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upvtranfile01\energy_group$\BREE\_Programs_and_Themes\_Data &amp; Statistics\_Projects\Energy\Petroleum\_APS\APS Reports\APS 2019\11. Nov 19\"/>
    </mc:Choice>
  </mc:AlternateContent>
  <bookViews>
    <workbookView xWindow="0" yWindow="0" windowWidth="28800" windowHeight="1243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 r:id="rId32"/>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1A'!$A$1:$I$134</definedName>
    <definedName name="_xlnm.Print_Area" localSheetId="8">'Table 3A'!$A$1:$S$138</definedName>
    <definedName name="_xlnm.Print_Area" localSheetId="9">'Table 3B'!$A$1:$CT$137</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7'!$A$1:$L$141</definedName>
    <definedName name="_xlnm.Print_Area" localSheetId="22">'Table 7A'!$A$1:$L$139</definedName>
    <definedName name="_xlnm.Print_Area" localSheetId="27">'Table 9'!$A$1:$H$98</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N42" i="105" l="1"/>
  <c r="M42" i="105"/>
  <c r="L42" i="105" s="1"/>
  <c r="D40" i="105"/>
  <c r="C40" i="105"/>
  <c r="B40" i="105"/>
  <c r="S29" i="105"/>
  <c r="R29" i="105"/>
  <c r="Q29" i="105" s="1"/>
  <c r="I16" i="105"/>
  <c r="H16" i="105"/>
  <c r="G16" i="105"/>
  <c r="K32" i="102" l="1"/>
  <c r="N32" i="102" l="1"/>
  <c r="D138" i="100" l="1"/>
  <c r="K30" i="102" l="1"/>
  <c r="K31" i="102"/>
  <c r="N30" i="102" l="1"/>
  <c r="N31" i="102"/>
  <c r="K29" i="102" l="1"/>
  <c r="N29" i="102" l="1"/>
  <c r="K28" i="102" l="1"/>
  <c r="N28" i="102" l="1"/>
  <c r="K26" i="102" l="1"/>
  <c r="K27" i="102"/>
  <c r="D23" i="100"/>
  <c r="J16" i="78" l="1"/>
  <c r="K16" i="78"/>
  <c r="H16" i="78"/>
  <c r="I16" i="78" s="1"/>
  <c r="N26" i="102"/>
  <c r="N27" i="102"/>
  <c r="K25" i="102" l="1"/>
  <c r="N25" i="102" l="1"/>
  <c r="K23" i="102" l="1"/>
  <c r="K24" i="102"/>
  <c r="N24" i="102" l="1"/>
  <c r="N23" i="102"/>
  <c r="K22" i="102" l="1"/>
  <c r="K21" i="102" l="1"/>
  <c r="K20" i="102"/>
  <c r="K19" i="102"/>
  <c r="K18" i="102"/>
  <c r="K17" i="102"/>
  <c r="K16" i="102"/>
  <c r="K15" i="102"/>
  <c r="K14" i="102"/>
  <c r="K13" i="102"/>
  <c r="K12" i="102"/>
  <c r="K11" i="102"/>
  <c r="K10" i="102"/>
  <c r="A118" i="104" l="1"/>
  <c r="A119" i="104" s="1"/>
  <c r="A120" i="104" s="1"/>
  <c r="A121" i="104" s="1"/>
  <c r="A122" i="104" s="1"/>
  <c r="A123" i="104" s="1"/>
  <c r="A124" i="104" l="1"/>
  <c r="CJ123" i="104" l="1"/>
  <c r="K123" i="104"/>
  <c r="BZ123" i="104"/>
  <c r="AK123" i="104"/>
  <c r="AX123" i="104"/>
  <c r="AG123" i="104"/>
  <c r="T123" i="104"/>
  <c r="BG123" i="104"/>
  <c r="BK123" i="104"/>
  <c r="BN123" i="104" s="1"/>
  <c r="CO123" i="104"/>
  <c r="X123" i="104"/>
  <c r="G123" i="104"/>
  <c r="AT123" i="104"/>
  <c r="BA123" i="104" s="1"/>
  <c r="BR123" i="104"/>
  <c r="A125" i="104"/>
  <c r="N123" i="104" l="1"/>
  <c r="AK124" i="104"/>
  <c r="G124" i="104"/>
  <c r="CO124" i="104"/>
  <c r="AG124" i="104"/>
  <c r="BK124" i="104"/>
  <c r="AX124" i="104"/>
  <c r="CJ124" i="104"/>
  <c r="K124" i="104"/>
  <c r="T124" i="104"/>
  <c r="AT124" i="104"/>
  <c r="X124" i="104"/>
  <c r="BG124" i="104"/>
  <c r="BR124" i="104"/>
  <c r="BZ124" i="104"/>
  <c r="CD123" i="104"/>
  <c r="A126" i="104"/>
  <c r="AA123" i="104"/>
  <c r="AN123" i="104"/>
  <c r="N124" i="104" l="1"/>
  <c r="BA124" i="104"/>
  <c r="BN124" i="104"/>
  <c r="AN124" i="104"/>
  <c r="CR123" i="104"/>
  <c r="CO125" i="104"/>
  <c r="AX125" i="104"/>
  <c r="X125" i="104"/>
  <c r="AT125" i="104"/>
  <c r="G125" i="104"/>
  <c r="AK125" i="104"/>
  <c r="K125" i="104"/>
  <c r="BG125" i="104"/>
  <c r="BK125" i="104"/>
  <c r="BN125" i="104" s="1"/>
  <c r="CD124" i="104"/>
  <c r="T125" i="104"/>
  <c r="AA125" i="104" s="1"/>
  <c r="BR125" i="104"/>
  <c r="CJ125" i="104"/>
  <c r="AG125" i="104"/>
  <c r="AN125" i="104" s="1"/>
  <c r="BZ125" i="104"/>
  <c r="AA124" i="104"/>
  <c r="A127" i="104"/>
  <c r="BA125" i="104" l="1"/>
  <c r="CR124" i="104"/>
  <c r="AT126" i="104"/>
  <c r="AK126" i="104"/>
  <c r="BK126" i="104"/>
  <c r="BG126" i="104"/>
  <c r="BR126" i="104"/>
  <c r="X126" i="104"/>
  <c r="AG126" i="104"/>
  <c r="CO126" i="104"/>
  <c r="BZ126" i="104"/>
  <c r="G126" i="104"/>
  <c r="T126" i="104"/>
  <c r="AX126" i="104"/>
  <c r="K126" i="104"/>
  <c r="CJ126" i="104"/>
  <c r="CD125" i="104"/>
  <c r="A128" i="104"/>
  <c r="N125" i="104"/>
  <c r="BA126" i="104" l="1"/>
  <c r="CR125" i="104"/>
  <c r="BN126" i="104"/>
  <c r="N126" i="104"/>
  <c r="BZ127" i="104"/>
  <c r="AX127" i="104"/>
  <c r="CJ127" i="104"/>
  <c r="CO127" i="104"/>
  <c r="AK127" i="104"/>
  <c r="BR127" i="104"/>
  <c r="AT127" i="104"/>
  <c r="BK127" i="104"/>
  <c r="G127" i="104"/>
  <c r="X127" i="104"/>
  <c r="BG127" i="104"/>
  <c r="K127" i="104"/>
  <c r="CD126" i="104"/>
  <c r="AG127" i="104"/>
  <c r="T127" i="104"/>
  <c r="A129" i="104"/>
  <c r="A130" i="104" s="1"/>
  <c r="AA126" i="104"/>
  <c r="AN126" i="104"/>
  <c r="G130" i="104" l="1"/>
  <c r="AK130" i="104"/>
  <c r="BG130" i="104"/>
  <c r="CO130" i="104"/>
  <c r="X130" i="104"/>
  <c r="T130" i="104"/>
  <c r="AX130" i="104"/>
  <c r="BR130" i="104"/>
  <c r="BZ130" i="104"/>
  <c r="CJ130" i="104"/>
  <c r="AT130" i="104"/>
  <c r="K130" i="104"/>
  <c r="AG130" i="104"/>
  <c r="BK130" i="104"/>
  <c r="CR126" i="104"/>
  <c r="BN127" i="104"/>
  <c r="AN127" i="104"/>
  <c r="BA127" i="104"/>
  <c r="AA127" i="104"/>
  <c r="CJ128" i="104"/>
  <c r="BG128" i="104"/>
  <c r="BR128" i="104"/>
  <c r="BK128" i="104"/>
  <c r="G128" i="104"/>
  <c r="AX128" i="104"/>
  <c r="BZ128" i="104"/>
  <c r="CO128" i="104"/>
  <c r="X128" i="104"/>
  <c r="AT128" i="104"/>
  <c r="T128" i="104"/>
  <c r="CD127" i="104"/>
  <c r="AG128" i="104"/>
  <c r="K128" i="104"/>
  <c r="AK128" i="104"/>
  <c r="N127" i="104"/>
  <c r="AN130" i="104" l="1"/>
  <c r="BN130" i="104"/>
  <c r="AA130" i="104"/>
  <c r="CD130" i="104"/>
  <c r="AN128" i="104"/>
  <c r="N130" i="104"/>
  <c r="BA130" i="104"/>
  <c r="BN128" i="104"/>
  <c r="CR127" i="104"/>
  <c r="BA128" i="104"/>
  <c r="BG129" i="104"/>
  <c r="AT129" i="104"/>
  <c r="CJ129" i="104"/>
  <c r="BZ129" i="104"/>
  <c r="BK129" i="104"/>
  <c r="BN129" i="104" s="1"/>
  <c r="T129" i="104"/>
  <c r="BR129" i="104"/>
  <c r="K129" i="104"/>
  <c r="AK129" i="104"/>
  <c r="AG129" i="104"/>
  <c r="CO129" i="104"/>
  <c r="G129" i="104"/>
  <c r="N129" i="104" s="1"/>
  <c r="AX129" i="104"/>
  <c r="X129" i="104"/>
  <c r="AA128" i="104"/>
  <c r="N128" i="104"/>
  <c r="CD128" i="104"/>
  <c r="CR130" i="104" l="1"/>
  <c r="BA129" i="104"/>
  <c r="CR128" i="104"/>
  <c r="CD129" i="104"/>
  <c r="AN129" i="104"/>
  <c r="AA129" i="104"/>
  <c r="CR129" i="104" l="1"/>
  <c r="A121" i="100"/>
  <c r="A122" i="100" s="1"/>
  <c r="A123" i="100" s="1"/>
  <c r="A124" i="100" s="1"/>
  <c r="A125" i="100" s="1"/>
  <c r="A126" i="100" s="1"/>
  <c r="A127" i="100" s="1"/>
  <c r="A128" i="100" s="1"/>
  <c r="A129" i="100" s="1"/>
  <c r="A130" i="100" s="1"/>
  <c r="A131" i="100" s="1"/>
  <c r="A132" i="100" s="1"/>
  <c r="A133" i="100" s="1"/>
  <c r="A134" i="100" s="1"/>
  <c r="A135" i="100" s="1"/>
  <c r="A136" i="100" s="1"/>
  <c r="A137" i="100" s="1"/>
  <c r="D22" i="100"/>
  <c r="A120" i="61"/>
  <c r="A121" i="61" s="1"/>
  <c r="A122" i="61" s="1"/>
  <c r="A123" i="61" s="1"/>
  <c r="A124" i="61" s="1"/>
  <c r="A125" i="61" s="1"/>
  <c r="A126" i="61" s="1"/>
  <c r="A127" i="61" s="1"/>
  <c r="A128" i="61" s="1"/>
  <c r="A129" i="61" s="1"/>
  <c r="A130" i="61" s="1"/>
  <c r="A131" i="61" s="1"/>
  <c r="A132" i="61" s="1"/>
  <c r="A133" i="61" s="1"/>
  <c r="A134" i="61" s="1"/>
  <c r="A135" i="61" s="1"/>
  <c r="A136" i="61" s="1"/>
  <c r="A120" i="60" l="1"/>
  <c r="A121" i="60" l="1"/>
  <c r="N120" i="60"/>
  <c r="A114" i="53"/>
  <c r="A115" i="53" s="1"/>
  <c r="A116" i="53" s="1"/>
  <c r="A117" i="53" s="1"/>
  <c r="A118" i="53" s="1"/>
  <c r="A119" i="53" s="1"/>
  <c r="A120" i="53" s="1"/>
  <c r="A121" i="53" s="1"/>
  <c r="A122" i="53" s="1"/>
  <c r="A123" i="53" s="1"/>
  <c r="A124" i="53" l="1"/>
  <c r="N121" i="60"/>
  <c r="A122" i="60"/>
  <c r="A3" i="50"/>
  <c r="N122" i="60" l="1"/>
  <c r="A123" i="60"/>
  <c r="A125" i="53"/>
  <c r="A114" i="49"/>
  <c r="A115" i="49" s="1"/>
  <c r="A116" i="49" s="1"/>
  <c r="A117" i="49" s="1"/>
  <c r="A118" i="49" s="1"/>
  <c r="A119" i="49" s="1"/>
  <c r="A120" i="49" s="1"/>
  <c r="A121" i="49" s="1"/>
  <c r="N123" i="53" l="1"/>
  <c r="R123" i="53" s="1"/>
  <c r="A122" i="49"/>
  <c r="A123" i="49" s="1"/>
  <c r="A126" i="53"/>
  <c r="A124" i="60"/>
  <c r="N123" i="60"/>
  <c r="A114" i="95"/>
  <c r="N124" i="53" l="1"/>
  <c r="R124" i="53" s="1"/>
  <c r="A125" i="60"/>
  <c r="N124" i="60"/>
  <c r="A127" i="53"/>
  <c r="A124" i="49"/>
  <c r="A115" i="95"/>
  <c r="A115" i="41"/>
  <c r="A116" i="41" s="1"/>
  <c r="A117" i="41" s="1"/>
  <c r="A118" i="41" s="1"/>
  <c r="A119" i="41" s="1"/>
  <c r="A120" i="41" s="1"/>
  <c r="A121" i="41" s="1"/>
  <c r="A122" i="41" s="1"/>
  <c r="A123" i="41" s="1"/>
  <c r="A124" i="41" s="1"/>
  <c r="M123" i="49" l="1"/>
  <c r="N123" i="49" s="1"/>
  <c r="N125" i="53"/>
  <c r="R125" i="53" s="1"/>
  <c r="A128" i="53"/>
  <c r="A125" i="49"/>
  <c r="A126" i="60"/>
  <c r="N125" i="60"/>
  <c r="A125" i="41"/>
  <c r="A116" i="95"/>
  <c r="A115" i="40"/>
  <c r="A116" i="40" s="1"/>
  <c r="A117" i="40" s="1"/>
  <c r="A118" i="40" s="1"/>
  <c r="A119" i="40" s="1"/>
  <c r="A120" i="40" s="1"/>
  <c r="A121" i="40" s="1"/>
  <c r="A122" i="40" s="1"/>
  <c r="M124" i="49" l="1"/>
  <c r="N124" i="49" s="1"/>
  <c r="D124" i="41"/>
  <c r="S124" i="41" s="1"/>
  <c r="N126" i="53"/>
  <c r="R126" i="53" s="1"/>
  <c r="A126" i="49"/>
  <c r="A127" i="60"/>
  <c r="N126" i="60"/>
  <c r="A129" i="53"/>
  <c r="A130" i="53" s="1"/>
  <c r="A126" i="41"/>
  <c r="A117" i="95"/>
  <c r="A123" i="40"/>
  <c r="A113" i="59"/>
  <c r="A114" i="59" s="1"/>
  <c r="A115" i="59" s="1"/>
  <c r="A116" i="59" s="1"/>
  <c r="A117" i="59" s="1"/>
  <c r="A118" i="59" s="1"/>
  <c r="A119" i="59" s="1"/>
  <c r="A120" i="59" s="1"/>
  <c r="A121" i="59" s="1"/>
  <c r="A122" i="59" s="1"/>
  <c r="M125" i="49" l="1"/>
  <c r="N125" i="49" s="1"/>
  <c r="D125" i="41"/>
  <c r="S125" i="41" s="1"/>
  <c r="N127" i="53"/>
  <c r="R127" i="53" s="1"/>
  <c r="A128" i="60"/>
  <c r="N127" i="60"/>
  <c r="A123" i="59"/>
  <c r="A127" i="49"/>
  <c r="A127" i="41"/>
  <c r="A128" i="41" s="1"/>
  <c r="A118" i="95"/>
  <c r="A124" i="40"/>
  <c r="D21" i="100"/>
  <c r="N130" i="53" l="1"/>
  <c r="R130" i="53" s="1"/>
  <c r="M126" i="49"/>
  <c r="N126" i="49" s="1"/>
  <c r="D122" i="59"/>
  <c r="E122" i="59" s="1"/>
  <c r="D126" i="41"/>
  <c r="S126" i="41" s="1"/>
  <c r="N128" i="53"/>
  <c r="R128" i="53" s="1"/>
  <c r="A129" i="41"/>
  <c r="A129" i="60"/>
  <c r="N128" i="60"/>
  <c r="A128" i="49"/>
  <c r="A124" i="59"/>
  <c r="D127" i="41"/>
  <c r="S127" i="41" s="1"/>
  <c r="A119" i="95"/>
  <c r="A125" i="40"/>
  <c r="D15" i="100"/>
  <c r="M127" i="49" l="1"/>
  <c r="N127" i="49" s="1"/>
  <c r="N129" i="53"/>
  <c r="R129" i="53" s="1"/>
  <c r="D123" i="59"/>
  <c r="E123" i="59" s="1"/>
  <c r="D128" i="41"/>
  <c r="S128" i="41" s="1"/>
  <c r="A130" i="41"/>
  <c r="A131" i="41" s="1"/>
  <c r="A125" i="59"/>
  <c r="A130" i="60"/>
  <c r="N129" i="60"/>
  <c r="A129" i="49"/>
  <c r="A130" i="49" s="1"/>
  <c r="A120" i="95"/>
  <c r="A126" i="40"/>
  <c r="A127" i="40" s="1"/>
  <c r="M130" i="49" l="1"/>
  <c r="N130" i="49" s="1"/>
  <c r="D131" i="41"/>
  <c r="S131" i="41" s="1"/>
  <c r="R129" i="60"/>
  <c r="Q129" i="60"/>
  <c r="S129" i="60"/>
  <c r="M128" i="49"/>
  <c r="N128" i="49" s="1"/>
  <c r="V129" i="60"/>
  <c r="X129" i="60"/>
  <c r="U129" i="60"/>
  <c r="T129" i="60"/>
  <c r="P129" i="60"/>
  <c r="L129" i="60"/>
  <c r="W129" i="60"/>
  <c r="D124" i="59"/>
  <c r="E124" i="59" s="1"/>
  <c r="D129" i="41"/>
  <c r="S129" i="41" s="1"/>
  <c r="A131" i="60"/>
  <c r="N130" i="60"/>
  <c r="A128" i="40"/>
  <c r="A126" i="59"/>
  <c r="A121" i="95"/>
  <c r="D20" i="100"/>
  <c r="D19" i="100"/>
  <c r="D18" i="100"/>
  <c r="D17" i="100"/>
  <c r="D16" i="100"/>
  <c r="M129" i="49" l="1"/>
  <c r="N129" i="49" s="1"/>
  <c r="V130" i="60"/>
  <c r="P130" i="60"/>
  <c r="L130" i="60"/>
  <c r="D125" i="59"/>
  <c r="E125" i="59" s="1"/>
  <c r="R130" i="60"/>
  <c r="U130" i="60"/>
  <c r="S130" i="60"/>
  <c r="W130" i="60"/>
  <c r="T130" i="60"/>
  <c r="D130" i="41"/>
  <c r="S130" i="41" s="1"/>
  <c r="Q130" i="60"/>
  <c r="X130" i="60"/>
  <c r="A127" i="59"/>
  <c r="A132" i="60"/>
  <c r="N131" i="60"/>
  <c r="A129" i="40"/>
  <c r="Y129" i="60"/>
  <c r="A122" i="95"/>
  <c r="A3" i="38"/>
  <c r="Q131" i="60" l="1"/>
  <c r="S131" i="60"/>
  <c r="T131" i="60"/>
  <c r="W131" i="60"/>
  <c r="V131" i="60"/>
  <c r="U131" i="60"/>
  <c r="R131" i="60"/>
  <c r="D126" i="59"/>
  <c r="E126" i="59" s="1"/>
  <c r="P131" i="60"/>
  <c r="L131" i="60"/>
  <c r="X131" i="60"/>
  <c r="A130" i="40"/>
  <c r="A131" i="40" s="1"/>
  <c r="A128" i="59"/>
  <c r="A129" i="59" s="1"/>
  <c r="Y130" i="60"/>
  <c r="A133" i="60"/>
  <c r="N132" i="60"/>
  <c r="A123" i="95"/>
  <c r="M131" i="53"/>
  <c r="D129" i="59" l="1"/>
  <c r="E129" i="59" s="1"/>
  <c r="T132" i="60"/>
  <c r="P132" i="60"/>
  <c r="L132" i="60"/>
  <c r="W132" i="60"/>
  <c r="U132" i="60"/>
  <c r="V132" i="60"/>
  <c r="X132" i="60"/>
  <c r="S132" i="60"/>
  <c r="Q132" i="60"/>
  <c r="R132" i="60"/>
  <c r="D127" i="59"/>
  <c r="E127" i="59" s="1"/>
  <c r="A134" i="60"/>
  <c r="N133" i="60"/>
  <c r="Y131" i="60"/>
  <c r="A124" i="95"/>
  <c r="A125" i="95" s="1"/>
  <c r="A126" i="95" s="1"/>
  <c r="A3" i="54"/>
  <c r="D128" i="59" l="1"/>
  <c r="E128" i="59" s="1"/>
  <c r="U133" i="60"/>
  <c r="V133" i="60"/>
  <c r="P133" i="60"/>
  <c r="L133" i="60"/>
  <c r="R133" i="60"/>
  <c r="W133" i="60"/>
  <c r="S133" i="60"/>
  <c r="Q133" i="60"/>
  <c r="X133" i="60"/>
  <c r="T133" i="60"/>
  <c r="A127" i="95"/>
  <c r="A135" i="60"/>
  <c r="A136" i="60" s="1"/>
  <c r="N134" i="60"/>
  <c r="Y132" i="60"/>
  <c r="C14" i="40"/>
  <c r="C13" i="40"/>
  <c r="C12" i="40"/>
  <c r="C15" i="40"/>
  <c r="C10" i="40"/>
  <c r="C11" i="40"/>
  <c r="C9" i="40"/>
  <c r="R136" i="60" l="1"/>
  <c r="X136" i="60"/>
  <c r="T136" i="60"/>
  <c r="W136" i="60"/>
  <c r="S136" i="60"/>
  <c r="Q136" i="60"/>
  <c r="L136" i="60"/>
  <c r="P136" i="60"/>
  <c r="U136" i="60"/>
  <c r="V136" i="60"/>
  <c r="N136" i="60"/>
  <c r="B32" i="102" s="1"/>
  <c r="H32" i="102" s="1"/>
  <c r="R134" i="60"/>
  <c r="P134" i="60"/>
  <c r="L134" i="60"/>
  <c r="T134" i="60"/>
  <c r="CP126" i="95"/>
  <c r="AH126" i="95"/>
  <c r="V134" i="60"/>
  <c r="W134" i="60"/>
  <c r="S134" i="60"/>
  <c r="CM126" i="95"/>
  <c r="CL126" i="95"/>
  <c r="CS126" i="95"/>
  <c r="U134" i="60"/>
  <c r="X134" i="60"/>
  <c r="Q134" i="60"/>
  <c r="A128" i="95"/>
  <c r="Y133" i="60"/>
  <c r="N135" i="60"/>
  <c r="Y136" i="60" l="1"/>
  <c r="CT126" i="95"/>
  <c r="A129" i="95"/>
  <c r="A130" i="95" s="1"/>
  <c r="B27" i="102"/>
  <c r="H27" i="102" s="1"/>
  <c r="B25" i="102"/>
  <c r="H25" i="102" s="1"/>
  <c r="B29" i="102"/>
  <c r="H29" i="102" s="1"/>
  <c r="B28" i="102"/>
  <c r="H28" i="102" s="1"/>
  <c r="B26" i="102"/>
  <c r="H26" i="102" s="1"/>
  <c r="B30" i="102"/>
  <c r="H30" i="102" s="1"/>
  <c r="Y134" i="60"/>
  <c r="CM130" i="95" l="1"/>
  <c r="BZ130" i="95"/>
  <c r="CL130" i="95"/>
  <c r="AH130" i="95"/>
  <c r="CS130" i="95"/>
  <c r="CP130" i="95"/>
  <c r="V130" i="95" l="1"/>
  <c r="CT130" i="95"/>
  <c r="AO12" i="95"/>
  <c r="AO9" i="95"/>
  <c r="AO11" i="95"/>
  <c r="AO10" i="95"/>
  <c r="BN126" i="95"/>
  <c r="BA14" i="95"/>
  <c r="BM14" i="95"/>
  <c r="BA15" i="95"/>
  <c r="BM15" i="95"/>
  <c r="BA16" i="95"/>
  <c r="BM16" i="95"/>
  <c r="J137" i="61" l="1"/>
  <c r="G137" i="61"/>
  <c r="F137" i="61"/>
  <c r="D137" i="61"/>
  <c r="E137" i="61"/>
  <c r="K137" i="61"/>
  <c r="H137" i="61"/>
  <c r="C137" i="61"/>
  <c r="G14" i="61"/>
  <c r="I137" i="61"/>
  <c r="C21" i="61"/>
  <c r="BN130" i="95" l="1"/>
  <c r="I18" i="61"/>
  <c r="K18" i="61"/>
  <c r="C17" i="61"/>
  <c r="J14" i="61"/>
  <c r="F18" i="61"/>
  <c r="D15" i="61"/>
  <c r="J18" i="61"/>
  <c r="C20" i="61"/>
  <c r="H21" i="61"/>
  <c r="D21" i="61"/>
  <c r="G16" i="61"/>
  <c r="F14" i="61"/>
  <c r="C22" i="61"/>
  <c r="J16" i="61"/>
  <c r="C19" i="61"/>
  <c r="H15" i="61"/>
  <c r="E14" i="61"/>
  <c r="C15" i="61"/>
  <c r="D18" i="61"/>
  <c r="D16" i="61"/>
  <c r="H19" i="61"/>
  <c r="D14" i="61"/>
  <c r="C16" i="61"/>
  <c r="J20" i="61"/>
  <c r="C14" i="61"/>
  <c r="K20" i="61"/>
  <c r="H20" i="61"/>
  <c r="I21" i="61"/>
  <c r="F21" i="61"/>
  <c r="D20" i="61"/>
  <c r="I22" i="61"/>
  <c r="H22" i="61"/>
  <c r="E17" i="61"/>
  <c r="H18" i="61"/>
  <c r="F16" i="61"/>
  <c r="J17" i="61"/>
  <c r="D22" i="61"/>
  <c r="E15" i="61"/>
  <c r="K16" i="61"/>
  <c r="E18" i="61"/>
  <c r="D17" i="61"/>
  <c r="I15" i="61"/>
  <c r="J19" i="61"/>
  <c r="I20" i="61"/>
  <c r="I19" i="61"/>
  <c r="I17" i="61"/>
  <c r="G21" i="61"/>
  <c r="F22" i="61"/>
  <c r="G17" i="61"/>
  <c r="D19" i="61"/>
  <c r="J22" i="61"/>
  <c r="F20" i="61"/>
  <c r="F17" i="61"/>
  <c r="E16" i="61"/>
  <c r="G22" i="61"/>
  <c r="J21" i="61"/>
  <c r="E19" i="61"/>
  <c r="K21" i="61"/>
  <c r="J15" i="61"/>
  <c r="K15" i="61"/>
  <c r="K22" i="61"/>
  <c r="G19" i="61"/>
  <c r="F15" i="61"/>
  <c r="G15" i="61"/>
  <c r="K19" i="61"/>
  <c r="E21" i="61"/>
  <c r="H14" i="61"/>
  <c r="C18" i="61"/>
  <c r="E22" i="61"/>
  <c r="E20" i="61"/>
  <c r="H17" i="61"/>
  <c r="K14" i="61"/>
  <c r="G20" i="61"/>
  <c r="F19" i="61"/>
  <c r="I14" i="61"/>
  <c r="K17" i="61"/>
  <c r="I16" i="61"/>
  <c r="G18" i="61"/>
  <c r="H16" i="61"/>
  <c r="M90" i="54" l="1"/>
  <c r="N90" i="54" s="1"/>
  <c r="T15" i="95"/>
  <c r="V102" i="95"/>
  <c r="B14" i="53"/>
  <c r="D38" i="59"/>
  <c r="E38" i="59" s="1"/>
  <c r="D82" i="59"/>
  <c r="E82" i="59" s="1"/>
  <c r="M87" i="54"/>
  <c r="N87" i="54" s="1"/>
  <c r="AA9" i="95"/>
  <c r="AC14" i="95"/>
  <c r="V116" i="95"/>
  <c r="V44" i="95"/>
  <c r="R109" i="95"/>
  <c r="T10" i="95"/>
  <c r="V42" i="95"/>
  <c r="V109" i="95"/>
  <c r="V24" i="95"/>
  <c r="M47" i="50"/>
  <c r="N47" i="50" s="1"/>
  <c r="L11" i="49"/>
  <c r="M105" i="51"/>
  <c r="N105" i="51" s="1"/>
  <c r="AD33" i="95"/>
  <c r="S71" i="60"/>
  <c r="U114" i="60"/>
  <c r="AY13" i="95"/>
  <c r="M182" i="52"/>
  <c r="N182" i="52" s="1"/>
  <c r="D99" i="59"/>
  <c r="E99" i="59" s="1"/>
  <c r="M39" i="50"/>
  <c r="N39" i="50" s="1"/>
  <c r="M27" i="54"/>
  <c r="N27" i="54" s="1"/>
  <c r="D29" i="41"/>
  <c r="S29" i="41" s="1"/>
  <c r="D64" i="41"/>
  <c r="S64" i="41" s="1"/>
  <c r="M33" i="54"/>
  <c r="N33" i="54" s="1"/>
  <c r="B10" i="40"/>
  <c r="CL129" i="95"/>
  <c r="M39" i="54"/>
  <c r="N39" i="54" s="1"/>
  <c r="M157" i="55"/>
  <c r="N157" i="55" s="1"/>
  <c r="AH77" i="95"/>
  <c r="M140" i="50"/>
  <c r="N140" i="50" s="1"/>
  <c r="BZ59" i="95"/>
  <c r="M13" i="54"/>
  <c r="N13" i="54" s="1"/>
  <c r="D60" i="59"/>
  <c r="E60" i="59" s="1"/>
  <c r="BM8" i="95"/>
  <c r="M54" i="54"/>
  <c r="N54" i="54" s="1"/>
  <c r="M107" i="50"/>
  <c r="N107" i="50" s="1"/>
  <c r="V50" i="95"/>
  <c r="AH129" i="95"/>
  <c r="CL80" i="95"/>
  <c r="AD56" i="95"/>
  <c r="M209" i="50"/>
  <c r="N209" i="50" s="1"/>
  <c r="CL103" i="95"/>
  <c r="M91" i="50"/>
  <c r="N91" i="50" s="1"/>
  <c r="M72" i="54"/>
  <c r="N72" i="54" s="1"/>
  <c r="V49" i="95"/>
  <c r="E10" i="104"/>
  <c r="M152" i="50"/>
  <c r="N152" i="50" s="1"/>
  <c r="M145" i="54"/>
  <c r="N145" i="54" s="1"/>
  <c r="M209" i="54"/>
  <c r="N209" i="54" s="1"/>
  <c r="D46" i="59"/>
  <c r="E46" i="59" s="1"/>
  <c r="W13" i="95"/>
  <c r="V54" i="60"/>
  <c r="L44" i="60"/>
  <c r="P44" i="60"/>
  <c r="BZ128" i="95"/>
  <c r="S31" i="60"/>
  <c r="O13" i="95"/>
  <c r="M94" i="51"/>
  <c r="N94" i="51" s="1"/>
  <c r="T96" i="104"/>
  <c r="AV13" i="104"/>
  <c r="V33" i="95"/>
  <c r="M96" i="54"/>
  <c r="N96" i="54" s="1"/>
  <c r="AX9" i="95"/>
  <c r="V105" i="60"/>
  <c r="M34" i="50"/>
  <c r="N34" i="50" s="1"/>
  <c r="M91" i="54"/>
  <c r="N91" i="54" s="1"/>
  <c r="U31" i="60"/>
  <c r="B134" i="40"/>
  <c r="M15" i="53"/>
  <c r="H13" i="40"/>
  <c r="AD83" i="95"/>
  <c r="M55" i="54"/>
  <c r="N55" i="54" s="1"/>
  <c r="CI16" i="95"/>
  <c r="M185" i="54"/>
  <c r="N185" i="54" s="1"/>
  <c r="M181" i="54"/>
  <c r="N181" i="54" s="1"/>
  <c r="BZ75" i="95"/>
  <c r="BT10" i="104"/>
  <c r="M180" i="54"/>
  <c r="N180" i="54" s="1"/>
  <c r="Q14" i="53"/>
  <c r="CM73" i="95"/>
  <c r="CD13" i="95"/>
  <c r="V99" i="95"/>
  <c r="D13" i="95"/>
  <c r="M21" i="54"/>
  <c r="N21" i="54" s="1"/>
  <c r="R10" i="41"/>
  <c r="M69" i="54"/>
  <c r="N69" i="54" s="1"/>
  <c r="D39" i="59"/>
  <c r="E39" i="59" s="1"/>
  <c r="M94" i="54"/>
  <c r="N94" i="54" s="1"/>
  <c r="E15" i="41"/>
  <c r="M22" i="54"/>
  <c r="N22" i="54" s="1"/>
  <c r="CL59" i="95"/>
  <c r="X71" i="60"/>
  <c r="V87" i="95"/>
  <c r="M104" i="54"/>
  <c r="N104" i="54" s="1"/>
  <c r="U109" i="60"/>
  <c r="G13" i="53"/>
  <c r="D92" i="59"/>
  <c r="E92" i="59" s="1"/>
  <c r="P15" i="104"/>
  <c r="U9" i="95"/>
  <c r="V122" i="95"/>
  <c r="M138" i="54"/>
  <c r="N138" i="54" s="1"/>
  <c r="M134" i="50"/>
  <c r="N134" i="50" s="1"/>
  <c r="AD38" i="95"/>
  <c r="M44" i="50"/>
  <c r="N44" i="50" s="1"/>
  <c r="C8" i="95"/>
  <c r="M126" i="54"/>
  <c r="N126" i="54" s="1"/>
  <c r="CA14" i="95"/>
  <c r="V121" i="95"/>
  <c r="BG103" i="104"/>
  <c r="K11" i="41"/>
  <c r="M114" i="49"/>
  <c r="C16" i="49"/>
  <c r="AH97" i="95"/>
  <c r="D9" i="50"/>
  <c r="C15" i="49"/>
  <c r="M102" i="49"/>
  <c r="M20" i="50"/>
  <c r="N20" i="50" s="1"/>
  <c r="M33" i="50"/>
  <c r="N33" i="50" s="1"/>
  <c r="M30" i="54"/>
  <c r="N30" i="54" s="1"/>
  <c r="V23" i="95"/>
  <c r="CS110" i="95"/>
  <c r="X114" i="60"/>
  <c r="B16" i="95"/>
  <c r="F114" i="95"/>
  <c r="M11" i="51"/>
  <c r="N11" i="51" s="1"/>
  <c r="V80" i="95"/>
  <c r="M73" i="50"/>
  <c r="N73" i="50" s="1"/>
  <c r="M118" i="54"/>
  <c r="N118" i="54" s="1"/>
  <c r="M62" i="50"/>
  <c r="N62" i="50" s="1"/>
  <c r="V83" i="95"/>
  <c r="BB129" i="95"/>
  <c r="M208" i="54"/>
  <c r="N208" i="54" s="1"/>
  <c r="AE10" i="95"/>
  <c r="Y9" i="95"/>
  <c r="M83" i="50"/>
  <c r="N83" i="50" s="1"/>
  <c r="O11" i="95"/>
  <c r="W110" i="60"/>
  <c r="G12" i="59"/>
  <c r="D95" i="59"/>
  <c r="E95" i="59" s="1"/>
  <c r="V63" i="95"/>
  <c r="D42" i="59"/>
  <c r="E42" i="59" s="1"/>
  <c r="BG26" i="104"/>
  <c r="H9" i="53"/>
  <c r="E9" i="40"/>
  <c r="CS108" i="95"/>
  <c r="Z15" i="95"/>
  <c r="M144" i="54"/>
  <c r="N144" i="54" s="1"/>
  <c r="D100" i="59"/>
  <c r="E100" i="59" s="1"/>
  <c r="M130" i="50"/>
  <c r="N130" i="50" s="1"/>
  <c r="BT16" i="104"/>
  <c r="V46" i="95"/>
  <c r="AD29" i="95"/>
  <c r="U10" i="95"/>
  <c r="M103" i="50"/>
  <c r="N103" i="50" s="1"/>
  <c r="M80" i="50"/>
  <c r="N80" i="50" s="1"/>
  <c r="V29" i="95"/>
  <c r="T117" i="60"/>
  <c r="BM10" i="95"/>
  <c r="BC16" i="95"/>
  <c r="D44" i="59"/>
  <c r="E44" i="59" s="1"/>
  <c r="H7" i="59"/>
  <c r="T85" i="60"/>
  <c r="D105" i="59"/>
  <c r="E105" i="59" s="1"/>
  <c r="D68" i="59"/>
  <c r="E68" i="59" s="1"/>
  <c r="V111" i="95"/>
  <c r="H10" i="59"/>
  <c r="BE11" i="104"/>
  <c r="AD74" i="95"/>
  <c r="CP56" i="104"/>
  <c r="Q10" i="95"/>
  <c r="D117" i="59"/>
  <c r="E117" i="59" s="1"/>
  <c r="M99" i="54"/>
  <c r="N99" i="54" s="1"/>
  <c r="M48" i="54"/>
  <c r="N48" i="54" s="1"/>
  <c r="D37" i="59"/>
  <c r="E37" i="59" s="1"/>
  <c r="M159" i="50"/>
  <c r="N159" i="50" s="1"/>
  <c r="M111" i="54"/>
  <c r="N111" i="54" s="1"/>
  <c r="CP87" i="104"/>
  <c r="M31" i="55"/>
  <c r="N31" i="55" s="1"/>
  <c r="I19" i="60"/>
  <c r="V84" i="60"/>
  <c r="M50" i="50"/>
  <c r="N50" i="50" s="1"/>
  <c r="CS37" i="95"/>
  <c r="D63" i="59"/>
  <c r="E63" i="59" s="1"/>
  <c r="AD108" i="95"/>
  <c r="M72" i="50"/>
  <c r="N72" i="50" s="1"/>
  <c r="M161" i="54"/>
  <c r="N161" i="54" s="1"/>
  <c r="M155" i="54"/>
  <c r="N155" i="54" s="1"/>
  <c r="M228" i="50"/>
  <c r="N228" i="50" s="1"/>
  <c r="M117" i="50"/>
  <c r="N117" i="50" s="1"/>
  <c r="V85" i="95"/>
  <c r="V65" i="95"/>
  <c r="AM11" i="95"/>
  <c r="D115" i="59"/>
  <c r="E115" i="59" s="1"/>
  <c r="M141" i="54"/>
  <c r="N141" i="54" s="1"/>
  <c r="M215" i="50"/>
  <c r="N215" i="50" s="1"/>
  <c r="T25" i="60"/>
  <c r="AP22" i="95"/>
  <c r="CM85" i="95"/>
  <c r="M51" i="54"/>
  <c r="N51" i="54" s="1"/>
  <c r="Q133" i="53"/>
  <c r="M43" i="54"/>
  <c r="N43" i="54" s="1"/>
  <c r="AH128" i="95"/>
  <c r="M227" i="50"/>
  <c r="N227" i="50" s="1"/>
  <c r="BB128" i="95"/>
  <c r="D83" i="59"/>
  <c r="E83" i="59" s="1"/>
  <c r="D82" i="41"/>
  <c r="S82" i="41" s="1"/>
  <c r="V107" i="95"/>
  <c r="M19" i="51"/>
  <c r="N19" i="51" s="1"/>
  <c r="M112" i="50"/>
  <c r="N112" i="50" s="1"/>
  <c r="M100" i="54"/>
  <c r="N100" i="54" s="1"/>
  <c r="V129" i="95"/>
  <c r="T9" i="95"/>
  <c r="V30" i="95"/>
  <c r="M149" i="50"/>
  <c r="N149" i="50" s="1"/>
  <c r="M116" i="50"/>
  <c r="N116" i="50" s="1"/>
  <c r="M200" i="54"/>
  <c r="N200" i="54" s="1"/>
  <c r="K15" i="53"/>
  <c r="M82" i="54"/>
  <c r="N82" i="54" s="1"/>
  <c r="G10" i="59"/>
  <c r="H14" i="49"/>
  <c r="BN25" i="95"/>
  <c r="V91" i="95"/>
  <c r="BY15" i="95"/>
  <c r="M60" i="50"/>
  <c r="N60" i="50" s="1"/>
  <c r="BZ34" i="95"/>
  <c r="AG94" i="104"/>
  <c r="F8" i="59"/>
  <c r="D53" i="59"/>
  <c r="B10" i="59"/>
  <c r="BU15" i="95"/>
  <c r="M23" i="50"/>
  <c r="N23" i="50" s="1"/>
  <c r="D81" i="59"/>
  <c r="E81" i="59" s="1"/>
  <c r="M60" i="56"/>
  <c r="N60" i="56" s="1"/>
  <c r="M124" i="54"/>
  <c r="N124" i="54" s="1"/>
  <c r="M175" i="54"/>
  <c r="N175" i="54" s="1"/>
  <c r="C17" i="41"/>
  <c r="AP43" i="95"/>
  <c r="D88" i="59"/>
  <c r="E88" i="59" s="1"/>
  <c r="M213" i="54"/>
  <c r="N213" i="54" s="1"/>
  <c r="AD35" i="95"/>
  <c r="M66" i="54"/>
  <c r="N66" i="54" s="1"/>
  <c r="P9" i="95"/>
  <c r="BY9" i="95"/>
  <c r="M62" i="52"/>
  <c r="N62" i="52" s="1"/>
  <c r="D103" i="59"/>
  <c r="E103" i="59" s="1"/>
  <c r="D75" i="59"/>
  <c r="E75" i="59" s="1"/>
  <c r="V22" i="95"/>
  <c r="M139" i="50"/>
  <c r="N139" i="50" s="1"/>
  <c r="M11" i="50"/>
  <c r="N11" i="50" s="1"/>
  <c r="CP61" i="95"/>
  <c r="M42" i="54"/>
  <c r="N42" i="54" s="1"/>
  <c r="V106" i="95"/>
  <c r="M113" i="54"/>
  <c r="N113" i="54" s="1"/>
  <c r="M31" i="54"/>
  <c r="N31" i="54" s="1"/>
  <c r="M89" i="54"/>
  <c r="N89" i="54" s="1"/>
  <c r="C12" i="95"/>
  <c r="D28" i="59"/>
  <c r="E28" i="59" s="1"/>
  <c r="V120" i="95"/>
  <c r="M146" i="50"/>
  <c r="N146" i="50" s="1"/>
  <c r="P92" i="60"/>
  <c r="L92" i="60"/>
  <c r="U14" i="95"/>
  <c r="C15" i="59"/>
  <c r="M224" i="54"/>
  <c r="N224" i="54" s="1"/>
  <c r="BM12" i="95"/>
  <c r="M144" i="50"/>
  <c r="N144" i="50" s="1"/>
  <c r="M141" i="50"/>
  <c r="N141" i="50" s="1"/>
  <c r="M151" i="50"/>
  <c r="N151" i="50" s="1"/>
  <c r="M227" i="54"/>
  <c r="N227" i="54" s="1"/>
  <c r="M56" i="55"/>
  <c r="N56" i="55" s="1"/>
  <c r="CL128" i="95"/>
  <c r="CS57" i="95"/>
  <c r="J9" i="40"/>
  <c r="V64" i="95"/>
  <c r="R80" i="95"/>
  <c r="BT12" i="104"/>
  <c r="M137" i="50"/>
  <c r="N137" i="50" s="1"/>
  <c r="CL116" i="95"/>
  <c r="D74" i="59"/>
  <c r="E74" i="59" s="1"/>
  <c r="M124" i="50"/>
  <c r="N124" i="50" s="1"/>
  <c r="C13" i="59"/>
  <c r="D94" i="59"/>
  <c r="E94" i="59" s="1"/>
  <c r="M117" i="56"/>
  <c r="N117" i="56" s="1"/>
  <c r="BL13" i="95"/>
  <c r="AY12" i="95"/>
  <c r="R71" i="95"/>
  <c r="BT9" i="104"/>
  <c r="D32" i="59"/>
  <c r="E32" i="59" s="1"/>
  <c r="AD55" i="95"/>
  <c r="D55" i="59"/>
  <c r="E55" i="59" s="1"/>
  <c r="F49" i="95"/>
  <c r="M183" i="54"/>
  <c r="N183" i="54" s="1"/>
  <c r="V55" i="95"/>
  <c r="BT11" i="104"/>
  <c r="M62" i="55"/>
  <c r="N62" i="55" s="1"/>
  <c r="M93" i="54"/>
  <c r="N93" i="54" s="1"/>
  <c r="V53" i="95"/>
  <c r="D13" i="53"/>
  <c r="M102" i="54"/>
  <c r="N102" i="54" s="1"/>
  <c r="BO8" i="95"/>
  <c r="M186" i="50"/>
  <c r="N186" i="50" s="1"/>
  <c r="CJ10" i="95"/>
  <c r="BB126" i="95"/>
  <c r="M176" i="50"/>
  <c r="N176" i="50" s="1"/>
  <c r="M118" i="50"/>
  <c r="N118" i="50" s="1"/>
  <c r="BZ126" i="95"/>
  <c r="H9" i="54"/>
  <c r="V86" i="95"/>
  <c r="BZ67" i="95"/>
  <c r="BC10" i="104"/>
  <c r="G134" i="40"/>
  <c r="M120" i="54"/>
  <c r="N120" i="54" s="1"/>
  <c r="M169" i="52"/>
  <c r="N169" i="52" s="1"/>
  <c r="M166" i="54"/>
  <c r="N166" i="54" s="1"/>
  <c r="V57" i="95"/>
  <c r="V74" i="95"/>
  <c r="BY16" i="95"/>
  <c r="AD20" i="95"/>
  <c r="F11" i="59"/>
  <c r="BN61" i="95"/>
  <c r="U101" i="60"/>
  <c r="M13" i="53"/>
  <c r="M11" i="54"/>
  <c r="N11" i="54" s="1"/>
  <c r="AI10" i="95"/>
  <c r="AT57" i="104"/>
  <c r="F15" i="59"/>
  <c r="M110" i="50"/>
  <c r="N110" i="50" s="1"/>
  <c r="V84" i="95"/>
  <c r="M110" i="54"/>
  <c r="N110" i="54" s="1"/>
  <c r="X101" i="60"/>
  <c r="BO9" i="95"/>
  <c r="V123" i="95"/>
  <c r="V67" i="95"/>
  <c r="M230" i="50"/>
  <c r="N230" i="50" s="1"/>
  <c r="F50" i="95"/>
  <c r="M100" i="50"/>
  <c r="N100" i="50" s="1"/>
  <c r="D56" i="59"/>
  <c r="E56" i="59" s="1"/>
  <c r="BO10" i="95"/>
  <c r="AD128" i="95"/>
  <c r="CM84" i="95"/>
  <c r="Q54" i="60"/>
  <c r="V43" i="95"/>
  <c r="M100" i="55"/>
  <c r="N100" i="55" s="1"/>
  <c r="CM129" i="95"/>
  <c r="O14" i="53"/>
  <c r="BR99" i="104"/>
  <c r="BT14" i="104"/>
  <c r="V112" i="95"/>
  <c r="V89" i="95"/>
  <c r="M38" i="50"/>
  <c r="N38" i="50" s="1"/>
  <c r="CL110" i="95"/>
  <c r="F14" i="59"/>
  <c r="CF53" i="104"/>
  <c r="M55" i="50"/>
  <c r="N55" i="50" s="1"/>
  <c r="V54" i="95"/>
  <c r="T11" i="95"/>
  <c r="R54" i="95"/>
  <c r="N11" i="95"/>
  <c r="G7" i="59"/>
  <c r="M77" i="56"/>
  <c r="N77" i="56" s="1"/>
  <c r="D78" i="59"/>
  <c r="E78" i="59" s="1"/>
  <c r="V108" i="95"/>
  <c r="Q76" i="60"/>
  <c r="M14" i="51"/>
  <c r="N14" i="51" s="1"/>
  <c r="F9" i="54"/>
  <c r="CG14" i="95"/>
  <c r="R96" i="95"/>
  <c r="M198" i="54"/>
  <c r="N198" i="54" s="1"/>
  <c r="M156" i="50"/>
  <c r="N156" i="50" s="1"/>
  <c r="V104" i="95"/>
  <c r="M153" i="50"/>
  <c r="N153" i="50" s="1"/>
  <c r="M225" i="50"/>
  <c r="N225" i="50" s="1"/>
  <c r="D9" i="54"/>
  <c r="M89" i="50"/>
  <c r="N89" i="50" s="1"/>
  <c r="L9" i="50"/>
  <c r="M39" i="49"/>
  <c r="N39" i="49" s="1"/>
  <c r="BX15" i="95"/>
  <c r="H16" i="40"/>
  <c r="X14" i="95"/>
  <c r="M21" i="50"/>
  <c r="N21" i="50" s="1"/>
  <c r="M96" i="49"/>
  <c r="N96" i="49" s="1"/>
  <c r="C14" i="59"/>
  <c r="M132" i="50"/>
  <c r="N132" i="50" s="1"/>
  <c r="M221" i="50"/>
  <c r="N221" i="50" s="1"/>
  <c r="AH20" i="95"/>
  <c r="AH61" i="95"/>
  <c r="AD129" i="95"/>
  <c r="AA10" i="95"/>
  <c r="V31" i="95"/>
  <c r="M182" i="54"/>
  <c r="N182" i="54" s="1"/>
  <c r="BL16" i="95"/>
  <c r="V106" i="60"/>
  <c r="BS11" i="95"/>
  <c r="D25" i="41"/>
  <c r="S25" i="41" s="1"/>
  <c r="Q14" i="41"/>
  <c r="T46" i="60"/>
  <c r="M101" i="50"/>
  <c r="N101" i="50" s="1"/>
  <c r="X11" i="95"/>
  <c r="M149" i="54"/>
  <c r="N149" i="54" s="1"/>
  <c r="V35" i="60"/>
  <c r="E9" i="49"/>
  <c r="M143" i="50"/>
  <c r="N143" i="50" s="1"/>
  <c r="C13" i="95"/>
  <c r="CM72" i="95"/>
  <c r="V105" i="95"/>
  <c r="D49" i="59"/>
  <c r="E49" i="59" s="1"/>
  <c r="M53" i="54"/>
  <c r="N53" i="54" s="1"/>
  <c r="M85" i="50"/>
  <c r="N85" i="50" s="1"/>
  <c r="V60" i="95"/>
  <c r="M68" i="50"/>
  <c r="N68" i="50" s="1"/>
  <c r="V88" i="95"/>
  <c r="U15" i="95"/>
  <c r="M176" i="54"/>
  <c r="N176" i="54" s="1"/>
  <c r="I132" i="59"/>
  <c r="M167" i="51"/>
  <c r="N167" i="51" s="1"/>
  <c r="AG25" i="104"/>
  <c r="M162" i="50"/>
  <c r="N162" i="50" s="1"/>
  <c r="Q66" i="60"/>
  <c r="O8" i="95"/>
  <c r="S117" i="60"/>
  <c r="M219" i="52"/>
  <c r="N219" i="52" s="1"/>
  <c r="F126" i="95"/>
  <c r="M132" i="54"/>
  <c r="N132" i="54" s="1"/>
  <c r="R70" i="95"/>
  <c r="M113" i="50"/>
  <c r="N113" i="50" s="1"/>
  <c r="D97" i="41"/>
  <c r="S97" i="41" s="1"/>
  <c r="M67" i="50"/>
  <c r="N67" i="50" s="1"/>
  <c r="BC11" i="95"/>
  <c r="M147" i="50"/>
  <c r="N147" i="50" s="1"/>
  <c r="AD115" i="95"/>
  <c r="G9" i="50"/>
  <c r="CP102" i="95"/>
  <c r="CN15" i="95"/>
  <c r="M206" i="52"/>
  <c r="N206" i="52" s="1"/>
  <c r="T105" i="60"/>
  <c r="D118" i="59"/>
  <c r="E118" i="59" s="1"/>
  <c r="V124" i="95"/>
  <c r="V79" i="95"/>
  <c r="CA11" i="95"/>
  <c r="M228" i="54"/>
  <c r="N228" i="54" s="1"/>
  <c r="M223" i="50"/>
  <c r="N223" i="50" s="1"/>
  <c r="F97" i="95"/>
  <c r="V69" i="95"/>
  <c r="V39" i="95"/>
  <c r="D92" i="41"/>
  <c r="S92" i="41" s="1"/>
  <c r="B9" i="54"/>
  <c r="S61" i="60"/>
  <c r="M203" i="54"/>
  <c r="N203" i="54" s="1"/>
  <c r="AF8" i="104"/>
  <c r="M170" i="50"/>
  <c r="N170" i="50" s="1"/>
  <c r="M16" i="50"/>
  <c r="N16" i="50" s="1"/>
  <c r="BB95" i="95"/>
  <c r="AK12" i="95"/>
  <c r="M30" i="50"/>
  <c r="N30" i="50" s="1"/>
  <c r="F129" i="95"/>
  <c r="CP26" i="95"/>
  <c r="BZ88" i="95"/>
  <c r="AH59" i="95"/>
  <c r="AX106" i="104"/>
  <c r="D119" i="59"/>
  <c r="E119" i="59" s="1"/>
  <c r="CP76" i="95"/>
  <c r="V47" i="95"/>
  <c r="C132" i="59"/>
  <c r="D107" i="59"/>
  <c r="M50" i="54"/>
  <c r="N50" i="54" s="1"/>
  <c r="M152" i="54"/>
  <c r="N152" i="54" s="1"/>
  <c r="V119" i="95"/>
  <c r="BT15" i="104"/>
  <c r="M87" i="50"/>
  <c r="N87" i="50" s="1"/>
  <c r="M108" i="52"/>
  <c r="N108" i="52" s="1"/>
  <c r="AE11" i="95"/>
  <c r="H11" i="78"/>
  <c r="I11" i="78" s="1"/>
  <c r="K11" i="78"/>
  <c r="G132" i="59"/>
  <c r="BN88" i="95"/>
  <c r="K45" i="104"/>
  <c r="K115" i="104"/>
  <c r="M37" i="54"/>
  <c r="N37" i="54" s="1"/>
  <c r="M88" i="51"/>
  <c r="N88" i="51" s="1"/>
  <c r="M19" i="50"/>
  <c r="N19" i="50" s="1"/>
  <c r="U12" i="95"/>
  <c r="M52" i="50"/>
  <c r="N52" i="50" s="1"/>
  <c r="BC10" i="95"/>
  <c r="D84" i="59"/>
  <c r="E84" i="59" s="1"/>
  <c r="M106" i="50"/>
  <c r="N106" i="50" s="1"/>
  <c r="V71" i="95"/>
  <c r="M219" i="51"/>
  <c r="N219" i="51" s="1"/>
  <c r="D24" i="59"/>
  <c r="E24" i="59" s="1"/>
  <c r="X58" i="60"/>
  <c r="P14" i="53"/>
  <c r="D93" i="59"/>
  <c r="E93" i="59" s="1"/>
  <c r="D66" i="59"/>
  <c r="E66" i="59" s="1"/>
  <c r="M67" i="54"/>
  <c r="N67" i="54" s="1"/>
  <c r="D47" i="59"/>
  <c r="E47" i="59" s="1"/>
  <c r="M163" i="50"/>
  <c r="N163" i="50" s="1"/>
  <c r="AP128" i="95"/>
  <c r="H132" i="59"/>
  <c r="M215" i="54"/>
  <c r="N215" i="54" s="1"/>
  <c r="M104" i="55"/>
  <c r="N104" i="55" s="1"/>
  <c r="V76" i="60"/>
  <c r="M180" i="50"/>
  <c r="N180" i="50" s="1"/>
  <c r="M202" i="50"/>
  <c r="N202" i="50" s="1"/>
  <c r="D35" i="59"/>
  <c r="E35" i="59" s="1"/>
  <c r="M36" i="54"/>
  <c r="N36" i="54" s="1"/>
  <c r="M169" i="50"/>
  <c r="N169" i="50" s="1"/>
  <c r="V20" i="95"/>
  <c r="CM36" i="95"/>
  <c r="M185" i="51"/>
  <c r="N185" i="51" s="1"/>
  <c r="D27" i="59"/>
  <c r="E27" i="59" s="1"/>
  <c r="D112" i="59"/>
  <c r="E112" i="59" s="1"/>
  <c r="CS128" i="95"/>
  <c r="R91" i="95"/>
  <c r="D26" i="41"/>
  <c r="S26" i="41" s="1"/>
  <c r="M217" i="54"/>
  <c r="N217" i="54" s="1"/>
  <c r="D113" i="59"/>
  <c r="B15" i="59"/>
  <c r="P82" i="60"/>
  <c r="L82" i="60"/>
  <c r="H14" i="40"/>
  <c r="CM119" i="95"/>
  <c r="F60" i="95"/>
  <c r="M78" i="50"/>
  <c r="N78" i="50" s="1"/>
  <c r="M50" i="55"/>
  <c r="N50" i="55" s="1"/>
  <c r="M112" i="52"/>
  <c r="N112" i="52" s="1"/>
  <c r="M193" i="54"/>
  <c r="N193" i="54" s="1"/>
  <c r="CI10" i="104"/>
  <c r="P16" i="49"/>
  <c r="M212" i="54"/>
  <c r="N212" i="54" s="1"/>
  <c r="M187" i="50"/>
  <c r="N187" i="50" s="1"/>
  <c r="M76" i="54"/>
  <c r="N76" i="54" s="1"/>
  <c r="M61" i="50"/>
  <c r="N61" i="50" s="1"/>
  <c r="V27" i="95"/>
  <c r="AD126" i="95"/>
  <c r="M119" i="50"/>
  <c r="N119" i="50" s="1"/>
  <c r="M111" i="50"/>
  <c r="N111" i="50" s="1"/>
  <c r="M19" i="52"/>
  <c r="N19" i="52" s="1"/>
  <c r="CR12" i="95"/>
  <c r="M48" i="50"/>
  <c r="N48" i="50" s="1"/>
  <c r="CL38" i="95"/>
  <c r="CL75" i="95"/>
  <c r="M104" i="50"/>
  <c r="N104" i="50" s="1"/>
  <c r="V73" i="95"/>
  <c r="T14" i="95"/>
  <c r="V90" i="95"/>
  <c r="M182" i="50"/>
  <c r="N182" i="50" s="1"/>
  <c r="M26" i="50"/>
  <c r="N26" i="50" s="1"/>
  <c r="M189" i="50"/>
  <c r="N189" i="50" s="1"/>
  <c r="M103" i="54"/>
  <c r="N103" i="54" s="1"/>
  <c r="Z8" i="95"/>
  <c r="AD18" i="95"/>
  <c r="CR9" i="95"/>
  <c r="C9" i="50"/>
  <c r="M10" i="50"/>
  <c r="M230" i="54"/>
  <c r="N230" i="54" s="1"/>
  <c r="M41" i="54"/>
  <c r="N41" i="54" s="1"/>
  <c r="V94" i="95"/>
  <c r="M172" i="55"/>
  <c r="N172" i="55" s="1"/>
  <c r="D58" i="59"/>
  <c r="E58" i="59" s="1"/>
  <c r="O9" i="95"/>
  <c r="CS31" i="95"/>
  <c r="C12" i="59"/>
  <c r="V95" i="95"/>
  <c r="BN128" i="95"/>
  <c r="CL111" i="95"/>
  <c r="Q103" i="60"/>
  <c r="H12" i="59"/>
  <c r="M49" i="50"/>
  <c r="N49" i="50" s="1"/>
  <c r="M138" i="50"/>
  <c r="N138" i="50" s="1"/>
  <c r="BO14" i="95"/>
  <c r="AA8" i="95"/>
  <c r="O10" i="95"/>
  <c r="M27" i="49"/>
  <c r="N27" i="49" s="1"/>
  <c r="Q59" i="60"/>
  <c r="BM13" i="95"/>
  <c r="X15" i="95"/>
  <c r="C10" i="95"/>
  <c r="L107" i="60"/>
  <c r="P107" i="60"/>
  <c r="M86" i="54"/>
  <c r="N86" i="54" s="1"/>
  <c r="V118" i="95"/>
  <c r="V113" i="95"/>
  <c r="M77" i="49"/>
  <c r="N77" i="49" s="1"/>
  <c r="M145" i="50"/>
  <c r="N145" i="50" s="1"/>
  <c r="M159" i="54"/>
  <c r="N159" i="54" s="1"/>
  <c r="M14" i="95"/>
  <c r="CS90" i="95"/>
  <c r="V77" i="95"/>
  <c r="BZ19" i="95"/>
  <c r="M150" i="50"/>
  <c r="N150" i="50" s="1"/>
  <c r="AP98" i="95"/>
  <c r="M161" i="50"/>
  <c r="N161" i="50" s="1"/>
  <c r="M90" i="50"/>
  <c r="N90" i="50" s="1"/>
  <c r="CS103" i="95"/>
  <c r="D31" i="59"/>
  <c r="E31" i="59" s="1"/>
  <c r="M15" i="50"/>
  <c r="N15" i="50" s="1"/>
  <c r="CA10" i="95"/>
  <c r="C11" i="95"/>
  <c r="R50" i="95"/>
  <c r="BX13" i="95"/>
  <c r="M23" i="54"/>
  <c r="N23" i="54" s="1"/>
  <c r="M70" i="52"/>
  <c r="N70" i="52" s="1"/>
  <c r="H17" i="40"/>
  <c r="H133" i="40" s="1"/>
  <c r="F10" i="59"/>
  <c r="X41" i="104"/>
  <c r="M125" i="50"/>
  <c r="N125" i="50" s="1"/>
  <c r="H13" i="59"/>
  <c r="M156" i="54"/>
  <c r="N156" i="54" s="1"/>
  <c r="M45" i="50"/>
  <c r="N45" i="50" s="1"/>
  <c r="M206" i="54"/>
  <c r="N206" i="54" s="1"/>
  <c r="M56" i="50"/>
  <c r="N56" i="50" s="1"/>
  <c r="K9" i="50"/>
  <c r="M226" i="50"/>
  <c r="N226" i="50" s="1"/>
  <c r="M195" i="56"/>
  <c r="N195" i="56" s="1"/>
  <c r="M165" i="50"/>
  <c r="N165" i="50" s="1"/>
  <c r="M164" i="54"/>
  <c r="N164" i="54" s="1"/>
  <c r="M223" i="54"/>
  <c r="N223" i="54" s="1"/>
  <c r="V100" i="95"/>
  <c r="AU14" i="95"/>
  <c r="BY8" i="95"/>
  <c r="CS65" i="95"/>
  <c r="D91" i="59"/>
  <c r="E91" i="59" s="1"/>
  <c r="M153" i="54"/>
  <c r="N153" i="54" s="1"/>
  <c r="T91" i="60"/>
  <c r="CP129" i="95"/>
  <c r="CA12" i="95"/>
  <c r="M142" i="50"/>
  <c r="N142" i="50" s="1"/>
  <c r="Q77" i="60"/>
  <c r="V59" i="95"/>
  <c r="D17" i="59"/>
  <c r="B7" i="59"/>
  <c r="M44" i="54"/>
  <c r="N44" i="54" s="1"/>
  <c r="M65" i="54"/>
  <c r="N65" i="54" s="1"/>
  <c r="T58" i="104"/>
  <c r="M173" i="54"/>
  <c r="N173" i="54" s="1"/>
  <c r="Q87" i="60"/>
  <c r="BZ19" i="104"/>
  <c r="CD19" i="104" s="1"/>
  <c r="CE19" i="104"/>
  <c r="CL79" i="95"/>
  <c r="H8" i="59"/>
  <c r="M197" i="50"/>
  <c r="N197" i="50" s="1"/>
  <c r="G9" i="41"/>
  <c r="AH30" i="95"/>
  <c r="AF9" i="95"/>
  <c r="M214" i="50"/>
  <c r="N214" i="50" s="1"/>
  <c r="T13" i="95"/>
  <c r="V78" i="95"/>
  <c r="V117" i="95"/>
  <c r="Q35" i="60"/>
  <c r="M129" i="54"/>
  <c r="N129" i="54" s="1"/>
  <c r="M68" i="54"/>
  <c r="N68" i="54" s="1"/>
  <c r="X87" i="60"/>
  <c r="BR100" i="104"/>
  <c r="M71" i="50"/>
  <c r="N71" i="50" s="1"/>
  <c r="CS32" i="95"/>
  <c r="D16" i="95"/>
  <c r="M17" i="50"/>
  <c r="N17" i="50" s="1"/>
  <c r="M13" i="50"/>
  <c r="N13" i="50" s="1"/>
  <c r="I15" i="53"/>
  <c r="M18" i="54"/>
  <c r="N18" i="54" s="1"/>
  <c r="D91" i="41"/>
  <c r="S91" i="41" s="1"/>
  <c r="B15" i="41"/>
  <c r="AD71" i="95"/>
  <c r="D76" i="59"/>
  <c r="E76" i="59" s="1"/>
  <c r="M98" i="54"/>
  <c r="N98" i="54" s="1"/>
  <c r="Q112" i="60"/>
  <c r="P87" i="60"/>
  <c r="L87" i="60"/>
  <c r="CL108" i="95"/>
  <c r="AP70" i="95"/>
  <c r="M222" i="52"/>
  <c r="N222" i="52" s="1"/>
  <c r="BR101" i="104"/>
  <c r="CS40" i="95"/>
  <c r="D21" i="59"/>
  <c r="E21" i="59" s="1"/>
  <c r="D26" i="59"/>
  <c r="E26" i="59" s="1"/>
  <c r="V98" i="95"/>
  <c r="M81" i="50"/>
  <c r="N81" i="50" s="1"/>
  <c r="M56" i="54"/>
  <c r="N56" i="54" s="1"/>
  <c r="D50" i="59"/>
  <c r="E50" i="59" s="1"/>
  <c r="F12" i="59"/>
  <c r="D52" i="59"/>
  <c r="E52" i="59" s="1"/>
  <c r="CS112" i="95"/>
  <c r="BF11" i="95"/>
  <c r="C11" i="104"/>
  <c r="M109" i="54"/>
  <c r="N109" i="54" s="1"/>
  <c r="D116" i="59"/>
  <c r="E116" i="59" s="1"/>
  <c r="BY12" i="95"/>
  <c r="Q8" i="95"/>
  <c r="V75" i="95"/>
  <c r="M22" i="50"/>
  <c r="N22" i="50" s="1"/>
  <c r="M148" i="54"/>
  <c r="N148" i="54" s="1"/>
  <c r="F29" i="95"/>
  <c r="AD63" i="95"/>
  <c r="V68" i="95"/>
  <c r="D133" i="53"/>
  <c r="M197" i="54"/>
  <c r="N197" i="54" s="1"/>
  <c r="M79" i="50"/>
  <c r="N79" i="50" s="1"/>
  <c r="AH25" i="95"/>
  <c r="V41" i="95"/>
  <c r="AH34" i="95"/>
  <c r="AR11" i="104"/>
  <c r="M199" i="50"/>
  <c r="N199" i="50" s="1"/>
  <c r="R63" i="95"/>
  <c r="BG94" i="104"/>
  <c r="M169" i="54"/>
  <c r="N169" i="54" s="1"/>
  <c r="M134" i="54"/>
  <c r="N134" i="54" s="1"/>
  <c r="M52" i="54"/>
  <c r="N52" i="54" s="1"/>
  <c r="P50" i="60"/>
  <c r="L50" i="60"/>
  <c r="D102" i="59"/>
  <c r="E102" i="59" s="1"/>
  <c r="V26" i="95"/>
  <c r="M83" i="54"/>
  <c r="N83" i="54" s="1"/>
  <c r="D90" i="59"/>
  <c r="E90" i="59" s="1"/>
  <c r="H9" i="59"/>
  <c r="AZ14" i="95"/>
  <c r="S68" i="60"/>
  <c r="M123" i="50"/>
  <c r="N123" i="50" s="1"/>
  <c r="D109" i="59"/>
  <c r="E109" i="59" s="1"/>
  <c r="X74" i="60"/>
  <c r="R103" i="60"/>
  <c r="CS129" i="95"/>
  <c r="BI10" i="95"/>
  <c r="M219" i="50"/>
  <c r="N219" i="50" s="1"/>
  <c r="N11" i="41"/>
  <c r="M130" i="54"/>
  <c r="N130" i="54" s="1"/>
  <c r="D104" i="59"/>
  <c r="E104" i="59" s="1"/>
  <c r="M189" i="55"/>
  <c r="N189" i="55" s="1"/>
  <c r="M194" i="50"/>
  <c r="N194" i="50" s="1"/>
  <c r="CS44" i="95"/>
  <c r="V34" i="95"/>
  <c r="D85" i="59"/>
  <c r="E85" i="59" s="1"/>
  <c r="M184" i="50"/>
  <c r="N184" i="50" s="1"/>
  <c r="BM16" i="104"/>
  <c r="CF11" i="95"/>
  <c r="BM9" i="95"/>
  <c r="U70" i="60"/>
  <c r="M109" i="50"/>
  <c r="N109" i="50" s="1"/>
  <c r="V101" i="95"/>
  <c r="N9" i="41"/>
  <c r="M224" i="50"/>
  <c r="N224" i="50" s="1"/>
  <c r="P12" i="95"/>
  <c r="AY9" i="95"/>
  <c r="BN79" i="95"/>
  <c r="M160" i="54"/>
  <c r="N160" i="54" s="1"/>
  <c r="V21" i="95"/>
  <c r="I16" i="40"/>
  <c r="D38" i="41"/>
  <c r="S38" i="41" s="1"/>
  <c r="M28" i="52"/>
  <c r="N28" i="52" s="1"/>
  <c r="I12" i="59"/>
  <c r="B12" i="59"/>
  <c r="D77" i="59"/>
  <c r="J13" i="53"/>
  <c r="M109" i="49"/>
  <c r="N109" i="49" s="1"/>
  <c r="M103" i="56"/>
  <c r="N103" i="56" s="1"/>
  <c r="BZ21" i="95"/>
  <c r="V108" i="60"/>
  <c r="I21" i="60"/>
  <c r="D10" i="40"/>
  <c r="X52" i="60"/>
  <c r="M122" i="50"/>
  <c r="N122" i="50" s="1"/>
  <c r="D36" i="59"/>
  <c r="E36" i="59" s="1"/>
  <c r="BN20" i="95"/>
  <c r="E15" i="53"/>
  <c r="M157" i="54"/>
  <c r="N157" i="54" s="1"/>
  <c r="M170" i="51"/>
  <c r="N170" i="51" s="1"/>
  <c r="M114" i="50"/>
  <c r="N114" i="50" s="1"/>
  <c r="CA16" i="95"/>
  <c r="M14" i="54"/>
  <c r="N14" i="54" s="1"/>
  <c r="BT13" i="104"/>
  <c r="C10" i="59"/>
  <c r="AQ13" i="95"/>
  <c r="R129" i="95"/>
  <c r="BY8" i="104"/>
  <c r="D12" i="40"/>
  <c r="W77" i="60"/>
  <c r="D72" i="59"/>
  <c r="E72" i="59" s="1"/>
  <c r="V115" i="60"/>
  <c r="M172" i="50"/>
  <c r="N172" i="50" s="1"/>
  <c r="BC8" i="95"/>
  <c r="X116" i="60"/>
  <c r="M210" i="54"/>
  <c r="N210" i="54" s="1"/>
  <c r="M69" i="56"/>
  <c r="N69" i="56" s="1"/>
  <c r="BO15" i="95"/>
  <c r="V32" i="95"/>
  <c r="M16" i="54"/>
  <c r="N16" i="54" s="1"/>
  <c r="M204" i="50"/>
  <c r="N204" i="50" s="1"/>
  <c r="M220" i="50"/>
  <c r="N220" i="50" s="1"/>
  <c r="W11" i="95"/>
  <c r="M105" i="50"/>
  <c r="N105" i="50" s="1"/>
  <c r="M63" i="50"/>
  <c r="N63" i="50" s="1"/>
  <c r="D114" i="59"/>
  <c r="E114" i="59" s="1"/>
  <c r="F84" i="95"/>
  <c r="V82" i="95"/>
  <c r="BZ41" i="95"/>
  <c r="M123" i="54"/>
  <c r="N123" i="54" s="1"/>
  <c r="M102" i="50"/>
  <c r="N102" i="50" s="1"/>
  <c r="V128" i="95"/>
  <c r="M40" i="54"/>
  <c r="N40" i="54" s="1"/>
  <c r="M155" i="52"/>
  <c r="N155" i="52" s="1"/>
  <c r="M175" i="51"/>
  <c r="N175" i="51" s="1"/>
  <c r="M46" i="50"/>
  <c r="N46" i="50" s="1"/>
  <c r="M168" i="54"/>
  <c r="N168" i="54" s="1"/>
  <c r="AA12" i="95"/>
  <c r="D34" i="59"/>
  <c r="E34" i="59" s="1"/>
  <c r="M89" i="51"/>
  <c r="N89" i="51" s="1"/>
  <c r="E10" i="41"/>
  <c r="M201" i="50"/>
  <c r="N201" i="50" s="1"/>
  <c r="V30" i="60"/>
  <c r="V19" i="95"/>
  <c r="R78" i="60"/>
  <c r="AD28" i="95"/>
  <c r="M32" i="50"/>
  <c r="N32" i="50" s="1"/>
  <c r="L9" i="54"/>
  <c r="CO12" i="95"/>
  <c r="V92" i="95"/>
  <c r="V40" i="95"/>
  <c r="M31" i="50"/>
  <c r="N31" i="50" s="1"/>
  <c r="P28" i="60"/>
  <c r="L28" i="60"/>
  <c r="K9" i="54"/>
  <c r="M81" i="54"/>
  <c r="N81" i="54" s="1"/>
  <c r="M154" i="50"/>
  <c r="N154" i="50" s="1"/>
  <c r="CA15" i="95"/>
  <c r="M62" i="54"/>
  <c r="N62" i="54" s="1"/>
  <c r="M127" i="54"/>
  <c r="N127" i="54" s="1"/>
  <c r="BT8" i="104"/>
  <c r="U11" i="95"/>
  <c r="I9" i="54"/>
  <c r="M203" i="50"/>
  <c r="N203" i="50" s="1"/>
  <c r="M135" i="54"/>
  <c r="N135" i="54" s="1"/>
  <c r="N15" i="41"/>
  <c r="BN129" i="95"/>
  <c r="V103" i="95"/>
  <c r="C11" i="59"/>
  <c r="R126" i="95"/>
  <c r="V37" i="95"/>
  <c r="V127" i="95"/>
  <c r="M126" i="50"/>
  <c r="N126" i="50" s="1"/>
  <c r="M98" i="50"/>
  <c r="N98" i="50" s="1"/>
  <c r="AA13" i="95"/>
  <c r="V56" i="95"/>
  <c r="V62" i="95"/>
  <c r="M43" i="50"/>
  <c r="N43" i="50" s="1"/>
  <c r="H9" i="95"/>
  <c r="M53" i="50"/>
  <c r="N53" i="50" s="1"/>
  <c r="M212" i="50"/>
  <c r="N212" i="50" s="1"/>
  <c r="Q16" i="53"/>
  <c r="I13" i="59"/>
  <c r="AP39" i="95"/>
  <c r="AP111" i="95"/>
  <c r="M144" i="51"/>
  <c r="N144" i="51" s="1"/>
  <c r="V97" i="95"/>
  <c r="M198" i="55"/>
  <c r="N198" i="55" s="1"/>
  <c r="S110" i="60"/>
  <c r="M188" i="50"/>
  <c r="N188" i="50" s="1"/>
  <c r="AY10" i="95"/>
  <c r="F9" i="59"/>
  <c r="M122" i="54"/>
  <c r="N122" i="54" s="1"/>
  <c r="I14" i="40"/>
  <c r="M14" i="50"/>
  <c r="N14" i="50" s="1"/>
  <c r="H11" i="95"/>
  <c r="M58" i="54"/>
  <c r="N58" i="54" s="1"/>
  <c r="M78" i="54"/>
  <c r="N78" i="54" s="1"/>
  <c r="C9" i="59"/>
  <c r="S15" i="95"/>
  <c r="M44" i="49"/>
  <c r="N44" i="49" s="1"/>
  <c r="M199" i="51"/>
  <c r="N199" i="51" s="1"/>
  <c r="BZ129" i="95"/>
  <c r="M96" i="50"/>
  <c r="N96" i="50" s="1"/>
  <c r="M73" i="51"/>
  <c r="N73" i="51" s="1"/>
  <c r="D11" i="104"/>
  <c r="M192" i="50"/>
  <c r="N192" i="50" s="1"/>
  <c r="BY13" i="95"/>
  <c r="CM128" i="95"/>
  <c r="V35" i="95"/>
  <c r="M129" i="50"/>
  <c r="N129" i="50" s="1"/>
  <c r="M12" i="54"/>
  <c r="N12" i="54" s="1"/>
  <c r="CM81" i="95"/>
  <c r="F91" i="95"/>
  <c r="CS89" i="95"/>
  <c r="V125" i="95"/>
  <c r="AS16" i="95"/>
  <c r="T40" i="60"/>
  <c r="CQ8" i="95"/>
  <c r="AA11" i="95"/>
  <c r="V81" i="95"/>
  <c r="M189" i="51"/>
  <c r="N189" i="51" s="1"/>
  <c r="M127" i="50"/>
  <c r="N127" i="50" s="1"/>
  <c r="M229" i="54"/>
  <c r="N229" i="54" s="1"/>
  <c r="M210" i="50"/>
  <c r="N210" i="50" s="1"/>
  <c r="M226" i="54"/>
  <c r="N226" i="54" s="1"/>
  <c r="AO13" i="95"/>
  <c r="C15" i="41"/>
  <c r="M108" i="54"/>
  <c r="N108" i="54" s="1"/>
  <c r="M168" i="51"/>
  <c r="N168" i="51" s="1"/>
  <c r="M12" i="104"/>
  <c r="U56" i="60"/>
  <c r="M29" i="52"/>
  <c r="N29" i="52" s="1"/>
  <c r="V48" i="95"/>
  <c r="D108" i="59"/>
  <c r="E108" i="59" s="1"/>
  <c r="B132" i="59"/>
  <c r="F21" i="95"/>
  <c r="G15" i="59"/>
  <c r="M196" i="54"/>
  <c r="N196" i="54" s="1"/>
  <c r="M79" i="51"/>
  <c r="N79" i="51" s="1"/>
  <c r="CP19" i="95"/>
  <c r="O12" i="95"/>
  <c r="M74" i="50"/>
  <c r="N74" i="50" s="1"/>
  <c r="F9" i="49"/>
  <c r="F9" i="51"/>
  <c r="M161" i="51"/>
  <c r="N161" i="51" s="1"/>
  <c r="M69" i="50"/>
  <c r="N69" i="50" s="1"/>
  <c r="M137" i="54"/>
  <c r="N137" i="54" s="1"/>
  <c r="F22" i="60"/>
  <c r="S120" i="60"/>
  <c r="M91" i="55"/>
  <c r="N91" i="55" s="1"/>
  <c r="J14" i="95"/>
  <c r="CM108" i="95"/>
  <c r="M178" i="50"/>
  <c r="N178" i="50" s="1"/>
  <c r="L9" i="95"/>
  <c r="M116" i="54"/>
  <c r="N116" i="54" s="1"/>
  <c r="BO11" i="95"/>
  <c r="CD10" i="95"/>
  <c r="W14" i="95"/>
  <c r="M143" i="54"/>
  <c r="N143" i="54" s="1"/>
  <c r="M140" i="54"/>
  <c r="N140" i="54" s="1"/>
  <c r="BX10" i="95"/>
  <c r="B9" i="50"/>
  <c r="F7" i="59"/>
  <c r="AD72" i="95"/>
  <c r="M98" i="52"/>
  <c r="N98" i="52" s="1"/>
  <c r="M84" i="52"/>
  <c r="N84" i="52" s="1"/>
  <c r="M147" i="54"/>
  <c r="N147" i="54" s="1"/>
  <c r="AJ9" i="95"/>
  <c r="T8" i="95"/>
  <c r="V18" i="95"/>
  <c r="T12" i="95"/>
  <c r="V66" i="95"/>
  <c r="M114" i="54"/>
  <c r="N114" i="54" s="1"/>
  <c r="M70" i="50"/>
  <c r="N70" i="50" s="1"/>
  <c r="M24" i="54"/>
  <c r="N24" i="54" s="1"/>
  <c r="F13" i="59"/>
  <c r="K12" i="40"/>
  <c r="R64" i="95"/>
  <c r="AI15" i="95"/>
  <c r="M108" i="56"/>
  <c r="N108" i="56" s="1"/>
  <c r="D62" i="59"/>
  <c r="E62" i="59" s="1"/>
  <c r="M174" i="50"/>
  <c r="N174" i="50" s="1"/>
  <c r="M32" i="54"/>
  <c r="N32" i="54" s="1"/>
  <c r="F132" i="59"/>
  <c r="N10" i="41"/>
  <c r="R128" i="95"/>
  <c r="M82" i="50"/>
  <c r="N82" i="50" s="1"/>
  <c r="M199" i="54"/>
  <c r="N199" i="54" s="1"/>
  <c r="V45" i="95"/>
  <c r="M220" i="54"/>
  <c r="N220" i="54" s="1"/>
  <c r="D69" i="59"/>
  <c r="E69" i="59" s="1"/>
  <c r="K11" i="95"/>
  <c r="V70" i="95"/>
  <c r="M161" i="55"/>
  <c r="N161" i="55" s="1"/>
  <c r="M80" i="54"/>
  <c r="N80" i="54" s="1"/>
  <c r="CP110" i="95"/>
  <c r="M194" i="56"/>
  <c r="N194" i="56" s="1"/>
  <c r="BY14" i="95"/>
  <c r="F9" i="50"/>
  <c r="AZ11" i="95"/>
  <c r="V72" i="95"/>
  <c r="AH107" i="95"/>
  <c r="R53" i="60"/>
  <c r="R74" i="95"/>
  <c r="D57" i="59"/>
  <c r="E57" i="59" s="1"/>
  <c r="V38" i="95"/>
  <c r="Q85" i="60"/>
  <c r="CL112" i="95"/>
  <c r="M135" i="50"/>
  <c r="N135" i="50" s="1"/>
  <c r="M99" i="50"/>
  <c r="N99" i="50" s="1"/>
  <c r="V25" i="95"/>
  <c r="AT8" i="95"/>
  <c r="B13" i="59"/>
  <c r="D89" i="59"/>
  <c r="T107" i="60"/>
  <c r="M213" i="50"/>
  <c r="N213" i="50" s="1"/>
  <c r="H15" i="49"/>
  <c r="M26" i="54"/>
  <c r="N26" i="54" s="1"/>
  <c r="D43" i="59"/>
  <c r="E43" i="59" s="1"/>
  <c r="V51" i="95"/>
  <c r="D41" i="59"/>
  <c r="B9" i="59"/>
  <c r="G8" i="59"/>
  <c r="M121" i="54"/>
  <c r="N121" i="54" s="1"/>
  <c r="M49" i="54"/>
  <c r="N49" i="54" s="1"/>
  <c r="T16" i="95"/>
  <c r="V114" i="95"/>
  <c r="AO14" i="95"/>
  <c r="G11" i="59"/>
  <c r="D18" i="59"/>
  <c r="E18" i="59" s="1"/>
  <c r="M211" i="50"/>
  <c r="N211" i="50" s="1"/>
  <c r="V58" i="95"/>
  <c r="M99" i="56"/>
  <c r="N99" i="56" s="1"/>
  <c r="M151" i="54"/>
  <c r="N151" i="54" s="1"/>
  <c r="F72" i="95"/>
  <c r="BB108" i="95"/>
  <c r="BH8" i="95"/>
  <c r="AD45" i="95"/>
  <c r="M222" i="50"/>
  <c r="N222" i="50" s="1"/>
  <c r="Q123" i="60"/>
  <c r="M158" i="50"/>
  <c r="N158" i="50" s="1"/>
  <c r="U8" i="95"/>
  <c r="M155" i="50"/>
  <c r="N155" i="50" s="1"/>
  <c r="M175" i="50"/>
  <c r="N175" i="50" s="1"/>
  <c r="CS73" i="95"/>
  <c r="AG46" i="104"/>
  <c r="AP129" i="95"/>
  <c r="M88" i="54"/>
  <c r="N88" i="54" s="1"/>
  <c r="CM34" i="95"/>
  <c r="C8" i="59"/>
  <c r="D40" i="59"/>
  <c r="E40" i="59" s="1"/>
  <c r="M74" i="54"/>
  <c r="N74" i="54" s="1"/>
  <c r="M93" i="50"/>
  <c r="N93" i="50" s="1"/>
  <c r="M122" i="52"/>
  <c r="N122" i="52" s="1"/>
  <c r="CP128" i="95"/>
  <c r="CF8" i="95"/>
  <c r="M32" i="51"/>
  <c r="N32" i="51" s="1"/>
  <c r="BZ48" i="95"/>
  <c r="M157" i="50"/>
  <c r="N157" i="50" s="1"/>
  <c r="CS97" i="95"/>
  <c r="V93" i="95"/>
  <c r="M195" i="50"/>
  <c r="N195" i="50" s="1"/>
  <c r="AE14" i="95"/>
  <c r="D71" i="59"/>
  <c r="E71" i="59" s="1"/>
  <c r="M101" i="54"/>
  <c r="N101" i="54" s="1"/>
  <c r="BC15" i="95"/>
  <c r="M192" i="54"/>
  <c r="N192" i="54" s="1"/>
  <c r="BY10" i="95"/>
  <c r="M136" i="50"/>
  <c r="N136" i="50" s="1"/>
  <c r="M47" i="54"/>
  <c r="N47" i="54" s="1"/>
  <c r="M70" i="54"/>
  <c r="N70" i="54" s="1"/>
  <c r="M190" i="54"/>
  <c r="N190" i="54" s="1"/>
  <c r="BN84" i="95"/>
  <c r="M32" i="56"/>
  <c r="N32" i="56" s="1"/>
  <c r="I15" i="40"/>
  <c r="M92" i="50"/>
  <c r="N92" i="50" s="1"/>
  <c r="V77" i="60"/>
  <c r="F23" i="95"/>
  <c r="M225" i="54"/>
  <c r="N225" i="54" s="1"/>
  <c r="M63" i="54"/>
  <c r="N63" i="54" s="1"/>
  <c r="M92" i="49"/>
  <c r="N92" i="49" s="1"/>
  <c r="V36" i="95"/>
  <c r="F128" i="95"/>
  <c r="AO15" i="95"/>
  <c r="V47" i="60"/>
  <c r="AP126" i="95"/>
  <c r="M146" i="54"/>
  <c r="N146" i="54" s="1"/>
  <c r="G9" i="59"/>
  <c r="M46" i="55"/>
  <c r="N46" i="55" s="1"/>
  <c r="AV10" i="95"/>
  <c r="M142" i="54"/>
  <c r="N142" i="54" s="1"/>
  <c r="AH74" i="95"/>
  <c r="M88" i="50"/>
  <c r="N88" i="50" s="1"/>
  <c r="K14" i="49"/>
  <c r="D23" i="59"/>
  <c r="E23" i="59" s="1"/>
  <c r="AO8" i="95"/>
  <c r="D25" i="59"/>
  <c r="E25" i="59" s="1"/>
  <c r="AT87" i="104"/>
  <c r="M71" i="54"/>
  <c r="N71" i="54" s="1"/>
  <c r="C9" i="95"/>
  <c r="V110" i="95"/>
  <c r="V126" i="95"/>
  <c r="BC9" i="95"/>
  <c r="V52" i="95"/>
  <c r="D65" i="59"/>
  <c r="B11" i="59"/>
  <c r="CO78" i="104"/>
  <c r="CL13" i="104"/>
  <c r="M128" i="50"/>
  <c r="N128" i="50" s="1"/>
  <c r="G14" i="59"/>
  <c r="AZ16" i="95"/>
  <c r="AD34" i="95"/>
  <c r="M222" i="54"/>
  <c r="N222" i="54" s="1"/>
  <c r="M115" i="54"/>
  <c r="N115" i="54" s="1"/>
  <c r="B14" i="41"/>
  <c r="D79" i="41"/>
  <c r="S79" i="41" s="1"/>
  <c r="M165" i="54"/>
  <c r="N165" i="54" s="1"/>
  <c r="M180" i="51"/>
  <c r="N180" i="51" s="1"/>
  <c r="M173" i="50"/>
  <c r="N173" i="50" s="1"/>
  <c r="BL14" i="95"/>
  <c r="BM11" i="95"/>
  <c r="U13" i="95"/>
  <c r="U16" i="95"/>
  <c r="AU13" i="95"/>
  <c r="M20" i="54"/>
  <c r="N20" i="54" s="1"/>
  <c r="M141" i="56"/>
  <c r="N141" i="56" s="1"/>
  <c r="R27" i="60"/>
  <c r="M164" i="51"/>
  <c r="N164" i="51" s="1"/>
  <c r="V115" i="95"/>
  <c r="AO16" i="95"/>
  <c r="W49" i="60"/>
  <c r="D45" i="59"/>
  <c r="E45" i="59" s="1"/>
  <c r="M69" i="52"/>
  <c r="N69" i="52" s="1"/>
  <c r="AY8" i="95"/>
  <c r="BX8" i="95"/>
  <c r="BY11" i="95"/>
  <c r="V28" i="95"/>
  <c r="CP30" i="95"/>
  <c r="CN9" i="95"/>
  <c r="AI13" i="95"/>
  <c r="V76" i="95"/>
  <c r="AG10" i="95"/>
  <c r="D9" i="40"/>
  <c r="M195" i="54"/>
  <c r="N195" i="54" s="1"/>
  <c r="V96" i="95"/>
  <c r="M217" i="50"/>
  <c r="N217" i="50" s="1"/>
  <c r="C16" i="40"/>
  <c r="C134" i="40"/>
  <c r="CI9" i="95"/>
  <c r="Q15" i="41"/>
  <c r="V61" i="95"/>
  <c r="M68" i="55"/>
  <c r="N68" i="55" s="1"/>
  <c r="F9" i="40"/>
  <c r="BO16" i="95"/>
  <c r="K8" i="78"/>
  <c r="H8" i="78"/>
  <c r="I8" i="78" s="1"/>
  <c r="M172" i="54"/>
  <c r="N172" i="54" s="1"/>
  <c r="M185" i="50"/>
  <c r="N185" i="50" s="1"/>
  <c r="D22" i="59"/>
  <c r="E22" i="59" s="1"/>
  <c r="M207" i="50"/>
  <c r="N207" i="50" s="1"/>
  <c r="AY11" i="95"/>
  <c r="F116" i="95"/>
  <c r="D48" i="59"/>
  <c r="E48" i="59" s="1"/>
  <c r="D8" i="53"/>
  <c r="AH67" i="95"/>
  <c r="E9" i="54"/>
  <c r="M97" i="50"/>
  <c r="N97" i="50" s="1"/>
  <c r="BB85" i="95"/>
  <c r="M120" i="50"/>
  <c r="N120" i="50" s="1"/>
  <c r="T32" i="60"/>
  <c r="M171" i="50"/>
  <c r="N171" i="50" s="1"/>
  <c r="AZ13" i="95"/>
  <c r="BN97" i="95"/>
  <c r="F75" i="95"/>
  <c r="C17" i="60"/>
  <c r="P60" i="60"/>
  <c r="L60" i="60"/>
  <c r="M16" i="51"/>
  <c r="N16" i="51" s="1"/>
  <c r="X60" i="104"/>
  <c r="BN119" i="95"/>
  <c r="W118" i="60"/>
  <c r="CM44" i="95"/>
  <c r="M37" i="50"/>
  <c r="N37" i="50" s="1"/>
  <c r="M117" i="54"/>
  <c r="N117" i="54" s="1"/>
  <c r="V98" i="60"/>
  <c r="I9" i="53"/>
  <c r="W12" i="95"/>
  <c r="M192" i="52"/>
  <c r="N192" i="52" s="1"/>
  <c r="F59" i="95"/>
  <c r="BK88" i="104"/>
  <c r="P16" i="95"/>
  <c r="S102" i="60"/>
  <c r="BB12" i="104"/>
  <c r="BG66" i="104"/>
  <c r="M113" i="49"/>
  <c r="N113" i="49" s="1"/>
  <c r="CM45" i="95"/>
  <c r="BB119" i="95"/>
  <c r="CM67" i="95"/>
  <c r="CO25" i="104"/>
  <c r="M84" i="50"/>
  <c r="N84" i="50" s="1"/>
  <c r="CP50" i="95"/>
  <c r="E133" i="49"/>
  <c r="M178" i="54"/>
  <c r="N178" i="54" s="1"/>
  <c r="M90" i="49"/>
  <c r="C14" i="49"/>
  <c r="M148" i="51"/>
  <c r="N148" i="51" s="1"/>
  <c r="AN14" i="95"/>
  <c r="CF26" i="104"/>
  <c r="M136" i="54"/>
  <c r="N136" i="54" s="1"/>
  <c r="M70" i="51"/>
  <c r="N70" i="51" s="1"/>
  <c r="M110" i="49"/>
  <c r="N110" i="49" s="1"/>
  <c r="CS49" i="95"/>
  <c r="W34" i="60"/>
  <c r="W123" i="60"/>
  <c r="G14" i="41"/>
  <c r="U105" i="60"/>
  <c r="M171" i="52"/>
  <c r="N171" i="52" s="1"/>
  <c r="M60" i="54"/>
  <c r="N60" i="54" s="1"/>
  <c r="CK16" i="95"/>
  <c r="M167" i="50"/>
  <c r="N167" i="50" s="1"/>
  <c r="D54" i="59"/>
  <c r="E54" i="59" s="1"/>
  <c r="CS60" i="95"/>
  <c r="S16" i="104"/>
  <c r="D30" i="41"/>
  <c r="S30" i="41" s="1"/>
  <c r="M121" i="50"/>
  <c r="N121" i="50" s="1"/>
  <c r="D31" i="41"/>
  <c r="S31" i="41" s="1"/>
  <c r="B10" i="41"/>
  <c r="M107" i="54"/>
  <c r="N107" i="54" s="1"/>
  <c r="G118" i="104"/>
  <c r="D96" i="59"/>
  <c r="E96" i="59" s="1"/>
  <c r="CM100" i="95"/>
  <c r="AP94" i="95"/>
  <c r="N134" i="41"/>
  <c r="M96" i="56"/>
  <c r="N96" i="56" s="1"/>
  <c r="T16" i="53"/>
  <c r="F134" i="40"/>
  <c r="G77" i="104"/>
  <c r="BL11" i="104"/>
  <c r="M21" i="49"/>
  <c r="N21" i="49" s="1"/>
  <c r="AL10" i="95"/>
  <c r="AP42" i="95"/>
  <c r="Q106" i="60"/>
  <c r="M27" i="50"/>
  <c r="N27" i="50" s="1"/>
  <c r="BG48" i="104"/>
  <c r="Q82" i="60"/>
  <c r="M188" i="56"/>
  <c r="N188" i="56" s="1"/>
  <c r="G15" i="95"/>
  <c r="CM102" i="95"/>
  <c r="AH45" i="95"/>
  <c r="BG10" i="95"/>
  <c r="E134" i="41"/>
  <c r="CL115" i="95"/>
  <c r="P9" i="41"/>
  <c r="M111" i="56"/>
  <c r="N111" i="56" s="1"/>
  <c r="AP120" i="95"/>
  <c r="R60" i="60"/>
  <c r="E17" i="60"/>
  <c r="M52" i="55"/>
  <c r="N52" i="55" s="1"/>
  <c r="AD82" i="95"/>
  <c r="R59" i="60"/>
  <c r="M125" i="56"/>
  <c r="N125" i="56" s="1"/>
  <c r="BX12" i="95"/>
  <c r="AD36" i="95"/>
  <c r="AK44" i="104"/>
  <c r="CE48" i="104"/>
  <c r="BZ48" i="104"/>
  <c r="CD48" i="104" s="1"/>
  <c r="E9" i="50"/>
  <c r="AM8" i="95"/>
  <c r="CF76" i="104"/>
  <c r="M84" i="54"/>
  <c r="N84" i="54" s="1"/>
  <c r="AC8" i="104"/>
  <c r="M216" i="50"/>
  <c r="N216" i="50" s="1"/>
  <c r="M131" i="54"/>
  <c r="N131" i="54" s="1"/>
  <c r="D76" i="41"/>
  <c r="S76" i="41" s="1"/>
  <c r="E10" i="95"/>
  <c r="CN9" i="104"/>
  <c r="CJ115" i="104"/>
  <c r="G22" i="104"/>
  <c r="AK15" i="95"/>
  <c r="M158" i="56"/>
  <c r="N158" i="56" s="1"/>
  <c r="M97" i="54"/>
  <c r="N97" i="54" s="1"/>
  <c r="K83" i="104"/>
  <c r="P97" i="60"/>
  <c r="L97" i="60"/>
  <c r="L12" i="53"/>
  <c r="BR38" i="104"/>
  <c r="F133" i="49"/>
  <c r="CG13" i="104"/>
  <c r="D86" i="41"/>
  <c r="S86" i="41" s="1"/>
  <c r="M180" i="56"/>
  <c r="N180" i="56" s="1"/>
  <c r="U94" i="60"/>
  <c r="M208" i="50"/>
  <c r="N208" i="50" s="1"/>
  <c r="BN57" i="95"/>
  <c r="M177" i="54"/>
  <c r="N177" i="54" s="1"/>
  <c r="M41" i="49"/>
  <c r="N41" i="49" s="1"/>
  <c r="CS24" i="95"/>
  <c r="W10" i="95"/>
  <c r="BG51" i="104"/>
  <c r="M24" i="51"/>
  <c r="N24" i="51" s="1"/>
  <c r="M38" i="52"/>
  <c r="N38" i="52" s="1"/>
  <c r="C12" i="104"/>
  <c r="BZ81" i="95"/>
  <c r="CM29" i="95"/>
  <c r="CL21" i="95"/>
  <c r="M25" i="51"/>
  <c r="N25" i="51" s="1"/>
  <c r="BG106" i="104"/>
  <c r="M164" i="50"/>
  <c r="N164" i="50" s="1"/>
  <c r="M200" i="50"/>
  <c r="N200" i="50" s="1"/>
  <c r="M38" i="54"/>
  <c r="N38" i="54" s="1"/>
  <c r="M41" i="50"/>
  <c r="N41" i="50" s="1"/>
  <c r="AD27" i="95"/>
  <c r="X81" i="104"/>
  <c r="M109" i="56"/>
  <c r="N109" i="56" s="1"/>
  <c r="S9" i="95"/>
  <c r="T93" i="60"/>
  <c r="M72" i="52"/>
  <c r="N72" i="52" s="1"/>
  <c r="M198" i="51"/>
  <c r="N198" i="51" s="1"/>
  <c r="P15" i="95"/>
  <c r="M75" i="50"/>
  <c r="N75" i="50" s="1"/>
  <c r="R92" i="95"/>
  <c r="C11" i="53"/>
  <c r="BN27" i="95"/>
  <c r="D66" i="41"/>
  <c r="S66" i="41" s="1"/>
  <c r="M205" i="50"/>
  <c r="N205" i="50" s="1"/>
  <c r="M81" i="52"/>
  <c r="N81" i="52" s="1"/>
  <c r="M21" i="55"/>
  <c r="N21" i="55" s="1"/>
  <c r="J12" i="41"/>
  <c r="M136" i="56"/>
  <c r="N136" i="56" s="1"/>
  <c r="BP14" i="104"/>
  <c r="S99" i="60"/>
  <c r="X97" i="104"/>
  <c r="BN63" i="95"/>
  <c r="J16" i="95"/>
  <c r="AS15" i="95"/>
  <c r="BV15" i="95"/>
  <c r="BZ102" i="95"/>
  <c r="K49" i="104"/>
  <c r="R29" i="95"/>
  <c r="V68" i="60"/>
  <c r="CL43" i="95"/>
  <c r="M140" i="52"/>
  <c r="N140" i="52" s="1"/>
  <c r="AD99" i="95"/>
  <c r="K69" i="104"/>
  <c r="E13" i="41"/>
  <c r="M36" i="50"/>
  <c r="N36" i="50" s="1"/>
  <c r="W68" i="60"/>
  <c r="M86" i="52"/>
  <c r="N86" i="52" s="1"/>
  <c r="H8" i="53"/>
  <c r="G13" i="49"/>
  <c r="BO11" i="104"/>
  <c r="BR54" i="104"/>
  <c r="V64" i="60"/>
  <c r="CP87" i="95"/>
  <c r="AX109" i="104"/>
  <c r="M198" i="52"/>
  <c r="N198" i="52" s="1"/>
  <c r="M116" i="49"/>
  <c r="N116" i="49" s="1"/>
  <c r="BN115" i="95"/>
  <c r="G16" i="41"/>
  <c r="M174" i="54"/>
  <c r="N174" i="54" s="1"/>
  <c r="V93" i="60"/>
  <c r="B9" i="53"/>
  <c r="M162" i="54"/>
  <c r="N162" i="54" s="1"/>
  <c r="M84" i="49"/>
  <c r="N84" i="49" s="1"/>
  <c r="CL64" i="95"/>
  <c r="M118" i="52"/>
  <c r="N118" i="52" s="1"/>
  <c r="M73" i="52"/>
  <c r="N73" i="52" s="1"/>
  <c r="M219" i="54"/>
  <c r="N219" i="54" s="1"/>
  <c r="M92" i="55"/>
  <c r="N92" i="55" s="1"/>
  <c r="AM12" i="95"/>
  <c r="BO13" i="95"/>
  <c r="M95" i="54"/>
  <c r="N95" i="54" s="1"/>
  <c r="B11" i="40"/>
  <c r="F30" i="95"/>
  <c r="B9" i="95"/>
  <c r="D70" i="59"/>
  <c r="E70" i="59" s="1"/>
  <c r="D29" i="59"/>
  <c r="B8" i="59"/>
  <c r="AD23" i="95"/>
  <c r="M77" i="54"/>
  <c r="N77" i="54" s="1"/>
  <c r="V72" i="60"/>
  <c r="I18" i="60"/>
  <c r="CI12" i="95"/>
  <c r="T37" i="104"/>
  <c r="C9" i="54"/>
  <c r="M10" i="54"/>
  <c r="M35" i="50"/>
  <c r="N35" i="50" s="1"/>
  <c r="CP41" i="95"/>
  <c r="M184" i="54"/>
  <c r="N184" i="54" s="1"/>
  <c r="D97" i="59"/>
  <c r="E97" i="59" s="1"/>
  <c r="R95" i="95"/>
  <c r="R112" i="60"/>
  <c r="M26" i="49"/>
  <c r="N26" i="49" s="1"/>
  <c r="P14" i="41"/>
  <c r="E14" i="41"/>
  <c r="BN111" i="95"/>
  <c r="X121" i="60"/>
  <c r="AK63" i="104"/>
  <c r="BN45" i="95"/>
  <c r="V63" i="60"/>
  <c r="L12" i="49"/>
  <c r="K134" i="41"/>
  <c r="H134" i="41"/>
  <c r="BK55" i="104"/>
  <c r="F11" i="40"/>
  <c r="AC12" i="95"/>
  <c r="AD76" i="95"/>
  <c r="AD79" i="95"/>
  <c r="I9" i="104"/>
  <c r="M211" i="54"/>
  <c r="N211" i="54" s="1"/>
  <c r="M12" i="56"/>
  <c r="N12" i="56" s="1"/>
  <c r="M71" i="49"/>
  <c r="N71" i="49" s="1"/>
  <c r="AG56" i="104"/>
  <c r="I9" i="50"/>
  <c r="BG63" i="104"/>
  <c r="M218" i="50"/>
  <c r="N218" i="50" s="1"/>
  <c r="AH119" i="95"/>
  <c r="F76" i="95"/>
  <c r="M24" i="50"/>
  <c r="N24" i="50" s="1"/>
  <c r="W50" i="60"/>
  <c r="V97" i="60"/>
  <c r="CS101" i="95"/>
  <c r="M190" i="50"/>
  <c r="N190" i="50" s="1"/>
  <c r="CP43" i="95"/>
  <c r="S87" i="60"/>
  <c r="F134" i="41"/>
  <c r="CM101" i="95"/>
  <c r="G57" i="104"/>
  <c r="D67" i="59"/>
  <c r="E67" i="59" s="1"/>
  <c r="R97" i="95"/>
  <c r="S98" i="60"/>
  <c r="U51" i="60"/>
  <c r="BZ120" i="95"/>
  <c r="D9" i="52"/>
  <c r="M18" i="50"/>
  <c r="N18" i="50" s="1"/>
  <c r="M122" i="56"/>
  <c r="N122" i="56" s="1"/>
  <c r="CS42" i="95"/>
  <c r="M10" i="95"/>
  <c r="CM21" i="95"/>
  <c r="W94" i="60"/>
  <c r="P15" i="41"/>
  <c r="BZ86" i="95"/>
  <c r="G15" i="53"/>
  <c r="CP69" i="104"/>
  <c r="AS8" i="95"/>
  <c r="AP48" i="95"/>
  <c r="M215" i="52"/>
  <c r="N215" i="52" s="1"/>
  <c r="AP49" i="95"/>
  <c r="M75" i="51"/>
  <c r="N75" i="51" s="1"/>
  <c r="M18" i="51"/>
  <c r="N18" i="51" s="1"/>
  <c r="CP70" i="95"/>
  <c r="M207" i="54"/>
  <c r="N207" i="54" s="1"/>
  <c r="W59" i="60"/>
  <c r="BZ89" i="104"/>
  <c r="CD89" i="104" s="1"/>
  <c r="CE89" i="104"/>
  <c r="B13" i="95"/>
  <c r="F78" i="95"/>
  <c r="AD65" i="95"/>
  <c r="BS15" i="104"/>
  <c r="D20" i="41"/>
  <c r="S20" i="41" s="1"/>
  <c r="M29" i="54"/>
  <c r="N29" i="54" s="1"/>
  <c r="M201" i="54"/>
  <c r="N201" i="54" s="1"/>
  <c r="M200" i="51"/>
  <c r="N200" i="51" s="1"/>
  <c r="D59" i="41"/>
  <c r="S59" i="41" s="1"/>
  <c r="M86" i="55"/>
  <c r="N86" i="55" s="1"/>
  <c r="M133" i="53"/>
  <c r="S123" i="60"/>
  <c r="M208" i="55"/>
  <c r="N208" i="55" s="1"/>
  <c r="BZ117" i="95"/>
  <c r="M79" i="54"/>
  <c r="N79" i="54" s="1"/>
  <c r="I10" i="53"/>
  <c r="X33" i="104"/>
  <c r="CS56" i="95"/>
  <c r="V71" i="60"/>
  <c r="P98" i="60"/>
  <c r="L98" i="60"/>
  <c r="BN68" i="95"/>
  <c r="M149" i="51"/>
  <c r="N149" i="51" s="1"/>
  <c r="BY9" i="104"/>
  <c r="I17" i="60"/>
  <c r="V60" i="60"/>
  <c r="R41" i="95"/>
  <c r="R52" i="95"/>
  <c r="I16" i="49"/>
  <c r="CF82" i="104"/>
  <c r="CP116" i="95"/>
  <c r="AD25" i="95"/>
  <c r="D64" i="59"/>
  <c r="E64" i="59" s="1"/>
  <c r="T9" i="53"/>
  <c r="Z12" i="95"/>
  <c r="AD66" i="95"/>
  <c r="K11" i="49"/>
  <c r="CL18" i="95"/>
  <c r="CH8" i="95"/>
  <c r="CP119" i="95"/>
  <c r="S97" i="60"/>
  <c r="AP79" i="95"/>
  <c r="K12" i="95"/>
  <c r="M205" i="56"/>
  <c r="N205" i="56" s="1"/>
  <c r="BJ9" i="95"/>
  <c r="BN30" i="95"/>
  <c r="AT67" i="104"/>
  <c r="M42" i="51"/>
  <c r="N42" i="51" s="1"/>
  <c r="M204" i="54"/>
  <c r="N204" i="54" s="1"/>
  <c r="R69" i="60"/>
  <c r="AH95" i="95"/>
  <c r="J15" i="40"/>
  <c r="K9" i="52"/>
  <c r="CQ12" i="95"/>
  <c r="Z9" i="95"/>
  <c r="AD30" i="95"/>
  <c r="D20" i="59"/>
  <c r="E20" i="59" s="1"/>
  <c r="M141" i="55"/>
  <c r="N141" i="55" s="1"/>
  <c r="M62" i="51"/>
  <c r="N62" i="51" s="1"/>
  <c r="Y13" i="95"/>
  <c r="AN16" i="95"/>
  <c r="M51" i="50"/>
  <c r="N51" i="50" s="1"/>
  <c r="J10" i="40"/>
  <c r="X123" i="60"/>
  <c r="AH68" i="95"/>
  <c r="X63" i="104"/>
  <c r="BC9" i="104"/>
  <c r="U77" i="60"/>
  <c r="C7" i="59"/>
  <c r="R16" i="41"/>
  <c r="BZ36" i="95"/>
  <c r="W122" i="60"/>
  <c r="M168" i="50"/>
  <c r="N168" i="50" s="1"/>
  <c r="M216" i="54"/>
  <c r="N216" i="54" s="1"/>
  <c r="CI12" i="104"/>
  <c r="BN67" i="95"/>
  <c r="M171" i="54"/>
  <c r="N171" i="54" s="1"/>
  <c r="D86" i="59"/>
  <c r="E86" i="59" s="1"/>
  <c r="D87" i="59"/>
  <c r="E87" i="59" s="1"/>
  <c r="H11" i="59"/>
  <c r="AP21" i="95"/>
  <c r="M29" i="50"/>
  <c r="N29" i="50" s="1"/>
  <c r="K109" i="104"/>
  <c r="M28" i="50"/>
  <c r="N28" i="50" s="1"/>
  <c r="AH111" i="95"/>
  <c r="AH81" i="95"/>
  <c r="Q8" i="53"/>
  <c r="L14" i="49"/>
  <c r="D100" i="41"/>
  <c r="S100" i="41" s="1"/>
  <c r="CE88" i="104"/>
  <c r="BZ88" i="104"/>
  <c r="CD88" i="104" s="1"/>
  <c r="CP72" i="95"/>
  <c r="M119" i="54"/>
  <c r="N119" i="54" s="1"/>
  <c r="D80" i="59"/>
  <c r="E80" i="59" s="1"/>
  <c r="Q16" i="41"/>
  <c r="CP100" i="95"/>
  <c r="AD70" i="95"/>
  <c r="J9" i="95"/>
  <c r="M35" i="54"/>
  <c r="N35" i="54" s="1"/>
  <c r="CM41" i="95"/>
  <c r="P16" i="41"/>
  <c r="AT56" i="104"/>
  <c r="BZ99" i="95"/>
  <c r="T69" i="104"/>
  <c r="CP51" i="95"/>
  <c r="M58" i="50"/>
  <c r="N58" i="50" s="1"/>
  <c r="M139" i="54"/>
  <c r="N139" i="54" s="1"/>
  <c r="M133" i="50"/>
  <c r="N133" i="50" s="1"/>
  <c r="M73" i="54"/>
  <c r="N73" i="54" s="1"/>
  <c r="U40" i="60"/>
  <c r="M229" i="55"/>
  <c r="N229" i="55" s="1"/>
  <c r="M88" i="56"/>
  <c r="N88" i="56" s="1"/>
  <c r="J10" i="95"/>
  <c r="AD89" i="95"/>
  <c r="M34" i="54"/>
  <c r="N34" i="54" s="1"/>
  <c r="R34" i="95"/>
  <c r="BZ57" i="95"/>
  <c r="R62" i="60"/>
  <c r="BO16" i="104"/>
  <c r="BR114" i="104"/>
  <c r="M24" i="52"/>
  <c r="N24" i="52" s="1"/>
  <c r="Q101" i="60"/>
  <c r="D114" i="41"/>
  <c r="S114" i="41" s="1"/>
  <c r="CM103" i="95"/>
  <c r="W76" i="60"/>
  <c r="K9" i="51"/>
  <c r="M179" i="50"/>
  <c r="N179" i="50" s="1"/>
  <c r="K55" i="104"/>
  <c r="AH31" i="95"/>
  <c r="M46" i="54"/>
  <c r="N46" i="54" s="1"/>
  <c r="M80" i="56"/>
  <c r="N80" i="56" s="1"/>
  <c r="AP106" i="95"/>
  <c r="M59" i="50"/>
  <c r="N59" i="50" s="1"/>
  <c r="D19" i="59"/>
  <c r="E19" i="59" s="1"/>
  <c r="M94" i="49"/>
  <c r="N94" i="49" s="1"/>
  <c r="CS34" i="95"/>
  <c r="BL8" i="95"/>
  <c r="U80" i="60"/>
  <c r="M95" i="52"/>
  <c r="N95" i="52" s="1"/>
  <c r="M138" i="51"/>
  <c r="N138" i="51" s="1"/>
  <c r="K10" i="78"/>
  <c r="H10" i="78"/>
  <c r="I10" i="78" s="1"/>
  <c r="R53" i="95"/>
  <c r="V58" i="60"/>
  <c r="AD31" i="95"/>
  <c r="BZ35" i="95"/>
  <c r="D77" i="41"/>
  <c r="S77" i="41" s="1"/>
  <c r="BB118" i="95"/>
  <c r="CP23" i="95"/>
  <c r="M227" i="55"/>
  <c r="N227" i="55" s="1"/>
  <c r="CK9" i="95"/>
  <c r="D79" i="59"/>
  <c r="E79" i="59" s="1"/>
  <c r="I8" i="49"/>
  <c r="J9" i="50"/>
  <c r="I15" i="59"/>
  <c r="D72" i="41"/>
  <c r="S72" i="41" s="1"/>
  <c r="K16" i="41"/>
  <c r="M194" i="54"/>
  <c r="N194" i="54" s="1"/>
  <c r="CF14" i="95"/>
  <c r="K133" i="53"/>
  <c r="M86" i="51"/>
  <c r="N86" i="51" s="1"/>
  <c r="D106" i="59"/>
  <c r="E106" i="59" s="1"/>
  <c r="M47" i="52"/>
  <c r="N47" i="52" s="1"/>
  <c r="K8" i="95"/>
  <c r="AW12" i="95"/>
  <c r="AD77" i="95"/>
  <c r="V81" i="60"/>
  <c r="M75" i="56"/>
  <c r="N75" i="56" s="1"/>
  <c r="M179" i="51"/>
  <c r="N179" i="51" s="1"/>
  <c r="U124" i="60"/>
  <c r="M176" i="51"/>
  <c r="N176" i="51" s="1"/>
  <c r="J13" i="41"/>
  <c r="M88" i="55"/>
  <c r="N88" i="55" s="1"/>
  <c r="K10" i="95"/>
  <c r="P17" i="41"/>
  <c r="P133" i="41" s="1"/>
  <c r="AH36" i="95"/>
  <c r="M17" i="54"/>
  <c r="N17" i="54" s="1"/>
  <c r="M229" i="50"/>
  <c r="N229" i="50" s="1"/>
  <c r="BL11" i="95"/>
  <c r="AC9" i="95"/>
  <c r="W8" i="95"/>
  <c r="D59" i="59"/>
  <c r="E59" i="59" s="1"/>
  <c r="CM32" i="95"/>
  <c r="CE8" i="95"/>
  <c r="P10" i="53"/>
  <c r="F63" i="95"/>
  <c r="M218" i="51"/>
  <c r="N218" i="51" s="1"/>
  <c r="M45" i="54"/>
  <c r="N45" i="54" s="1"/>
  <c r="AD120" i="95"/>
  <c r="M225" i="56"/>
  <c r="N225" i="56" s="1"/>
  <c r="D98" i="59"/>
  <c r="E98" i="59" s="1"/>
  <c r="Q10" i="41"/>
  <c r="M160" i="55"/>
  <c r="N160" i="55" s="1"/>
  <c r="V34" i="60"/>
  <c r="M51" i="56"/>
  <c r="N51" i="56" s="1"/>
  <c r="R33" i="60"/>
  <c r="CL60" i="95"/>
  <c r="AD88" i="95"/>
  <c r="H14" i="59"/>
  <c r="J9" i="54"/>
  <c r="D101" i="59"/>
  <c r="B14" i="59"/>
  <c r="F41" i="95"/>
  <c r="CO77" i="104"/>
  <c r="M186" i="54"/>
  <c r="N186" i="54" s="1"/>
  <c r="F71" i="95"/>
  <c r="M19" i="54"/>
  <c r="N19" i="54" s="1"/>
  <c r="M30" i="56"/>
  <c r="N30" i="56" s="1"/>
  <c r="AP91" i="95"/>
  <c r="R28" i="60"/>
  <c r="M28" i="54"/>
  <c r="N28" i="54" s="1"/>
  <c r="W64" i="60"/>
  <c r="M132" i="56"/>
  <c r="N132" i="56" s="1"/>
  <c r="M101" i="51"/>
  <c r="N101" i="51" s="1"/>
  <c r="R73" i="95"/>
  <c r="I14" i="59"/>
  <c r="M222" i="56"/>
  <c r="N222" i="56" s="1"/>
  <c r="U71" i="60"/>
  <c r="BX14" i="95"/>
  <c r="M187" i="56"/>
  <c r="N187" i="56" s="1"/>
  <c r="R86" i="60"/>
  <c r="S51" i="60"/>
  <c r="CK13" i="95"/>
  <c r="R72" i="60"/>
  <c r="E18" i="60"/>
  <c r="R61" i="95"/>
  <c r="M177" i="52"/>
  <c r="N177" i="52" s="1"/>
  <c r="AH90" i="95"/>
  <c r="AF14" i="95"/>
  <c r="M221" i="51"/>
  <c r="N221" i="51" s="1"/>
  <c r="CM59" i="95"/>
  <c r="CL48" i="95"/>
  <c r="W81" i="60"/>
  <c r="CS53" i="95"/>
  <c r="D112" i="41"/>
  <c r="S112" i="41" s="1"/>
  <c r="AH117" i="95"/>
  <c r="M44" i="52"/>
  <c r="N44" i="52" s="1"/>
  <c r="Q99" i="60"/>
  <c r="M9" i="53"/>
  <c r="BZ72" i="95"/>
  <c r="D30" i="59"/>
  <c r="E30" i="59" s="1"/>
  <c r="M193" i="51"/>
  <c r="N193" i="51" s="1"/>
  <c r="Q53" i="60"/>
  <c r="AP110" i="95"/>
  <c r="M108" i="50"/>
  <c r="N108" i="50" s="1"/>
  <c r="AT81" i="104"/>
  <c r="S49" i="60"/>
  <c r="X46" i="60"/>
  <c r="B15" i="40"/>
  <c r="BR87" i="104"/>
  <c r="M183" i="50"/>
  <c r="N183" i="50" s="1"/>
  <c r="M15" i="52"/>
  <c r="N15" i="52" s="1"/>
  <c r="M29" i="49"/>
  <c r="N29" i="49" s="1"/>
  <c r="AK25" i="104"/>
  <c r="BU11" i="95"/>
  <c r="AH56" i="95"/>
  <c r="M125" i="54"/>
  <c r="N125" i="54" s="1"/>
  <c r="BN98" i="95"/>
  <c r="F10" i="49"/>
  <c r="M68" i="52"/>
  <c r="N68" i="52" s="1"/>
  <c r="CF87" i="104"/>
  <c r="M82" i="55"/>
  <c r="N82" i="55" s="1"/>
  <c r="P9" i="49"/>
  <c r="M148" i="50"/>
  <c r="N148" i="50" s="1"/>
  <c r="M191" i="54"/>
  <c r="N191" i="54" s="1"/>
  <c r="V32" i="60"/>
  <c r="K9" i="41"/>
  <c r="M128" i="54"/>
  <c r="N128" i="54" s="1"/>
  <c r="M216" i="51"/>
  <c r="N216" i="51" s="1"/>
  <c r="M154" i="54"/>
  <c r="N154" i="54" s="1"/>
  <c r="V94" i="60"/>
  <c r="BX9" i="104"/>
  <c r="CF30" i="104"/>
  <c r="M194" i="55"/>
  <c r="N194" i="55" s="1"/>
  <c r="P9" i="54"/>
  <c r="AP86" i="95"/>
  <c r="BX16" i="95"/>
  <c r="AH94" i="95"/>
  <c r="AG11" i="95"/>
  <c r="BS9" i="95"/>
  <c r="BL12" i="95"/>
  <c r="M16" i="41"/>
  <c r="K134" i="40"/>
  <c r="F12" i="49"/>
  <c r="AO13" i="104"/>
  <c r="AT78" i="104"/>
  <c r="BS10" i="95"/>
  <c r="M187" i="54"/>
  <c r="N187" i="54" s="1"/>
  <c r="AD80" i="95"/>
  <c r="R79" i="95"/>
  <c r="CM24" i="95"/>
  <c r="M181" i="50"/>
  <c r="N181" i="50" s="1"/>
  <c r="M131" i="50"/>
  <c r="N131" i="50" s="1"/>
  <c r="AB12" i="95"/>
  <c r="AP60" i="95"/>
  <c r="AX84" i="104"/>
  <c r="CP31" i="95"/>
  <c r="M133" i="54"/>
  <c r="N133" i="54" s="1"/>
  <c r="M86" i="50"/>
  <c r="N86" i="50" s="1"/>
  <c r="AL11" i="95"/>
  <c r="AP54" i="95"/>
  <c r="T111" i="104"/>
  <c r="P114" i="60"/>
  <c r="L114" i="60"/>
  <c r="N12" i="41"/>
  <c r="BZ46" i="95"/>
  <c r="M25" i="50"/>
  <c r="N25" i="50" s="1"/>
  <c r="CS95" i="95"/>
  <c r="R124" i="60"/>
  <c r="M203" i="56"/>
  <c r="N203" i="56" s="1"/>
  <c r="M220" i="51"/>
  <c r="N220" i="51" s="1"/>
  <c r="M112" i="54"/>
  <c r="N112" i="54" s="1"/>
  <c r="I13" i="40"/>
  <c r="D89" i="41"/>
  <c r="S89" i="41" s="1"/>
  <c r="Y8" i="95"/>
  <c r="W109" i="60"/>
  <c r="M196" i="50"/>
  <c r="N196" i="50" s="1"/>
  <c r="M64" i="50"/>
  <c r="N64" i="50" s="1"/>
  <c r="K15" i="60"/>
  <c r="X36" i="60"/>
  <c r="BZ55" i="95"/>
  <c r="V101" i="60"/>
  <c r="M104" i="52"/>
  <c r="N104" i="52" s="1"/>
  <c r="BN35" i="95"/>
  <c r="M34" i="51"/>
  <c r="N34" i="51" s="1"/>
  <c r="AR12" i="104"/>
  <c r="M18" i="49"/>
  <c r="C8" i="49"/>
  <c r="T82" i="60"/>
  <c r="F89" i="95"/>
  <c r="M79" i="56"/>
  <c r="N79" i="56" s="1"/>
  <c r="M57" i="54"/>
  <c r="N57" i="54" s="1"/>
  <c r="G17" i="41"/>
  <c r="G133" i="41" s="1"/>
  <c r="M218" i="54"/>
  <c r="N218" i="54" s="1"/>
  <c r="CO118" i="104"/>
  <c r="BB99" i="95"/>
  <c r="W13" i="104"/>
  <c r="AB9" i="95"/>
  <c r="G12" i="95"/>
  <c r="CM66" i="95"/>
  <c r="M223" i="51"/>
  <c r="N223" i="51" s="1"/>
  <c r="AR11" i="95"/>
  <c r="CP46" i="95"/>
  <c r="R67" i="95"/>
  <c r="AP93" i="95"/>
  <c r="BZ44" i="95"/>
  <c r="M147" i="51"/>
  <c r="N147" i="51" s="1"/>
  <c r="Q58" i="60"/>
  <c r="AD85" i="95"/>
  <c r="D80" i="41"/>
  <c r="S80" i="41" s="1"/>
  <c r="L15" i="95"/>
  <c r="M167" i="54"/>
  <c r="N167" i="54" s="1"/>
  <c r="BB89" i="95"/>
  <c r="M78" i="52"/>
  <c r="N78" i="52" s="1"/>
  <c r="Q8" i="104"/>
  <c r="B9" i="40"/>
  <c r="AD57" i="95"/>
  <c r="M36" i="49"/>
  <c r="N36" i="49" s="1"/>
  <c r="CP48" i="95"/>
  <c r="F32" i="95"/>
  <c r="H12" i="40"/>
  <c r="M87" i="55"/>
  <c r="N87" i="55" s="1"/>
  <c r="G134" i="41"/>
  <c r="D15" i="49"/>
  <c r="AT11" i="95"/>
  <c r="X34" i="60"/>
  <c r="CO53" i="104"/>
  <c r="I13" i="95"/>
  <c r="R27" i="95"/>
  <c r="J14" i="40"/>
  <c r="M57" i="52"/>
  <c r="N57" i="52" s="1"/>
  <c r="I14" i="104"/>
  <c r="M121" i="51"/>
  <c r="N121" i="51" s="1"/>
  <c r="W111" i="60"/>
  <c r="M41" i="51"/>
  <c r="N41" i="51" s="1"/>
  <c r="CM55" i="95"/>
  <c r="F45" i="95"/>
  <c r="M119" i="55"/>
  <c r="N119" i="55" s="1"/>
  <c r="I9" i="56"/>
  <c r="M111" i="55"/>
  <c r="N111" i="55" s="1"/>
  <c r="D56" i="41"/>
  <c r="S56" i="41" s="1"/>
  <c r="AP101" i="95"/>
  <c r="M204" i="51"/>
  <c r="N204" i="51" s="1"/>
  <c r="Q64" i="60"/>
  <c r="AH115" i="95"/>
  <c r="F112" i="95"/>
  <c r="CD14" i="95"/>
  <c r="M198" i="50"/>
  <c r="N198" i="50" s="1"/>
  <c r="AT49" i="104"/>
  <c r="CF12" i="95"/>
  <c r="BN62" i="95"/>
  <c r="M74" i="52"/>
  <c r="N74" i="52" s="1"/>
  <c r="W69" i="60"/>
  <c r="S103" i="60"/>
  <c r="R109" i="60"/>
  <c r="S109" i="60"/>
  <c r="CA13" i="95"/>
  <c r="M96" i="51"/>
  <c r="N96" i="51" s="1"/>
  <c r="M150" i="54"/>
  <c r="N150" i="54" s="1"/>
  <c r="M203" i="51"/>
  <c r="N203" i="51" s="1"/>
  <c r="D51" i="41"/>
  <c r="S51" i="41" s="1"/>
  <c r="R49" i="95"/>
  <c r="K44" i="104"/>
  <c r="D99" i="41"/>
  <c r="S99" i="41" s="1"/>
  <c r="M139" i="51"/>
  <c r="N139" i="51" s="1"/>
  <c r="CS63" i="95"/>
  <c r="G39" i="104"/>
  <c r="CA14" i="104"/>
  <c r="CO14" i="95"/>
  <c r="M33" i="51"/>
  <c r="N33" i="51" s="1"/>
  <c r="I12" i="53"/>
  <c r="F35" i="95"/>
  <c r="M28" i="51"/>
  <c r="N28" i="51" s="1"/>
  <c r="M171" i="56"/>
  <c r="N171" i="56" s="1"/>
  <c r="M127" i="56"/>
  <c r="N127" i="56" s="1"/>
  <c r="M191" i="50"/>
  <c r="N191" i="50" s="1"/>
  <c r="M102" i="52"/>
  <c r="N102" i="52" s="1"/>
  <c r="M115" i="50"/>
  <c r="N115" i="50" s="1"/>
  <c r="D40" i="41"/>
  <c r="S40" i="41" s="1"/>
  <c r="BZ115" i="95"/>
  <c r="CL54" i="95"/>
  <c r="CH11" i="95"/>
  <c r="L110" i="60"/>
  <c r="P110" i="60"/>
  <c r="BZ49" i="95"/>
  <c r="B14" i="49"/>
  <c r="M11" i="95"/>
  <c r="CS54" i="95"/>
  <c r="AD109" i="95"/>
  <c r="D37" i="41"/>
  <c r="S37" i="41" s="1"/>
  <c r="R120" i="95"/>
  <c r="D16" i="49"/>
  <c r="D132" i="49" s="1"/>
  <c r="R87" i="95"/>
  <c r="CA9" i="104"/>
  <c r="M185" i="55"/>
  <c r="N185" i="55" s="1"/>
  <c r="AP97" i="95"/>
  <c r="AI16" i="95"/>
  <c r="BZ118" i="95"/>
  <c r="M214" i="54"/>
  <c r="N214" i="54" s="1"/>
  <c r="M15" i="54"/>
  <c r="N15" i="54" s="1"/>
  <c r="AC15" i="95"/>
  <c r="M188" i="54"/>
  <c r="N188" i="54" s="1"/>
  <c r="M64" i="54"/>
  <c r="N64" i="54" s="1"/>
  <c r="CM39" i="95"/>
  <c r="M70" i="56"/>
  <c r="N70" i="56" s="1"/>
  <c r="H11" i="53"/>
  <c r="CP43" i="104"/>
  <c r="Q91" i="60"/>
  <c r="BK79" i="104"/>
  <c r="AP76" i="95"/>
  <c r="M181" i="55"/>
  <c r="N181" i="55" s="1"/>
  <c r="D111" i="59"/>
  <c r="E111" i="59" s="1"/>
  <c r="F69" i="95"/>
  <c r="BR65" i="104"/>
  <c r="B13" i="40"/>
  <c r="M99" i="49"/>
  <c r="N99" i="49" s="1"/>
  <c r="M177" i="55"/>
  <c r="N177" i="55" s="1"/>
  <c r="V87" i="60"/>
  <c r="AG110" i="104"/>
  <c r="T78" i="60"/>
  <c r="M85" i="49"/>
  <c r="N85" i="49" s="1"/>
  <c r="U46" i="60"/>
  <c r="U89" i="60"/>
  <c r="X85" i="60"/>
  <c r="AH50" i="95"/>
  <c r="Q88" i="60"/>
  <c r="CM37" i="95"/>
  <c r="M153" i="55"/>
  <c r="N153" i="55" s="1"/>
  <c r="BR24" i="104"/>
  <c r="BB86" i="95"/>
  <c r="R14" i="41"/>
  <c r="U69" i="60"/>
  <c r="CM50" i="95"/>
  <c r="D108" i="41"/>
  <c r="S108" i="41" s="1"/>
  <c r="X28" i="60"/>
  <c r="BN33" i="95"/>
  <c r="BN26" i="95"/>
  <c r="CS76" i="95"/>
  <c r="CL27" i="95"/>
  <c r="AE9" i="95"/>
  <c r="AN12" i="95"/>
  <c r="F94" i="95"/>
  <c r="K76" i="104"/>
  <c r="BN72" i="95"/>
  <c r="W99" i="60"/>
  <c r="BX11" i="95"/>
  <c r="M17" i="51"/>
  <c r="N17" i="51" s="1"/>
  <c r="BZ110" i="95"/>
  <c r="M149" i="52"/>
  <c r="N149" i="52" s="1"/>
  <c r="R123" i="60"/>
  <c r="R68" i="95"/>
  <c r="T49" i="60"/>
  <c r="X10" i="95"/>
  <c r="AP72" i="95"/>
  <c r="F10" i="41"/>
  <c r="AH60" i="95"/>
  <c r="F36" i="95"/>
  <c r="BR23" i="104"/>
  <c r="CP118" i="95"/>
  <c r="M176" i="56"/>
  <c r="N176" i="56" s="1"/>
  <c r="I9" i="49"/>
  <c r="U123" i="60"/>
  <c r="CM113" i="95"/>
  <c r="Q51" i="60"/>
  <c r="M145" i="52"/>
  <c r="N145" i="52" s="1"/>
  <c r="CS116" i="95"/>
  <c r="M57" i="50"/>
  <c r="N57" i="50" s="1"/>
  <c r="D9" i="56"/>
  <c r="CF9" i="95"/>
  <c r="BN94" i="95"/>
  <c r="M117" i="55"/>
  <c r="N117" i="55" s="1"/>
  <c r="M45" i="49"/>
  <c r="N45" i="49" s="1"/>
  <c r="CJ9" i="95"/>
  <c r="U30" i="60"/>
  <c r="T13" i="53"/>
  <c r="BR50" i="104"/>
  <c r="M218" i="56"/>
  <c r="N218" i="56" s="1"/>
  <c r="R94" i="95"/>
  <c r="M114" i="52"/>
  <c r="N114" i="52" s="1"/>
  <c r="BZ84" i="95"/>
  <c r="CM20" i="95"/>
  <c r="I12" i="40"/>
  <c r="AG71" i="104"/>
  <c r="AD60" i="95"/>
  <c r="S115" i="60"/>
  <c r="B12" i="49"/>
  <c r="M58" i="52"/>
  <c r="N58" i="52" s="1"/>
  <c r="D10" i="53"/>
  <c r="CS70" i="95"/>
  <c r="F15" i="49"/>
  <c r="H10" i="53"/>
  <c r="U103" i="60"/>
  <c r="R40" i="95"/>
  <c r="CM43" i="95"/>
  <c r="D9" i="49"/>
  <c r="Q114" i="60"/>
  <c r="W40" i="60"/>
  <c r="S11" i="95"/>
  <c r="AP61" i="95"/>
  <c r="M147" i="52"/>
  <c r="N147" i="52" s="1"/>
  <c r="CS71" i="95"/>
  <c r="M145" i="51"/>
  <c r="N145" i="51" s="1"/>
  <c r="R77" i="60"/>
  <c r="G13" i="95"/>
  <c r="CM78" i="95"/>
  <c r="BZ28" i="95"/>
  <c r="Z13" i="95"/>
  <c r="AD78" i="95"/>
  <c r="CG10" i="95"/>
  <c r="T62" i="60"/>
  <c r="M186" i="51"/>
  <c r="N186" i="51" s="1"/>
  <c r="L8" i="49"/>
  <c r="M228" i="52"/>
  <c r="N228" i="52" s="1"/>
  <c r="R99" i="60"/>
  <c r="X105" i="60"/>
  <c r="R19" i="95"/>
  <c r="CL40" i="95"/>
  <c r="D14" i="95"/>
  <c r="M61" i="54"/>
  <c r="N61" i="54" s="1"/>
  <c r="M25" i="54"/>
  <c r="N25" i="54" s="1"/>
  <c r="L9" i="56"/>
  <c r="F39" i="95"/>
  <c r="CP115" i="95"/>
  <c r="Q43" i="60"/>
  <c r="CS85" i="95"/>
  <c r="O10" i="53"/>
  <c r="B8" i="95"/>
  <c r="F18" i="95"/>
  <c r="BV11" i="95"/>
  <c r="BZ54" i="95"/>
  <c r="M155" i="56"/>
  <c r="N155" i="56" s="1"/>
  <c r="H11" i="41"/>
  <c r="D121" i="41"/>
  <c r="S121" i="41" s="1"/>
  <c r="M100" i="49"/>
  <c r="N100" i="49" s="1"/>
  <c r="M50" i="56"/>
  <c r="N50" i="56" s="1"/>
  <c r="AK45" i="104"/>
  <c r="R33" i="95"/>
  <c r="M154" i="55"/>
  <c r="N154" i="55" s="1"/>
  <c r="CP71" i="95"/>
  <c r="CR16" i="95"/>
  <c r="BR25" i="104"/>
  <c r="Q38" i="60"/>
  <c r="M111" i="52"/>
  <c r="N111" i="52" s="1"/>
  <c r="AH8" i="104"/>
  <c r="AK18" i="104"/>
  <c r="R34" i="60"/>
  <c r="F85" i="95"/>
  <c r="V37" i="60"/>
  <c r="J9" i="41"/>
  <c r="L9" i="41" s="1"/>
  <c r="CM38" i="95"/>
  <c r="V102" i="60"/>
  <c r="M80" i="49"/>
  <c r="N80" i="49" s="1"/>
  <c r="M105" i="56"/>
  <c r="N105" i="56" s="1"/>
  <c r="CG11" i="104"/>
  <c r="X100" i="60"/>
  <c r="CP95" i="104"/>
  <c r="BD14" i="104"/>
  <c r="M207" i="55"/>
  <c r="N207" i="55" s="1"/>
  <c r="B13" i="49"/>
  <c r="M217" i="56"/>
  <c r="N217" i="56" s="1"/>
  <c r="CS83" i="95"/>
  <c r="BG14" i="95"/>
  <c r="H10" i="49"/>
  <c r="I17" i="40"/>
  <c r="I133" i="40" s="1"/>
  <c r="D119" i="41"/>
  <c r="S119" i="41" s="1"/>
  <c r="F13" i="40"/>
  <c r="M65" i="55"/>
  <c r="N65" i="55" s="1"/>
  <c r="M58" i="49"/>
  <c r="N58" i="49" s="1"/>
  <c r="U112" i="60"/>
  <c r="AX107" i="104"/>
  <c r="BB87" i="95"/>
  <c r="M156" i="52"/>
  <c r="N156" i="52" s="1"/>
  <c r="CS55" i="95"/>
  <c r="M38" i="49"/>
  <c r="N38" i="49" s="1"/>
  <c r="BN120" i="95"/>
  <c r="AI12" i="104"/>
  <c r="M10" i="56"/>
  <c r="C9" i="56"/>
  <c r="AP57" i="95"/>
  <c r="AM13" i="95"/>
  <c r="L43" i="60"/>
  <c r="P43" i="60"/>
  <c r="M205" i="54"/>
  <c r="N205" i="54" s="1"/>
  <c r="M34" i="52"/>
  <c r="N34" i="52" s="1"/>
  <c r="L14" i="95"/>
  <c r="D61" i="59"/>
  <c r="E61" i="59" s="1"/>
  <c r="G13" i="59"/>
  <c r="T47" i="60"/>
  <c r="D51" i="59"/>
  <c r="E51" i="59" s="1"/>
  <c r="AH88" i="95"/>
  <c r="R76" i="95"/>
  <c r="M202" i="54"/>
  <c r="N202" i="54" s="1"/>
  <c r="CM91" i="95"/>
  <c r="Q119" i="60"/>
  <c r="Q25" i="60"/>
  <c r="U99" i="60"/>
  <c r="CD12" i="95"/>
  <c r="W35" i="60"/>
  <c r="M117" i="51"/>
  <c r="N117" i="51" s="1"/>
  <c r="AH35" i="95"/>
  <c r="AD81" i="95"/>
  <c r="CM97" i="95"/>
  <c r="K51" i="104"/>
  <c r="CM96" i="95"/>
  <c r="BZ116" i="95"/>
  <c r="CM31" i="95"/>
  <c r="T116" i="60"/>
  <c r="AI12" i="95"/>
  <c r="CO27" i="104"/>
  <c r="BV8" i="95"/>
  <c r="BZ18" i="95"/>
  <c r="M78" i="56"/>
  <c r="N78" i="56" s="1"/>
  <c r="M18" i="56"/>
  <c r="N18" i="56" s="1"/>
  <c r="BT8" i="95"/>
  <c r="T95" i="104"/>
  <c r="R12" i="41"/>
  <c r="M179" i="54"/>
  <c r="N179" i="54" s="1"/>
  <c r="BN83" i="95"/>
  <c r="T87" i="60"/>
  <c r="AU15" i="95"/>
  <c r="AH108" i="95"/>
  <c r="M46" i="56"/>
  <c r="N46" i="56" s="1"/>
  <c r="Q16" i="95"/>
  <c r="S82" i="60"/>
  <c r="M87" i="56"/>
  <c r="N87" i="56" s="1"/>
  <c r="M164" i="55"/>
  <c r="N164" i="55" s="1"/>
  <c r="CE95" i="104"/>
  <c r="BZ95" i="104"/>
  <c r="CD95" i="104" s="1"/>
  <c r="CM52" i="95"/>
  <c r="R96" i="60"/>
  <c r="E20" i="60"/>
  <c r="AH78" i="95"/>
  <c r="AF13" i="95"/>
  <c r="T29" i="60"/>
  <c r="M199" i="56"/>
  <c r="N199" i="56" s="1"/>
  <c r="BI16" i="95"/>
  <c r="U62" i="60"/>
  <c r="M34" i="49"/>
  <c r="N34" i="49" s="1"/>
  <c r="BN52" i="95"/>
  <c r="S25" i="60"/>
  <c r="D134" i="40"/>
  <c r="BG24" i="104"/>
  <c r="AH98" i="95"/>
  <c r="CL107" i="95"/>
  <c r="AQ10" i="95"/>
  <c r="F73" i="95"/>
  <c r="AP117" i="95"/>
  <c r="D106" i="41"/>
  <c r="S106" i="41" s="1"/>
  <c r="F55" i="95"/>
  <c r="F96" i="95"/>
  <c r="G9" i="40"/>
  <c r="F99" i="95"/>
  <c r="H11" i="40"/>
  <c r="M30" i="52"/>
  <c r="N30" i="52" s="1"/>
  <c r="F40" i="95"/>
  <c r="G69" i="104"/>
  <c r="N69" i="104" s="1"/>
  <c r="M107" i="51"/>
  <c r="N107" i="51" s="1"/>
  <c r="AE8" i="95"/>
  <c r="BC13" i="95"/>
  <c r="M38" i="55"/>
  <c r="N38" i="55" s="1"/>
  <c r="AT23" i="104"/>
  <c r="AP40" i="95"/>
  <c r="AX10" i="95"/>
  <c r="BZ23" i="104"/>
  <c r="CD23" i="104" s="1"/>
  <c r="CE23" i="104"/>
  <c r="D13" i="40"/>
  <c r="BG41" i="104"/>
  <c r="CL88" i="95"/>
  <c r="C9" i="52"/>
  <c r="M10" i="52"/>
  <c r="CM76" i="95"/>
  <c r="M94" i="55"/>
  <c r="N94" i="55" s="1"/>
  <c r="K24" i="104"/>
  <c r="I12" i="49"/>
  <c r="Y10" i="95"/>
  <c r="M77" i="55"/>
  <c r="N77" i="55" s="1"/>
  <c r="CP45" i="95"/>
  <c r="M197" i="52"/>
  <c r="N197" i="52" s="1"/>
  <c r="BI11" i="95"/>
  <c r="AD94" i="95"/>
  <c r="CS84" i="95"/>
  <c r="CK12" i="95"/>
  <c r="CS109" i="95"/>
  <c r="X93" i="104"/>
  <c r="CP22" i="95"/>
  <c r="D75" i="41"/>
  <c r="S75" i="41" s="1"/>
  <c r="BN47" i="95"/>
  <c r="CP19" i="104"/>
  <c r="BN60" i="95"/>
  <c r="F11" i="104"/>
  <c r="H12" i="53"/>
  <c r="B12" i="40"/>
  <c r="AP118" i="95"/>
  <c r="AS9" i="95"/>
  <c r="R62" i="95"/>
  <c r="T76" i="60"/>
  <c r="M85" i="55"/>
  <c r="N85" i="55" s="1"/>
  <c r="M201" i="51"/>
  <c r="N201" i="51" s="1"/>
  <c r="AP63" i="95"/>
  <c r="H15" i="40"/>
  <c r="W29" i="60"/>
  <c r="I134" i="40"/>
  <c r="BK40" i="104"/>
  <c r="BZ51" i="104"/>
  <c r="CD51" i="104" s="1"/>
  <c r="CE51" i="104"/>
  <c r="AK99" i="104"/>
  <c r="M40" i="50"/>
  <c r="N40" i="50" s="1"/>
  <c r="M23" i="49"/>
  <c r="N23" i="49" s="1"/>
  <c r="AP75" i="95"/>
  <c r="S118" i="60"/>
  <c r="AH41" i="95"/>
  <c r="E15" i="40"/>
  <c r="BZ64" i="104"/>
  <c r="CD64" i="104" s="1"/>
  <c r="CE64" i="104"/>
  <c r="M211" i="52"/>
  <c r="N211" i="52" s="1"/>
  <c r="M54" i="50"/>
  <c r="N54" i="50" s="1"/>
  <c r="F27" i="95"/>
  <c r="H15" i="41"/>
  <c r="J12" i="40"/>
  <c r="BB13" i="104"/>
  <c r="BG78" i="104"/>
  <c r="H13" i="41"/>
  <c r="D117" i="41"/>
  <c r="S117" i="41" s="1"/>
  <c r="U121" i="60"/>
  <c r="M112" i="49"/>
  <c r="N112" i="49" s="1"/>
  <c r="BZ94" i="95"/>
  <c r="M212" i="51"/>
  <c r="N212" i="51" s="1"/>
  <c r="M75" i="54"/>
  <c r="N75" i="54" s="1"/>
  <c r="BZ33" i="95"/>
  <c r="L123" i="60"/>
  <c r="P123" i="60"/>
  <c r="AD101" i="95"/>
  <c r="J8" i="49"/>
  <c r="H9" i="41"/>
  <c r="P116" i="60"/>
  <c r="L116" i="60"/>
  <c r="F13" i="49"/>
  <c r="CM54" i="95"/>
  <c r="G11" i="95"/>
  <c r="J15" i="104"/>
  <c r="B11" i="49"/>
  <c r="CG8" i="95"/>
  <c r="M98" i="51"/>
  <c r="N98" i="51" s="1"/>
  <c r="Q9" i="41"/>
  <c r="AH26" i="95"/>
  <c r="F70" i="95"/>
  <c r="CL95" i="95"/>
  <c r="M217" i="55"/>
  <c r="N217" i="55" s="1"/>
  <c r="CR14" i="95"/>
  <c r="AH83" i="95"/>
  <c r="F17" i="40"/>
  <c r="BL9" i="95"/>
  <c r="R115" i="60"/>
  <c r="M84" i="51"/>
  <c r="N84" i="51" s="1"/>
  <c r="BC14" i="95"/>
  <c r="M42" i="55"/>
  <c r="N42" i="55" s="1"/>
  <c r="M11" i="56"/>
  <c r="N11" i="56" s="1"/>
  <c r="R74" i="60"/>
  <c r="CL15" i="104"/>
  <c r="CO102" i="104"/>
  <c r="AD87" i="95"/>
  <c r="CR11" i="95"/>
  <c r="AD86" i="95"/>
  <c r="R107" i="60"/>
  <c r="CM88" i="95"/>
  <c r="F14" i="40"/>
  <c r="CM98" i="95"/>
  <c r="M59" i="49"/>
  <c r="N59" i="49" s="1"/>
  <c r="CP34" i="95"/>
  <c r="L16" i="53"/>
  <c r="AG97" i="104"/>
  <c r="W104" i="60"/>
  <c r="CL100" i="95"/>
  <c r="T115" i="60"/>
  <c r="AH37" i="95"/>
  <c r="M208" i="52"/>
  <c r="N208" i="52" s="1"/>
  <c r="M95" i="50"/>
  <c r="N95" i="50" s="1"/>
  <c r="CO82" i="104"/>
  <c r="M198" i="56"/>
  <c r="N198" i="56" s="1"/>
  <c r="C134" i="41"/>
  <c r="M76" i="50"/>
  <c r="N76" i="50" s="1"/>
  <c r="M224" i="56"/>
  <c r="N224" i="56" s="1"/>
  <c r="B13" i="41"/>
  <c r="D67" i="41"/>
  <c r="S67" i="41" s="1"/>
  <c r="U54" i="60"/>
  <c r="U63" i="60"/>
  <c r="E16" i="40"/>
  <c r="AU9" i="95"/>
  <c r="R115" i="95"/>
  <c r="F12" i="41"/>
  <c r="X75" i="60"/>
  <c r="L61" i="60"/>
  <c r="P61" i="60"/>
  <c r="M226" i="55"/>
  <c r="N226" i="55" s="1"/>
  <c r="CM65" i="95"/>
  <c r="M68" i="49"/>
  <c r="N68" i="49" s="1"/>
  <c r="R37" i="60"/>
  <c r="P8" i="95"/>
  <c r="D104" i="41"/>
  <c r="S104" i="41" s="1"/>
  <c r="M88" i="49"/>
  <c r="N88" i="49" s="1"/>
  <c r="M59" i="54"/>
  <c r="N59" i="54" s="1"/>
  <c r="R73" i="60"/>
  <c r="CM83" i="95"/>
  <c r="M143" i="51"/>
  <c r="N143" i="51" s="1"/>
  <c r="Y10" i="104"/>
  <c r="AI11" i="95"/>
  <c r="M107" i="52"/>
  <c r="N107" i="52" s="1"/>
  <c r="BR68" i="104"/>
  <c r="D110" i="59"/>
  <c r="E110" i="59" s="1"/>
  <c r="M40" i="52"/>
  <c r="N40" i="52" s="1"/>
  <c r="G9" i="54"/>
  <c r="D27" i="41"/>
  <c r="S27" i="41" s="1"/>
  <c r="G115" i="104"/>
  <c r="N115" i="104" s="1"/>
  <c r="AB15" i="95"/>
  <c r="AR12" i="95"/>
  <c r="F115" i="95"/>
  <c r="D22" i="41"/>
  <c r="S22" i="41" s="1"/>
  <c r="H8" i="95"/>
  <c r="E11" i="95"/>
  <c r="M64" i="55"/>
  <c r="N64" i="55" s="1"/>
  <c r="CQ16" i="104"/>
  <c r="CF16" i="95"/>
  <c r="M206" i="50"/>
  <c r="N206" i="50" s="1"/>
  <c r="AD22" i="95"/>
  <c r="CS22" i="95"/>
  <c r="W102" i="60"/>
  <c r="M80" i="51"/>
  <c r="N80" i="51" s="1"/>
  <c r="AH96" i="95"/>
  <c r="D90" i="41"/>
  <c r="S90" i="41" s="1"/>
  <c r="CS50" i="95"/>
  <c r="D10" i="95"/>
  <c r="K12" i="49"/>
  <c r="Q41" i="60"/>
  <c r="M93" i="51"/>
  <c r="N93" i="51" s="1"/>
  <c r="C11" i="41"/>
  <c r="F67" i="95"/>
  <c r="BZ111" i="95"/>
  <c r="CP80" i="104"/>
  <c r="D73" i="59"/>
  <c r="E73" i="59" s="1"/>
  <c r="CA9" i="95"/>
  <c r="AG8" i="95"/>
  <c r="M76" i="51"/>
  <c r="N76" i="51" s="1"/>
  <c r="P73" i="60"/>
  <c r="L73" i="60"/>
  <c r="F14" i="41"/>
  <c r="AG16" i="95"/>
  <c r="X35" i="60"/>
  <c r="M163" i="54"/>
  <c r="N163" i="54" s="1"/>
  <c r="M93" i="55"/>
  <c r="N93" i="55" s="1"/>
  <c r="AX80" i="104"/>
  <c r="G104" i="104"/>
  <c r="P59" i="60"/>
  <c r="L59" i="60"/>
  <c r="M97" i="55"/>
  <c r="N97" i="55" s="1"/>
  <c r="L117" i="60"/>
  <c r="P117" i="60"/>
  <c r="M179" i="56"/>
  <c r="N179" i="56" s="1"/>
  <c r="D73" i="41"/>
  <c r="S73" i="41" s="1"/>
  <c r="E9" i="53"/>
  <c r="H9" i="50"/>
  <c r="X30" i="60"/>
  <c r="BZ58" i="95"/>
  <c r="BZ103" i="104"/>
  <c r="CD103" i="104" s="1"/>
  <c r="CE103" i="104"/>
  <c r="X64" i="60"/>
  <c r="M13" i="51"/>
  <c r="N13" i="51" s="1"/>
  <c r="BZ89" i="95"/>
  <c r="CP67" i="104"/>
  <c r="CL22" i="95"/>
  <c r="CT22" i="95" s="1"/>
  <c r="X98" i="60"/>
  <c r="Q12" i="41"/>
  <c r="CF10" i="95"/>
  <c r="L9" i="53"/>
  <c r="X103" i="104"/>
  <c r="M90" i="56"/>
  <c r="N90" i="56" s="1"/>
  <c r="T30" i="60"/>
  <c r="CS28" i="95"/>
  <c r="CO119" i="104"/>
  <c r="BG77" i="104"/>
  <c r="BN82" i="95"/>
  <c r="M177" i="51"/>
  <c r="N177" i="51" s="1"/>
  <c r="D17" i="40"/>
  <c r="CS20" i="95"/>
  <c r="S92" i="60"/>
  <c r="M28" i="49"/>
  <c r="N28" i="49" s="1"/>
  <c r="D33" i="59"/>
  <c r="E33" i="59" s="1"/>
  <c r="K14" i="40"/>
  <c r="M14" i="53"/>
  <c r="CL93" i="95"/>
  <c r="M115" i="49"/>
  <c r="N115" i="49" s="1"/>
  <c r="M212" i="56"/>
  <c r="N212" i="56" s="1"/>
  <c r="AG13" i="95"/>
  <c r="J17" i="40"/>
  <c r="Q11" i="95"/>
  <c r="CM112" i="95"/>
  <c r="M79" i="55"/>
  <c r="N79" i="55" s="1"/>
  <c r="E13" i="40"/>
  <c r="E13" i="95"/>
  <c r="CP106" i="95"/>
  <c r="K10" i="41"/>
  <c r="CS59" i="95"/>
  <c r="P24" i="60"/>
  <c r="C14" i="60"/>
  <c r="L24" i="60"/>
  <c r="W96" i="60"/>
  <c r="J20" i="60"/>
  <c r="AH46" i="95"/>
  <c r="BK60" i="104"/>
  <c r="E9" i="51"/>
  <c r="AH23" i="95"/>
  <c r="CE12" i="95"/>
  <c r="M212" i="52"/>
  <c r="N212" i="52" s="1"/>
  <c r="CS88" i="95"/>
  <c r="BT13" i="95"/>
  <c r="M92" i="54"/>
  <c r="N92" i="54" s="1"/>
  <c r="G9" i="56"/>
  <c r="AE15" i="95"/>
  <c r="L11" i="95"/>
  <c r="CL67" i="95"/>
  <c r="W32" i="60"/>
  <c r="Q40" i="60"/>
  <c r="BT10" i="95"/>
  <c r="V124" i="60"/>
  <c r="M92" i="56"/>
  <c r="N92" i="56" s="1"/>
  <c r="M202" i="55"/>
  <c r="N202" i="55" s="1"/>
  <c r="M105" i="49"/>
  <c r="N105" i="49" s="1"/>
  <c r="B133" i="49"/>
  <c r="M170" i="54"/>
  <c r="N170" i="54" s="1"/>
  <c r="M69" i="51"/>
  <c r="N69" i="51" s="1"/>
  <c r="X39" i="60"/>
  <c r="Q93" i="60"/>
  <c r="CP60" i="104"/>
  <c r="S41" i="60"/>
  <c r="CM95" i="95"/>
  <c r="X118" i="104"/>
  <c r="AH101" i="95"/>
  <c r="CL65" i="95"/>
  <c r="M204" i="52"/>
  <c r="N204" i="52" s="1"/>
  <c r="BN96" i="95"/>
  <c r="BS15" i="95"/>
  <c r="AT35" i="104"/>
  <c r="M195" i="52"/>
  <c r="N195" i="52" s="1"/>
  <c r="W9" i="95"/>
  <c r="BZ73" i="95"/>
  <c r="N12" i="95"/>
  <c r="R66" i="95"/>
  <c r="D34" i="41"/>
  <c r="S34" i="41" s="1"/>
  <c r="CL101" i="95"/>
  <c r="B11" i="41"/>
  <c r="D11" i="41" s="1"/>
  <c r="D43" i="41"/>
  <c r="S43" i="41" s="1"/>
  <c r="CP89" i="95"/>
  <c r="CS27" i="95"/>
  <c r="E14" i="60"/>
  <c r="R24" i="60"/>
  <c r="M42" i="50"/>
  <c r="N42" i="50" s="1"/>
  <c r="BS8" i="95"/>
  <c r="R41" i="60"/>
  <c r="D102" i="41"/>
  <c r="S102" i="41" s="1"/>
  <c r="AC16" i="95"/>
  <c r="AH57" i="95"/>
  <c r="BB80" i="95"/>
  <c r="M160" i="50"/>
  <c r="N160" i="50" s="1"/>
  <c r="CL35" i="95"/>
  <c r="F26" i="95"/>
  <c r="AD37" i="95"/>
  <c r="H12" i="49"/>
  <c r="AH114" i="95"/>
  <c r="AF16" i="95"/>
  <c r="BL10" i="95"/>
  <c r="M57" i="55"/>
  <c r="N57" i="55" s="1"/>
  <c r="AJ13" i="95"/>
  <c r="M135" i="56"/>
  <c r="N135" i="56" s="1"/>
  <c r="CE56" i="104"/>
  <c r="BZ56" i="104"/>
  <c r="CD56" i="104" s="1"/>
  <c r="M131" i="52"/>
  <c r="N131" i="52" s="1"/>
  <c r="X9" i="95"/>
  <c r="AC11" i="104"/>
  <c r="W100" i="60"/>
  <c r="K11" i="53"/>
  <c r="J13" i="40"/>
  <c r="AU16" i="95"/>
  <c r="BZ51" i="95"/>
  <c r="M211" i="55"/>
  <c r="N211" i="55" s="1"/>
  <c r="M20" i="51"/>
  <c r="N20" i="51" s="1"/>
  <c r="Y11" i="95"/>
  <c r="BN70" i="95"/>
  <c r="V67" i="60"/>
  <c r="M150" i="52"/>
  <c r="N150" i="52" s="1"/>
  <c r="AH16" i="104"/>
  <c r="AK114" i="104"/>
  <c r="Q113" i="60"/>
  <c r="M105" i="54"/>
  <c r="N105" i="54" s="1"/>
  <c r="H15" i="59"/>
  <c r="H131" i="59" s="1"/>
  <c r="M89" i="49"/>
  <c r="N89" i="49" s="1"/>
  <c r="P34" i="60"/>
  <c r="L34" i="60"/>
  <c r="M39" i="56"/>
  <c r="N39" i="56" s="1"/>
  <c r="M208" i="51"/>
  <c r="N208" i="51" s="1"/>
  <c r="BG19" i="104"/>
  <c r="AV11" i="95"/>
  <c r="D81" i="41"/>
  <c r="S81" i="41" s="1"/>
  <c r="Q13" i="95"/>
  <c r="P9" i="50"/>
  <c r="F37" i="95"/>
  <c r="AD117" i="95"/>
  <c r="CP28" i="95"/>
  <c r="B12" i="41"/>
  <c r="D55" i="41"/>
  <c r="S55" i="41" s="1"/>
  <c r="CS46" i="95"/>
  <c r="M193" i="50"/>
  <c r="N193" i="50" s="1"/>
  <c r="H134" i="40"/>
  <c r="BO12" i="95"/>
  <c r="T113" i="60"/>
  <c r="Q89" i="60"/>
  <c r="AP58" i="95"/>
  <c r="M131" i="55"/>
  <c r="N131" i="55" s="1"/>
  <c r="K14" i="95"/>
  <c r="CE43" i="104"/>
  <c r="BZ43" i="104"/>
  <c r="CD43" i="104" s="1"/>
  <c r="CO66" i="104"/>
  <c r="CL12" i="104"/>
  <c r="BJ14" i="95"/>
  <c r="BN90" i="95"/>
  <c r="BN95" i="95"/>
  <c r="BB120" i="95"/>
  <c r="B15" i="95"/>
  <c r="M155" i="51"/>
  <c r="N155" i="51" s="1"/>
  <c r="CP77" i="95"/>
  <c r="D44" i="41"/>
  <c r="S44" i="41" s="1"/>
  <c r="CI14" i="95"/>
  <c r="CP52" i="95"/>
  <c r="S16" i="95"/>
  <c r="CL76" i="95"/>
  <c r="CT76" i="95" s="1"/>
  <c r="M11" i="41"/>
  <c r="CL33" i="95"/>
  <c r="F98" i="95"/>
  <c r="M48" i="55"/>
  <c r="N48" i="55" s="1"/>
  <c r="AH43" i="95"/>
  <c r="C14" i="41"/>
  <c r="M110" i="55"/>
  <c r="N110" i="55" s="1"/>
  <c r="I15" i="95"/>
  <c r="BC12" i="95"/>
  <c r="X66" i="60"/>
  <c r="L14" i="53"/>
  <c r="M133" i="55"/>
  <c r="N133" i="55" s="1"/>
  <c r="D11" i="95"/>
  <c r="CA8" i="95"/>
  <c r="BN51" i="95"/>
  <c r="R35" i="95"/>
  <c r="AR10" i="95"/>
  <c r="T31" i="60"/>
  <c r="AT10" i="95"/>
  <c r="M20" i="49"/>
  <c r="N20" i="49" s="1"/>
  <c r="CS115" i="95"/>
  <c r="M130" i="51"/>
  <c r="N130" i="51" s="1"/>
  <c r="R122" i="60"/>
  <c r="AV9" i="95"/>
  <c r="M173" i="52"/>
  <c r="N173" i="52" s="1"/>
  <c r="CL92" i="95"/>
  <c r="I9" i="52"/>
  <c r="R114" i="60"/>
  <c r="M132" i="52"/>
  <c r="N132" i="52" s="1"/>
  <c r="X8" i="95"/>
  <c r="BZ109" i="95"/>
  <c r="AX76" i="104"/>
  <c r="L25" i="60"/>
  <c r="P25" i="60"/>
  <c r="M146" i="52"/>
  <c r="N146" i="52" s="1"/>
  <c r="BN53" i="95"/>
  <c r="M99" i="55"/>
  <c r="N99" i="55" s="1"/>
  <c r="L13" i="53"/>
  <c r="CP81" i="95"/>
  <c r="CS87" i="95"/>
  <c r="E8" i="95"/>
  <c r="D111" i="41"/>
  <c r="S111" i="41" s="1"/>
  <c r="CM57" i="95"/>
  <c r="W87" i="60"/>
  <c r="CE60" i="104"/>
  <c r="BZ60" i="104"/>
  <c r="CD60" i="104" s="1"/>
  <c r="M225" i="51"/>
  <c r="N225" i="51" s="1"/>
  <c r="M136" i="55"/>
  <c r="N136" i="55" s="1"/>
  <c r="E17" i="40"/>
  <c r="E133" i="40" s="1"/>
  <c r="G11" i="40"/>
  <c r="M47" i="56"/>
  <c r="N47" i="56" s="1"/>
  <c r="M47" i="51"/>
  <c r="N47" i="51" s="1"/>
  <c r="L11" i="104"/>
  <c r="CM26" i="95"/>
  <c r="G89" i="104"/>
  <c r="S65" i="60"/>
  <c r="BN74" i="95"/>
  <c r="Y16" i="95"/>
  <c r="AD116" i="95"/>
  <c r="M12" i="50"/>
  <c r="N12" i="50" s="1"/>
  <c r="F74" i="95"/>
  <c r="CP55" i="95"/>
  <c r="CS77" i="95"/>
  <c r="W86" i="60"/>
  <c r="CM40" i="95"/>
  <c r="CP105" i="95"/>
  <c r="M47" i="49"/>
  <c r="N47" i="49" s="1"/>
  <c r="R111" i="60"/>
  <c r="M199" i="52"/>
  <c r="N199" i="52" s="1"/>
  <c r="E14" i="40"/>
  <c r="CF68" i="104"/>
  <c r="R11" i="41"/>
  <c r="AD52" i="95"/>
  <c r="AH85" i="95"/>
  <c r="BE13" i="104"/>
  <c r="L13" i="95"/>
  <c r="M129" i="55"/>
  <c r="N129" i="55" s="1"/>
  <c r="J11" i="41"/>
  <c r="L11" i="41" s="1"/>
  <c r="M220" i="55"/>
  <c r="N220" i="55" s="1"/>
  <c r="L16" i="95"/>
  <c r="F24" i="95"/>
  <c r="K79" i="104"/>
  <c r="CS61" i="95"/>
  <c r="M167" i="55"/>
  <c r="N167" i="55" s="1"/>
  <c r="BG8" i="95"/>
  <c r="P13" i="53"/>
  <c r="AD58" i="95"/>
  <c r="M33" i="52"/>
  <c r="N33" i="52" s="1"/>
  <c r="AS12" i="104"/>
  <c r="M14" i="55"/>
  <c r="N14" i="55" s="1"/>
  <c r="BZ92" i="95"/>
  <c r="U96" i="60"/>
  <c r="H20" i="60"/>
  <c r="G133" i="49"/>
  <c r="M165" i="52"/>
  <c r="N165" i="52" s="1"/>
  <c r="AG14" i="95"/>
  <c r="AF10" i="104"/>
  <c r="B133" i="53"/>
  <c r="AZ9" i="95"/>
  <c r="W63" i="60"/>
  <c r="BB61" i="95"/>
  <c r="M224" i="52"/>
  <c r="N224" i="52" s="1"/>
  <c r="R88" i="95"/>
  <c r="AX15" i="95"/>
  <c r="C16" i="53"/>
  <c r="Q62" i="60"/>
  <c r="M87" i="49"/>
  <c r="N87" i="49" s="1"/>
  <c r="M81" i="55"/>
  <c r="N81" i="55" s="1"/>
  <c r="M25" i="49"/>
  <c r="N25" i="49" s="1"/>
  <c r="BK30" i="104"/>
  <c r="BH9" i="104"/>
  <c r="M160" i="51"/>
  <c r="N160" i="51" s="1"/>
  <c r="P89" i="60"/>
  <c r="L89" i="60"/>
  <c r="U68" i="60"/>
  <c r="CE80" i="104"/>
  <c r="BZ80" i="104"/>
  <c r="CD80" i="104" s="1"/>
  <c r="T38" i="60"/>
  <c r="M119" i="51"/>
  <c r="N119" i="51" s="1"/>
  <c r="AH73" i="95"/>
  <c r="M175" i="56"/>
  <c r="N175" i="56" s="1"/>
  <c r="CO10" i="95"/>
  <c r="AK113" i="104"/>
  <c r="J10" i="41"/>
  <c r="L10" i="41" s="1"/>
  <c r="D14" i="40"/>
  <c r="G31" i="104"/>
  <c r="CL87" i="95"/>
  <c r="CT87" i="95" s="1"/>
  <c r="M146" i="51"/>
  <c r="N146" i="51" s="1"/>
  <c r="CP105" i="104"/>
  <c r="M213" i="51"/>
  <c r="N213" i="51" s="1"/>
  <c r="M141" i="52"/>
  <c r="N141" i="52" s="1"/>
  <c r="X86" i="60"/>
  <c r="CQ10" i="95"/>
  <c r="CN8" i="95"/>
  <c r="CP18" i="95"/>
  <c r="R28" i="95"/>
  <c r="W119" i="60"/>
  <c r="K74" i="104"/>
  <c r="BR63" i="104"/>
  <c r="CO59" i="104"/>
  <c r="M144" i="52"/>
  <c r="N144" i="52" s="1"/>
  <c r="CM69" i="95"/>
  <c r="T39" i="60"/>
  <c r="CS21" i="95"/>
  <c r="R86" i="95"/>
  <c r="AB11" i="95"/>
  <c r="R118" i="95"/>
  <c r="M221" i="54"/>
  <c r="N221" i="54" s="1"/>
  <c r="B8" i="49"/>
  <c r="CM109" i="95"/>
  <c r="Q108" i="60"/>
  <c r="D21" i="60"/>
  <c r="AP62" i="95"/>
  <c r="W61" i="60"/>
  <c r="E16" i="41"/>
  <c r="AP80" i="95"/>
  <c r="CM64" i="95"/>
  <c r="X83" i="60"/>
  <c r="U61" i="60"/>
  <c r="BX9" i="95"/>
  <c r="AB13" i="95"/>
  <c r="AH103" i="95"/>
  <c r="M52" i="49"/>
  <c r="N52" i="49" s="1"/>
  <c r="AP77" i="95"/>
  <c r="M170" i="56"/>
  <c r="N170" i="56" s="1"/>
  <c r="AQ9" i="104"/>
  <c r="AH63" i="95"/>
  <c r="CS47" i="95"/>
  <c r="N8" i="95"/>
  <c r="R18" i="95"/>
  <c r="K81" i="104"/>
  <c r="M209" i="51"/>
  <c r="N209" i="51" s="1"/>
  <c r="BR20" i="104"/>
  <c r="CP29" i="104"/>
  <c r="K10" i="40"/>
  <c r="AT100" i="104"/>
  <c r="CM47" i="95"/>
  <c r="AD48" i="95"/>
  <c r="X76" i="60"/>
  <c r="CL94" i="95"/>
  <c r="M134" i="55"/>
  <c r="N134" i="55" s="1"/>
  <c r="CL119" i="95"/>
  <c r="B12" i="53"/>
  <c r="CM48" i="95"/>
  <c r="R77" i="95"/>
  <c r="V92" i="60"/>
  <c r="BK38" i="104"/>
  <c r="BB63" i="95"/>
  <c r="V53" i="60"/>
  <c r="AU11" i="95"/>
  <c r="M223" i="55"/>
  <c r="N223" i="55" s="1"/>
  <c r="W71" i="60"/>
  <c r="S55" i="60"/>
  <c r="BI13" i="95"/>
  <c r="G16" i="49"/>
  <c r="BZ87" i="95"/>
  <c r="X59" i="60"/>
  <c r="R31" i="95"/>
  <c r="AH89" i="95"/>
  <c r="B15" i="53"/>
  <c r="L75" i="60"/>
  <c r="P75" i="60"/>
  <c r="J14" i="49"/>
  <c r="CL50" i="95"/>
  <c r="CT50" i="95" s="1"/>
  <c r="R22" i="95"/>
  <c r="AP50" i="95"/>
  <c r="M34" i="55"/>
  <c r="N34" i="55" s="1"/>
  <c r="CS30" i="95"/>
  <c r="M9" i="95"/>
  <c r="J15" i="49"/>
  <c r="AH91" i="95"/>
  <c r="U120" i="60"/>
  <c r="H22" i="60"/>
  <c r="CS64" i="95"/>
  <c r="M139" i="52"/>
  <c r="N139" i="52" s="1"/>
  <c r="AP83" i="95"/>
  <c r="AG113" i="104"/>
  <c r="AN113" i="104" s="1"/>
  <c r="M103" i="51"/>
  <c r="N103" i="51" s="1"/>
  <c r="M118" i="49"/>
  <c r="N118" i="49" s="1"/>
  <c r="CP86" i="95"/>
  <c r="U35" i="60"/>
  <c r="AH29" i="95"/>
  <c r="M218" i="55"/>
  <c r="N218" i="55" s="1"/>
  <c r="P56" i="60"/>
  <c r="L56" i="60"/>
  <c r="BU8" i="95"/>
  <c r="BG27" i="104"/>
  <c r="M130" i="52"/>
  <c r="N130" i="52" s="1"/>
  <c r="M222" i="55"/>
  <c r="N222" i="55" s="1"/>
  <c r="P83" i="60"/>
  <c r="L83" i="60"/>
  <c r="F15" i="40"/>
  <c r="BR82" i="104"/>
  <c r="W51" i="60"/>
  <c r="T28" i="104"/>
  <c r="N10" i="95"/>
  <c r="R42" i="95"/>
  <c r="CF89" i="104"/>
  <c r="T89" i="104"/>
  <c r="C17" i="40"/>
  <c r="C133" i="40" s="1"/>
  <c r="S69" i="60"/>
  <c r="AD98" i="95"/>
  <c r="Q34" i="60"/>
  <c r="M138" i="55"/>
  <c r="N138" i="55" s="1"/>
  <c r="AD92" i="95"/>
  <c r="S26" i="60"/>
  <c r="AD47" i="95"/>
  <c r="M34" i="56"/>
  <c r="N34" i="56" s="1"/>
  <c r="CO16" i="95"/>
  <c r="R98" i="95"/>
  <c r="Q44" i="60"/>
  <c r="BI12" i="95"/>
  <c r="M182" i="55"/>
  <c r="N182" i="55" s="1"/>
  <c r="BN31" i="95"/>
  <c r="X51" i="60"/>
  <c r="V36" i="60"/>
  <c r="I15" i="60"/>
  <c r="Y15" i="95"/>
  <c r="M53" i="51"/>
  <c r="N53" i="51" s="1"/>
  <c r="X118" i="60"/>
  <c r="F16" i="40"/>
  <c r="BH14" i="95"/>
  <c r="M54" i="51"/>
  <c r="N54" i="51" s="1"/>
  <c r="AD50" i="95"/>
  <c r="M83" i="52"/>
  <c r="N83" i="52" s="1"/>
  <c r="CJ12" i="95"/>
  <c r="B16" i="49"/>
  <c r="T68" i="60"/>
  <c r="S52" i="60"/>
  <c r="AP11" i="104"/>
  <c r="CS82" i="95"/>
  <c r="M16" i="95"/>
  <c r="CS114" i="95"/>
  <c r="CL56" i="95"/>
  <c r="J13" i="95"/>
  <c r="BN38" i="95"/>
  <c r="CP23" i="104"/>
  <c r="CS72" i="95"/>
  <c r="M112" i="51"/>
  <c r="N112" i="51" s="1"/>
  <c r="AP104" i="95"/>
  <c r="R15" i="104"/>
  <c r="X94" i="60"/>
  <c r="CL71" i="95"/>
  <c r="CT71" i="95" s="1"/>
  <c r="D85" i="41"/>
  <c r="S85" i="41" s="1"/>
  <c r="Q15" i="95"/>
  <c r="P133" i="53"/>
  <c r="CM56" i="95"/>
  <c r="M35" i="55"/>
  <c r="N35" i="55" s="1"/>
  <c r="M18" i="52"/>
  <c r="N18" i="52" s="1"/>
  <c r="M214" i="52"/>
  <c r="N214" i="52" s="1"/>
  <c r="CF57" i="104"/>
  <c r="M82" i="49"/>
  <c r="N82" i="49" s="1"/>
  <c r="CS105" i="95"/>
  <c r="S111" i="60"/>
  <c r="K16" i="49"/>
  <c r="H9" i="55"/>
  <c r="M75" i="52"/>
  <c r="N75" i="52" s="1"/>
  <c r="M16" i="56"/>
  <c r="N16" i="56" s="1"/>
  <c r="BB110" i="95"/>
  <c r="Q104" i="60"/>
  <c r="T10" i="53"/>
  <c r="M40" i="51"/>
  <c r="N40" i="51" s="1"/>
  <c r="Q94" i="60"/>
  <c r="BF13" i="95"/>
  <c r="D87" i="41"/>
  <c r="S87" i="41" s="1"/>
  <c r="BZ71" i="95"/>
  <c r="K9" i="53"/>
  <c r="S8" i="95"/>
  <c r="J12" i="95"/>
  <c r="CI11" i="95"/>
  <c r="C9" i="41"/>
  <c r="AZ8" i="95"/>
  <c r="AH76" i="95"/>
  <c r="CN11" i="95"/>
  <c r="CP54" i="95"/>
  <c r="L10" i="104"/>
  <c r="CP79" i="95"/>
  <c r="CS58" i="95"/>
  <c r="R101" i="95"/>
  <c r="BR89" i="104"/>
  <c r="M189" i="54"/>
  <c r="N189" i="54" s="1"/>
  <c r="G9" i="49"/>
  <c r="AB16" i="95"/>
  <c r="R116" i="60"/>
  <c r="Q73" i="60"/>
  <c r="X97" i="60"/>
  <c r="AQ16" i="95"/>
  <c r="M63" i="49"/>
  <c r="N63" i="49" s="1"/>
  <c r="AG116" i="104"/>
  <c r="AT16" i="95"/>
  <c r="M214" i="51"/>
  <c r="N214" i="51" s="1"/>
  <c r="X27" i="60"/>
  <c r="CM110" i="95"/>
  <c r="M85" i="51"/>
  <c r="N85" i="51" s="1"/>
  <c r="P10" i="49"/>
  <c r="M142" i="56"/>
  <c r="N142" i="56" s="1"/>
  <c r="D45" i="41"/>
  <c r="S45" i="41" s="1"/>
  <c r="AZ15" i="95"/>
  <c r="M163" i="51"/>
  <c r="N163" i="51" s="1"/>
  <c r="K33" i="104"/>
  <c r="W103" i="60"/>
  <c r="AG89" i="104"/>
  <c r="CP59" i="95"/>
  <c r="P124" i="60"/>
  <c r="L124" i="60"/>
  <c r="L137" i="61" s="1"/>
  <c r="M176" i="52"/>
  <c r="N176" i="52" s="1"/>
  <c r="CN14" i="95"/>
  <c r="CP90" i="95"/>
  <c r="D69" i="41"/>
  <c r="S69" i="41" s="1"/>
  <c r="BN108" i="95"/>
  <c r="K15" i="49"/>
  <c r="M142" i="55"/>
  <c r="N142" i="55" s="1"/>
  <c r="M96" i="52"/>
  <c r="N96" i="52" s="1"/>
  <c r="M85" i="54"/>
  <c r="N85" i="54" s="1"/>
  <c r="F110" i="95"/>
  <c r="W78" i="60"/>
  <c r="CS36" i="95"/>
  <c r="BZ79" i="95"/>
  <c r="M151" i="55"/>
  <c r="N151" i="55" s="1"/>
  <c r="D41" i="41"/>
  <c r="S41" i="41" s="1"/>
  <c r="AP25" i="95"/>
  <c r="N16" i="95"/>
  <c r="R114" i="95"/>
  <c r="Y14" i="95"/>
  <c r="CP62" i="95"/>
  <c r="BU10" i="95"/>
  <c r="AP116" i="95"/>
  <c r="J11" i="49"/>
  <c r="H14" i="95"/>
  <c r="D15" i="53"/>
  <c r="I10" i="40"/>
  <c r="Q111" i="60"/>
  <c r="M110" i="52"/>
  <c r="N110" i="52" s="1"/>
  <c r="CN10" i="95"/>
  <c r="CP42" i="95"/>
  <c r="P12" i="49"/>
  <c r="AH33" i="95"/>
  <c r="M191" i="51"/>
  <c r="N191" i="51" s="1"/>
  <c r="AO9" i="104"/>
  <c r="AT30" i="104"/>
  <c r="M71" i="52"/>
  <c r="N71" i="52" s="1"/>
  <c r="J19" i="60"/>
  <c r="W84" i="60"/>
  <c r="G10" i="40"/>
  <c r="CM77" i="95"/>
  <c r="N14" i="95"/>
  <c r="R90" i="95"/>
  <c r="M134" i="52"/>
  <c r="N134" i="52" s="1"/>
  <c r="M135" i="55"/>
  <c r="N135" i="55" s="1"/>
  <c r="M102" i="51"/>
  <c r="N102" i="51" s="1"/>
  <c r="M154" i="52"/>
  <c r="N154" i="52" s="1"/>
  <c r="BZ38" i="95"/>
  <c r="M126" i="56"/>
  <c r="N126" i="56" s="1"/>
  <c r="BN19" i="95"/>
  <c r="CM16" i="104"/>
  <c r="X104" i="60"/>
  <c r="M115" i="55"/>
  <c r="N115" i="55" s="1"/>
  <c r="T72" i="60"/>
  <c r="G18" i="60"/>
  <c r="Q12" i="95"/>
  <c r="M201" i="52"/>
  <c r="N201" i="52" s="1"/>
  <c r="M48" i="56"/>
  <c r="N48" i="56" s="1"/>
  <c r="M210" i="51"/>
  <c r="N210" i="51" s="1"/>
  <c r="M67" i="55"/>
  <c r="N67" i="55" s="1"/>
  <c r="M226" i="56"/>
  <c r="N226" i="56" s="1"/>
  <c r="W70" i="60"/>
  <c r="E22" i="60"/>
  <c r="R120" i="60"/>
  <c r="CO35" i="104"/>
  <c r="M171" i="55"/>
  <c r="N171" i="55" s="1"/>
  <c r="BZ70" i="95"/>
  <c r="M15" i="41"/>
  <c r="BN56" i="95"/>
  <c r="M37" i="55"/>
  <c r="N37" i="55" s="1"/>
  <c r="I13" i="53"/>
  <c r="CL45" i="95"/>
  <c r="AH109" i="95"/>
  <c r="BI8" i="95"/>
  <c r="M177" i="56"/>
  <c r="N177" i="56" s="1"/>
  <c r="H14" i="41"/>
  <c r="M230" i="52"/>
  <c r="N230" i="52" s="1"/>
  <c r="O133" i="53"/>
  <c r="CO73" i="104"/>
  <c r="L96" i="60"/>
  <c r="P96" i="60"/>
  <c r="C20" i="60"/>
  <c r="AH44" i="95"/>
  <c r="CD16" i="95"/>
  <c r="N16" i="41"/>
  <c r="D54" i="41"/>
  <c r="S54" i="41" s="1"/>
  <c r="M187" i="51"/>
  <c r="N187" i="51" s="1"/>
  <c r="AQ11" i="95"/>
  <c r="CS68" i="95"/>
  <c r="Q97" i="60"/>
  <c r="M98" i="55"/>
  <c r="N98" i="55" s="1"/>
  <c r="X99" i="104"/>
  <c r="P12" i="41"/>
  <c r="AK36" i="104"/>
  <c r="M204" i="56"/>
  <c r="N204" i="56" s="1"/>
  <c r="H15" i="53"/>
  <c r="Q60" i="60"/>
  <c r="D17" i="60"/>
  <c r="S45" i="60"/>
  <c r="M74" i="56"/>
  <c r="N74" i="56" s="1"/>
  <c r="R111" i="95"/>
  <c r="M118" i="56"/>
  <c r="N118" i="56" s="1"/>
  <c r="AD90" i="95"/>
  <c r="Z14" i="95"/>
  <c r="D93" i="41"/>
  <c r="S93" i="41" s="1"/>
  <c r="W114" i="60"/>
  <c r="M115" i="51"/>
  <c r="N115" i="51" s="1"/>
  <c r="H16" i="95"/>
  <c r="F80" i="95"/>
  <c r="AQ9" i="95"/>
  <c r="F33" i="95"/>
  <c r="K19" i="60"/>
  <c r="X84" i="60"/>
  <c r="Q15" i="53"/>
  <c r="M142" i="51"/>
  <c r="N142" i="51" s="1"/>
  <c r="BN28" i="95"/>
  <c r="CL42" i="95"/>
  <c r="CH10" i="95"/>
  <c r="M101" i="49"/>
  <c r="N101" i="49" s="1"/>
  <c r="M173" i="56"/>
  <c r="N173" i="56" s="1"/>
  <c r="CM53" i="95"/>
  <c r="CM35" i="95"/>
  <c r="AQ12" i="95"/>
  <c r="G8" i="49"/>
  <c r="R108" i="60"/>
  <c r="E21" i="60"/>
  <c r="Y12" i="95"/>
  <c r="C14" i="53"/>
  <c r="AP55" i="95"/>
  <c r="M91" i="49"/>
  <c r="N91" i="49" s="1"/>
  <c r="BN58" i="95"/>
  <c r="CO13" i="95"/>
  <c r="L67" i="60"/>
  <c r="P67" i="60"/>
  <c r="H12" i="95"/>
  <c r="G71" i="104"/>
  <c r="T57" i="104"/>
  <c r="CF63" i="104"/>
  <c r="AX13" i="95"/>
  <c r="AG15" i="95"/>
  <c r="AL11" i="104"/>
  <c r="CM82" i="95"/>
  <c r="CS75" i="95"/>
  <c r="AE13" i="104"/>
  <c r="C13" i="41"/>
  <c r="AD46" i="95"/>
  <c r="AK22" i="104"/>
  <c r="M152" i="51"/>
  <c r="N152" i="51" s="1"/>
  <c r="L102" i="60"/>
  <c r="P102" i="60"/>
  <c r="M60" i="55"/>
  <c r="N60" i="55" s="1"/>
  <c r="M184" i="55"/>
  <c r="N184" i="55" s="1"/>
  <c r="R25" i="95"/>
  <c r="F19" i="60"/>
  <c r="S84" i="60"/>
  <c r="V118" i="60"/>
  <c r="AD111" i="95"/>
  <c r="F28" i="95"/>
  <c r="R13" i="41"/>
  <c r="BK85" i="104"/>
  <c r="M53" i="52"/>
  <c r="N53" i="52" s="1"/>
  <c r="AD49" i="95"/>
  <c r="D20" i="60"/>
  <c r="Q96" i="60"/>
  <c r="K103" i="104"/>
  <c r="K16" i="40"/>
  <c r="P11" i="95"/>
  <c r="L86" i="60"/>
  <c r="P86" i="60"/>
  <c r="L111" i="60"/>
  <c r="P111" i="60"/>
  <c r="G11" i="41"/>
  <c r="CQ15" i="95"/>
  <c r="BN110" i="95"/>
  <c r="CS38" i="95"/>
  <c r="X77" i="60"/>
  <c r="AP14" i="104"/>
  <c r="X44" i="60"/>
  <c r="M131" i="56"/>
  <c r="N131" i="56" s="1"/>
  <c r="AP115" i="95"/>
  <c r="M207" i="51"/>
  <c r="N207" i="51" s="1"/>
  <c r="BZ43" i="95"/>
  <c r="F92" i="95"/>
  <c r="Q67" i="60"/>
  <c r="AD44" i="95"/>
  <c r="M132" i="55"/>
  <c r="N132" i="55" s="1"/>
  <c r="R57" i="60"/>
  <c r="R25" i="60"/>
  <c r="Q78" i="60"/>
  <c r="AF11" i="104"/>
  <c r="E8" i="53"/>
  <c r="M139" i="56"/>
  <c r="N139" i="56" s="1"/>
  <c r="CP96" i="95"/>
  <c r="M15" i="55"/>
  <c r="N15" i="55" s="1"/>
  <c r="BB88" i="95"/>
  <c r="BO12" i="104"/>
  <c r="BR66" i="104"/>
  <c r="CM74" i="95"/>
  <c r="AQ13" i="104"/>
  <c r="M66" i="55"/>
  <c r="N66" i="55" s="1"/>
  <c r="BN24" i="95"/>
  <c r="R119" i="95"/>
  <c r="BN75" i="95"/>
  <c r="W106" i="60"/>
  <c r="M65" i="50"/>
  <c r="N65" i="50" s="1"/>
  <c r="CP21" i="95"/>
  <c r="M29" i="51"/>
  <c r="N29" i="51" s="1"/>
  <c r="M103" i="49"/>
  <c r="N103" i="49" s="1"/>
  <c r="M175" i="55"/>
  <c r="N175" i="55" s="1"/>
  <c r="M79" i="49"/>
  <c r="N79" i="49" s="1"/>
  <c r="R51" i="95"/>
  <c r="AT9" i="95"/>
  <c r="M75" i="55"/>
  <c r="N75" i="55" s="1"/>
  <c r="X119" i="60"/>
  <c r="D88" i="41"/>
  <c r="S88" i="41" s="1"/>
  <c r="D107" i="41"/>
  <c r="S107" i="41" s="1"/>
  <c r="H13" i="53"/>
  <c r="M106" i="54"/>
  <c r="N106" i="54" s="1"/>
  <c r="CE50" i="104"/>
  <c r="BZ50" i="104"/>
  <c r="CD50" i="104" s="1"/>
  <c r="M158" i="54"/>
  <c r="N158" i="54" s="1"/>
  <c r="AP73" i="95"/>
  <c r="M60" i="52"/>
  <c r="N60" i="52" s="1"/>
  <c r="T102" i="60"/>
  <c r="M93" i="52"/>
  <c r="N93" i="52" s="1"/>
  <c r="P8" i="53"/>
  <c r="M142" i="52"/>
  <c r="N142" i="52" s="1"/>
  <c r="M65" i="56"/>
  <c r="N65" i="56" s="1"/>
  <c r="CM116" i="95"/>
  <c r="BN86" i="95"/>
  <c r="M75" i="49"/>
  <c r="N75" i="49" s="1"/>
  <c r="J15" i="53"/>
  <c r="CF32" i="104"/>
  <c r="BZ22" i="104"/>
  <c r="CD22" i="104" s="1"/>
  <c r="CE22" i="104"/>
  <c r="M84" i="55"/>
  <c r="N84" i="55" s="1"/>
  <c r="M131" i="51"/>
  <c r="N131" i="51" s="1"/>
  <c r="U76" i="60"/>
  <c r="M93" i="56"/>
  <c r="N93" i="56" s="1"/>
  <c r="BT16" i="95"/>
  <c r="T92" i="104"/>
  <c r="L68" i="60"/>
  <c r="P68" i="60"/>
  <c r="T84" i="104"/>
  <c r="M60" i="49"/>
  <c r="N60" i="49" s="1"/>
  <c r="CO71" i="104"/>
  <c r="M72" i="56"/>
  <c r="N72" i="56" s="1"/>
  <c r="CM80" i="95"/>
  <c r="CP84" i="95"/>
  <c r="M56" i="51"/>
  <c r="N56" i="51" s="1"/>
  <c r="M90" i="51"/>
  <c r="N90" i="51" s="1"/>
  <c r="M219" i="56"/>
  <c r="N219" i="56" s="1"/>
  <c r="AD61" i="95"/>
  <c r="AD91" i="95"/>
  <c r="B9" i="55"/>
  <c r="X13" i="95"/>
  <c r="T31" i="104"/>
  <c r="AM10" i="95"/>
  <c r="CP53" i="95"/>
  <c r="BN64" i="95"/>
  <c r="M189" i="56"/>
  <c r="N189" i="56" s="1"/>
  <c r="Q90" i="60"/>
  <c r="T104" i="104"/>
  <c r="M177" i="50"/>
  <c r="N177" i="50" s="1"/>
  <c r="G14" i="60"/>
  <c r="T24" i="60"/>
  <c r="BL15" i="95"/>
  <c r="M26" i="51"/>
  <c r="N26" i="51" s="1"/>
  <c r="U75" i="60"/>
  <c r="D24" i="41"/>
  <c r="S24" i="41" s="1"/>
  <c r="M215" i="56"/>
  <c r="N215" i="56" s="1"/>
  <c r="K73" i="104"/>
  <c r="W15" i="95"/>
  <c r="F118" i="95"/>
  <c r="T67" i="60"/>
  <c r="CD11" i="95"/>
  <c r="CM86" i="95"/>
  <c r="AX50" i="104"/>
  <c r="V41" i="60"/>
  <c r="M111" i="49"/>
  <c r="N111" i="49" s="1"/>
  <c r="CJ14" i="95"/>
  <c r="E11" i="49"/>
  <c r="M8" i="95"/>
  <c r="CS18" i="95"/>
  <c r="G17" i="40"/>
  <c r="CM94" i="95"/>
  <c r="CP82" i="95"/>
  <c r="U33" i="60"/>
  <c r="G24" i="104"/>
  <c r="N24" i="104" s="1"/>
  <c r="H10" i="95"/>
  <c r="W48" i="60"/>
  <c r="J16" i="60"/>
  <c r="T72" i="104"/>
  <c r="M22" i="51"/>
  <c r="N22" i="51" s="1"/>
  <c r="H9" i="40"/>
  <c r="AK28" i="104"/>
  <c r="Y15" i="104"/>
  <c r="BN32" i="95"/>
  <c r="F64" i="95"/>
  <c r="X16" i="95"/>
  <c r="D53" i="41"/>
  <c r="S53" i="41" s="1"/>
  <c r="N13" i="41"/>
  <c r="M178" i="52"/>
  <c r="N178" i="52" s="1"/>
  <c r="R54" i="60"/>
  <c r="F19" i="95"/>
  <c r="CP101" i="95"/>
  <c r="M58" i="55"/>
  <c r="N58" i="55" s="1"/>
  <c r="BS16" i="95"/>
  <c r="L118" i="60"/>
  <c r="P118" i="60"/>
  <c r="S10" i="95"/>
  <c r="CR15" i="95"/>
  <c r="W112" i="60"/>
  <c r="V116" i="60"/>
  <c r="I10" i="49"/>
  <c r="BH12" i="95"/>
  <c r="BZ56" i="95"/>
  <c r="M165" i="55"/>
  <c r="N165" i="55" s="1"/>
  <c r="G13" i="40"/>
  <c r="BB84" i="95"/>
  <c r="E133" i="53"/>
  <c r="AD114" i="95"/>
  <c r="Z16" i="95"/>
  <c r="M147" i="56"/>
  <c r="N147" i="56" s="1"/>
  <c r="V123" i="60"/>
  <c r="M184" i="51"/>
  <c r="N184" i="51" s="1"/>
  <c r="R82" i="60"/>
  <c r="CP92" i="95"/>
  <c r="P78" i="60"/>
  <c r="L78" i="60"/>
  <c r="X29" i="104"/>
  <c r="CL73" i="95"/>
  <c r="T111" i="60"/>
  <c r="D68" i="41"/>
  <c r="S68" i="41" s="1"/>
  <c r="X55" i="60"/>
  <c r="M56" i="49"/>
  <c r="N56" i="49" s="1"/>
  <c r="CL62" i="95"/>
  <c r="L122" i="60"/>
  <c r="P122" i="60"/>
  <c r="M81" i="56"/>
  <c r="N81" i="56" s="1"/>
  <c r="B16" i="53"/>
  <c r="B132" i="53" s="1"/>
  <c r="CS99" i="95"/>
  <c r="I14" i="53"/>
  <c r="BZ40" i="95"/>
  <c r="AP34" i="95"/>
  <c r="Q117" i="60"/>
  <c r="M89" i="52"/>
  <c r="N89" i="52" s="1"/>
  <c r="M178" i="55"/>
  <c r="N178" i="55" s="1"/>
  <c r="Q124" i="60"/>
  <c r="M225" i="52"/>
  <c r="N225" i="52" s="1"/>
  <c r="R24" i="95"/>
  <c r="BB114" i="95"/>
  <c r="AX16" i="95"/>
  <c r="R89" i="60"/>
  <c r="CO11" i="95"/>
  <c r="M150" i="51"/>
  <c r="N150" i="51" s="1"/>
  <c r="CS23" i="95"/>
  <c r="AM9" i="95"/>
  <c r="CM79" i="95"/>
  <c r="G14" i="53"/>
  <c r="M39" i="52"/>
  <c r="N39" i="52" s="1"/>
  <c r="Q26" i="60"/>
  <c r="BZ44" i="104"/>
  <c r="CD44" i="104" s="1"/>
  <c r="CE44" i="104"/>
  <c r="M35" i="51"/>
  <c r="N35" i="51" s="1"/>
  <c r="X103" i="60"/>
  <c r="J14" i="41"/>
  <c r="M223" i="52"/>
  <c r="N223" i="52" s="1"/>
  <c r="J9" i="49"/>
  <c r="E12" i="40"/>
  <c r="K17" i="40"/>
  <c r="K133" i="40" s="1"/>
  <c r="M28" i="56"/>
  <c r="N28" i="56" s="1"/>
  <c r="R81" i="95"/>
  <c r="M109" i="52"/>
  <c r="N109" i="52" s="1"/>
  <c r="M46" i="51"/>
  <c r="N46" i="51" s="1"/>
  <c r="CM11" i="104"/>
  <c r="M214" i="56"/>
  <c r="N214" i="56" s="1"/>
  <c r="AD15" i="104"/>
  <c r="CP104" i="95"/>
  <c r="M107" i="55"/>
  <c r="N107" i="55" s="1"/>
  <c r="T122" i="60"/>
  <c r="W47" i="60"/>
  <c r="U27" i="60"/>
  <c r="D10" i="49"/>
  <c r="AD69" i="95"/>
  <c r="AX12" i="95"/>
  <c r="F38" i="95"/>
  <c r="M91" i="51"/>
  <c r="N91" i="51" s="1"/>
  <c r="AY15" i="104"/>
  <c r="M26" i="52"/>
  <c r="N26" i="52" s="1"/>
  <c r="C16" i="41"/>
  <c r="CP45" i="104"/>
  <c r="M224" i="55"/>
  <c r="N224" i="55" s="1"/>
  <c r="J8" i="78"/>
  <c r="J134" i="41"/>
  <c r="BZ22" i="95"/>
  <c r="M66" i="50"/>
  <c r="N66" i="50" s="1"/>
  <c r="F10" i="40"/>
  <c r="J16" i="49"/>
  <c r="J132" i="49" s="1"/>
  <c r="M94" i="50"/>
  <c r="N94" i="50" s="1"/>
  <c r="J16" i="40"/>
  <c r="CE14" i="95"/>
  <c r="J16" i="41"/>
  <c r="L16" i="41" s="1"/>
  <c r="BN71" i="95"/>
  <c r="H14" i="78"/>
  <c r="I14" i="78" s="1"/>
  <c r="K14" i="78"/>
  <c r="BB98" i="95"/>
  <c r="Q69" i="60"/>
  <c r="I15" i="49"/>
  <c r="F25" i="95"/>
  <c r="G49" i="104"/>
  <c r="N49" i="104" s="1"/>
  <c r="K17" i="41"/>
  <c r="K133" i="41" s="1"/>
  <c r="CP70" i="104"/>
  <c r="F61" i="95"/>
  <c r="L29" i="60"/>
  <c r="P29" i="60"/>
  <c r="S78" i="60"/>
  <c r="M135" i="52"/>
  <c r="N135" i="52" s="1"/>
  <c r="CS120" i="95"/>
  <c r="BZ47" i="95"/>
  <c r="AH120" i="95"/>
  <c r="J10" i="78"/>
  <c r="AD59" i="95"/>
  <c r="M125" i="52"/>
  <c r="N125" i="52" s="1"/>
  <c r="R69" i="95"/>
  <c r="K12" i="41"/>
  <c r="M133" i="51"/>
  <c r="N133" i="51" s="1"/>
  <c r="M106" i="52"/>
  <c r="N106" i="52" s="1"/>
  <c r="M48" i="52"/>
  <c r="N48" i="52" s="1"/>
  <c r="K8" i="49"/>
  <c r="BO14" i="104"/>
  <c r="BR90" i="104"/>
  <c r="J8" i="95"/>
  <c r="BG80" i="104"/>
  <c r="T80" i="60"/>
  <c r="K8" i="53"/>
  <c r="V57" i="60"/>
  <c r="I9" i="40"/>
  <c r="BZ104" i="95"/>
  <c r="AW11" i="95"/>
  <c r="BJ11" i="95"/>
  <c r="BN54" i="95"/>
  <c r="M86" i="49"/>
  <c r="N86" i="49" s="1"/>
  <c r="R45" i="95"/>
  <c r="CP56" i="95"/>
  <c r="M140" i="51"/>
  <c r="N140" i="51" s="1"/>
  <c r="M203" i="55"/>
  <c r="N203" i="55" s="1"/>
  <c r="AH116" i="95"/>
  <c r="AT13" i="95"/>
  <c r="S14" i="104"/>
  <c r="AP109" i="95"/>
  <c r="M39" i="51"/>
  <c r="N39" i="51" s="1"/>
  <c r="CL39" i="95"/>
  <c r="M106" i="55"/>
  <c r="N106" i="55" s="1"/>
  <c r="F108" i="95"/>
  <c r="H17" i="41"/>
  <c r="CE37" i="104"/>
  <c r="BZ37" i="104"/>
  <c r="CD37" i="104" s="1"/>
  <c r="AH106" i="95"/>
  <c r="BN112" i="95"/>
  <c r="BZ46" i="104"/>
  <c r="CD46" i="104" s="1"/>
  <c r="CE46" i="104"/>
  <c r="CM71" i="95"/>
  <c r="AD118" i="95"/>
  <c r="D70" i="41"/>
  <c r="S70" i="41" s="1"/>
  <c r="P99" i="60"/>
  <c r="L99" i="60"/>
  <c r="L16" i="49"/>
  <c r="M128" i="55"/>
  <c r="N128" i="55" s="1"/>
  <c r="X81" i="60"/>
  <c r="F22" i="95"/>
  <c r="AP51" i="95"/>
  <c r="AP52" i="95"/>
  <c r="M184" i="56"/>
  <c r="N184" i="56" s="1"/>
  <c r="I9" i="55"/>
  <c r="M25" i="55"/>
  <c r="N25" i="55" s="1"/>
  <c r="M226" i="52"/>
  <c r="N226" i="52" s="1"/>
  <c r="CS96" i="95"/>
  <c r="I10" i="95"/>
  <c r="M152" i="55"/>
  <c r="N152" i="55" s="1"/>
  <c r="Q52" i="60"/>
  <c r="Z12" i="104"/>
  <c r="BN39" i="95"/>
  <c r="T51" i="104"/>
  <c r="M61" i="52"/>
  <c r="N61" i="52" s="1"/>
  <c r="J12" i="53"/>
  <c r="AP66" i="95"/>
  <c r="AL12" i="95"/>
  <c r="D21" i="41"/>
  <c r="S21" i="41" s="1"/>
  <c r="CM111" i="95"/>
  <c r="CS104" i="95"/>
  <c r="M17" i="55"/>
  <c r="N17" i="55" s="1"/>
  <c r="T11" i="53"/>
  <c r="F16" i="41"/>
  <c r="M183" i="56"/>
  <c r="N183" i="56" s="1"/>
  <c r="CP32" i="95"/>
  <c r="H10" i="40"/>
  <c r="Q83" i="60"/>
  <c r="M114" i="55"/>
  <c r="N114" i="55" s="1"/>
  <c r="BZ36" i="104"/>
  <c r="CD36" i="104" s="1"/>
  <c r="CE36" i="104"/>
  <c r="M68" i="51"/>
  <c r="N68" i="51" s="1"/>
  <c r="F58" i="95"/>
  <c r="CL86" i="95"/>
  <c r="S38" i="60"/>
  <c r="M137" i="52"/>
  <c r="N137" i="52" s="1"/>
  <c r="M15" i="95"/>
  <c r="CS102" i="95"/>
  <c r="AP38" i="95"/>
  <c r="U50" i="60"/>
  <c r="AH27" i="95"/>
  <c r="BG44" i="104"/>
  <c r="F51" i="95"/>
  <c r="AK110" i="104"/>
  <c r="U97" i="60"/>
  <c r="M124" i="51"/>
  <c r="N124" i="51" s="1"/>
  <c r="BB92" i="95"/>
  <c r="T133" i="53"/>
  <c r="F8" i="49"/>
  <c r="X112" i="60"/>
  <c r="M116" i="56"/>
  <c r="N116" i="56" s="1"/>
  <c r="O11" i="53"/>
  <c r="T70" i="60"/>
  <c r="L36" i="60"/>
  <c r="P36" i="60"/>
  <c r="C15" i="60"/>
  <c r="E16" i="60"/>
  <c r="R48" i="60"/>
  <c r="AJ15" i="95"/>
  <c r="M90" i="52"/>
  <c r="N90" i="52" s="1"/>
  <c r="BZ119" i="95"/>
  <c r="CF77" i="104"/>
  <c r="BZ30" i="95"/>
  <c r="BV9" i="95"/>
  <c r="C133" i="49"/>
  <c r="M108" i="49"/>
  <c r="V119" i="60"/>
  <c r="AH70" i="95"/>
  <c r="R134" i="41"/>
  <c r="BB93" i="95"/>
  <c r="F56" i="95"/>
  <c r="M194" i="51"/>
  <c r="N194" i="51" s="1"/>
  <c r="K116" i="104"/>
  <c r="D61" i="41"/>
  <c r="S61" i="41" s="1"/>
  <c r="B17" i="40"/>
  <c r="P41" i="60"/>
  <c r="L41" i="60"/>
  <c r="K70" i="104"/>
  <c r="AH52" i="95"/>
  <c r="W67" i="60"/>
  <c r="M61" i="49"/>
  <c r="N61" i="49" s="1"/>
  <c r="M16" i="53"/>
  <c r="M132" i="53" s="1"/>
  <c r="BU9" i="95"/>
  <c r="M98" i="49"/>
  <c r="N98" i="49" s="1"/>
  <c r="BI10" i="104"/>
  <c r="BZ61" i="95"/>
  <c r="M64" i="56"/>
  <c r="N64" i="56" s="1"/>
  <c r="I16" i="95"/>
  <c r="AF12" i="95"/>
  <c r="AH66" i="95"/>
  <c r="F62" i="95"/>
  <c r="M166" i="50"/>
  <c r="N166" i="50" s="1"/>
  <c r="BG11" i="95"/>
  <c r="F82" i="95"/>
  <c r="M41" i="55"/>
  <c r="N41" i="55" s="1"/>
  <c r="L15" i="104"/>
  <c r="CL44" i="95"/>
  <c r="M17" i="56"/>
  <c r="N17" i="56" s="1"/>
  <c r="V46" i="60"/>
  <c r="CM28" i="95"/>
  <c r="M55" i="51"/>
  <c r="N55" i="51" s="1"/>
  <c r="AL12" i="104"/>
  <c r="AK112" i="104"/>
  <c r="D9" i="55"/>
  <c r="U11" i="104"/>
  <c r="X54" i="104"/>
  <c r="BZ114" i="95"/>
  <c r="BV16" i="95"/>
  <c r="BG89" i="104"/>
  <c r="M31" i="56"/>
  <c r="N31" i="56" s="1"/>
  <c r="M33" i="55"/>
  <c r="N33" i="55" s="1"/>
  <c r="BN81" i="95"/>
  <c r="AH58" i="95"/>
  <c r="M29" i="55"/>
  <c r="N29" i="55" s="1"/>
  <c r="T22" i="104"/>
  <c r="CM27" i="95"/>
  <c r="D63" i="41"/>
  <c r="S63" i="41" s="1"/>
  <c r="S77" i="60"/>
  <c r="CO9" i="95"/>
  <c r="F46" i="95"/>
  <c r="M223" i="56"/>
  <c r="N223" i="56" s="1"/>
  <c r="CP112" i="95"/>
  <c r="J12" i="49"/>
  <c r="M51" i="49"/>
  <c r="N51" i="49" s="1"/>
  <c r="G12" i="40"/>
  <c r="BS13" i="95"/>
  <c r="J17" i="41"/>
  <c r="L15" i="49"/>
  <c r="B16" i="40"/>
  <c r="W115" i="60"/>
  <c r="CP64" i="95"/>
  <c r="H13" i="95"/>
  <c r="CL105" i="95"/>
  <c r="CT105" i="95" s="1"/>
  <c r="F31" i="95"/>
  <c r="M22" i="52"/>
  <c r="N22" i="52" s="1"/>
  <c r="M217" i="52"/>
  <c r="N217" i="52" s="1"/>
  <c r="M117" i="49"/>
  <c r="N117" i="49" s="1"/>
  <c r="CS19" i="95"/>
  <c r="AD97" i="95"/>
  <c r="M42" i="52"/>
  <c r="N42" i="52" s="1"/>
  <c r="F44" i="95"/>
  <c r="AX40" i="104"/>
  <c r="F79" i="95"/>
  <c r="BK19" i="104"/>
  <c r="AT65" i="104"/>
  <c r="M16" i="52"/>
  <c r="N16" i="52" s="1"/>
  <c r="M122" i="55"/>
  <c r="N122" i="55" s="1"/>
  <c r="BG86" i="104"/>
  <c r="P14" i="95"/>
  <c r="X90" i="60"/>
  <c r="R21" i="95"/>
  <c r="G11" i="53"/>
  <c r="AH110" i="95"/>
  <c r="D78" i="41"/>
  <c r="S78" i="41" s="1"/>
  <c r="CS119" i="95"/>
  <c r="Q13" i="53"/>
  <c r="T64" i="60"/>
  <c r="S122" i="60"/>
  <c r="M148" i="56"/>
  <c r="N148" i="56" s="1"/>
  <c r="L11" i="53"/>
  <c r="D15" i="95"/>
  <c r="AD43" i="95"/>
  <c r="G108" i="104"/>
  <c r="CS106" i="95"/>
  <c r="CS118" i="95"/>
  <c r="AH71" i="95"/>
  <c r="U81" i="60"/>
  <c r="M165" i="56"/>
  <c r="N165" i="56" s="1"/>
  <c r="X62" i="60"/>
  <c r="CM90" i="95"/>
  <c r="G14" i="95"/>
  <c r="J9" i="52"/>
  <c r="E14" i="95"/>
  <c r="T36" i="60"/>
  <c r="G15" i="60"/>
  <c r="M126" i="51"/>
  <c r="N126" i="51" s="1"/>
  <c r="R116" i="95"/>
  <c r="H13" i="49"/>
  <c r="AF15" i="95"/>
  <c r="AH102" i="95"/>
  <c r="N17" i="41"/>
  <c r="N133" i="41" s="1"/>
  <c r="CM115" i="95"/>
  <c r="J11" i="40"/>
  <c r="CL70" i="95"/>
  <c r="CT70" i="95" s="1"/>
  <c r="CN12" i="104"/>
  <c r="BK36" i="104"/>
  <c r="AE13" i="95"/>
  <c r="M201" i="55"/>
  <c r="N201" i="55" s="1"/>
  <c r="M61" i="56"/>
  <c r="N61" i="56" s="1"/>
  <c r="D47" i="41"/>
  <c r="S47" i="41" s="1"/>
  <c r="S81" i="60"/>
  <c r="AQ8" i="95"/>
  <c r="BR103" i="104"/>
  <c r="M190" i="51"/>
  <c r="N190" i="51" s="1"/>
  <c r="M82" i="52"/>
  <c r="N82" i="52" s="1"/>
  <c r="G14" i="49"/>
  <c r="AH105" i="95"/>
  <c r="CP74" i="95"/>
  <c r="F101" i="95"/>
  <c r="R106" i="60"/>
  <c r="AT43" i="104"/>
  <c r="D11" i="40"/>
  <c r="M107" i="56"/>
  <c r="N107" i="56" s="1"/>
  <c r="M188" i="55"/>
  <c r="N188" i="55" s="1"/>
  <c r="M110" i="51"/>
  <c r="N110" i="51" s="1"/>
  <c r="BZ103" i="95"/>
  <c r="CL52" i="95"/>
  <c r="BS8" i="104"/>
  <c r="R56" i="95"/>
  <c r="BZ52" i="95"/>
  <c r="M13" i="95"/>
  <c r="CS78" i="95"/>
  <c r="BZ105" i="95"/>
  <c r="R17" i="41"/>
  <c r="R133" i="41" s="1"/>
  <c r="O9" i="53"/>
  <c r="M136" i="51"/>
  <c r="N136" i="51" s="1"/>
  <c r="X108" i="60"/>
  <c r="K21" i="60"/>
  <c r="G10" i="95"/>
  <c r="CM42" i="95"/>
  <c r="CC16" i="104"/>
  <c r="L13" i="49"/>
  <c r="M27" i="52"/>
  <c r="N27" i="52" s="1"/>
  <c r="AP71" i="95"/>
  <c r="M32" i="55"/>
  <c r="N32" i="55" s="1"/>
  <c r="M116" i="51"/>
  <c r="N116" i="51" s="1"/>
  <c r="BJ8" i="104"/>
  <c r="AE16" i="95"/>
  <c r="M95" i="51"/>
  <c r="N95" i="51" s="1"/>
  <c r="M10" i="41"/>
  <c r="J133" i="53"/>
  <c r="P9" i="56"/>
  <c r="BB20" i="95"/>
  <c r="CF47" i="104"/>
  <c r="BJ9" i="104"/>
  <c r="V79" i="60"/>
  <c r="AI8" i="95"/>
  <c r="T52" i="60"/>
  <c r="C9" i="53"/>
  <c r="AP85" i="95"/>
  <c r="M36" i="56"/>
  <c r="N36" i="56" s="1"/>
  <c r="AR13" i="95"/>
  <c r="CP20" i="104"/>
  <c r="M33" i="56"/>
  <c r="N33" i="56" s="1"/>
  <c r="CM93" i="95"/>
  <c r="M182" i="51"/>
  <c r="N182" i="51" s="1"/>
  <c r="CP68" i="95"/>
  <c r="V82" i="60"/>
  <c r="M67" i="51"/>
  <c r="N67" i="51" s="1"/>
  <c r="CS33" i="95"/>
  <c r="CP47" i="104"/>
  <c r="CP94" i="95"/>
  <c r="CJ11" i="95"/>
  <c r="CL74" i="95"/>
  <c r="W41" i="60"/>
  <c r="R55" i="95"/>
  <c r="AM13" i="104"/>
  <c r="I14" i="49"/>
  <c r="X91" i="60"/>
  <c r="V42" i="60"/>
  <c r="M208" i="56"/>
  <c r="N208" i="56" s="1"/>
  <c r="AH51" i="95"/>
  <c r="D52" i="41"/>
  <c r="S52" i="41" s="1"/>
  <c r="M207" i="56"/>
  <c r="N207" i="56" s="1"/>
  <c r="M20" i="52"/>
  <c r="N20" i="52" s="1"/>
  <c r="CL118" i="95"/>
  <c r="CT118" i="95" s="1"/>
  <c r="CL46" i="95"/>
  <c r="CT46" i="95" s="1"/>
  <c r="E11" i="104"/>
  <c r="CO51" i="104"/>
  <c r="M192" i="55"/>
  <c r="N192" i="55" s="1"/>
  <c r="G9" i="52"/>
  <c r="CR8" i="95"/>
  <c r="F117" i="95"/>
  <c r="P33" i="60"/>
  <c r="L33" i="60"/>
  <c r="M77" i="51"/>
  <c r="N77" i="51" s="1"/>
  <c r="CL25" i="95"/>
  <c r="M81" i="51"/>
  <c r="N81" i="51" s="1"/>
  <c r="AH49" i="95"/>
  <c r="M175" i="52"/>
  <c r="N175" i="52" s="1"/>
  <c r="M191" i="52"/>
  <c r="N191" i="52" s="1"/>
  <c r="BE14" i="104"/>
  <c r="K13" i="40"/>
  <c r="CQ13" i="104"/>
  <c r="B11" i="95"/>
  <c r="F54" i="95"/>
  <c r="W117" i="60"/>
  <c r="BH9" i="95"/>
  <c r="M71" i="56"/>
  <c r="N71" i="56" s="1"/>
  <c r="AT59" i="104"/>
  <c r="BN59" i="95"/>
  <c r="BR48" i="104"/>
  <c r="AH100" i="95"/>
  <c r="M221" i="55"/>
  <c r="N221" i="55" s="1"/>
  <c r="B9" i="51"/>
  <c r="AT22" i="104"/>
  <c r="J14" i="53"/>
  <c r="AX105" i="104"/>
  <c r="F14" i="60"/>
  <c r="S24" i="60"/>
  <c r="BF13" i="104"/>
  <c r="CP98" i="95"/>
  <c r="R105" i="60"/>
  <c r="E10" i="40"/>
  <c r="F13" i="41"/>
  <c r="AG32" i="104"/>
  <c r="AH80" i="95"/>
  <c r="CM25" i="95"/>
  <c r="L26" i="60"/>
  <c r="P26" i="60"/>
  <c r="Q9" i="104"/>
  <c r="M204" i="55"/>
  <c r="N204" i="55" s="1"/>
  <c r="Q79" i="60"/>
  <c r="F65" i="95"/>
  <c r="AD73" i="95"/>
  <c r="AD39" i="95"/>
  <c r="BZ66" i="95"/>
  <c r="BV12" i="95"/>
  <c r="M217" i="51"/>
  <c r="N217" i="51" s="1"/>
  <c r="K9" i="56"/>
  <c r="BT11" i="95"/>
  <c r="BF10" i="95"/>
  <c r="AP59" i="95"/>
  <c r="CL34" i="95"/>
  <c r="CT34" i="95" s="1"/>
  <c r="BZ112" i="95"/>
  <c r="CM22" i="95"/>
  <c r="M23" i="52"/>
  <c r="N23" i="52" s="1"/>
  <c r="AH39" i="95"/>
  <c r="M209" i="56"/>
  <c r="N209" i="56" s="1"/>
  <c r="AH99" i="95"/>
  <c r="R20" i="95"/>
  <c r="R57" i="95"/>
  <c r="M196" i="55"/>
  <c r="N196" i="55" s="1"/>
  <c r="K59" i="104"/>
  <c r="K13" i="49"/>
  <c r="CF39" i="104"/>
  <c r="AG50" i="104"/>
  <c r="M183" i="55"/>
  <c r="N183" i="55" s="1"/>
  <c r="X29" i="60"/>
  <c r="E13" i="49"/>
  <c r="M71" i="51"/>
  <c r="N71" i="51" s="1"/>
  <c r="M109" i="55"/>
  <c r="N109" i="55" s="1"/>
  <c r="S72" i="60"/>
  <c r="F18" i="60"/>
  <c r="F120" i="95"/>
  <c r="M158" i="51"/>
  <c r="N158" i="51" s="1"/>
  <c r="V86" i="60"/>
  <c r="CM51" i="95"/>
  <c r="CS67" i="95"/>
  <c r="M152" i="52"/>
  <c r="N152" i="52" s="1"/>
  <c r="AH92" i="95"/>
  <c r="CI8" i="95"/>
  <c r="M14" i="41"/>
  <c r="M20" i="56"/>
  <c r="N20" i="56" s="1"/>
  <c r="BY14" i="104"/>
  <c r="M168" i="52"/>
  <c r="N168" i="52" s="1"/>
  <c r="AZ10" i="95"/>
  <c r="AD19" i="95"/>
  <c r="L8" i="95"/>
  <c r="M137" i="56"/>
  <c r="N137" i="56" s="1"/>
  <c r="F48" i="95"/>
  <c r="M206" i="55"/>
  <c r="N206" i="55" s="1"/>
  <c r="M24" i="49"/>
  <c r="N24" i="49" s="1"/>
  <c r="CG13" i="95"/>
  <c r="M109" i="51"/>
  <c r="N109" i="51" s="1"/>
  <c r="BZ64" i="95"/>
  <c r="R93" i="95"/>
  <c r="M194" i="52"/>
  <c r="N194" i="52" s="1"/>
  <c r="CJ16" i="95"/>
  <c r="L94" i="60"/>
  <c r="P94" i="60"/>
  <c r="M199" i="55"/>
  <c r="N199" i="55" s="1"/>
  <c r="BZ29" i="104"/>
  <c r="CD29" i="104" s="1"/>
  <c r="CE29" i="104"/>
  <c r="M45" i="56"/>
  <c r="N45" i="56" s="1"/>
  <c r="CR10" i="95"/>
  <c r="CL32" i="95"/>
  <c r="CT32" i="95" s="1"/>
  <c r="U93" i="60"/>
  <c r="S88" i="60"/>
  <c r="R60" i="95"/>
  <c r="CP81" i="104"/>
  <c r="CM62" i="95"/>
  <c r="BR60" i="104"/>
  <c r="R81" i="60"/>
  <c r="M13" i="41"/>
  <c r="Q92" i="60"/>
  <c r="BN37" i="95"/>
  <c r="J15" i="41"/>
  <c r="L15" i="41" s="1"/>
  <c r="K71" i="104"/>
  <c r="F11" i="41"/>
  <c r="M105" i="55"/>
  <c r="N105" i="55" s="1"/>
  <c r="M48" i="51"/>
  <c r="N48" i="51" s="1"/>
  <c r="AD24" i="95"/>
  <c r="D9" i="51"/>
  <c r="M89" i="55"/>
  <c r="N89" i="55" s="1"/>
  <c r="R75" i="95"/>
  <c r="CP120" i="95"/>
  <c r="V52" i="60"/>
  <c r="M41" i="56"/>
  <c r="N41" i="56" s="1"/>
  <c r="CP80" i="95"/>
  <c r="CM68" i="95"/>
  <c r="Q57" i="60"/>
  <c r="BZ23" i="95"/>
  <c r="AV14" i="95"/>
  <c r="BZ80" i="95"/>
  <c r="M161" i="56"/>
  <c r="N161" i="56" s="1"/>
  <c r="BN73" i="95"/>
  <c r="V51" i="60"/>
  <c r="G58" i="104"/>
  <c r="K10" i="49"/>
  <c r="AP37" i="95"/>
  <c r="M195" i="55"/>
  <c r="N195" i="55" s="1"/>
  <c r="BK34" i="104"/>
  <c r="W113" i="60"/>
  <c r="K15" i="41"/>
  <c r="CP36" i="95"/>
  <c r="BB81" i="95"/>
  <c r="M64" i="51"/>
  <c r="N64" i="51" s="1"/>
  <c r="M197" i="55"/>
  <c r="N197" i="55" s="1"/>
  <c r="AV11" i="104"/>
  <c r="CS43" i="95"/>
  <c r="AK9" i="95"/>
  <c r="P104" i="60"/>
  <c r="L104" i="60"/>
  <c r="BZ108" i="95"/>
  <c r="V44" i="60"/>
  <c r="CN13" i="95"/>
  <c r="CP78" i="95"/>
  <c r="M141" i="51"/>
  <c r="N141" i="51" s="1"/>
  <c r="V85" i="60"/>
  <c r="AP47" i="95"/>
  <c r="D13" i="49"/>
  <c r="CP27" i="95"/>
  <c r="G8" i="53"/>
  <c r="D8" i="95"/>
  <c r="AG36" i="104"/>
  <c r="AN36" i="104" s="1"/>
  <c r="BG60" i="104"/>
  <c r="BK94" i="104"/>
  <c r="U60" i="60"/>
  <c r="H17" i="60"/>
  <c r="AV12" i="104"/>
  <c r="CM46" i="95"/>
  <c r="AP90" i="95"/>
  <c r="AL14" i="95"/>
  <c r="D15" i="40"/>
  <c r="M62" i="56"/>
  <c r="N62" i="56" s="1"/>
  <c r="BZ116" i="104"/>
  <c r="D16" i="40"/>
  <c r="AL10" i="104"/>
  <c r="D46" i="41"/>
  <c r="S46" i="41" s="1"/>
  <c r="W72" i="60"/>
  <c r="J18" i="60"/>
  <c r="G10" i="53"/>
  <c r="AT48" i="104"/>
  <c r="BZ50" i="95"/>
  <c r="M224" i="51"/>
  <c r="N224" i="51" s="1"/>
  <c r="M139" i="55"/>
  <c r="N139" i="55" s="1"/>
  <c r="M100" i="51"/>
  <c r="N100" i="51" s="1"/>
  <c r="C10" i="41"/>
  <c r="M83" i="49"/>
  <c r="N83" i="49" s="1"/>
  <c r="CL49" i="95"/>
  <c r="AH24" i="95"/>
  <c r="CP109" i="95"/>
  <c r="CL114" i="95"/>
  <c r="CH16" i="95"/>
  <c r="Q37" i="60"/>
  <c r="M174" i="52"/>
  <c r="N174" i="52" s="1"/>
  <c r="K75" i="104"/>
  <c r="H9" i="49"/>
  <c r="R94" i="60"/>
  <c r="X78" i="60"/>
  <c r="M186" i="55"/>
  <c r="N186" i="55" s="1"/>
  <c r="BB91" i="95"/>
  <c r="BN93" i="95"/>
  <c r="V73" i="60"/>
  <c r="X109" i="60"/>
  <c r="D57" i="41"/>
  <c r="S57" i="41" s="1"/>
  <c r="CM87" i="95"/>
  <c r="CM49" i="95"/>
  <c r="AW13" i="95"/>
  <c r="AK29" i="104"/>
  <c r="H16" i="53"/>
  <c r="T97" i="60"/>
  <c r="M40" i="49"/>
  <c r="N40" i="49" s="1"/>
  <c r="CM19" i="95"/>
  <c r="L10" i="49"/>
  <c r="CM106" i="95"/>
  <c r="CQ13" i="95"/>
  <c r="AE10" i="104"/>
  <c r="M196" i="56"/>
  <c r="N196" i="56" s="1"/>
  <c r="CK15" i="95"/>
  <c r="AP82" i="95"/>
  <c r="M166" i="55"/>
  <c r="N166" i="55" s="1"/>
  <c r="M168" i="56"/>
  <c r="N168" i="56" s="1"/>
  <c r="M158" i="52"/>
  <c r="N158" i="52" s="1"/>
  <c r="M95" i="55"/>
  <c r="N95" i="55" s="1"/>
  <c r="AH82" i="95"/>
  <c r="R52" i="60"/>
  <c r="CS86" i="95"/>
  <c r="Q14" i="95"/>
  <c r="AN11" i="95"/>
  <c r="AS11" i="95"/>
  <c r="X37" i="60"/>
  <c r="AP53" i="95"/>
  <c r="CO110" i="104"/>
  <c r="E14" i="49"/>
  <c r="K9" i="49"/>
  <c r="R83" i="95"/>
  <c r="CS98" i="95"/>
  <c r="CL77" i="95"/>
  <c r="CT77" i="95" s="1"/>
  <c r="AD41" i="95"/>
  <c r="CJ8" i="95"/>
  <c r="BQ16" i="104"/>
  <c r="F52" i="95"/>
  <c r="AP32" i="95"/>
  <c r="S106" i="60"/>
  <c r="AD96" i="95"/>
  <c r="CS91" i="95"/>
  <c r="R26" i="95"/>
  <c r="M22" i="49"/>
  <c r="N22" i="49" s="1"/>
  <c r="G74" i="104"/>
  <c r="N74" i="104" s="1"/>
  <c r="S95" i="60"/>
  <c r="X89" i="104"/>
  <c r="M202" i="52"/>
  <c r="N202" i="52" s="1"/>
  <c r="M123" i="51"/>
  <c r="N123" i="51" s="1"/>
  <c r="R36" i="95"/>
  <c r="CL117" i="95"/>
  <c r="K9" i="95"/>
  <c r="V114" i="60"/>
  <c r="AP19" i="95"/>
  <c r="D49" i="41"/>
  <c r="S49" i="41" s="1"/>
  <c r="CM33" i="95"/>
  <c r="J9" i="53"/>
  <c r="CP77" i="104"/>
  <c r="P11" i="53"/>
  <c r="AD119" i="95"/>
  <c r="CP29" i="95"/>
  <c r="S28" i="60"/>
  <c r="M63" i="51"/>
  <c r="N63" i="51" s="1"/>
  <c r="BN36" i="95"/>
  <c r="BZ95" i="95"/>
  <c r="U115" i="60"/>
  <c r="CM60" i="95"/>
  <c r="AH40" i="95"/>
  <c r="AK66" i="104"/>
  <c r="AH12" i="104"/>
  <c r="M134" i="51"/>
  <c r="N134" i="51" s="1"/>
  <c r="V125" i="60"/>
  <c r="CP25" i="95"/>
  <c r="M173" i="51"/>
  <c r="N173" i="51" s="1"/>
  <c r="D12" i="104"/>
  <c r="R85" i="60"/>
  <c r="E11" i="40"/>
  <c r="AX39" i="104"/>
  <c r="M18" i="55"/>
  <c r="N18" i="55" s="1"/>
  <c r="AJ11" i="95"/>
  <c r="CL55" i="95"/>
  <c r="CT55" i="95" s="1"/>
  <c r="BG79" i="104"/>
  <c r="Q28" i="60"/>
  <c r="AP99" i="95"/>
  <c r="CP97" i="95"/>
  <c r="U84" i="60"/>
  <c r="H19" i="60"/>
  <c r="BK20" i="104"/>
  <c r="R32" i="95"/>
  <c r="D12" i="49"/>
  <c r="AX23" i="104"/>
  <c r="BA23" i="104" s="1"/>
  <c r="BF16" i="95"/>
  <c r="AK100" i="104"/>
  <c r="L134" i="41"/>
  <c r="W124" i="60"/>
  <c r="AD62" i="95"/>
  <c r="D42" i="41"/>
  <c r="S42" i="41" s="1"/>
  <c r="E9" i="41"/>
  <c r="M60" i="51"/>
  <c r="N60" i="51" s="1"/>
  <c r="M222" i="51"/>
  <c r="N222" i="51" s="1"/>
  <c r="Q75" i="60"/>
  <c r="AC11" i="95"/>
  <c r="F34" i="95"/>
  <c r="M181" i="52"/>
  <c r="N181" i="52" s="1"/>
  <c r="CS79" i="95"/>
  <c r="BN89" i="95"/>
  <c r="S73" i="60"/>
  <c r="AX36" i="104"/>
  <c r="Q72" i="60"/>
  <c r="D18" i="60"/>
  <c r="M206" i="56"/>
  <c r="N206" i="56" s="1"/>
  <c r="R59" i="95"/>
  <c r="Q36" i="60"/>
  <c r="D15" i="60"/>
  <c r="F119" i="95"/>
  <c r="F15" i="41"/>
  <c r="M156" i="55"/>
  <c r="N156" i="55" s="1"/>
  <c r="CE9" i="95"/>
  <c r="D118" i="41"/>
  <c r="S118" i="41" s="1"/>
  <c r="M180" i="52"/>
  <c r="N180" i="52" s="1"/>
  <c r="M33" i="49"/>
  <c r="N33" i="49" s="1"/>
  <c r="AP108" i="95"/>
  <c r="M148" i="55"/>
  <c r="N148" i="55" s="1"/>
  <c r="CP49" i="104"/>
  <c r="CO116" i="104"/>
  <c r="E17" i="41"/>
  <c r="E16" i="95"/>
  <c r="E134" i="40"/>
  <c r="AP45" i="95"/>
  <c r="F111" i="95"/>
  <c r="I10" i="104"/>
  <c r="D74" i="41"/>
  <c r="S74" i="41" s="1"/>
  <c r="M67" i="52"/>
  <c r="N67" i="52" s="1"/>
  <c r="CP44" i="95"/>
  <c r="AF10" i="95"/>
  <c r="AH42" i="95"/>
  <c r="CM23" i="95"/>
  <c r="W57" i="60"/>
  <c r="BG49" i="104"/>
  <c r="CF50" i="104"/>
  <c r="M55" i="52"/>
  <c r="N55" i="52" s="1"/>
  <c r="B10" i="53"/>
  <c r="W39" i="60"/>
  <c r="BS12" i="95"/>
  <c r="I9" i="95"/>
  <c r="AH19" i="95"/>
  <c r="M87" i="52"/>
  <c r="N87" i="52" s="1"/>
  <c r="AH62" i="95"/>
  <c r="BT9" i="95"/>
  <c r="M74" i="55"/>
  <c r="N74" i="55" s="1"/>
  <c r="M118" i="55"/>
  <c r="N118" i="55" s="1"/>
  <c r="CL96" i="95"/>
  <c r="CT96" i="95" s="1"/>
  <c r="M93" i="49"/>
  <c r="N93" i="49" s="1"/>
  <c r="M45" i="51"/>
  <c r="N45" i="51" s="1"/>
  <c r="BN85" i="95"/>
  <c r="M225" i="55"/>
  <c r="N225" i="55" s="1"/>
  <c r="H133" i="49"/>
  <c r="P13" i="41"/>
  <c r="D96" i="41"/>
  <c r="S96" i="41" s="1"/>
  <c r="AD26" i="95"/>
  <c r="M187" i="52"/>
  <c r="N187" i="52" s="1"/>
  <c r="X40" i="60"/>
  <c r="G12" i="49"/>
  <c r="F16" i="49"/>
  <c r="F132" i="49" s="1"/>
  <c r="P134" i="41"/>
  <c r="G15" i="40"/>
  <c r="M108" i="55"/>
  <c r="N108" i="55" s="1"/>
  <c r="X53" i="60"/>
  <c r="CM70" i="95"/>
  <c r="R117" i="95"/>
  <c r="T109" i="60"/>
  <c r="Q9" i="95"/>
  <c r="BJ10" i="95"/>
  <c r="BN42" i="95"/>
  <c r="S107" i="60"/>
  <c r="D12" i="95"/>
  <c r="CL19" i="95"/>
  <c r="CT19" i="95" s="1"/>
  <c r="T61" i="60"/>
  <c r="BF14" i="95"/>
  <c r="BN69" i="95"/>
  <c r="X31" i="60"/>
  <c r="M162" i="52"/>
  <c r="N162" i="52" s="1"/>
  <c r="M164" i="56"/>
  <c r="N164" i="56" s="1"/>
  <c r="Q71" i="60"/>
  <c r="V104" i="60"/>
  <c r="M213" i="56"/>
  <c r="N213" i="56" s="1"/>
  <c r="M77" i="50"/>
  <c r="N77" i="50" s="1"/>
  <c r="X106" i="60"/>
  <c r="L15" i="53"/>
  <c r="AH118" i="95"/>
  <c r="P10" i="104"/>
  <c r="CJ15" i="95"/>
  <c r="M148" i="52"/>
  <c r="N148" i="52" s="1"/>
  <c r="BQ11" i="104"/>
  <c r="G12" i="41"/>
  <c r="M172" i="51"/>
  <c r="N172" i="51" s="1"/>
  <c r="S76" i="60"/>
  <c r="BZ107" i="95"/>
  <c r="L10" i="95"/>
  <c r="M124" i="56"/>
  <c r="N124" i="56" s="1"/>
  <c r="CH12" i="95"/>
  <c r="CL66" i="95"/>
  <c r="U47" i="60"/>
  <c r="M92" i="51"/>
  <c r="N92" i="51" s="1"/>
  <c r="X85" i="104"/>
  <c r="W97" i="60"/>
  <c r="W46" i="60"/>
  <c r="AK42" i="104"/>
  <c r="AH10" i="104"/>
  <c r="M22" i="55"/>
  <c r="N22" i="55" s="1"/>
  <c r="CP58" i="95"/>
  <c r="T123" i="60"/>
  <c r="W90" i="60"/>
  <c r="S101" i="60"/>
  <c r="BZ101" i="95"/>
  <c r="W28" i="60"/>
  <c r="J15" i="95"/>
  <c r="CN16" i="95"/>
  <c r="CP114" i="95"/>
  <c r="M151" i="56"/>
  <c r="N151" i="56" s="1"/>
  <c r="K16" i="53"/>
  <c r="K132" i="53" s="1"/>
  <c r="CS111" i="95"/>
  <c r="AL15" i="95"/>
  <c r="AP102" i="95"/>
  <c r="BH15" i="95"/>
  <c r="CD15" i="95"/>
  <c r="D23" i="41"/>
  <c r="S23" i="41" s="1"/>
  <c r="H16" i="49"/>
  <c r="H132" i="49" s="1"/>
  <c r="D8" i="49"/>
  <c r="BZ83" i="95"/>
  <c r="CH15" i="95"/>
  <c r="CL102" i="95"/>
  <c r="M129" i="52"/>
  <c r="N129" i="52" s="1"/>
  <c r="C12" i="41"/>
  <c r="U53" i="60"/>
  <c r="M15" i="56"/>
  <c r="N15" i="56" s="1"/>
  <c r="CP49" i="95"/>
  <c r="B11" i="53"/>
  <c r="CL51" i="95"/>
  <c r="M12" i="41"/>
  <c r="E14" i="53"/>
  <c r="S29" i="60"/>
  <c r="M62" i="49"/>
  <c r="N62" i="49" s="1"/>
  <c r="B9" i="52"/>
  <c r="AC13" i="95"/>
  <c r="M123" i="52"/>
  <c r="N123" i="52" s="1"/>
  <c r="CJ116" i="104"/>
  <c r="CS29" i="95"/>
  <c r="S46" i="60"/>
  <c r="T63" i="60"/>
  <c r="E15" i="49"/>
  <c r="F20" i="95"/>
  <c r="AT29" i="104"/>
  <c r="T33" i="104"/>
  <c r="AA33" i="104" s="1"/>
  <c r="BS14" i="95"/>
  <c r="CS81" i="95"/>
  <c r="F16" i="60"/>
  <c r="S48" i="60"/>
  <c r="AP36" i="95"/>
  <c r="M179" i="52"/>
  <c r="N179" i="52" s="1"/>
  <c r="BZ69" i="95"/>
  <c r="J12" i="78"/>
  <c r="CS52" i="95"/>
  <c r="AB8" i="95"/>
  <c r="AP74" i="95"/>
  <c r="Q74" i="60"/>
  <c r="H16" i="41"/>
  <c r="BF12" i="95"/>
  <c r="R44" i="95"/>
  <c r="CL72" i="95"/>
  <c r="CT72" i="95" s="1"/>
  <c r="CE16" i="95"/>
  <c r="T41" i="104"/>
  <c r="AA41" i="104" s="1"/>
  <c r="V49" i="60"/>
  <c r="M9" i="41"/>
  <c r="BZ53" i="95"/>
  <c r="BK56" i="104"/>
  <c r="V33" i="60"/>
  <c r="CM117" i="95"/>
  <c r="K36" i="104"/>
  <c r="P8" i="49"/>
  <c r="X46" i="104"/>
  <c r="AX28" i="104"/>
  <c r="AP96" i="95"/>
  <c r="D98" i="41"/>
  <c r="S98" i="41" s="1"/>
  <c r="M156" i="51"/>
  <c r="N156" i="51" s="1"/>
  <c r="BN34" i="95"/>
  <c r="M220" i="56"/>
  <c r="N220" i="56" s="1"/>
  <c r="U95" i="60"/>
  <c r="T58" i="60"/>
  <c r="M66" i="49"/>
  <c r="C12" i="49"/>
  <c r="D101" i="41"/>
  <c r="S101" i="41" s="1"/>
  <c r="M67" i="56"/>
  <c r="N67" i="56" s="1"/>
  <c r="T50" i="104"/>
  <c r="CP107" i="95"/>
  <c r="F68" i="95"/>
  <c r="CS66" i="95"/>
  <c r="M12" i="95"/>
  <c r="M50" i="51"/>
  <c r="N50" i="51" s="1"/>
  <c r="M130" i="55"/>
  <c r="N130" i="55" s="1"/>
  <c r="T75" i="60"/>
  <c r="J14" i="104"/>
  <c r="D48" i="41"/>
  <c r="S48" i="41" s="1"/>
  <c r="BG110" i="104"/>
  <c r="CF46" i="104"/>
  <c r="M163" i="55"/>
  <c r="N163" i="55" s="1"/>
  <c r="B10" i="95"/>
  <c r="F42" i="95"/>
  <c r="R37" i="95"/>
  <c r="CK11" i="95"/>
  <c r="M227" i="52"/>
  <c r="N227" i="52" s="1"/>
  <c r="BZ110" i="104"/>
  <c r="M166" i="52"/>
  <c r="N166" i="52" s="1"/>
  <c r="W45" i="60"/>
  <c r="U87" i="60"/>
  <c r="M138" i="52"/>
  <c r="N138" i="52" s="1"/>
  <c r="M181" i="51"/>
  <c r="N181" i="51" s="1"/>
  <c r="CP69" i="95"/>
  <c r="AX21" i="104"/>
  <c r="AI9" i="95"/>
  <c r="BN87" i="95"/>
  <c r="U36" i="60"/>
  <c r="H15" i="60"/>
  <c r="C8" i="104"/>
  <c r="M42" i="56"/>
  <c r="N42" i="56" s="1"/>
  <c r="Q70" i="60"/>
  <c r="X82" i="60"/>
  <c r="V61" i="60"/>
  <c r="M221" i="52"/>
  <c r="N221" i="52" s="1"/>
  <c r="K102" i="104"/>
  <c r="H15" i="104"/>
  <c r="M17" i="52"/>
  <c r="N17" i="52" s="1"/>
  <c r="CL47" i="95"/>
  <c r="AD21" i="95"/>
  <c r="M220" i="52"/>
  <c r="N220" i="52" s="1"/>
  <c r="M179" i="55"/>
  <c r="N179" i="55" s="1"/>
  <c r="M82" i="51"/>
  <c r="N82" i="51" s="1"/>
  <c r="R82" i="95"/>
  <c r="CP27" i="104"/>
  <c r="T35" i="104"/>
  <c r="S64" i="60"/>
  <c r="BG12" i="95"/>
  <c r="AH65" i="95"/>
  <c r="CL106" i="95"/>
  <c r="CT106" i="95" s="1"/>
  <c r="CO43" i="104"/>
  <c r="K9" i="40"/>
  <c r="CF18" i="104"/>
  <c r="BX8" i="104"/>
  <c r="K9" i="78"/>
  <c r="H9" i="78"/>
  <c r="I9" i="78" s="1"/>
  <c r="U119" i="60"/>
  <c r="CL31" i="95"/>
  <c r="CT31" i="95" s="1"/>
  <c r="J13" i="78"/>
  <c r="CS39" i="95"/>
  <c r="Q65" i="60"/>
  <c r="R65" i="95"/>
  <c r="M157" i="56"/>
  <c r="N157" i="56" s="1"/>
  <c r="BN109" i="95"/>
  <c r="AS10" i="104"/>
  <c r="M166" i="56"/>
  <c r="N166" i="56" s="1"/>
  <c r="CM107" i="95"/>
  <c r="M184" i="52"/>
  <c r="N184" i="52" s="1"/>
  <c r="F47" i="95"/>
  <c r="F11" i="49"/>
  <c r="CO62" i="104"/>
  <c r="CP38" i="104"/>
  <c r="CS107" i="95"/>
  <c r="F57" i="95"/>
  <c r="M136" i="52"/>
  <c r="N136" i="52" s="1"/>
  <c r="G16" i="40"/>
  <c r="T118" i="60"/>
  <c r="K15" i="40"/>
  <c r="R26" i="60"/>
  <c r="M92" i="52"/>
  <c r="N92" i="52" s="1"/>
  <c r="M128" i="51"/>
  <c r="N128" i="51" s="1"/>
  <c r="CL28" i="95"/>
  <c r="CT28" i="95" s="1"/>
  <c r="CF70" i="104"/>
  <c r="BN117" i="95"/>
  <c r="T77" i="60"/>
  <c r="Q80" i="60"/>
  <c r="AC10" i="95"/>
  <c r="M63" i="55"/>
  <c r="N63" i="55" s="1"/>
  <c r="M16" i="55"/>
  <c r="N16" i="55" s="1"/>
  <c r="J11" i="95"/>
  <c r="M108" i="51"/>
  <c r="N108" i="51" s="1"/>
  <c r="K16" i="95"/>
  <c r="M192" i="56"/>
  <c r="N192" i="56" s="1"/>
  <c r="D33" i="41"/>
  <c r="S33" i="41" s="1"/>
  <c r="BZ71" i="104"/>
  <c r="CD71" i="104" s="1"/>
  <c r="CE71" i="104"/>
  <c r="BZ62" i="95"/>
  <c r="R56" i="60"/>
  <c r="AD53" i="95"/>
  <c r="B12" i="95"/>
  <c r="F66" i="95"/>
  <c r="R88" i="60"/>
  <c r="D116" i="41"/>
  <c r="S116" i="41" s="1"/>
  <c r="CK10" i="95"/>
  <c r="CO34" i="104"/>
  <c r="CS41" i="95"/>
  <c r="M124" i="55"/>
  <c r="N124" i="55" s="1"/>
  <c r="R78" i="95"/>
  <c r="N13" i="95"/>
  <c r="BN43" i="95"/>
  <c r="AK96" i="104"/>
  <c r="CS113" i="95"/>
  <c r="BV16" i="104"/>
  <c r="M74" i="49"/>
  <c r="N74" i="49" s="1"/>
  <c r="V56" i="60"/>
  <c r="R58" i="95"/>
  <c r="BR91" i="104"/>
  <c r="D83" i="41"/>
  <c r="S83" i="41" s="1"/>
  <c r="AH113" i="95"/>
  <c r="M100" i="56"/>
  <c r="N100" i="56" s="1"/>
  <c r="M30" i="55"/>
  <c r="N30" i="55" s="1"/>
  <c r="F87" i="95"/>
  <c r="G22" i="60"/>
  <c r="T120" i="60"/>
  <c r="K15" i="95"/>
  <c r="U66" i="60"/>
  <c r="AP20" i="95"/>
  <c r="CS45" i="95"/>
  <c r="M163" i="56"/>
  <c r="N163" i="56" s="1"/>
  <c r="M58" i="56"/>
  <c r="N58" i="56" s="1"/>
  <c r="AH69" i="95"/>
  <c r="B9" i="56"/>
  <c r="N10" i="56"/>
  <c r="T37" i="60"/>
  <c r="U43" i="60"/>
  <c r="X113" i="60"/>
  <c r="M78" i="55"/>
  <c r="N78" i="55" s="1"/>
  <c r="CS26" i="95"/>
  <c r="BZ74" i="95"/>
  <c r="T83" i="60"/>
  <c r="M57" i="49"/>
  <c r="N57" i="49" s="1"/>
  <c r="M230" i="51"/>
  <c r="N230" i="51" s="1"/>
  <c r="CL104" i="95"/>
  <c r="CT104" i="95" s="1"/>
  <c r="U92" i="60"/>
  <c r="BJ15" i="95"/>
  <c r="AD67" i="95"/>
  <c r="CM9" i="104"/>
  <c r="K48" i="104"/>
  <c r="CO56" i="104"/>
  <c r="V113" i="60"/>
  <c r="G9" i="55"/>
  <c r="BZ31" i="95"/>
  <c r="M201" i="56"/>
  <c r="N201" i="56" s="1"/>
  <c r="M80" i="55"/>
  <c r="N80" i="55" s="1"/>
  <c r="U29" i="60"/>
  <c r="CL20" i="95"/>
  <c r="CP91" i="95"/>
  <c r="M26" i="56"/>
  <c r="N26" i="56" s="1"/>
  <c r="E12" i="49"/>
  <c r="R108" i="95"/>
  <c r="E10" i="53"/>
  <c r="F53" i="95"/>
  <c r="CP38" i="95"/>
  <c r="M73" i="49"/>
  <c r="N73" i="49" s="1"/>
  <c r="I8" i="53"/>
  <c r="P9" i="55"/>
  <c r="S83" i="60"/>
  <c r="CL97" i="95"/>
  <c r="CT97" i="95" s="1"/>
  <c r="AP68" i="95"/>
  <c r="V120" i="60"/>
  <c r="I22" i="60"/>
  <c r="B14" i="40"/>
  <c r="AW8" i="95"/>
  <c r="I11" i="40"/>
  <c r="BZ119" i="104"/>
  <c r="R9" i="41"/>
  <c r="G10" i="41"/>
  <c r="AD32" i="95"/>
  <c r="AK87" i="104"/>
  <c r="BB117" i="95"/>
  <c r="L9" i="49"/>
  <c r="M180" i="55"/>
  <c r="N180" i="55" s="1"/>
  <c r="CP93" i="104"/>
  <c r="AW16" i="95"/>
  <c r="F17" i="60"/>
  <c r="S60" i="60"/>
  <c r="CF95" i="104"/>
  <c r="M43" i="51"/>
  <c r="N43" i="51" s="1"/>
  <c r="M190" i="52"/>
  <c r="N190" i="52" s="1"/>
  <c r="R47" i="95"/>
  <c r="M126" i="52"/>
  <c r="N126" i="52" s="1"/>
  <c r="D9" i="95"/>
  <c r="M70" i="49"/>
  <c r="N70" i="49" s="1"/>
  <c r="BB116" i="95"/>
  <c r="T51" i="60"/>
  <c r="CS80" i="95"/>
  <c r="BR62" i="104"/>
  <c r="BR108" i="104"/>
  <c r="BZ77" i="95"/>
  <c r="M11" i="53"/>
  <c r="CE81" i="104"/>
  <c r="BZ81" i="104"/>
  <c r="CD81" i="104" s="1"/>
  <c r="X49" i="60"/>
  <c r="AC15" i="104"/>
  <c r="M211" i="56"/>
  <c r="N211" i="56" s="1"/>
  <c r="M157" i="52"/>
  <c r="N157" i="52" s="1"/>
  <c r="P95" i="60"/>
  <c r="L95" i="60"/>
  <c r="E15" i="104"/>
  <c r="R110" i="95"/>
  <c r="M97" i="49"/>
  <c r="N97" i="49" s="1"/>
  <c r="M65" i="51"/>
  <c r="N65" i="51" s="1"/>
  <c r="D62" i="41"/>
  <c r="S62" i="41" s="1"/>
  <c r="AP87" i="95"/>
  <c r="M159" i="51"/>
  <c r="N159" i="51" s="1"/>
  <c r="CL37" i="95"/>
  <c r="M229" i="51"/>
  <c r="N229" i="51" s="1"/>
  <c r="CO83" i="104"/>
  <c r="F88" i="95"/>
  <c r="BZ100" i="95"/>
  <c r="M68" i="56"/>
  <c r="N68" i="56" s="1"/>
  <c r="R85" i="95"/>
  <c r="F14" i="49"/>
  <c r="D60" i="41"/>
  <c r="S60" i="41" s="1"/>
  <c r="O13" i="104"/>
  <c r="T78" i="104"/>
  <c r="S14" i="95"/>
  <c r="M41" i="52"/>
  <c r="N41" i="52" s="1"/>
  <c r="L106" i="60"/>
  <c r="P106" i="60"/>
  <c r="X91" i="104"/>
  <c r="AK53" i="104"/>
  <c r="BK106" i="104"/>
  <c r="F86" i="95"/>
  <c r="S74" i="60"/>
  <c r="X50" i="104"/>
  <c r="T74" i="60"/>
  <c r="AN8" i="95"/>
  <c r="J9" i="78"/>
  <c r="P120" i="60"/>
  <c r="C22" i="60"/>
  <c r="L120" i="60"/>
  <c r="M173" i="55"/>
  <c r="N173" i="55" s="1"/>
  <c r="K9" i="55"/>
  <c r="D94" i="41"/>
  <c r="S94" i="41" s="1"/>
  <c r="V66" i="60"/>
  <c r="CP91" i="104"/>
  <c r="F9" i="41"/>
  <c r="AP31" i="95"/>
  <c r="M135" i="51"/>
  <c r="N135" i="51" s="1"/>
  <c r="AV12" i="95"/>
  <c r="B14" i="95"/>
  <c r="F90" i="95"/>
  <c r="M228" i="55"/>
  <c r="N228" i="55" s="1"/>
  <c r="AT37" i="104"/>
  <c r="I11" i="95"/>
  <c r="M66" i="56"/>
  <c r="N66" i="56" s="1"/>
  <c r="BZ76" i="95"/>
  <c r="M164" i="52"/>
  <c r="N164" i="52" s="1"/>
  <c r="CM92" i="95"/>
  <c r="M23" i="51"/>
  <c r="N23" i="51" s="1"/>
  <c r="CP67" i="95"/>
  <c r="H11" i="49"/>
  <c r="M21" i="52"/>
  <c r="N21" i="52" s="1"/>
  <c r="Q105" i="60"/>
  <c r="BN48" i="95"/>
  <c r="C10" i="53"/>
  <c r="D110" i="41"/>
  <c r="S110" i="41" s="1"/>
  <c r="T69" i="60"/>
  <c r="X107" i="60"/>
  <c r="CP57" i="95"/>
  <c r="AG64" i="104"/>
  <c r="CN15" i="104"/>
  <c r="J14" i="78"/>
  <c r="CS69" i="95"/>
  <c r="F77" i="95"/>
  <c r="Q30" i="60"/>
  <c r="M70" i="55"/>
  <c r="N70" i="55" s="1"/>
  <c r="T26" i="60"/>
  <c r="CL109" i="95"/>
  <c r="CT109" i="95" s="1"/>
  <c r="BZ78" i="95"/>
  <c r="BV13" i="95"/>
  <c r="M101" i="52"/>
  <c r="N101" i="52" s="1"/>
  <c r="T42" i="60"/>
  <c r="R89" i="95"/>
  <c r="P47" i="60"/>
  <c r="L47" i="60"/>
  <c r="W33" i="60"/>
  <c r="BZ61" i="104"/>
  <c r="CD61" i="104" s="1"/>
  <c r="CE61" i="104"/>
  <c r="BB101" i="95"/>
  <c r="W55" i="60"/>
  <c r="U25" i="60"/>
  <c r="CG16" i="95"/>
  <c r="BN101" i="95"/>
  <c r="Q121" i="60"/>
  <c r="CP33" i="95"/>
  <c r="M205" i="52"/>
  <c r="N205" i="52" s="1"/>
  <c r="M230" i="56"/>
  <c r="N230" i="56" s="1"/>
  <c r="F83" i="95"/>
  <c r="AG78" i="104"/>
  <c r="AB13" i="104"/>
  <c r="AB14" i="95"/>
  <c r="V74" i="60"/>
  <c r="H9" i="52"/>
  <c r="M81" i="49"/>
  <c r="N81" i="49" s="1"/>
  <c r="M72" i="49"/>
  <c r="N72" i="49" s="1"/>
  <c r="BR52" i="104"/>
  <c r="E8" i="49"/>
  <c r="V40" i="60"/>
  <c r="U39" i="60"/>
  <c r="BZ29" i="95"/>
  <c r="BJ12" i="95"/>
  <c r="BN66" i="95"/>
  <c r="P64" i="60"/>
  <c r="L64" i="60"/>
  <c r="CQ9" i="95"/>
  <c r="U32" i="60"/>
  <c r="U44" i="60"/>
  <c r="S105" i="60"/>
  <c r="CO57" i="104"/>
  <c r="AR8" i="95"/>
  <c r="CF34" i="104"/>
  <c r="M186" i="56"/>
  <c r="N186" i="56" s="1"/>
  <c r="BR84" i="104"/>
  <c r="M49" i="51"/>
  <c r="N49" i="51" s="1"/>
  <c r="BU14" i="95"/>
  <c r="CP65" i="95"/>
  <c r="D105" i="41"/>
  <c r="S105" i="41" s="1"/>
  <c r="CL120" i="95"/>
  <c r="CT120" i="95" s="1"/>
  <c r="Q134" i="41"/>
  <c r="CO65" i="104"/>
  <c r="AD10" i="104"/>
  <c r="AH48" i="95"/>
  <c r="AP81" i="95"/>
  <c r="B8" i="53"/>
  <c r="D50" i="41"/>
  <c r="S50" i="41" s="1"/>
  <c r="CQ9" i="104"/>
  <c r="M54" i="55"/>
  <c r="N54" i="55" s="1"/>
  <c r="F95" i="95"/>
  <c r="S62" i="60"/>
  <c r="M174" i="55"/>
  <c r="N174" i="55" s="1"/>
  <c r="M193" i="56"/>
  <c r="N193" i="56" s="1"/>
  <c r="AP35" i="95"/>
  <c r="T62" i="104"/>
  <c r="CS25" i="95"/>
  <c r="AT44" i="104"/>
  <c r="L49" i="60"/>
  <c r="P49" i="60"/>
  <c r="X50" i="60"/>
  <c r="T50" i="60"/>
  <c r="M105" i="52"/>
  <c r="N105" i="52" s="1"/>
  <c r="CM89" i="95"/>
  <c r="H12" i="41"/>
  <c r="X45" i="104"/>
  <c r="F12" i="40"/>
  <c r="D39" i="41"/>
  <c r="S39" i="41" s="1"/>
  <c r="Q46" i="60"/>
  <c r="S70" i="60"/>
  <c r="AG9" i="95"/>
  <c r="R40" i="60"/>
  <c r="D113" i="41"/>
  <c r="S113" i="41" s="1"/>
  <c r="M185" i="52"/>
  <c r="N185" i="52" s="1"/>
  <c r="AD68" i="95"/>
  <c r="F9" i="56"/>
  <c r="AP105" i="95"/>
  <c r="AK16" i="95"/>
  <c r="P37" i="60"/>
  <c r="L37" i="60"/>
  <c r="BR83" i="104"/>
  <c r="M169" i="55"/>
  <c r="N169" i="55" s="1"/>
  <c r="CO8" i="95"/>
  <c r="M189" i="52"/>
  <c r="N189" i="52" s="1"/>
  <c r="AP44" i="95"/>
  <c r="AQ14" i="95"/>
  <c r="R39" i="95"/>
  <c r="CP57" i="104"/>
  <c r="V78" i="60"/>
  <c r="T14" i="53"/>
  <c r="CN12" i="95"/>
  <c r="CP66" i="95"/>
  <c r="M120" i="51"/>
  <c r="N120" i="51" s="1"/>
  <c r="M48" i="49"/>
  <c r="N48" i="49" s="1"/>
  <c r="BR33" i="104"/>
  <c r="AK8" i="95"/>
  <c r="M149" i="56"/>
  <c r="N149" i="56" s="1"/>
  <c r="M59" i="51"/>
  <c r="N59" i="51" s="1"/>
  <c r="M45" i="55"/>
  <c r="N45" i="55" s="1"/>
  <c r="M55" i="55"/>
  <c r="N55" i="55" s="1"/>
  <c r="P13" i="49"/>
  <c r="M73" i="55"/>
  <c r="N73" i="55" s="1"/>
  <c r="CS94" i="95"/>
  <c r="CP41" i="104"/>
  <c r="H13" i="78"/>
  <c r="I13" i="78" s="1"/>
  <c r="K13" i="78"/>
  <c r="T35" i="60"/>
  <c r="F9" i="52"/>
  <c r="M53" i="56"/>
  <c r="N53" i="56" s="1"/>
  <c r="V100" i="60"/>
  <c r="BN50" i="95"/>
  <c r="AG12" i="95"/>
  <c r="R68" i="60"/>
  <c r="BZ39" i="95"/>
  <c r="R55" i="60"/>
  <c r="D84" i="41"/>
  <c r="S84" i="41" s="1"/>
  <c r="AK37" i="104"/>
  <c r="AH54" i="95"/>
  <c r="AF11" i="95"/>
  <c r="K11" i="40"/>
  <c r="X124" i="60"/>
  <c r="M39" i="55"/>
  <c r="N39" i="55" s="1"/>
  <c r="D103" i="41"/>
  <c r="S103" i="41" s="1"/>
  <c r="B16" i="41"/>
  <c r="D16" i="41" s="1"/>
  <c r="BE9" i="104"/>
  <c r="Q32" i="60"/>
  <c r="W75" i="60"/>
  <c r="R110" i="60"/>
  <c r="M115" i="52"/>
  <c r="N115" i="52" s="1"/>
  <c r="CO21" i="104"/>
  <c r="X20" i="104"/>
  <c r="E12" i="41"/>
  <c r="I12" i="41" s="1"/>
  <c r="P74" i="60"/>
  <c r="L74" i="60"/>
  <c r="AD64" i="95"/>
  <c r="BB83" i="95"/>
  <c r="CS51" i="95"/>
  <c r="K80" i="104"/>
  <c r="M106" i="51"/>
  <c r="N106" i="51" s="1"/>
  <c r="CA10" i="104"/>
  <c r="CP63" i="95"/>
  <c r="CL89" i="95"/>
  <c r="CT89" i="95" s="1"/>
  <c r="U110" i="60"/>
  <c r="M74" i="51"/>
  <c r="N74" i="51" s="1"/>
  <c r="G30" i="104"/>
  <c r="B9" i="104"/>
  <c r="CL61" i="95"/>
  <c r="CT61" i="95" s="1"/>
  <c r="CG15" i="104"/>
  <c r="M160" i="56"/>
  <c r="N160" i="56" s="1"/>
  <c r="BN78" i="95"/>
  <c r="BN13" i="95" s="1"/>
  <c r="BJ13" i="95"/>
  <c r="V28" i="60"/>
  <c r="X38" i="60"/>
  <c r="AP89" i="95"/>
  <c r="BN80" i="95"/>
  <c r="G13" i="41"/>
  <c r="CP39" i="95"/>
  <c r="BG68" i="104"/>
  <c r="T88" i="60"/>
  <c r="T114" i="60"/>
  <c r="R101" i="60"/>
  <c r="M192" i="51"/>
  <c r="N192" i="51" s="1"/>
  <c r="AD42" i="95"/>
  <c r="Z10" i="95"/>
  <c r="AH55" i="95"/>
  <c r="S90" i="60"/>
  <c r="P9" i="51"/>
  <c r="M50" i="49"/>
  <c r="N50" i="49" s="1"/>
  <c r="CP37" i="95"/>
  <c r="AH79" i="95"/>
  <c r="X57" i="60"/>
  <c r="J22" i="60"/>
  <c r="W120" i="60"/>
  <c r="D35" i="41"/>
  <c r="S35" i="41" s="1"/>
  <c r="M154" i="51"/>
  <c r="N154" i="51" s="1"/>
  <c r="CS100" i="95"/>
  <c r="Q81" i="60"/>
  <c r="D95" i="41"/>
  <c r="S95" i="41" s="1"/>
  <c r="K133" i="49"/>
  <c r="L133" i="49"/>
  <c r="R45" i="60"/>
  <c r="BZ26" i="95"/>
  <c r="E10" i="49"/>
  <c r="CB10" i="104"/>
  <c r="CP42" i="104"/>
  <c r="AH72" i="95"/>
  <c r="V27" i="60"/>
  <c r="M104" i="49"/>
  <c r="N104" i="49" s="1"/>
  <c r="CF78" i="104"/>
  <c r="BX13" i="104"/>
  <c r="BG55" i="104"/>
  <c r="BN55" i="104" s="1"/>
  <c r="AG91" i="104"/>
  <c r="P11" i="104"/>
  <c r="C10" i="49"/>
  <c r="M42" i="49"/>
  <c r="AK56" i="104"/>
  <c r="P9" i="52"/>
  <c r="Q11" i="41"/>
  <c r="M102" i="55"/>
  <c r="N102" i="55" s="1"/>
  <c r="CP88" i="95"/>
  <c r="M229" i="52"/>
  <c r="N229" i="52" s="1"/>
  <c r="M169" i="51"/>
  <c r="N169" i="51" s="1"/>
  <c r="C15" i="53"/>
  <c r="BN76" i="95"/>
  <c r="T95" i="60"/>
  <c r="M77" i="52"/>
  <c r="N77" i="52" s="1"/>
  <c r="CF61" i="104"/>
  <c r="J10" i="49"/>
  <c r="E11" i="53"/>
  <c r="CS74" i="95"/>
  <c r="P11" i="41"/>
  <c r="AX96" i="104"/>
  <c r="AW9" i="95"/>
  <c r="M55" i="49"/>
  <c r="N55" i="49" s="1"/>
  <c r="AJ15" i="104"/>
  <c r="P30" i="60"/>
  <c r="L30" i="60"/>
  <c r="W74" i="60"/>
  <c r="B13" i="53"/>
  <c r="BK28" i="104"/>
  <c r="M190" i="55"/>
  <c r="N190" i="55" s="1"/>
  <c r="CO58" i="104"/>
  <c r="AP88" i="95"/>
  <c r="AD40" i="95"/>
  <c r="M83" i="51"/>
  <c r="N83" i="51" s="1"/>
  <c r="CI15" i="95"/>
  <c r="AP29" i="95"/>
  <c r="M49" i="55"/>
  <c r="N49" i="55" s="1"/>
  <c r="D133" i="49"/>
  <c r="G93" i="104"/>
  <c r="L72" i="60"/>
  <c r="C18" i="60"/>
  <c r="P72" i="60"/>
  <c r="P14" i="49"/>
  <c r="H10" i="41"/>
  <c r="AX27" i="104"/>
  <c r="U58" i="60"/>
  <c r="M124" i="52"/>
  <c r="N124" i="52" s="1"/>
  <c r="Q122" i="60"/>
  <c r="CS93" i="95"/>
  <c r="G41" i="104"/>
  <c r="M169" i="56"/>
  <c r="N169" i="56" s="1"/>
  <c r="M188" i="51"/>
  <c r="N188" i="51" s="1"/>
  <c r="AY9" i="104"/>
  <c r="CF22" i="104"/>
  <c r="CF86" i="104"/>
  <c r="X74" i="104"/>
  <c r="BN22" i="95"/>
  <c r="H18" i="60"/>
  <c r="U72" i="60"/>
  <c r="S12" i="95"/>
  <c r="Q11" i="53"/>
  <c r="X61" i="60"/>
  <c r="BR75" i="104"/>
  <c r="X102" i="60"/>
  <c r="S13" i="95"/>
  <c r="X60" i="60"/>
  <c r="K17" i="60"/>
  <c r="D14" i="53"/>
  <c r="AD112" i="95"/>
  <c r="D71" i="41"/>
  <c r="S71" i="41" s="1"/>
  <c r="M129" i="56"/>
  <c r="N129" i="56" s="1"/>
  <c r="AZ13" i="104"/>
  <c r="AX67" i="104"/>
  <c r="BA67" i="104" s="1"/>
  <c r="CP117" i="95"/>
  <c r="M205" i="51"/>
  <c r="N205" i="51" s="1"/>
  <c r="G34" i="104"/>
  <c r="BC14" i="104"/>
  <c r="M130" i="56"/>
  <c r="N130" i="56" s="1"/>
  <c r="T108" i="60"/>
  <c r="G21" i="60"/>
  <c r="CL57" i="95"/>
  <c r="CT57" i="95" s="1"/>
  <c r="CF15" i="95"/>
  <c r="M120" i="55"/>
  <c r="N120" i="55" s="1"/>
  <c r="M36" i="52"/>
  <c r="N36" i="52" s="1"/>
  <c r="R46" i="95"/>
  <c r="I11" i="49"/>
  <c r="G14" i="40"/>
  <c r="AG43" i="104"/>
  <c r="L77" i="60"/>
  <c r="P77" i="60"/>
  <c r="Y77" i="60" s="1"/>
  <c r="M153" i="56"/>
  <c r="N153" i="56" s="1"/>
  <c r="BB111" i="95"/>
  <c r="BG38" i="104"/>
  <c r="E16" i="49"/>
  <c r="E132" i="49" s="1"/>
  <c r="M49" i="52"/>
  <c r="N49" i="52" s="1"/>
  <c r="M195" i="51"/>
  <c r="N195" i="51" s="1"/>
  <c r="M218" i="52"/>
  <c r="N218" i="52" s="1"/>
  <c r="CQ16" i="95"/>
  <c r="AQ11" i="104"/>
  <c r="E15" i="95"/>
  <c r="CN8" i="104"/>
  <c r="BG53" i="104"/>
  <c r="P88" i="60"/>
  <c r="L88" i="60"/>
  <c r="BB115" i="95"/>
  <c r="R63" i="60"/>
  <c r="T83" i="104"/>
  <c r="BN118" i="95"/>
  <c r="AP27" i="95"/>
  <c r="AW13" i="104"/>
  <c r="CP60" i="95"/>
  <c r="AK47" i="104"/>
  <c r="CK14" i="95"/>
  <c r="M57" i="51"/>
  <c r="N57" i="51" s="1"/>
  <c r="BK82" i="104"/>
  <c r="M209" i="55"/>
  <c r="N209" i="55" s="1"/>
  <c r="M25" i="52"/>
  <c r="N25" i="52" s="1"/>
  <c r="AP92" i="95"/>
  <c r="BL15" i="104"/>
  <c r="AL16" i="95"/>
  <c r="AP114" i="95"/>
  <c r="H9" i="56"/>
  <c r="BK37" i="104"/>
  <c r="E9" i="95"/>
  <c r="CQ11" i="104"/>
  <c r="BB94" i="95"/>
  <c r="CE25" i="104"/>
  <c r="BZ25" i="104"/>
  <c r="CD25" i="104" s="1"/>
  <c r="V70" i="60"/>
  <c r="G9" i="53"/>
  <c r="M101" i="56"/>
  <c r="N101" i="56" s="1"/>
  <c r="Q55" i="60"/>
  <c r="V110" i="60"/>
  <c r="CP54" i="104"/>
  <c r="CB11" i="104"/>
  <c r="V109" i="60"/>
  <c r="M12" i="51"/>
  <c r="N12" i="51" s="1"/>
  <c r="BF9" i="104"/>
  <c r="CP20" i="95"/>
  <c r="M206" i="51"/>
  <c r="N206" i="51" s="1"/>
  <c r="BI9" i="95"/>
  <c r="BH11" i="95"/>
  <c r="BR47" i="104"/>
  <c r="CN13" i="104"/>
  <c r="K16" i="60"/>
  <c r="X48" i="60"/>
  <c r="M85" i="52"/>
  <c r="N85" i="52" s="1"/>
  <c r="CS92" i="95"/>
  <c r="W83" i="60"/>
  <c r="K13" i="53"/>
  <c r="AX48" i="104"/>
  <c r="BA48" i="104" s="1"/>
  <c r="CL53" i="95"/>
  <c r="CT53" i="95" s="1"/>
  <c r="BQ13" i="104"/>
  <c r="M88" i="52"/>
  <c r="N88" i="52" s="1"/>
  <c r="U57" i="60"/>
  <c r="R46" i="60"/>
  <c r="P85" i="60"/>
  <c r="L85" i="60"/>
  <c r="I11" i="53"/>
  <c r="U8" i="104"/>
  <c r="X18" i="104"/>
  <c r="AD54" i="95"/>
  <c r="AD11" i="95" s="1"/>
  <c r="Z11" i="95"/>
  <c r="V88" i="60"/>
  <c r="BB82" i="95"/>
  <c r="M54" i="56"/>
  <c r="N54" i="56" s="1"/>
  <c r="F13" i="104"/>
  <c r="P10" i="41"/>
  <c r="D14" i="49"/>
  <c r="BZ27" i="95"/>
  <c r="K14" i="41"/>
  <c r="M126" i="55"/>
  <c r="N126" i="55" s="1"/>
  <c r="R30" i="95"/>
  <c r="N9" i="95"/>
  <c r="CM75" i="95"/>
  <c r="BH10" i="95"/>
  <c r="CE75" i="104"/>
  <c r="BZ75" i="104"/>
  <c r="CD75" i="104" s="1"/>
  <c r="R38" i="95"/>
  <c r="Q107" i="60"/>
  <c r="CM61" i="95"/>
  <c r="CI13" i="104"/>
  <c r="AK54" i="104"/>
  <c r="AH11" i="104"/>
  <c r="T66" i="104"/>
  <c r="O12" i="104"/>
  <c r="M10" i="53"/>
  <c r="U79" i="60"/>
  <c r="CL63" i="95"/>
  <c r="CT63" i="95" s="1"/>
  <c r="CM120" i="95"/>
  <c r="K56" i="104"/>
  <c r="X67" i="60"/>
  <c r="AH28" i="95"/>
  <c r="T25" i="104"/>
  <c r="AK52" i="104"/>
  <c r="J134" i="40"/>
  <c r="AG107" i="104"/>
  <c r="M59" i="55"/>
  <c r="N59" i="55" s="1"/>
  <c r="G88" i="104"/>
  <c r="S42" i="60"/>
  <c r="S89" i="60"/>
  <c r="Q13" i="41"/>
  <c r="M100" i="52"/>
  <c r="N100" i="52" s="1"/>
  <c r="BG45" i="104"/>
  <c r="BR92" i="104"/>
  <c r="Q98" i="60"/>
  <c r="U73" i="60"/>
  <c r="S27" i="60"/>
  <c r="D115" i="41"/>
  <c r="S115" i="41" s="1"/>
  <c r="B17" i="41"/>
  <c r="AU12" i="95"/>
  <c r="M13" i="52"/>
  <c r="N13" i="52" s="1"/>
  <c r="Q115" i="60"/>
  <c r="BV10" i="95"/>
  <c r="BZ42" i="95"/>
  <c r="R65" i="60"/>
  <c r="M171" i="51"/>
  <c r="N171" i="51" s="1"/>
  <c r="CF36" i="104"/>
  <c r="M118" i="51"/>
  <c r="N118" i="51" s="1"/>
  <c r="AT14" i="95"/>
  <c r="AX24" i="104"/>
  <c r="T79" i="60"/>
  <c r="R23" i="95"/>
  <c r="M36" i="55"/>
  <c r="N36" i="55" s="1"/>
  <c r="S34" i="60"/>
  <c r="R48" i="95"/>
  <c r="AP56" i="95"/>
  <c r="G73" i="104"/>
  <c r="N73" i="104" s="1"/>
  <c r="CP62" i="104"/>
  <c r="M40" i="55"/>
  <c r="N40" i="55" s="1"/>
  <c r="AB10" i="95"/>
  <c r="T124" i="60"/>
  <c r="M210" i="52"/>
  <c r="N210" i="52" s="1"/>
  <c r="T43" i="104"/>
  <c r="CM99" i="95"/>
  <c r="M14" i="56"/>
  <c r="N14" i="56" s="1"/>
  <c r="S96" i="60"/>
  <c r="F20" i="60"/>
  <c r="M11" i="55"/>
  <c r="N11" i="55" s="1"/>
  <c r="D13" i="104"/>
  <c r="G20" i="60"/>
  <c r="T96" i="60"/>
  <c r="AC9" i="104"/>
  <c r="W58" i="60"/>
  <c r="O16" i="53"/>
  <c r="CF19" i="104"/>
  <c r="AT103" i="104"/>
  <c r="CM105" i="95"/>
  <c r="BZ91" i="95"/>
  <c r="M43" i="56"/>
  <c r="N43" i="56" s="1"/>
  <c r="CL29" i="95"/>
  <c r="CT29" i="95" s="1"/>
  <c r="CP55" i="104"/>
  <c r="R58" i="60"/>
  <c r="CQ11" i="95"/>
  <c r="AT12" i="95"/>
  <c r="M162" i="56"/>
  <c r="N162" i="56" s="1"/>
  <c r="W95" i="60"/>
  <c r="CO49" i="104"/>
  <c r="M183" i="52"/>
  <c r="N183" i="52" s="1"/>
  <c r="M134" i="41"/>
  <c r="M129" i="51"/>
  <c r="N129" i="51" s="1"/>
  <c r="W12" i="104"/>
  <c r="U98" i="60"/>
  <c r="S91" i="60"/>
  <c r="CE13" i="95"/>
  <c r="T45" i="60"/>
  <c r="M174" i="56"/>
  <c r="N174" i="56" s="1"/>
  <c r="BW12" i="104"/>
  <c r="CE66" i="104"/>
  <c r="BZ66" i="104"/>
  <c r="M32" i="49"/>
  <c r="N32" i="49" s="1"/>
  <c r="D16" i="53"/>
  <c r="D132" i="53" s="1"/>
  <c r="M181" i="56"/>
  <c r="N181" i="56" s="1"/>
  <c r="X19" i="104"/>
  <c r="L53" i="60"/>
  <c r="P53" i="60"/>
  <c r="S44" i="60"/>
  <c r="W16" i="95"/>
  <c r="S114" i="60"/>
  <c r="M13" i="55"/>
  <c r="N13" i="55" s="1"/>
  <c r="D65" i="41"/>
  <c r="S65" i="41" s="1"/>
  <c r="BG50" i="104"/>
  <c r="BJ13" i="104"/>
  <c r="AT20" i="104"/>
  <c r="AB8" i="104"/>
  <c r="AG18" i="104"/>
  <c r="AD11" i="104"/>
  <c r="K100" i="104"/>
  <c r="AX60" i="104"/>
  <c r="CP47" i="95"/>
  <c r="CO106" i="104"/>
  <c r="AK13" i="95"/>
  <c r="BZ27" i="104"/>
  <c r="CD27" i="104" s="1"/>
  <c r="CE27" i="104"/>
  <c r="K63" i="104"/>
  <c r="M13" i="56"/>
  <c r="N13" i="56" s="1"/>
  <c r="M53" i="49"/>
  <c r="N53" i="49" s="1"/>
  <c r="AW15" i="95"/>
  <c r="BB10" i="104"/>
  <c r="BG42" i="104"/>
  <c r="BK112" i="104"/>
  <c r="H16" i="60"/>
  <c r="U48" i="60"/>
  <c r="Q31" i="60"/>
  <c r="AX53" i="104"/>
  <c r="X43" i="60"/>
  <c r="M221" i="56"/>
  <c r="N221" i="56" s="1"/>
  <c r="C133" i="53"/>
  <c r="CL81" i="95"/>
  <c r="CT81" i="95" s="1"/>
  <c r="P42" i="60"/>
  <c r="L42" i="60"/>
  <c r="M137" i="51"/>
  <c r="N137" i="51" s="1"/>
  <c r="M172" i="52"/>
  <c r="N172" i="52" s="1"/>
  <c r="M215" i="51"/>
  <c r="N215" i="51" s="1"/>
  <c r="AX42" i="104"/>
  <c r="AU10" i="104"/>
  <c r="M144" i="56"/>
  <c r="N144" i="56" s="1"/>
  <c r="X32" i="60"/>
  <c r="AS12" i="95"/>
  <c r="T12" i="53"/>
  <c r="AN15" i="95"/>
  <c r="M200" i="56"/>
  <c r="N200" i="56" s="1"/>
  <c r="M216" i="55"/>
  <c r="N216" i="55" s="1"/>
  <c r="C9" i="49"/>
  <c r="M30" i="49"/>
  <c r="BW16" i="104"/>
  <c r="BZ114" i="104"/>
  <c r="BR35" i="104"/>
  <c r="M143" i="52"/>
  <c r="N143" i="52" s="1"/>
  <c r="D32" i="41"/>
  <c r="S32" i="41" s="1"/>
  <c r="T23" i="104"/>
  <c r="L100" i="60"/>
  <c r="P100" i="60"/>
  <c r="M91" i="52"/>
  <c r="N91" i="52" s="1"/>
  <c r="M106" i="56"/>
  <c r="N106" i="56" s="1"/>
  <c r="M121" i="56"/>
  <c r="N121" i="56" s="1"/>
  <c r="F43" i="95"/>
  <c r="M213" i="52"/>
  <c r="N213" i="52" s="1"/>
  <c r="BB112" i="95"/>
  <c r="T57" i="60"/>
  <c r="M127" i="55"/>
  <c r="N127" i="55" s="1"/>
  <c r="T86" i="60"/>
  <c r="BN23" i="95"/>
  <c r="CG11" i="95"/>
  <c r="M214" i="55"/>
  <c r="N214" i="55" s="1"/>
  <c r="M228" i="56"/>
  <c r="N228" i="56" s="1"/>
  <c r="CA13" i="104"/>
  <c r="L9" i="52"/>
  <c r="AG77" i="104"/>
  <c r="CF69" i="104"/>
  <c r="BG21" i="104"/>
  <c r="M227" i="56"/>
  <c r="N227" i="56" s="1"/>
  <c r="W101" i="60"/>
  <c r="I14" i="95"/>
  <c r="G107" i="104"/>
  <c r="U64" i="60"/>
  <c r="P109" i="60"/>
  <c r="L109" i="60"/>
  <c r="S100" i="60"/>
  <c r="BB11" i="104"/>
  <c r="BG54" i="104"/>
  <c r="AP78" i="95"/>
  <c r="AL13" i="95"/>
  <c r="AK32" i="104"/>
  <c r="M165" i="51"/>
  <c r="N165" i="51" s="1"/>
  <c r="BG35" i="104"/>
  <c r="B15" i="49"/>
  <c r="S59" i="60"/>
  <c r="G117" i="104"/>
  <c r="M125" i="55"/>
  <c r="N125" i="55" s="1"/>
  <c r="M29" i="56"/>
  <c r="N29" i="56" s="1"/>
  <c r="BG97" i="104"/>
  <c r="AT89" i="104"/>
  <c r="T71" i="60"/>
  <c r="CO48" i="104"/>
  <c r="S58" i="60"/>
  <c r="CE39" i="104"/>
  <c r="CJ39" i="104" s="1"/>
  <c r="BZ39" i="104"/>
  <c r="CD39" i="104" s="1"/>
  <c r="V89" i="60"/>
  <c r="E9" i="55"/>
  <c r="CO61" i="104"/>
  <c r="BR57" i="104"/>
  <c r="AN10" i="95"/>
  <c r="J17" i="60"/>
  <c r="W60" i="60"/>
  <c r="R83" i="60"/>
  <c r="M227" i="51"/>
  <c r="N227" i="51" s="1"/>
  <c r="O12" i="53"/>
  <c r="M160" i="52"/>
  <c r="N160" i="52" s="1"/>
  <c r="M123" i="56"/>
  <c r="N123" i="56" s="1"/>
  <c r="X24" i="60"/>
  <c r="K14" i="60"/>
  <c r="M17" i="41"/>
  <c r="M133" i="41" s="1"/>
  <c r="U91" i="60"/>
  <c r="U118" i="60"/>
  <c r="CH12" i="104"/>
  <c r="M15" i="51"/>
  <c r="N15" i="51" s="1"/>
  <c r="BK76" i="104"/>
  <c r="AG22" i="104"/>
  <c r="AN22" i="104" s="1"/>
  <c r="AH86" i="95"/>
  <c r="D36" i="41"/>
  <c r="S36" i="41" s="1"/>
  <c r="M76" i="52"/>
  <c r="N76" i="52" s="1"/>
  <c r="B10" i="49"/>
  <c r="CP75" i="95"/>
  <c r="L10" i="53"/>
  <c r="E13" i="53"/>
  <c r="BZ98" i="95"/>
  <c r="CL99" i="95"/>
  <c r="M156" i="56"/>
  <c r="N156" i="56" s="1"/>
  <c r="AD110" i="95"/>
  <c r="BN40" i="95"/>
  <c r="CF73" i="104"/>
  <c r="AJ8" i="95"/>
  <c r="R97" i="60"/>
  <c r="M200" i="55"/>
  <c r="N200" i="55" s="1"/>
  <c r="BI9" i="104"/>
  <c r="W36" i="60"/>
  <c r="J15" i="60"/>
  <c r="K13" i="41"/>
  <c r="CS62" i="95"/>
  <c r="CE20" i="104"/>
  <c r="BZ20" i="104"/>
  <c r="CD20" i="104" s="1"/>
  <c r="I8" i="95"/>
  <c r="V83" i="60"/>
  <c r="M11" i="52"/>
  <c r="N11" i="52" s="1"/>
  <c r="P11" i="49"/>
  <c r="AC8" i="95"/>
  <c r="M24" i="55"/>
  <c r="N24" i="55" s="1"/>
  <c r="T43" i="60"/>
  <c r="X12" i="95"/>
  <c r="AV16" i="95"/>
  <c r="S37" i="60"/>
  <c r="C13" i="49"/>
  <c r="M78" i="49"/>
  <c r="CO69" i="104"/>
  <c r="AP95" i="95"/>
  <c r="X45" i="60"/>
  <c r="BR73" i="104"/>
  <c r="M106" i="49"/>
  <c r="N106" i="49" s="1"/>
  <c r="CK15" i="104"/>
  <c r="W98" i="60"/>
  <c r="M202" i="51"/>
  <c r="N202" i="51" s="1"/>
  <c r="M86" i="56"/>
  <c r="N86" i="56" s="1"/>
  <c r="T18" i="104"/>
  <c r="O8" i="104"/>
  <c r="X25" i="60"/>
  <c r="T48" i="60"/>
  <c r="G16" i="60"/>
  <c r="BQ8" i="104"/>
  <c r="Y8" i="104"/>
  <c r="X82" i="104"/>
  <c r="CG12" i="95"/>
  <c r="BH15" i="104"/>
  <c r="BK102" i="104"/>
  <c r="W93" i="60"/>
  <c r="L9" i="51"/>
  <c r="L76" i="60"/>
  <c r="P76" i="60"/>
  <c r="X48" i="104"/>
  <c r="M152" i="56"/>
  <c r="N152" i="56" s="1"/>
  <c r="M153" i="52"/>
  <c r="N153" i="52" s="1"/>
  <c r="BG92" i="104"/>
  <c r="G12" i="53"/>
  <c r="K19" i="104"/>
  <c r="K113" i="104"/>
  <c r="CF71" i="104"/>
  <c r="U90" i="60"/>
  <c r="AJ16" i="95"/>
  <c r="CS117" i="95"/>
  <c r="W89" i="60"/>
  <c r="F17" i="41"/>
  <c r="F133" i="41" s="1"/>
  <c r="U113" i="60"/>
  <c r="AG29" i="104"/>
  <c r="AN29" i="104" s="1"/>
  <c r="O8" i="53"/>
  <c r="G16" i="53"/>
  <c r="D11" i="53"/>
  <c r="BT12" i="95"/>
  <c r="F109" i="95"/>
  <c r="BG15" i="95"/>
  <c r="T19" i="104"/>
  <c r="AA19" i="104" s="1"/>
  <c r="BH13" i="95"/>
  <c r="G8" i="95"/>
  <c r="CM18" i="95"/>
  <c r="CM8" i="95" s="1"/>
  <c r="M31" i="51"/>
  <c r="N31" i="51" s="1"/>
  <c r="E13" i="104"/>
  <c r="BZ82" i="95"/>
  <c r="M172" i="56"/>
  <c r="N172" i="56" s="1"/>
  <c r="W37" i="60"/>
  <c r="M52" i="51"/>
  <c r="N52" i="51" s="1"/>
  <c r="AD84" i="95"/>
  <c r="M174" i="51"/>
  <c r="N174" i="51" s="1"/>
  <c r="AF13" i="104"/>
  <c r="CE11" i="95"/>
  <c r="M161" i="52"/>
  <c r="N161" i="52" s="1"/>
  <c r="K12" i="78"/>
  <c r="H12" i="78"/>
  <c r="I12" i="78" s="1"/>
  <c r="X47" i="60"/>
  <c r="T27" i="60"/>
  <c r="P10" i="95"/>
  <c r="C9" i="55"/>
  <c r="M10" i="55"/>
  <c r="M12" i="52"/>
  <c r="N12" i="52" s="1"/>
  <c r="CS48" i="95"/>
  <c r="E16" i="53"/>
  <c r="E132" i="53" s="1"/>
  <c r="M99" i="52"/>
  <c r="N99" i="52" s="1"/>
  <c r="BN99" i="95"/>
  <c r="G96" i="104"/>
  <c r="D19" i="60"/>
  <c r="Q84" i="60"/>
  <c r="V65" i="60"/>
  <c r="BN65" i="95"/>
  <c r="K12" i="53"/>
  <c r="D58" i="41"/>
  <c r="S58" i="41" s="1"/>
  <c r="CL30" i="95"/>
  <c r="CH9" i="95"/>
  <c r="M57" i="56"/>
  <c r="N57" i="56" s="1"/>
  <c r="CP95" i="95"/>
  <c r="L13" i="104"/>
  <c r="R10" i="104"/>
  <c r="K15" i="78"/>
  <c r="H15" i="78"/>
  <c r="I15" i="78" s="1"/>
  <c r="P84" i="60"/>
  <c r="C19" i="60"/>
  <c r="L84" i="60"/>
  <c r="BZ65" i="95"/>
  <c r="AS16" i="104"/>
  <c r="V80" i="60"/>
  <c r="M197" i="51"/>
  <c r="N197" i="51" s="1"/>
  <c r="E12" i="53"/>
  <c r="BT14" i="95"/>
  <c r="AE12" i="95"/>
  <c r="M182" i="56"/>
  <c r="N182" i="56" s="1"/>
  <c r="D12" i="53"/>
  <c r="R29" i="60"/>
  <c r="M32" i="52"/>
  <c r="N32" i="52" s="1"/>
  <c r="AK65" i="104"/>
  <c r="AT71" i="104"/>
  <c r="BR29" i="104"/>
  <c r="BZ96" i="95"/>
  <c r="BH11" i="104"/>
  <c r="BK54" i="104"/>
  <c r="K67" i="104"/>
  <c r="AH93" i="95"/>
  <c r="M151" i="51"/>
  <c r="N151" i="51" s="1"/>
  <c r="AD95" i="95"/>
  <c r="W80" i="60"/>
  <c r="J9" i="104"/>
  <c r="J11" i="78"/>
  <c r="P121" i="60"/>
  <c r="L121" i="60"/>
  <c r="AH47" i="95"/>
  <c r="Q42" i="60"/>
  <c r="R39" i="60"/>
  <c r="CF35" i="104"/>
  <c r="AX116" i="104"/>
  <c r="Z14" i="104"/>
  <c r="R80" i="60"/>
  <c r="AX25" i="104"/>
  <c r="M52" i="52"/>
  <c r="N52" i="52" s="1"/>
  <c r="T90" i="60"/>
  <c r="CI14" i="104"/>
  <c r="BF15" i="95"/>
  <c r="BR37" i="104"/>
  <c r="M166" i="51"/>
  <c r="N166" i="51" s="1"/>
  <c r="BM13" i="104"/>
  <c r="AS10" i="95"/>
  <c r="CL82" i="95"/>
  <c r="CT82" i="95" s="1"/>
  <c r="BB96" i="95"/>
  <c r="CF38" i="104"/>
  <c r="CO24" i="104"/>
  <c r="AX22" i="104"/>
  <c r="BA22" i="104" s="1"/>
  <c r="T28" i="60"/>
  <c r="CC14" i="104"/>
  <c r="X39" i="104"/>
  <c r="AK23" i="104"/>
  <c r="M154" i="56"/>
  <c r="N154" i="56" s="1"/>
  <c r="M121" i="52"/>
  <c r="N121" i="52" s="1"/>
  <c r="U52" i="60"/>
  <c r="T110" i="60"/>
  <c r="BK23" i="104"/>
  <c r="M178" i="51"/>
  <c r="N178" i="51" s="1"/>
  <c r="BK91" i="104"/>
  <c r="BG32" i="104"/>
  <c r="BR107" i="104"/>
  <c r="M197" i="56"/>
  <c r="N197" i="56" s="1"/>
  <c r="AX90" i="104"/>
  <c r="AU14" i="104"/>
  <c r="AT19" i="104"/>
  <c r="N14" i="41"/>
  <c r="CN11" i="104"/>
  <c r="P79" i="60"/>
  <c r="L79" i="60"/>
  <c r="AK33" i="104"/>
  <c r="C12" i="53"/>
  <c r="P9" i="104"/>
  <c r="BK78" i="104"/>
  <c r="BH13" i="104"/>
  <c r="G15" i="41"/>
  <c r="G80" i="104"/>
  <c r="N80" i="104" s="1"/>
  <c r="CF67" i="104"/>
  <c r="BB97" i="95"/>
  <c r="K43" i="104"/>
  <c r="BB64" i="95"/>
  <c r="T55" i="60"/>
  <c r="AG58" i="104"/>
  <c r="AH84" i="95"/>
  <c r="AG42" i="104"/>
  <c r="AB10" i="104"/>
  <c r="CA11" i="104"/>
  <c r="BK109" i="104"/>
  <c r="T89" i="60"/>
  <c r="AX119" i="104"/>
  <c r="AT36" i="104"/>
  <c r="BA36" i="104" s="1"/>
  <c r="BF10" i="104"/>
  <c r="AR9" i="95"/>
  <c r="T34" i="60"/>
  <c r="AH18" i="95"/>
  <c r="AF8" i="95"/>
  <c r="M55" i="56"/>
  <c r="N55" i="56" s="1"/>
  <c r="U78" i="60"/>
  <c r="AP67" i="95"/>
  <c r="M213" i="55"/>
  <c r="N213" i="55" s="1"/>
  <c r="BQ15" i="104"/>
  <c r="AG86" i="104"/>
  <c r="CH9" i="104"/>
  <c r="W53" i="60"/>
  <c r="CL58" i="95"/>
  <c r="CT58" i="95" s="1"/>
  <c r="BU12" i="95"/>
  <c r="R38" i="60"/>
  <c r="AX64" i="104"/>
  <c r="K10" i="53"/>
  <c r="AQ10" i="104"/>
  <c r="P38" i="60"/>
  <c r="L38" i="60"/>
  <c r="M132" i="51"/>
  <c r="N132" i="51" s="1"/>
  <c r="S119" i="60"/>
  <c r="BZ45" i="95"/>
  <c r="BG34" i="104"/>
  <c r="BN34" i="104" s="1"/>
  <c r="M120" i="52"/>
  <c r="N120" i="52" s="1"/>
  <c r="BL8" i="104"/>
  <c r="BG59" i="104"/>
  <c r="AX54" i="104"/>
  <c r="AU11" i="104"/>
  <c r="BV13" i="104"/>
  <c r="X111" i="60"/>
  <c r="CL78" i="95"/>
  <c r="CH13" i="95"/>
  <c r="S75" i="60"/>
  <c r="AP107" i="95"/>
  <c r="M35" i="56"/>
  <c r="N35" i="56" s="1"/>
  <c r="BG88" i="104"/>
  <c r="BN88" i="104" s="1"/>
  <c r="BN49" i="95"/>
  <c r="AX8" i="95"/>
  <c r="CP97" i="104"/>
  <c r="V50" i="60"/>
  <c r="AT47" i="104"/>
  <c r="CP40" i="104"/>
  <c r="M12" i="55"/>
  <c r="N12" i="55" s="1"/>
  <c r="M72" i="51"/>
  <c r="N72" i="51" s="1"/>
  <c r="BU16" i="95"/>
  <c r="BG9" i="95"/>
  <c r="AP23" i="95"/>
  <c r="X47" i="104"/>
  <c r="AP112" i="95"/>
  <c r="S57" i="60"/>
  <c r="P9" i="53"/>
  <c r="V59" i="60"/>
  <c r="CL83" i="95"/>
  <c r="G98" i="104"/>
  <c r="M31" i="49"/>
  <c r="N31" i="49" s="1"/>
  <c r="AX74" i="104"/>
  <c r="F93" i="95"/>
  <c r="BN41" i="95"/>
  <c r="G9" i="95"/>
  <c r="CM30" i="95"/>
  <c r="CM9" i="95" s="1"/>
  <c r="M122" i="51"/>
  <c r="N122" i="51" s="1"/>
  <c r="AS14" i="95"/>
  <c r="S113" i="60"/>
  <c r="BI15" i="95"/>
  <c r="BN114" i="95"/>
  <c r="BJ16" i="95"/>
  <c r="CP103" i="95"/>
  <c r="CF59" i="104"/>
  <c r="R70" i="60"/>
  <c r="CF41" i="104"/>
  <c r="M193" i="55"/>
  <c r="N193" i="55" s="1"/>
  <c r="Q118" i="60"/>
  <c r="AG108" i="104"/>
  <c r="M59" i="56"/>
  <c r="N59" i="56" s="1"/>
  <c r="CG8" i="104"/>
  <c r="V26" i="60"/>
  <c r="W24" i="60"/>
  <c r="J14" i="60"/>
  <c r="BZ79" i="104"/>
  <c r="CD79" i="104" s="1"/>
  <c r="CE79" i="104"/>
  <c r="M168" i="55"/>
  <c r="N168" i="55" s="1"/>
  <c r="M53" i="55"/>
  <c r="N53" i="55" s="1"/>
  <c r="G65" i="104"/>
  <c r="T39" i="104"/>
  <c r="AA39" i="104" s="1"/>
  <c r="AH75" i="95"/>
  <c r="CE15" i="95"/>
  <c r="Q102" i="60"/>
  <c r="P90" i="60"/>
  <c r="L90" i="60"/>
  <c r="P27" i="60"/>
  <c r="L27" i="60"/>
  <c r="M188" i="52"/>
  <c r="N188" i="52" s="1"/>
  <c r="BS10" i="104"/>
  <c r="BF8" i="104"/>
  <c r="AT18" i="104"/>
  <c r="AO8" i="104"/>
  <c r="BC8" i="104"/>
  <c r="Z10" i="104"/>
  <c r="BR78" i="104"/>
  <c r="BO13" i="104"/>
  <c r="T41" i="60"/>
  <c r="L52" i="60"/>
  <c r="P52" i="60"/>
  <c r="T81" i="60"/>
  <c r="M140" i="55"/>
  <c r="N140" i="55" s="1"/>
  <c r="R117" i="60"/>
  <c r="AG41" i="104"/>
  <c r="BZ90" i="95"/>
  <c r="BV14" i="95"/>
  <c r="M103" i="52"/>
  <c r="N103" i="52" s="1"/>
  <c r="T47" i="104"/>
  <c r="L57" i="60"/>
  <c r="P57" i="60"/>
  <c r="Z16" i="104"/>
  <c r="L9" i="55"/>
  <c r="AH64" i="95"/>
  <c r="AV9" i="104"/>
  <c r="Q16" i="104"/>
  <c r="AM8" i="104"/>
  <c r="BV9" i="104"/>
  <c r="M134" i="56"/>
  <c r="N134" i="56" s="1"/>
  <c r="AT75" i="104"/>
  <c r="BC11" i="104"/>
  <c r="BQ14" i="104"/>
  <c r="M107" i="49"/>
  <c r="N107" i="49" s="1"/>
  <c r="I14" i="60"/>
  <c r="V24" i="60"/>
  <c r="S85" i="60"/>
  <c r="M203" i="52"/>
  <c r="N203" i="52" s="1"/>
  <c r="M66" i="51"/>
  <c r="N66" i="51" s="1"/>
  <c r="BZ24" i="104"/>
  <c r="CD24" i="104" s="1"/>
  <c r="CE24" i="104"/>
  <c r="CD9" i="95"/>
  <c r="M43" i="55"/>
  <c r="N43" i="55" s="1"/>
  <c r="G53" i="104"/>
  <c r="CL98" i="95"/>
  <c r="CT98" i="95" s="1"/>
  <c r="CF94" i="104"/>
  <c r="CP32" i="104"/>
  <c r="T93" i="104"/>
  <c r="AA93" i="104" s="1"/>
  <c r="BZ112" i="104"/>
  <c r="M140" i="56"/>
  <c r="N140" i="56" s="1"/>
  <c r="M27" i="51"/>
  <c r="N27" i="51" s="1"/>
  <c r="CM104" i="95"/>
  <c r="P105" i="60"/>
  <c r="L105" i="60"/>
  <c r="CP44" i="104"/>
  <c r="M27" i="56"/>
  <c r="N27" i="56" s="1"/>
  <c r="BZ70" i="104"/>
  <c r="CD70" i="104" s="1"/>
  <c r="CE70" i="104"/>
  <c r="CJ70" i="104" s="1"/>
  <c r="AX100" i="104"/>
  <c r="BZ40" i="104"/>
  <c r="CD40" i="104" s="1"/>
  <c r="CE40" i="104"/>
  <c r="D14" i="60"/>
  <c r="Q24" i="60"/>
  <c r="U82" i="60"/>
  <c r="AH104" i="95"/>
  <c r="M216" i="56"/>
  <c r="N216" i="56" s="1"/>
  <c r="M123" i="55"/>
  <c r="N123" i="55" s="1"/>
  <c r="M113" i="55"/>
  <c r="N113" i="55" s="1"/>
  <c r="V43" i="60"/>
  <c r="BM9" i="104"/>
  <c r="M8" i="53"/>
  <c r="W54" i="60"/>
  <c r="BH16" i="95"/>
  <c r="V15" i="104"/>
  <c r="U34" i="60"/>
  <c r="T81" i="104"/>
  <c r="AA81" i="104" s="1"/>
  <c r="M187" i="55"/>
  <c r="N187" i="55" s="1"/>
  <c r="AY10" i="104"/>
  <c r="P66" i="60"/>
  <c r="L66" i="60"/>
  <c r="BE16" i="104"/>
  <c r="F14" i="104"/>
  <c r="AI14" i="95"/>
  <c r="BG16" i="95"/>
  <c r="M54" i="49"/>
  <c r="C11" i="49"/>
  <c r="AZ10" i="104"/>
  <c r="M95" i="49"/>
  <c r="N95" i="49" s="1"/>
  <c r="P58" i="60"/>
  <c r="Y58" i="60" s="1"/>
  <c r="L58" i="60"/>
  <c r="R93" i="60"/>
  <c r="CF48" i="104"/>
  <c r="AG48" i="104"/>
  <c r="Q49" i="60"/>
  <c r="CC15" i="104"/>
  <c r="X22" i="104"/>
  <c r="BK120" i="104"/>
  <c r="M104" i="56"/>
  <c r="N104" i="56" s="1"/>
  <c r="AP28" i="95"/>
  <c r="I16" i="53"/>
  <c r="I132" i="53" s="1"/>
  <c r="CJ112" i="104"/>
  <c r="M19" i="55"/>
  <c r="N19" i="55" s="1"/>
  <c r="M103" i="55"/>
  <c r="N103" i="55" s="1"/>
  <c r="R118" i="60"/>
  <c r="H8" i="49"/>
  <c r="M67" i="49"/>
  <c r="N67" i="49" s="1"/>
  <c r="AL9" i="95"/>
  <c r="AP30" i="95"/>
  <c r="CF23" i="104"/>
  <c r="M114" i="56"/>
  <c r="N114" i="56" s="1"/>
  <c r="BN91" i="95"/>
  <c r="R44" i="60"/>
  <c r="AG69" i="104"/>
  <c r="M209" i="52"/>
  <c r="N209" i="52" s="1"/>
  <c r="P81" i="60"/>
  <c r="L81" i="60"/>
  <c r="M155" i="55"/>
  <c r="N155" i="55" s="1"/>
  <c r="AW10" i="95"/>
  <c r="AV14" i="104"/>
  <c r="M119" i="52"/>
  <c r="N119" i="52" s="1"/>
  <c r="K31" i="104"/>
  <c r="W44" i="60"/>
  <c r="AS13" i="104"/>
  <c r="R95" i="60"/>
  <c r="J9" i="51"/>
  <c r="CI13" i="95"/>
  <c r="M59" i="52"/>
  <c r="N59" i="52" s="1"/>
  <c r="M65" i="52"/>
  <c r="N65" i="52" s="1"/>
  <c r="G45" i="104"/>
  <c r="N45" i="104" s="1"/>
  <c r="T106" i="60"/>
  <c r="AT76" i="104"/>
  <c r="L112" i="60"/>
  <c r="P112" i="60"/>
  <c r="BB109" i="95"/>
  <c r="R84" i="60"/>
  <c r="E19" i="60"/>
  <c r="AC12" i="104"/>
  <c r="J13" i="49"/>
  <c r="W116" i="60"/>
  <c r="I133" i="53"/>
  <c r="AE11" i="104"/>
  <c r="R121" i="60"/>
  <c r="BK26" i="104"/>
  <c r="BN26" i="104" s="1"/>
  <c r="CF28" i="104"/>
  <c r="CO36" i="104"/>
  <c r="T73" i="60"/>
  <c r="K66" i="104"/>
  <c r="H12" i="104"/>
  <c r="AW14" i="104"/>
  <c r="R43" i="60"/>
  <c r="T65" i="60"/>
  <c r="K13" i="95"/>
  <c r="R30" i="60"/>
  <c r="P63" i="60"/>
  <c r="L63" i="60"/>
  <c r="G35" i="104"/>
  <c r="W91" i="60"/>
  <c r="T48" i="104"/>
  <c r="AA48" i="104" s="1"/>
  <c r="AT74" i="104"/>
  <c r="R72" i="95"/>
  <c r="BN116" i="95"/>
  <c r="X63" i="60"/>
  <c r="M91" i="56"/>
  <c r="N91" i="56" s="1"/>
  <c r="M119" i="56"/>
  <c r="N119" i="56" s="1"/>
  <c r="BB90" i="95"/>
  <c r="AX14" i="95"/>
  <c r="K94" i="104"/>
  <c r="P13" i="95"/>
  <c r="V99" i="60"/>
  <c r="CL68" i="95"/>
  <c r="CT68" i="95" s="1"/>
  <c r="CO75" i="104"/>
  <c r="V103" i="60"/>
  <c r="AK78" i="104"/>
  <c r="AH13" i="104"/>
  <c r="R35" i="60"/>
  <c r="BG56" i="104"/>
  <c r="CF99" i="104"/>
  <c r="M26" i="55"/>
  <c r="N26" i="55" s="1"/>
  <c r="BK117" i="104"/>
  <c r="BN79" i="104"/>
  <c r="AX92" i="104"/>
  <c r="T104" i="60"/>
  <c r="L133" i="53"/>
  <c r="M27" i="55"/>
  <c r="N27" i="55" s="1"/>
  <c r="I9" i="51"/>
  <c r="X115" i="60"/>
  <c r="AK11" i="95"/>
  <c r="M46" i="52"/>
  <c r="N46" i="52" s="1"/>
  <c r="C9" i="104"/>
  <c r="AP100" i="95"/>
  <c r="X70" i="60"/>
  <c r="BR97" i="104"/>
  <c r="AQ15" i="104"/>
  <c r="CS35" i="95"/>
  <c r="CJ117" i="104"/>
  <c r="X122" i="60"/>
  <c r="U108" i="60"/>
  <c r="H21" i="60"/>
  <c r="BR41" i="104"/>
  <c r="CM63" i="95"/>
  <c r="M163" i="52"/>
  <c r="N163" i="52" s="1"/>
  <c r="AP65" i="95"/>
  <c r="P15" i="53"/>
  <c r="M43" i="49"/>
  <c r="N43" i="49" s="1"/>
  <c r="AT68" i="104"/>
  <c r="N15" i="95"/>
  <c r="AS9" i="104"/>
  <c r="S124" i="60"/>
  <c r="M219" i="55"/>
  <c r="N219" i="55" s="1"/>
  <c r="X80" i="60"/>
  <c r="P51" i="60"/>
  <c r="L51" i="60"/>
  <c r="T108" i="104"/>
  <c r="T63" i="104"/>
  <c r="AA63" i="104" s="1"/>
  <c r="M104" i="51"/>
  <c r="N104" i="51" s="1"/>
  <c r="R76" i="60"/>
  <c r="BR70" i="104"/>
  <c r="C16" i="104"/>
  <c r="M25" i="56"/>
  <c r="N25" i="56" s="1"/>
  <c r="X110" i="104"/>
  <c r="CQ14" i="104"/>
  <c r="AM12" i="104"/>
  <c r="X69" i="60"/>
  <c r="BF9" i="95"/>
  <c r="AJ9" i="104"/>
  <c r="CP31" i="104"/>
  <c r="K104" i="104"/>
  <c r="K30" i="104"/>
  <c r="H9" i="104"/>
  <c r="S66" i="60"/>
  <c r="M159" i="55"/>
  <c r="N159" i="55" s="1"/>
  <c r="AW12" i="104"/>
  <c r="CO41" i="104"/>
  <c r="AH87" i="95"/>
  <c r="M158" i="55"/>
  <c r="N158" i="55" s="1"/>
  <c r="L69" i="60"/>
  <c r="P69" i="60"/>
  <c r="M116" i="55"/>
  <c r="N116" i="55" s="1"/>
  <c r="AG49" i="104"/>
  <c r="BK31" i="104"/>
  <c r="T52" i="104"/>
  <c r="AD93" i="95"/>
  <c r="BZ31" i="104"/>
  <c r="CD31" i="104" s="1"/>
  <c r="CE31" i="104"/>
  <c r="S30" i="60"/>
  <c r="W79" i="60"/>
  <c r="BZ74" i="104"/>
  <c r="CD74" i="104" s="1"/>
  <c r="CE74" i="104"/>
  <c r="CP99" i="95"/>
  <c r="AU9" i="104"/>
  <c r="AX30" i="104"/>
  <c r="M14" i="104"/>
  <c r="BK63" i="104"/>
  <c r="BN63" i="104" s="1"/>
  <c r="M19" i="56"/>
  <c r="N19" i="56" s="1"/>
  <c r="M159" i="56"/>
  <c r="N159" i="56" s="1"/>
  <c r="BZ106" i="95"/>
  <c r="BK41" i="104"/>
  <c r="CL41" i="95"/>
  <c r="CT41" i="95" s="1"/>
  <c r="CE38" i="104"/>
  <c r="CJ38" i="104" s="1"/>
  <c r="BZ38" i="104"/>
  <c r="CD38" i="104" s="1"/>
  <c r="CQ12" i="104"/>
  <c r="BY11" i="104"/>
  <c r="CD8" i="95"/>
  <c r="M90" i="55"/>
  <c r="N90" i="55" s="1"/>
  <c r="BR105" i="104"/>
  <c r="K87" i="104"/>
  <c r="V91" i="60"/>
  <c r="X72" i="104"/>
  <c r="AK97" i="104"/>
  <c r="BG119" i="104"/>
  <c r="CL85" i="95"/>
  <c r="BU13" i="95"/>
  <c r="U67" i="60"/>
  <c r="BI14" i="95"/>
  <c r="CP83" i="95"/>
  <c r="M54" i="52"/>
  <c r="N54" i="52" s="1"/>
  <c r="T21" i="104"/>
  <c r="BR95" i="104"/>
  <c r="CG9" i="95"/>
  <c r="L101" i="60"/>
  <c r="P101" i="60"/>
  <c r="J8" i="53"/>
  <c r="X110" i="60"/>
  <c r="U85" i="60"/>
  <c r="M212" i="55"/>
  <c r="N212" i="55" s="1"/>
  <c r="I12" i="95"/>
  <c r="BD15" i="104"/>
  <c r="AY12" i="104"/>
  <c r="AR14" i="95"/>
  <c r="BR36" i="104"/>
  <c r="M228" i="51"/>
  <c r="N228" i="51" s="1"/>
  <c r="U83" i="60"/>
  <c r="AG27" i="104"/>
  <c r="M84" i="56"/>
  <c r="N84" i="56" s="1"/>
  <c r="G16" i="95"/>
  <c r="CM114" i="95"/>
  <c r="S35" i="60"/>
  <c r="BP12" i="104"/>
  <c r="BK53" i="104"/>
  <c r="BN53" i="104" s="1"/>
  <c r="M133" i="52"/>
  <c r="N133" i="52" s="1"/>
  <c r="CR13" i="95"/>
  <c r="S63" i="60"/>
  <c r="CL36" i="95"/>
  <c r="CT36" i="95" s="1"/>
  <c r="Y13" i="104"/>
  <c r="R84" i="95"/>
  <c r="G84" i="104"/>
  <c r="AS8" i="104"/>
  <c r="K14" i="53"/>
  <c r="T27" i="104"/>
  <c r="M52" i="56"/>
  <c r="N52" i="56" s="1"/>
  <c r="BR22" i="104"/>
  <c r="BY15" i="104"/>
  <c r="AG93" i="104"/>
  <c r="AN93" i="104" s="1"/>
  <c r="G44" i="104"/>
  <c r="N44" i="104" s="1"/>
  <c r="AT91" i="104"/>
  <c r="AT101" i="104"/>
  <c r="M99" i="51"/>
  <c r="N99" i="51" s="1"/>
  <c r="G25" i="104"/>
  <c r="CO87" i="104"/>
  <c r="G10" i="49"/>
  <c r="W8" i="104"/>
  <c r="CG15" i="95"/>
  <c r="M85" i="56"/>
  <c r="N85" i="56" s="1"/>
  <c r="BG113" i="104"/>
  <c r="BY16" i="104"/>
  <c r="X65" i="60"/>
  <c r="U55" i="60"/>
  <c r="AX87" i="104"/>
  <c r="R75" i="60"/>
  <c r="K58" i="104"/>
  <c r="M64" i="49"/>
  <c r="N64" i="49" s="1"/>
  <c r="CF81" i="104"/>
  <c r="H8" i="104"/>
  <c r="K18" i="104"/>
  <c r="T45" i="104"/>
  <c r="AA45" i="104" s="1"/>
  <c r="CO46" i="104"/>
  <c r="AC13" i="104"/>
  <c r="G62" i="104"/>
  <c r="H14" i="53"/>
  <c r="CP40" i="95"/>
  <c r="CG12" i="104"/>
  <c r="K26" i="104"/>
  <c r="I16" i="60"/>
  <c r="V48" i="60"/>
  <c r="X42" i="60"/>
  <c r="CP28" i="104"/>
  <c r="AT120" i="104"/>
  <c r="BR32" i="104"/>
  <c r="CF51" i="104"/>
  <c r="BD11" i="104"/>
  <c r="S104" i="60"/>
  <c r="BG65" i="104"/>
  <c r="BR30" i="104"/>
  <c r="BO9" i="104"/>
  <c r="R99" i="95"/>
  <c r="G75" i="104"/>
  <c r="N75" i="104" s="1"/>
  <c r="M12" i="53"/>
  <c r="L8" i="53"/>
  <c r="CF40" i="104"/>
  <c r="AT98" i="104"/>
  <c r="R100" i="60"/>
  <c r="M43" i="52"/>
  <c r="N43" i="52" s="1"/>
  <c r="AP119" i="95"/>
  <c r="V90" i="60"/>
  <c r="M19" i="49"/>
  <c r="N19" i="49" s="1"/>
  <c r="M170" i="52"/>
  <c r="N170" i="52" s="1"/>
  <c r="U42" i="60"/>
  <c r="BE8" i="104"/>
  <c r="AK93" i="104"/>
  <c r="AK70" i="104"/>
  <c r="X76" i="104"/>
  <c r="AK57" i="104"/>
  <c r="K40" i="104"/>
  <c r="AJ10" i="95"/>
  <c r="M153" i="51"/>
  <c r="N153" i="51" s="1"/>
  <c r="V45" i="60"/>
  <c r="M143" i="55"/>
  <c r="N143" i="55" s="1"/>
  <c r="W30" i="60"/>
  <c r="BT15" i="95"/>
  <c r="CF56" i="104"/>
  <c r="BS11" i="104"/>
  <c r="CP98" i="104"/>
  <c r="BG85" i="104"/>
  <c r="S50" i="60"/>
  <c r="AX82" i="104"/>
  <c r="BX16" i="104"/>
  <c r="BG74" i="104"/>
  <c r="BK110" i="104"/>
  <c r="M58" i="51"/>
  <c r="N58" i="51" s="1"/>
  <c r="J21" i="60"/>
  <c r="W108" i="60"/>
  <c r="W21" i="60" s="1"/>
  <c r="AI13" i="104"/>
  <c r="M97" i="51"/>
  <c r="N97" i="51" s="1"/>
  <c r="AU10" i="95"/>
  <c r="L91" i="60"/>
  <c r="P91" i="60"/>
  <c r="BZ113" i="95"/>
  <c r="T71" i="104"/>
  <c r="AK95" i="104"/>
  <c r="BZ37" i="95"/>
  <c r="V107" i="60"/>
  <c r="BK62" i="104"/>
  <c r="BK27" i="104"/>
  <c r="BN27" i="104" s="1"/>
  <c r="K20" i="60"/>
  <c r="X96" i="60"/>
  <c r="M61" i="55"/>
  <c r="N61" i="55" s="1"/>
  <c r="M178" i="56"/>
  <c r="N178" i="56" s="1"/>
  <c r="M10" i="51"/>
  <c r="C9" i="51"/>
  <c r="U28" i="60"/>
  <c r="AP13" i="104"/>
  <c r="T107" i="104"/>
  <c r="V122" i="60"/>
  <c r="M226" i="51"/>
  <c r="N226" i="51" s="1"/>
  <c r="AG81" i="104"/>
  <c r="M21" i="51"/>
  <c r="N21" i="51" s="1"/>
  <c r="M73" i="56"/>
  <c r="N73" i="56" s="1"/>
  <c r="D9" i="104"/>
  <c r="AX77" i="104"/>
  <c r="BG39" i="104"/>
  <c r="AI10" i="104"/>
  <c r="AK79" i="104"/>
  <c r="K38" i="104"/>
  <c r="Q45" i="60"/>
  <c r="CO28" i="104"/>
  <c r="J9" i="55"/>
  <c r="AP84" i="95"/>
  <c r="M69" i="49"/>
  <c r="N69" i="49" s="1"/>
  <c r="M127" i="52"/>
  <c r="N127" i="52" s="1"/>
  <c r="M51" i="55"/>
  <c r="N51" i="55" s="1"/>
  <c r="BP9" i="104"/>
  <c r="X41" i="60"/>
  <c r="BD8" i="104"/>
  <c r="CF13" i="95"/>
  <c r="V62" i="60"/>
  <c r="I20" i="60"/>
  <c r="V96" i="60"/>
  <c r="AY13" i="104"/>
  <c r="BK58" i="104"/>
  <c r="AJ16" i="104"/>
  <c r="R125" i="60"/>
  <c r="BG71" i="104"/>
  <c r="K27" i="104"/>
  <c r="BG61" i="104"/>
  <c r="BZ60" i="95"/>
  <c r="O15" i="53"/>
  <c r="E11" i="41"/>
  <c r="I11" i="41" s="1"/>
  <c r="AK38" i="104"/>
  <c r="AT80" i="104"/>
  <c r="BA80" i="104" s="1"/>
  <c r="R67" i="60"/>
  <c r="BK52" i="104"/>
  <c r="V11" i="104"/>
  <c r="M37" i="52"/>
  <c r="N37" i="52" s="1"/>
  <c r="M21" i="56"/>
  <c r="N21" i="56" s="1"/>
  <c r="BG57" i="104"/>
  <c r="CM58" i="95"/>
  <c r="BR19" i="104"/>
  <c r="R61" i="60"/>
  <c r="B9" i="49"/>
  <c r="CO47" i="104"/>
  <c r="AJ12" i="95"/>
  <c r="CP24" i="95"/>
  <c r="M216" i="52"/>
  <c r="N216" i="52" s="1"/>
  <c r="BZ93" i="95"/>
  <c r="CF74" i="104"/>
  <c r="M114" i="51"/>
  <c r="N114" i="51" s="1"/>
  <c r="AT94" i="104"/>
  <c r="X73" i="104"/>
  <c r="CO79" i="104"/>
  <c r="AG62" i="104"/>
  <c r="M63" i="52"/>
  <c r="N63" i="52" s="1"/>
  <c r="BZ34" i="104"/>
  <c r="CD34" i="104" s="1"/>
  <c r="CE34" i="104"/>
  <c r="CJ34" i="104" s="1"/>
  <c r="AT40" i="104"/>
  <c r="BA40" i="104" s="1"/>
  <c r="K108" i="104"/>
  <c r="M230" i="55"/>
  <c r="N230" i="55" s="1"/>
  <c r="AG33" i="104"/>
  <c r="AN33" i="104" s="1"/>
  <c r="AZ14" i="104"/>
  <c r="M46" i="49"/>
  <c r="N46" i="49" s="1"/>
  <c r="BI15" i="104"/>
  <c r="G11" i="49"/>
  <c r="J9" i="56"/>
  <c r="CC13" i="104"/>
  <c r="AG75" i="104"/>
  <c r="AX56" i="104"/>
  <c r="BA56" i="104" s="1"/>
  <c r="G32" i="104"/>
  <c r="AP26" i="95"/>
  <c r="BJ10" i="104"/>
  <c r="BZ98" i="104"/>
  <c r="CD98" i="104" s="1"/>
  <c r="CE98" i="104"/>
  <c r="K47" i="104"/>
  <c r="W105" i="60"/>
  <c r="CO29" i="104"/>
  <c r="L119" i="60"/>
  <c r="P119" i="60"/>
  <c r="AX72" i="104"/>
  <c r="W16" i="104"/>
  <c r="T70" i="104"/>
  <c r="X40" i="104"/>
  <c r="BZ115" i="104"/>
  <c r="BG82" i="104"/>
  <c r="S33" i="60"/>
  <c r="CF44" i="104"/>
  <c r="G26" i="104"/>
  <c r="N26" i="104" s="1"/>
  <c r="BK39" i="104"/>
  <c r="BN39" i="104" s="1"/>
  <c r="T34" i="104"/>
  <c r="AJ14" i="95"/>
  <c r="M37" i="49"/>
  <c r="N37" i="49" s="1"/>
  <c r="K18" i="60"/>
  <c r="X72" i="60"/>
  <c r="BH10" i="104"/>
  <c r="BK42" i="104"/>
  <c r="X104" i="104"/>
  <c r="AR16" i="104"/>
  <c r="S32" i="60"/>
  <c r="AK34" i="104"/>
  <c r="BR117" i="104"/>
  <c r="X56" i="60"/>
  <c r="CK8" i="95"/>
  <c r="BG33" i="104"/>
  <c r="S36" i="60"/>
  <c r="F15" i="60"/>
  <c r="AK106" i="104"/>
  <c r="J12" i="104"/>
  <c r="CI10" i="95"/>
  <c r="L16" i="104"/>
  <c r="X69" i="104"/>
  <c r="P45" i="60"/>
  <c r="L45" i="60"/>
  <c r="M97" i="52"/>
  <c r="N97" i="52" s="1"/>
  <c r="BZ68" i="104"/>
  <c r="CD68" i="104" s="1"/>
  <c r="CE68" i="104"/>
  <c r="CJ68" i="104" s="1"/>
  <c r="G15" i="49"/>
  <c r="T56" i="60"/>
  <c r="H9" i="51"/>
  <c r="M36" i="51"/>
  <c r="N36" i="51" s="1"/>
  <c r="D11" i="49"/>
  <c r="BK81" i="104"/>
  <c r="CO45" i="104"/>
  <c r="P31" i="60"/>
  <c r="L31" i="60"/>
  <c r="S47" i="60"/>
  <c r="G33" i="104"/>
  <c r="N33" i="104" s="1"/>
  <c r="X33" i="60"/>
  <c r="M63" i="56"/>
  <c r="N63" i="56" s="1"/>
  <c r="AG118" i="104"/>
  <c r="X67" i="104"/>
  <c r="BR53" i="104"/>
  <c r="M78" i="51"/>
  <c r="N78" i="51" s="1"/>
  <c r="R87" i="60"/>
  <c r="M125" i="51"/>
  <c r="N125" i="51" s="1"/>
  <c r="BZ26" i="104"/>
  <c r="CD26" i="104" s="1"/>
  <c r="CE26" i="104"/>
  <c r="CJ26" i="104" s="1"/>
  <c r="M117" i="52"/>
  <c r="N117" i="52" s="1"/>
  <c r="M128" i="52"/>
  <c r="N128" i="52" s="1"/>
  <c r="AJ14" i="104"/>
  <c r="AP46" i="95"/>
  <c r="AY16" i="104"/>
  <c r="CO112" i="104"/>
  <c r="L8" i="104"/>
  <c r="AK94" i="104"/>
  <c r="R43" i="95"/>
  <c r="AK83" i="104"/>
  <c r="AH32" i="95"/>
  <c r="T103" i="60"/>
  <c r="AT90" i="104"/>
  <c r="BA90" i="104" s="1"/>
  <c r="AO14" i="104"/>
  <c r="X27" i="104"/>
  <c r="BG115" i="104"/>
  <c r="Q116" i="60"/>
  <c r="CE82" i="104"/>
  <c r="CJ82" i="104" s="1"/>
  <c r="BZ82" i="104"/>
  <c r="CD82" i="104" s="1"/>
  <c r="P103" i="60"/>
  <c r="Y103" i="60" s="1"/>
  <c r="L103" i="60"/>
  <c r="CG10" i="104"/>
  <c r="X89" i="60"/>
  <c r="W56" i="60"/>
  <c r="CO40" i="104"/>
  <c r="M146" i="55"/>
  <c r="N146" i="55" s="1"/>
  <c r="CO38" i="104"/>
  <c r="CB12" i="104"/>
  <c r="CP66" i="104"/>
  <c r="CP30" i="104"/>
  <c r="CB9" i="104"/>
  <c r="X109" i="104"/>
  <c r="K61" i="104"/>
  <c r="AG63" i="104"/>
  <c r="AN63" i="104" s="1"/>
  <c r="M191" i="56"/>
  <c r="N191" i="56" s="1"/>
  <c r="BZ63" i="95"/>
  <c r="R11" i="104"/>
  <c r="X44" i="104"/>
  <c r="U65" i="60"/>
  <c r="G105" i="104"/>
  <c r="T53" i="60"/>
  <c r="BP13" i="104"/>
  <c r="S94" i="60"/>
  <c r="W52" i="60"/>
  <c r="AW14" i="95"/>
  <c r="AP9" i="104"/>
  <c r="I8" i="104"/>
  <c r="CF103" i="104"/>
  <c r="G9" i="51"/>
  <c r="AK20" i="104"/>
  <c r="X35" i="104"/>
  <c r="K89" i="104"/>
  <c r="R79" i="60"/>
  <c r="M94" i="52"/>
  <c r="N94" i="52" s="1"/>
  <c r="CF21" i="104"/>
  <c r="V39" i="60"/>
  <c r="CQ8" i="104"/>
  <c r="AW10" i="104"/>
  <c r="K23" i="104"/>
  <c r="BZ105" i="104"/>
  <c r="CD105" i="104" s="1"/>
  <c r="CE105" i="104"/>
  <c r="AI16" i="104"/>
  <c r="R102" i="60"/>
  <c r="T97" i="104"/>
  <c r="AA97" i="104" s="1"/>
  <c r="U9" i="104"/>
  <c r="X30" i="104"/>
  <c r="AX114" i="104"/>
  <c r="AU16" i="104"/>
  <c r="G21" i="104"/>
  <c r="AX75" i="104"/>
  <c r="BA75" i="104" s="1"/>
  <c r="BG43" i="104"/>
  <c r="K72" i="104"/>
  <c r="BZ32" i="95"/>
  <c r="CL69" i="95"/>
  <c r="CT69" i="95" s="1"/>
  <c r="AP18" i="95"/>
  <c r="AL8" i="95"/>
  <c r="CO68" i="104"/>
  <c r="CO111" i="104"/>
  <c r="BK48" i="104"/>
  <c r="BN48" i="104" s="1"/>
  <c r="M82" i="56"/>
  <c r="N82" i="56" s="1"/>
  <c r="F81" i="95"/>
  <c r="M196" i="52"/>
  <c r="N196" i="52" s="1"/>
  <c r="K37" i="104"/>
  <c r="M64" i="52"/>
  <c r="N64" i="52" s="1"/>
  <c r="BR69" i="104"/>
  <c r="AT96" i="104"/>
  <c r="BA96" i="104" s="1"/>
  <c r="L93" i="60"/>
  <c r="P93" i="60"/>
  <c r="CP113" i="95"/>
  <c r="CP108" i="95"/>
  <c r="BR27" i="104"/>
  <c r="V75" i="60"/>
  <c r="AG120" i="104"/>
  <c r="T115" i="104"/>
  <c r="BZ101" i="104"/>
  <c r="CD101" i="104" s="1"/>
  <c r="CE101" i="104"/>
  <c r="U100" i="60"/>
  <c r="X53" i="104"/>
  <c r="P16" i="53"/>
  <c r="P132" i="53" s="1"/>
  <c r="CJ111" i="104"/>
  <c r="K117" i="104"/>
  <c r="U26" i="60"/>
  <c r="M145" i="56"/>
  <c r="N145" i="56" s="1"/>
  <c r="BV12" i="104"/>
  <c r="M127" i="51"/>
  <c r="N127" i="51" s="1"/>
  <c r="CF106" i="104"/>
  <c r="T26" i="104"/>
  <c r="D10" i="104"/>
  <c r="BG107" i="104"/>
  <c r="AS11" i="104"/>
  <c r="BK70" i="104"/>
  <c r="M207" i="52"/>
  <c r="N207" i="52" s="1"/>
  <c r="M30" i="51"/>
  <c r="N30" i="51" s="1"/>
  <c r="X95" i="60"/>
  <c r="M69" i="55"/>
  <c r="N69" i="55" s="1"/>
  <c r="CM10" i="104"/>
  <c r="BK86" i="104"/>
  <c r="BN86" i="104" s="1"/>
  <c r="K20" i="104"/>
  <c r="J133" i="49"/>
  <c r="BR40" i="104"/>
  <c r="BK119" i="104"/>
  <c r="BN119" i="104" s="1"/>
  <c r="M202" i="56"/>
  <c r="N202" i="56" s="1"/>
  <c r="AT27" i="104"/>
  <c r="BA27" i="104" s="1"/>
  <c r="BK43" i="104"/>
  <c r="CL84" i="95"/>
  <c r="CT84" i="95" s="1"/>
  <c r="AG90" i="104"/>
  <c r="AB14" i="104"/>
  <c r="Y9" i="104"/>
  <c r="AG65" i="104"/>
  <c r="AN65" i="104" s="1"/>
  <c r="CF75" i="104"/>
  <c r="AX71" i="104"/>
  <c r="BA71" i="104" s="1"/>
  <c r="M150" i="55"/>
  <c r="N150" i="55" s="1"/>
  <c r="BR39" i="104"/>
  <c r="R104" i="60"/>
  <c r="M116" i="52"/>
  <c r="N116" i="52" s="1"/>
  <c r="AX118" i="104"/>
  <c r="C16" i="60"/>
  <c r="P48" i="60"/>
  <c r="L48" i="60"/>
  <c r="M51" i="52"/>
  <c r="N51" i="52" s="1"/>
  <c r="T36" i="104"/>
  <c r="BZ67" i="104"/>
  <c r="CD67" i="104" s="1"/>
  <c r="CE67" i="104"/>
  <c r="CJ67" i="104" s="1"/>
  <c r="M196" i="51"/>
  <c r="N196" i="51" s="1"/>
  <c r="CF25" i="104"/>
  <c r="X68" i="104"/>
  <c r="M113" i="51"/>
  <c r="N113" i="51" s="1"/>
  <c r="M47" i="55"/>
  <c r="N47" i="55" s="1"/>
  <c r="U116" i="60"/>
  <c r="BZ96" i="104"/>
  <c r="CD96" i="104" s="1"/>
  <c r="CE96" i="104"/>
  <c r="X73" i="60"/>
  <c r="C10" i="104"/>
  <c r="AD51" i="95"/>
  <c r="W82" i="60"/>
  <c r="AX113" i="104"/>
  <c r="M49" i="49"/>
  <c r="N49" i="49" s="1"/>
  <c r="M150" i="56"/>
  <c r="N150" i="56" s="1"/>
  <c r="K86" i="104"/>
  <c r="BM8" i="104"/>
  <c r="AL16" i="104"/>
  <c r="K106" i="104"/>
  <c r="D28" i="41"/>
  <c r="S28" i="41" s="1"/>
  <c r="S56" i="60"/>
  <c r="AI8" i="104"/>
  <c r="W25" i="60"/>
  <c r="S53" i="60"/>
  <c r="AX55" i="104"/>
  <c r="CO39" i="104"/>
  <c r="M56" i="52"/>
  <c r="N56" i="52" s="1"/>
  <c r="BG13" i="95"/>
  <c r="BR28" i="104"/>
  <c r="T94" i="60"/>
  <c r="AV8" i="95"/>
  <c r="M101" i="55"/>
  <c r="N101" i="55" s="1"/>
  <c r="BK61" i="104"/>
  <c r="BN61" i="104" s="1"/>
  <c r="M162" i="51"/>
  <c r="N162" i="51" s="1"/>
  <c r="AH9" i="104"/>
  <c r="AK30" i="104"/>
  <c r="BR21" i="104"/>
  <c r="AK74" i="104"/>
  <c r="AQ15" i="95"/>
  <c r="W42" i="60"/>
  <c r="BD16" i="104"/>
  <c r="T44" i="60"/>
  <c r="AS15" i="104"/>
  <c r="CK14" i="104"/>
  <c r="D16" i="104"/>
  <c r="AJ10" i="104"/>
  <c r="G76" i="104"/>
  <c r="N76" i="104" s="1"/>
  <c r="BK95" i="104"/>
  <c r="M45" i="52"/>
  <c r="N45" i="52" s="1"/>
  <c r="CN16" i="104"/>
  <c r="M44" i="55"/>
  <c r="N44" i="55" s="1"/>
  <c r="M38" i="51"/>
  <c r="N38" i="51" s="1"/>
  <c r="T33" i="60"/>
  <c r="BK74" i="104"/>
  <c r="BN74" i="104" s="1"/>
  <c r="CF31" i="104"/>
  <c r="AH53" i="95"/>
  <c r="V95" i="60"/>
  <c r="G97" i="104"/>
  <c r="X95" i="104"/>
  <c r="BN92" i="95"/>
  <c r="BN55" i="95"/>
  <c r="BZ85" i="95"/>
  <c r="V117" i="60"/>
  <c r="BK29" i="104"/>
  <c r="Q12" i="104"/>
  <c r="CP85" i="95"/>
  <c r="T112" i="60"/>
  <c r="X23" i="104"/>
  <c r="T75" i="104"/>
  <c r="V38" i="60"/>
  <c r="BR58" i="104"/>
  <c r="K25" i="104"/>
  <c r="AG85" i="104"/>
  <c r="AK104" i="104"/>
  <c r="AI14" i="104"/>
  <c r="BA76" i="104"/>
  <c r="BY10" i="104"/>
  <c r="BJ8" i="95"/>
  <c r="BN18" i="95"/>
  <c r="V112" i="60"/>
  <c r="AT53" i="104"/>
  <c r="CQ10" i="104"/>
  <c r="S67" i="60"/>
  <c r="BG83" i="104"/>
  <c r="W27" i="60"/>
  <c r="CO80" i="104"/>
  <c r="AX11" i="95"/>
  <c r="J13" i="104"/>
  <c r="CF52" i="104"/>
  <c r="W26" i="60"/>
  <c r="K110" i="104"/>
  <c r="AN13" i="95"/>
  <c r="R119" i="60"/>
  <c r="M89" i="56"/>
  <c r="N89" i="56" s="1"/>
  <c r="BN41" i="104"/>
  <c r="V55" i="60"/>
  <c r="BN46" i="95"/>
  <c r="J10" i="104"/>
  <c r="H15" i="95"/>
  <c r="T86" i="104"/>
  <c r="CP39" i="104"/>
  <c r="U106" i="60"/>
  <c r="X79" i="60"/>
  <c r="K85" i="104"/>
  <c r="CC11" i="104"/>
  <c r="BZ68" i="95"/>
  <c r="AD12" i="104"/>
  <c r="AX52" i="104"/>
  <c r="BD10" i="104"/>
  <c r="M138" i="56"/>
  <c r="N138" i="56" s="1"/>
  <c r="G90" i="104"/>
  <c r="B14" i="104"/>
  <c r="K29" i="104"/>
  <c r="AK14" i="95"/>
  <c r="T56" i="104"/>
  <c r="B134" i="41"/>
  <c r="D109" i="41"/>
  <c r="CE10" i="95"/>
  <c r="AG112" i="104"/>
  <c r="AN112" i="104" s="1"/>
  <c r="M71" i="55"/>
  <c r="N71" i="55" s="1"/>
  <c r="AX33" i="104"/>
  <c r="S9" i="104"/>
  <c r="K65" i="104"/>
  <c r="CO91" i="104"/>
  <c r="AG23" i="104"/>
  <c r="AN23" i="104" s="1"/>
  <c r="BC13" i="104"/>
  <c r="BZ24" i="95"/>
  <c r="CJ119" i="104"/>
  <c r="BL13" i="104"/>
  <c r="V25" i="60"/>
  <c r="AT32" i="104"/>
  <c r="BS16" i="104"/>
  <c r="M115" i="56"/>
  <c r="N115" i="56" s="1"/>
  <c r="E15" i="60"/>
  <c r="R36" i="60"/>
  <c r="U111" i="60"/>
  <c r="BN38" i="104"/>
  <c r="S43" i="60"/>
  <c r="CE85" i="104"/>
  <c r="BZ85" i="104"/>
  <c r="CD85" i="104" s="1"/>
  <c r="W92" i="60"/>
  <c r="L14" i="104"/>
  <c r="T66" i="60"/>
  <c r="AP64" i="95"/>
  <c r="W38" i="60"/>
  <c r="Q10" i="104"/>
  <c r="AX47" i="104"/>
  <c r="BA47" i="104" s="1"/>
  <c r="Q29" i="60"/>
  <c r="M159" i="52"/>
  <c r="N159" i="52" s="1"/>
  <c r="AK69" i="104"/>
  <c r="BK46" i="104"/>
  <c r="BR67" i="104"/>
  <c r="R112" i="95"/>
  <c r="M146" i="56"/>
  <c r="N146" i="56" s="1"/>
  <c r="AT79" i="104"/>
  <c r="BL14" i="104"/>
  <c r="CP34" i="104"/>
  <c r="AI11" i="104"/>
  <c r="BK44" i="104"/>
  <c r="BN44" i="104" s="1"/>
  <c r="BR71" i="104"/>
  <c r="CP104" i="104"/>
  <c r="CE73" i="104"/>
  <c r="CJ73" i="104" s="1"/>
  <c r="BZ73" i="104"/>
  <c r="CD73" i="104" s="1"/>
  <c r="AU8" i="104"/>
  <c r="AX18" i="104"/>
  <c r="BR113" i="104"/>
  <c r="AT52" i="104"/>
  <c r="BA52" i="104" s="1"/>
  <c r="M144" i="55"/>
  <c r="N144" i="55" s="1"/>
  <c r="K114" i="104"/>
  <c r="H16" i="104"/>
  <c r="U41" i="60"/>
  <c r="S80" i="60"/>
  <c r="T87" i="104"/>
  <c r="BB9" i="104"/>
  <c r="BG30" i="104"/>
  <c r="K50" i="104"/>
  <c r="BN21" i="95"/>
  <c r="AR8" i="104"/>
  <c r="AT31" i="104"/>
  <c r="L65" i="60"/>
  <c r="P65" i="60"/>
  <c r="BM14" i="104"/>
  <c r="BN90" i="104"/>
  <c r="V111" i="60"/>
  <c r="M121" i="55"/>
  <c r="N121" i="55" s="1"/>
  <c r="AK35" i="104"/>
  <c r="R90" i="60"/>
  <c r="M8" i="104"/>
  <c r="Q17" i="41"/>
  <c r="Q133" i="41" s="1"/>
  <c r="BG116" i="104"/>
  <c r="CF29" i="104"/>
  <c r="G95" i="104"/>
  <c r="T119" i="104"/>
  <c r="M20" i="55"/>
  <c r="N20" i="55" s="1"/>
  <c r="AY11" i="104"/>
  <c r="BG62" i="104"/>
  <c r="BN62" i="104" s="1"/>
  <c r="F12" i="104"/>
  <c r="P16" i="104"/>
  <c r="X54" i="60"/>
  <c r="Q39" i="60"/>
  <c r="CC8" i="104"/>
  <c r="V121" i="60"/>
  <c r="AX32" i="104"/>
  <c r="K32" i="104"/>
  <c r="BM15" i="104"/>
  <c r="AE12" i="104"/>
  <c r="CO72" i="104"/>
  <c r="AG30" i="104"/>
  <c r="AB9" i="104"/>
  <c r="AT61" i="104"/>
  <c r="M35" i="49"/>
  <c r="N35" i="49" s="1"/>
  <c r="AT64" i="104"/>
  <c r="BA64" i="104" s="1"/>
  <c r="BW14" i="104"/>
  <c r="CE90" i="104"/>
  <c r="BZ90" i="104"/>
  <c r="AY14" i="104"/>
  <c r="BN54" i="104"/>
  <c r="BM11" i="104"/>
  <c r="X116" i="104"/>
  <c r="AP33" i="95"/>
  <c r="G29" i="104"/>
  <c r="M200" i="52"/>
  <c r="N200" i="52" s="1"/>
  <c r="AG74" i="104"/>
  <c r="AN74" i="104" s="1"/>
  <c r="R49" i="60"/>
  <c r="AG87" i="104"/>
  <c r="AN87" i="104" s="1"/>
  <c r="BD12" i="104"/>
  <c r="AZ12" i="95"/>
  <c r="R66" i="60"/>
  <c r="M137" i="55"/>
  <c r="N137" i="55" s="1"/>
  <c r="AG60" i="104"/>
  <c r="M24" i="56"/>
  <c r="N24" i="56" s="1"/>
  <c r="AD75" i="95"/>
  <c r="BR72" i="104"/>
  <c r="CP96" i="104"/>
  <c r="Z13" i="104"/>
  <c r="BD13" i="104"/>
  <c r="X24" i="104"/>
  <c r="G64" i="104"/>
  <c r="U122" i="60"/>
  <c r="AP24" i="95"/>
  <c r="W62" i="60"/>
  <c r="G81" i="104"/>
  <c r="N81" i="104" s="1"/>
  <c r="BG76" i="104"/>
  <c r="T67" i="104"/>
  <c r="BZ25" i="95"/>
  <c r="BG118" i="104"/>
  <c r="AM9" i="104"/>
  <c r="CP65" i="104"/>
  <c r="W43" i="60"/>
  <c r="X98" i="104"/>
  <c r="M61" i="51"/>
  <c r="N61" i="51" s="1"/>
  <c r="CL23" i="95"/>
  <c r="CT23" i="95" s="1"/>
  <c r="G37" i="104"/>
  <c r="N37" i="104" s="1"/>
  <c r="CE49" i="104"/>
  <c r="BZ49" i="104"/>
  <c r="CD49" i="104" s="1"/>
  <c r="BN44" i="95"/>
  <c r="CO86" i="104"/>
  <c r="B9" i="41"/>
  <c r="D9" i="41" s="1"/>
  <c r="D19" i="41"/>
  <c r="S19" i="41" s="1"/>
  <c r="CP68" i="104"/>
  <c r="AT28" i="104"/>
  <c r="BA28" i="104" s="1"/>
  <c r="AX89" i="104"/>
  <c r="BA89" i="104" s="1"/>
  <c r="AJ13" i="104"/>
  <c r="BQ9" i="104"/>
  <c r="U49" i="60"/>
  <c r="K35" i="104"/>
  <c r="K96" i="104"/>
  <c r="BR94" i="104"/>
  <c r="CF24" i="104"/>
  <c r="U107" i="60"/>
  <c r="AQ8" i="104"/>
  <c r="W125" i="60"/>
  <c r="M229" i="56"/>
  <c r="N229" i="56" s="1"/>
  <c r="AG24" i="104"/>
  <c r="AN24" i="104" s="1"/>
  <c r="AX112" i="104"/>
  <c r="M170" i="55"/>
  <c r="N170" i="55" s="1"/>
  <c r="BK69" i="104"/>
  <c r="BI11" i="104"/>
  <c r="CP35" i="95"/>
  <c r="M149" i="55"/>
  <c r="N149" i="55" s="1"/>
  <c r="AT55" i="104"/>
  <c r="M37" i="56"/>
  <c r="N37" i="56" s="1"/>
  <c r="C13" i="53"/>
  <c r="AN9" i="95"/>
  <c r="AT77" i="104"/>
  <c r="BA77" i="104" s="1"/>
  <c r="BG100" i="104"/>
  <c r="T121" i="60"/>
  <c r="M38" i="56"/>
  <c r="N38" i="56" s="1"/>
  <c r="O13" i="53"/>
  <c r="M110" i="56"/>
  <c r="N110" i="56" s="1"/>
  <c r="BA74" i="104"/>
  <c r="BK90" i="104"/>
  <c r="BH14" i="104"/>
  <c r="R12" i="104"/>
  <c r="T113" i="104"/>
  <c r="X75" i="104"/>
  <c r="CP93" i="95"/>
  <c r="AD9" i="104"/>
  <c r="G68" i="104"/>
  <c r="BK84" i="104"/>
  <c r="E12" i="95"/>
  <c r="R113" i="60"/>
  <c r="AK71" i="104"/>
  <c r="S39" i="60"/>
  <c r="BP16" i="104"/>
  <c r="M98" i="56"/>
  <c r="N98" i="56" s="1"/>
  <c r="AK116" i="104"/>
  <c r="CL90" i="95"/>
  <c r="CH14" i="95"/>
  <c r="CF80" i="104"/>
  <c r="BG99" i="104"/>
  <c r="AX86" i="104"/>
  <c r="S108" i="60"/>
  <c r="F21" i="60"/>
  <c r="BK104" i="104"/>
  <c r="W107" i="60"/>
  <c r="BQ12" i="104"/>
  <c r="S116" i="60"/>
  <c r="CE55" i="104"/>
  <c r="BZ55" i="104"/>
  <c r="CD55" i="104" s="1"/>
  <c r="M76" i="55"/>
  <c r="N76" i="55" s="1"/>
  <c r="CE57" i="104"/>
  <c r="CJ57" i="104" s="1"/>
  <c r="CR57" i="104" s="1"/>
  <c r="BZ57" i="104"/>
  <c r="CD57" i="104" s="1"/>
  <c r="AG117" i="104"/>
  <c r="M79" i="52"/>
  <c r="N79" i="52" s="1"/>
  <c r="AZ16" i="104"/>
  <c r="M120" i="56"/>
  <c r="N120" i="56" s="1"/>
  <c r="Q10" i="53"/>
  <c r="CP111" i="95"/>
  <c r="CP37" i="104"/>
  <c r="M215" i="55"/>
  <c r="N215" i="55" s="1"/>
  <c r="CO81" i="104"/>
  <c r="AK24" i="104"/>
  <c r="T15" i="53"/>
  <c r="X86" i="104"/>
  <c r="BG102" i="104"/>
  <c r="BB15" i="104"/>
  <c r="M186" i="52"/>
  <c r="N186" i="52" s="1"/>
  <c r="AH21" i="95"/>
  <c r="M44" i="51"/>
  <c r="N44" i="51" s="1"/>
  <c r="CK11" i="104"/>
  <c r="Q27" i="60"/>
  <c r="BN19" i="104"/>
  <c r="BR31" i="104"/>
  <c r="BM12" i="104"/>
  <c r="G86" i="104"/>
  <c r="N86" i="104" s="1"/>
  <c r="P55" i="60"/>
  <c r="Y55" i="60" s="1"/>
  <c r="L55" i="60"/>
  <c r="BN77" i="95"/>
  <c r="L12" i="95"/>
  <c r="AT38" i="104"/>
  <c r="CP73" i="95"/>
  <c r="CO15" i="95"/>
  <c r="CG9" i="104"/>
  <c r="M13" i="104"/>
  <c r="CP22" i="104"/>
  <c r="X92" i="60"/>
  <c r="M167" i="56"/>
  <c r="N167" i="56" s="1"/>
  <c r="AG83" i="104"/>
  <c r="AN83" i="104" s="1"/>
  <c r="J10" i="53"/>
  <c r="M145" i="55"/>
  <c r="N145" i="55" s="1"/>
  <c r="BN43" i="104"/>
  <c r="G55" i="104"/>
  <c r="N55" i="104" s="1"/>
  <c r="Q63" i="60"/>
  <c r="X61" i="104"/>
  <c r="M191" i="55"/>
  <c r="N191" i="55" s="1"/>
  <c r="CL24" i="95"/>
  <c r="CT24" i="95" s="1"/>
  <c r="K60" i="104"/>
  <c r="T40" i="104"/>
  <c r="AA40" i="104" s="1"/>
  <c r="BZ93" i="104"/>
  <c r="CD93" i="104" s="1"/>
  <c r="CE93" i="104"/>
  <c r="T98" i="60"/>
  <c r="CL113" i="95"/>
  <c r="CT113" i="95" s="1"/>
  <c r="BG90" i="104"/>
  <c r="BB14" i="104"/>
  <c r="AG88" i="104"/>
  <c r="Q9" i="53"/>
  <c r="BB8" i="104"/>
  <c r="BG18" i="104"/>
  <c r="S13" i="104"/>
  <c r="Q50" i="60"/>
  <c r="CJ13" i="95"/>
  <c r="M113" i="52"/>
  <c r="N113" i="52" s="1"/>
  <c r="U104" i="60"/>
  <c r="T92" i="60"/>
  <c r="Y14" i="104"/>
  <c r="AT15" i="95"/>
  <c r="CL91" i="95"/>
  <c r="CT91" i="95" s="1"/>
  <c r="BG72" i="104"/>
  <c r="AX111" i="104"/>
  <c r="AC10" i="104"/>
  <c r="P62" i="60"/>
  <c r="Y62" i="60" s="1"/>
  <c r="L62" i="60"/>
  <c r="AK40" i="104"/>
  <c r="AX104" i="104"/>
  <c r="AW15" i="104"/>
  <c r="BZ35" i="104"/>
  <c r="CD35" i="104" s="1"/>
  <c r="CE35" i="104"/>
  <c r="CJ35" i="104" s="1"/>
  <c r="P35" i="60"/>
  <c r="Y35" i="60" s="1"/>
  <c r="L35" i="60"/>
  <c r="X93" i="60"/>
  <c r="BR46" i="104"/>
  <c r="BP15" i="104"/>
  <c r="AX19" i="104"/>
  <c r="BA19" i="104" s="1"/>
  <c r="E9" i="104"/>
  <c r="BG104" i="104"/>
  <c r="AH14" i="104"/>
  <c r="AK90" i="104"/>
  <c r="BK113" i="104"/>
  <c r="BK49" i="104"/>
  <c r="BN49" i="104" s="1"/>
  <c r="R92" i="60"/>
  <c r="T109" i="104"/>
  <c r="AA109" i="104" s="1"/>
  <c r="BK51" i="104"/>
  <c r="BN51" i="104" s="1"/>
  <c r="Q110" i="60"/>
  <c r="AK21" i="104"/>
  <c r="M31" i="52"/>
  <c r="N31" i="52" s="1"/>
  <c r="M16" i="104"/>
  <c r="G72" i="104"/>
  <c r="N72" i="104" s="1"/>
  <c r="BR81" i="104"/>
  <c r="E8" i="104"/>
  <c r="V10" i="104"/>
  <c r="J11" i="53"/>
  <c r="AX37" i="104"/>
  <c r="BA37" i="104" s="1"/>
  <c r="X49" i="104"/>
  <c r="BG70" i="104"/>
  <c r="AQ14" i="104"/>
  <c r="AL8" i="104"/>
  <c r="M157" i="51"/>
  <c r="N157" i="51" s="1"/>
  <c r="CJ108" i="104"/>
  <c r="AW16" i="104"/>
  <c r="BK98" i="104"/>
  <c r="AW8" i="104"/>
  <c r="C8" i="53"/>
  <c r="BG101" i="104"/>
  <c r="BN104" i="104"/>
  <c r="CE63" i="104"/>
  <c r="CJ63" i="104" s="1"/>
  <c r="BZ63" i="104"/>
  <c r="CD63" i="104" s="1"/>
  <c r="CF55" i="104"/>
  <c r="T59" i="60"/>
  <c r="M65" i="49"/>
  <c r="N65" i="49" s="1"/>
  <c r="AK98" i="104"/>
  <c r="AX63" i="104"/>
  <c r="BK93" i="104"/>
  <c r="M50" i="52"/>
  <c r="N50" i="52" s="1"/>
  <c r="M76" i="49"/>
  <c r="N76" i="49" s="1"/>
  <c r="CP16" i="104"/>
  <c r="X26" i="104"/>
  <c r="CP46" i="104"/>
  <c r="CH15" i="104"/>
  <c r="G42" i="104"/>
  <c r="B10" i="104"/>
  <c r="M147" i="55"/>
  <c r="N147" i="55" s="1"/>
  <c r="K46" i="104"/>
  <c r="G28" i="104"/>
  <c r="Z9" i="104"/>
  <c r="M185" i="56"/>
  <c r="N185" i="56" s="1"/>
  <c r="CA8" i="104"/>
  <c r="BD9" i="104"/>
  <c r="AI9" i="104"/>
  <c r="Q109" i="60"/>
  <c r="G38" i="104"/>
  <c r="N38" i="104" s="1"/>
  <c r="BK57" i="104"/>
  <c r="BN57" i="104" s="1"/>
  <c r="AT26" i="104"/>
  <c r="T117" i="104"/>
  <c r="X37" i="104"/>
  <c r="T125" i="60"/>
  <c r="BK83" i="104"/>
  <c r="BE10" i="104"/>
  <c r="AG51" i="104"/>
  <c r="K101" i="104"/>
  <c r="X87" i="104"/>
  <c r="AX88" i="104"/>
  <c r="CO67" i="104"/>
  <c r="CF98" i="104"/>
  <c r="AP41" i="95"/>
  <c r="AK41" i="104"/>
  <c r="R98" i="60"/>
  <c r="Q11" i="104"/>
  <c r="AG59" i="104"/>
  <c r="CP101" i="104"/>
  <c r="X66" i="104"/>
  <c r="U12" i="104"/>
  <c r="AT112" i="104"/>
  <c r="M66" i="52"/>
  <c r="N66" i="52" s="1"/>
  <c r="W11" i="104"/>
  <c r="K68" i="104"/>
  <c r="T99" i="60"/>
  <c r="CK16" i="104"/>
  <c r="P8" i="104"/>
  <c r="R91" i="60"/>
  <c r="CF62" i="104"/>
  <c r="T105" i="104"/>
  <c r="AX101" i="104"/>
  <c r="BA101" i="104" s="1"/>
  <c r="BG40" i="104"/>
  <c r="BN40" i="104" s="1"/>
  <c r="BZ20" i="95"/>
  <c r="T38" i="104"/>
  <c r="BK118" i="104"/>
  <c r="BN118" i="104" s="1"/>
  <c r="F9" i="55"/>
  <c r="CP74" i="104"/>
  <c r="G19" i="60"/>
  <c r="T84" i="60"/>
  <c r="T19" i="60" s="1"/>
  <c r="AM14" i="95"/>
  <c r="U59" i="60"/>
  <c r="AK75" i="104"/>
  <c r="CP18" i="104"/>
  <c r="CB8" i="104"/>
  <c r="X119" i="104"/>
  <c r="CO42" i="104"/>
  <c r="CL10" i="104"/>
  <c r="M83" i="56"/>
  <c r="N83" i="56" s="1"/>
  <c r="CP103" i="104"/>
  <c r="CO44" i="104"/>
  <c r="CC12" i="104"/>
  <c r="CD66" i="104"/>
  <c r="CE65" i="104"/>
  <c r="BZ65" i="104"/>
  <c r="CD65" i="104" s="1"/>
  <c r="Z15" i="104"/>
  <c r="AX62" i="104"/>
  <c r="X88" i="104"/>
  <c r="CP24" i="104"/>
  <c r="AG37" i="104"/>
  <c r="AN37" i="104" s="1"/>
  <c r="AO12" i="104"/>
  <c r="AT66" i="104"/>
  <c r="CM15" i="104"/>
  <c r="AG21" i="104"/>
  <c r="AN21" i="104" s="1"/>
  <c r="CP33" i="104"/>
  <c r="AT115" i="104"/>
  <c r="AK101" i="104"/>
  <c r="BN29" i="95"/>
  <c r="AK64" i="104"/>
  <c r="P12" i="104"/>
  <c r="T85" i="104"/>
  <c r="AA85" i="104" s="1"/>
  <c r="AD14" i="104"/>
  <c r="P133" i="49"/>
  <c r="W65" i="60"/>
  <c r="I15" i="104"/>
  <c r="AT21" i="104"/>
  <c r="Q125" i="60"/>
  <c r="AG35" i="104"/>
  <c r="AN35" i="104" s="1"/>
  <c r="AG39" i="104"/>
  <c r="P80" i="60"/>
  <c r="Y80" i="60" s="1"/>
  <c r="L80" i="60"/>
  <c r="CH11" i="104"/>
  <c r="CO85" i="104"/>
  <c r="P40" i="60"/>
  <c r="Y40" i="60" s="1"/>
  <c r="L40" i="60"/>
  <c r="CJ110" i="104"/>
  <c r="AJ11" i="104"/>
  <c r="M111" i="51"/>
  <c r="N111" i="51" s="1"/>
  <c r="CJ120" i="104"/>
  <c r="CO33" i="104"/>
  <c r="M49" i="56"/>
  <c r="N49" i="56" s="1"/>
  <c r="CH10" i="104"/>
  <c r="CF43" i="104"/>
  <c r="AT92" i="104"/>
  <c r="T60" i="60"/>
  <c r="G17" i="60"/>
  <c r="X59" i="104"/>
  <c r="CO74" i="104"/>
  <c r="R64" i="60"/>
  <c r="M14" i="52"/>
  <c r="N14" i="52" s="1"/>
  <c r="AG104" i="104"/>
  <c r="AN104" i="104" s="1"/>
  <c r="M37" i="51"/>
  <c r="N37" i="51" s="1"/>
  <c r="BJ16" i="104"/>
  <c r="AV13" i="95"/>
  <c r="M167" i="52"/>
  <c r="N167" i="52" s="1"/>
  <c r="S54" i="60"/>
  <c r="BK97" i="104"/>
  <c r="BN97" i="104" s="1"/>
  <c r="CF60" i="104"/>
  <c r="AX102" i="104"/>
  <c r="AU15" i="104"/>
  <c r="J15" i="78"/>
  <c r="D8" i="104"/>
  <c r="AH22" i="95"/>
  <c r="AX31" i="104"/>
  <c r="BA31" i="104" s="1"/>
  <c r="T32" i="104"/>
  <c r="M87" i="51"/>
  <c r="N87" i="51" s="1"/>
  <c r="BK50" i="104"/>
  <c r="BN50" i="104" s="1"/>
  <c r="CI11" i="104"/>
  <c r="BR43" i="104"/>
  <c r="X107" i="104"/>
  <c r="AG111" i="104"/>
  <c r="AT111" i="104"/>
  <c r="M205" i="55"/>
  <c r="N205" i="55" s="1"/>
  <c r="AP16" i="104"/>
  <c r="AM10" i="104"/>
  <c r="BG109" i="104"/>
  <c r="CF92" i="104"/>
  <c r="T116" i="104"/>
  <c r="AA116" i="104" s="1"/>
  <c r="CJ114" i="104"/>
  <c r="CE16" i="104"/>
  <c r="G109" i="104"/>
  <c r="N109" i="104" s="1"/>
  <c r="BK80" i="104"/>
  <c r="BN80" i="104" s="1"/>
  <c r="AX65" i="104"/>
  <c r="BA65" i="104" s="1"/>
  <c r="CF96" i="104"/>
  <c r="AG38" i="104"/>
  <c r="AN38" i="104" s="1"/>
  <c r="BO15" i="104"/>
  <c r="BR102" i="104"/>
  <c r="AX98" i="104"/>
  <c r="BA98" i="104" s="1"/>
  <c r="X99" i="60"/>
  <c r="M56" i="56"/>
  <c r="N56" i="56" s="1"/>
  <c r="X38" i="104"/>
  <c r="C15" i="104"/>
  <c r="P12" i="53"/>
  <c r="CO26" i="104"/>
  <c r="CO18" i="104"/>
  <c r="CL8" i="104"/>
  <c r="M128" i="56"/>
  <c r="N128" i="56" s="1"/>
  <c r="M51" i="51"/>
  <c r="N51" i="51" s="1"/>
  <c r="AP103" i="95"/>
  <c r="X57" i="104"/>
  <c r="M40" i="56"/>
  <c r="N40" i="56" s="1"/>
  <c r="BG75" i="104"/>
  <c r="M112" i="56"/>
  <c r="N112" i="56" s="1"/>
  <c r="AM16" i="104"/>
  <c r="AH112" i="95"/>
  <c r="AR9" i="104"/>
  <c r="AK103" i="104"/>
  <c r="CO76" i="104"/>
  <c r="BK25" i="104"/>
  <c r="BV8" i="104"/>
  <c r="BK35" i="104"/>
  <c r="BN35" i="104" s="1"/>
  <c r="CP71" i="104"/>
  <c r="V69" i="60"/>
  <c r="AX41" i="104"/>
  <c r="AK51" i="104"/>
  <c r="X115" i="104"/>
  <c r="BR115" i="104"/>
  <c r="AV16" i="104"/>
  <c r="Q14" i="104"/>
  <c r="BS13" i="104"/>
  <c r="L32" i="60"/>
  <c r="P32" i="60"/>
  <c r="R47" i="60"/>
  <c r="AG31" i="104"/>
  <c r="M23" i="56"/>
  <c r="N23" i="56" s="1"/>
  <c r="CF88" i="104"/>
  <c r="BG20" i="104"/>
  <c r="BN20" i="104" s="1"/>
  <c r="L113" i="60"/>
  <c r="P113" i="60"/>
  <c r="Y113" i="60" s="1"/>
  <c r="BG87" i="104"/>
  <c r="CO101" i="104"/>
  <c r="X100" i="104"/>
  <c r="D22" i="60"/>
  <c r="Q120" i="60"/>
  <c r="CE58" i="104"/>
  <c r="BZ58" i="104"/>
  <c r="CD58" i="104" s="1"/>
  <c r="AG80" i="104"/>
  <c r="CE92" i="104"/>
  <c r="CJ92" i="104" s="1"/>
  <c r="BZ92" i="104"/>
  <c r="CD92" i="104" s="1"/>
  <c r="BI8" i="104"/>
  <c r="CP82" i="104"/>
  <c r="CR82" i="104" s="1"/>
  <c r="BK107" i="104"/>
  <c r="BN107" i="104" s="1"/>
  <c r="BG22" i="104"/>
  <c r="BF11" i="104"/>
  <c r="CA12" i="104"/>
  <c r="X64" i="104"/>
  <c r="BF8" i="95"/>
  <c r="BI14" i="104"/>
  <c r="BK32" i="104"/>
  <c r="BN32" i="104" s="1"/>
  <c r="AQ12" i="104"/>
  <c r="BG36" i="104"/>
  <c r="BN36" i="104" s="1"/>
  <c r="BX14" i="104"/>
  <c r="CF90" i="104"/>
  <c r="T101" i="60"/>
  <c r="AD13" i="104"/>
  <c r="M113" i="56"/>
  <c r="N113" i="56" s="1"/>
  <c r="AT117" i="104"/>
  <c r="K92" i="104"/>
  <c r="BJ15" i="104"/>
  <c r="BZ21" i="104"/>
  <c r="CD21" i="104" s="1"/>
  <c r="CE21" i="104"/>
  <c r="CJ21" i="104" s="1"/>
  <c r="X28" i="104"/>
  <c r="T20" i="104"/>
  <c r="AA20" i="104" s="1"/>
  <c r="T44" i="104"/>
  <c r="AA44" i="104" s="1"/>
  <c r="BJ11" i="104"/>
  <c r="T49" i="104"/>
  <c r="BK116" i="104"/>
  <c r="BN116" i="104" s="1"/>
  <c r="X117" i="60"/>
  <c r="CO30" i="104"/>
  <c r="CL9" i="104"/>
  <c r="AK107" i="104"/>
  <c r="AK27" i="104"/>
  <c r="AT42" i="104"/>
  <c r="BA42" i="104" s="1"/>
  <c r="AO10" i="104"/>
  <c r="AV15" i="95"/>
  <c r="V13" i="104"/>
  <c r="Q100" i="60"/>
  <c r="BY12" i="104"/>
  <c r="AG100" i="104"/>
  <c r="AN100" i="104" s="1"/>
  <c r="T46" i="104"/>
  <c r="AA46" i="104" s="1"/>
  <c r="CF45" i="104"/>
  <c r="L46" i="60"/>
  <c r="P46" i="60"/>
  <c r="Y46" i="60" s="1"/>
  <c r="R50" i="60"/>
  <c r="R13" i="104"/>
  <c r="BG91" i="104"/>
  <c r="BN91" i="104" s="1"/>
  <c r="G83" i="104"/>
  <c r="N83" i="104" s="1"/>
  <c r="AT50" i="104"/>
  <c r="BA50" i="104" s="1"/>
  <c r="AT102" i="104"/>
  <c r="AO15" i="104"/>
  <c r="AF14" i="104"/>
  <c r="BZ108" i="104"/>
  <c r="W88" i="60"/>
  <c r="V16" i="104"/>
  <c r="BR85" i="104"/>
  <c r="BY13" i="104"/>
  <c r="M211" i="51"/>
  <c r="N211" i="51" s="1"/>
  <c r="M22" i="56"/>
  <c r="N22" i="56" s="1"/>
  <c r="BZ120" i="104"/>
  <c r="BZ97" i="95"/>
  <c r="T100" i="104"/>
  <c r="AA100" i="104" s="1"/>
  <c r="K64" i="104"/>
  <c r="G82" i="104"/>
  <c r="CN10" i="104"/>
  <c r="BE15" i="104"/>
  <c r="BP10" i="104"/>
  <c r="AG82" i="104"/>
  <c r="AK86" i="104"/>
  <c r="BQ10" i="104"/>
  <c r="AK117" i="104"/>
  <c r="AW11" i="104"/>
  <c r="BR18" i="104"/>
  <c r="BO8" i="104"/>
  <c r="AK80" i="104"/>
  <c r="AS13" i="95"/>
  <c r="AK115" i="104"/>
  <c r="D15" i="104"/>
  <c r="BL12" i="104"/>
  <c r="CO55" i="104"/>
  <c r="BR34" i="104"/>
  <c r="AG114" i="104"/>
  <c r="AB16" i="104"/>
  <c r="T73" i="104"/>
  <c r="AA73" i="104" s="1"/>
  <c r="AJ8" i="104"/>
  <c r="AG72" i="104"/>
  <c r="CO84" i="104"/>
  <c r="U38" i="60"/>
  <c r="CF72" i="104"/>
  <c r="BG47" i="104"/>
  <c r="BG46" i="104"/>
  <c r="BZ97" i="104"/>
  <c r="CD97" i="104" s="1"/>
  <c r="CE97" i="104"/>
  <c r="R71" i="60"/>
  <c r="O9" i="104"/>
  <c r="T30" i="104"/>
  <c r="BC12" i="104"/>
  <c r="S40" i="60"/>
  <c r="BN42" i="104"/>
  <c r="BM10" i="104"/>
  <c r="X102" i="104"/>
  <c r="U15" i="104"/>
  <c r="M23" i="55"/>
  <c r="N23" i="55" s="1"/>
  <c r="T64" i="104"/>
  <c r="CP84" i="104"/>
  <c r="BX15" i="104"/>
  <c r="CF102" i="104"/>
  <c r="AH38" i="95"/>
  <c r="G61" i="104"/>
  <c r="N61" i="104" s="1"/>
  <c r="AT70" i="104"/>
  <c r="F10" i="104"/>
  <c r="CI9" i="104"/>
  <c r="M95" i="56"/>
  <c r="N95" i="56" s="1"/>
  <c r="AT109" i="104"/>
  <c r="BA109" i="104" s="1"/>
  <c r="AX43" i="104"/>
  <c r="BN56" i="104"/>
  <c r="BA111" i="104"/>
  <c r="CH16" i="104"/>
  <c r="CO37" i="104"/>
  <c r="BR106" i="104"/>
  <c r="BK21" i="104"/>
  <c r="BN21" i="104" s="1"/>
  <c r="V12" i="104"/>
  <c r="CM12" i="104"/>
  <c r="Y12" i="104"/>
  <c r="BV11" i="104"/>
  <c r="W121" i="60"/>
  <c r="CF58" i="104"/>
  <c r="L70" i="60"/>
  <c r="P70" i="60"/>
  <c r="Y70" i="60" s="1"/>
  <c r="T94" i="104"/>
  <c r="AD8" i="104"/>
  <c r="BI13" i="104"/>
  <c r="X56" i="104"/>
  <c r="Q86" i="60"/>
  <c r="M210" i="55"/>
  <c r="N210" i="55" s="1"/>
  <c r="I11" i="104"/>
  <c r="K98" i="104"/>
  <c r="AT39" i="104"/>
  <c r="BA39" i="104" s="1"/>
  <c r="AM15" i="104"/>
  <c r="M102" i="56"/>
  <c r="N102" i="56" s="1"/>
  <c r="S79" i="60"/>
  <c r="C21" i="60"/>
  <c r="L21" i="60" s="1"/>
  <c r="L108" i="60"/>
  <c r="P108" i="60"/>
  <c r="X68" i="60"/>
  <c r="AB12" i="104"/>
  <c r="AG66" i="104"/>
  <c r="BR64" i="104"/>
  <c r="AG98" i="104"/>
  <c r="AN98" i="104" s="1"/>
  <c r="CE86" i="104"/>
  <c r="CJ86" i="104" s="1"/>
  <c r="BZ86" i="104"/>
  <c r="CD86" i="104" s="1"/>
  <c r="X31" i="104"/>
  <c r="CO117" i="104"/>
  <c r="M83" i="55"/>
  <c r="N83" i="55" s="1"/>
  <c r="CP51" i="104"/>
  <c r="K34" i="104"/>
  <c r="CO19" i="104"/>
  <c r="R32" i="60"/>
  <c r="E9" i="52"/>
  <c r="G54" i="104"/>
  <c r="B11" i="104"/>
  <c r="Q95" i="60"/>
  <c r="AG40" i="104"/>
  <c r="AN40" i="104" s="1"/>
  <c r="L125" i="60"/>
  <c r="P125" i="60"/>
  <c r="M162" i="55"/>
  <c r="N162" i="55" s="1"/>
  <c r="G63" i="104"/>
  <c r="N63" i="104" s="1"/>
  <c r="R15" i="41"/>
  <c r="AK84" i="104"/>
  <c r="T82" i="104"/>
  <c r="AA82" i="104" s="1"/>
  <c r="K90" i="104"/>
  <c r="H14" i="104"/>
  <c r="BR77" i="104"/>
  <c r="Q13" i="104"/>
  <c r="BK100" i="104"/>
  <c r="CP106" i="104"/>
  <c r="BF15" i="104"/>
  <c r="AX51" i="104"/>
  <c r="BA55" i="104"/>
  <c r="BG67" i="104"/>
  <c r="BK108" i="104"/>
  <c r="T77" i="104"/>
  <c r="AV10" i="104"/>
  <c r="U125" i="60"/>
  <c r="T114" i="104"/>
  <c r="O16" i="104"/>
  <c r="AP69" i="95"/>
  <c r="AT82" i="104"/>
  <c r="BA82" i="104" s="1"/>
  <c r="U45" i="60"/>
  <c r="BK33" i="104"/>
  <c r="BN33" i="104" s="1"/>
  <c r="X36" i="104"/>
  <c r="AK120" i="104"/>
  <c r="CO32" i="104"/>
  <c r="BG84" i="104"/>
  <c r="BN84" i="104" s="1"/>
  <c r="G43" i="104"/>
  <c r="N43" i="104" s="1"/>
  <c r="M112" i="55"/>
  <c r="N112" i="55" s="1"/>
  <c r="W31" i="60"/>
  <c r="CO109" i="104"/>
  <c r="BN94" i="104"/>
  <c r="BZ117" i="104"/>
  <c r="CO93" i="104"/>
  <c r="CM14" i="104"/>
  <c r="AX45" i="104"/>
  <c r="R51" i="60"/>
  <c r="CO105" i="104"/>
  <c r="CP52" i="104"/>
  <c r="X32" i="104"/>
  <c r="AP8" i="104"/>
  <c r="G101" i="104"/>
  <c r="N101" i="104" s="1"/>
  <c r="T112" i="104"/>
  <c r="M97" i="56"/>
  <c r="N97" i="56" s="1"/>
  <c r="AG57" i="104"/>
  <c r="AN57" i="104" s="1"/>
  <c r="Q68" i="60"/>
  <c r="M210" i="56"/>
  <c r="N210" i="56" s="1"/>
  <c r="X120" i="104"/>
  <c r="L71" i="60"/>
  <c r="P71" i="60"/>
  <c r="Y71" i="60" s="1"/>
  <c r="K62" i="104"/>
  <c r="CF79" i="104"/>
  <c r="T100" i="60"/>
  <c r="BG58" i="104"/>
  <c r="BN58" i="104" s="1"/>
  <c r="BN70" i="104"/>
  <c r="M94" i="56"/>
  <c r="N94" i="56" s="1"/>
  <c r="BR51" i="104"/>
  <c r="CP78" i="104"/>
  <c r="CB13" i="104"/>
  <c r="U74" i="60"/>
  <c r="X21" i="104"/>
  <c r="BZ47" i="104"/>
  <c r="CD47" i="104" s="1"/>
  <c r="CE47" i="104"/>
  <c r="CJ47" i="104" s="1"/>
  <c r="CR47" i="104" s="1"/>
  <c r="CE59" i="104"/>
  <c r="CJ59" i="104" s="1"/>
  <c r="BZ59" i="104"/>
  <c r="CD59" i="104" s="1"/>
  <c r="CP90" i="104"/>
  <c r="CB14" i="104"/>
  <c r="BL16" i="104"/>
  <c r="AU8" i="95"/>
  <c r="H13" i="104"/>
  <c r="K78" i="104"/>
  <c r="K111" i="104"/>
  <c r="BR55" i="104"/>
  <c r="M143" i="56"/>
  <c r="N143" i="56" s="1"/>
  <c r="AM11" i="104"/>
  <c r="CO52" i="104"/>
  <c r="AZ11" i="104"/>
  <c r="AX61" i="104"/>
  <c r="BA61" i="104" s="1"/>
  <c r="AT73" i="104"/>
  <c r="CF27" i="104"/>
  <c r="BF14" i="104"/>
  <c r="G111" i="104"/>
  <c r="T60" i="104"/>
  <c r="AA60" i="104" s="1"/>
  <c r="W9" i="104"/>
  <c r="AK61" i="104"/>
  <c r="M72" i="55"/>
  <c r="N72" i="55" s="1"/>
  <c r="D16" i="60"/>
  <c r="Q48" i="60"/>
  <c r="K99" i="104"/>
  <c r="CO22" i="104"/>
  <c r="I133" i="49"/>
  <c r="BG93" i="104"/>
  <c r="AG55" i="104"/>
  <c r="BR59" i="104"/>
  <c r="AG68" i="104"/>
  <c r="K52" i="104"/>
  <c r="CE52" i="104"/>
  <c r="CJ52" i="104" s="1"/>
  <c r="CR52" i="104" s="1"/>
  <c r="BZ52" i="104"/>
  <c r="CD52" i="104" s="1"/>
  <c r="K118" i="104"/>
  <c r="AG53" i="104"/>
  <c r="AN53" i="104" s="1"/>
  <c r="AG61" i="104"/>
  <c r="AN61" i="104" s="1"/>
  <c r="CQ15" i="104"/>
  <c r="L9" i="104"/>
  <c r="T74" i="104"/>
  <c r="AA74" i="104" s="1"/>
  <c r="CE84" i="104"/>
  <c r="BZ84" i="104"/>
  <c r="CD84" i="104" s="1"/>
  <c r="W15" i="104"/>
  <c r="M176" i="55"/>
  <c r="N176" i="55" s="1"/>
  <c r="AT72" i="104"/>
  <c r="AX46" i="104"/>
  <c r="CL26" i="95"/>
  <c r="CT26" i="95" s="1"/>
  <c r="CE32" i="104"/>
  <c r="CJ32" i="104" s="1"/>
  <c r="CR32" i="104" s="1"/>
  <c r="BZ32" i="104"/>
  <c r="CD32" i="104" s="1"/>
  <c r="AD16" i="104"/>
  <c r="G85" i="104"/>
  <c r="N85" i="104" s="1"/>
  <c r="AX108" i="104"/>
  <c r="BA108" i="104" s="1"/>
  <c r="AG19" i="104"/>
  <c r="AW9" i="104"/>
  <c r="T80" i="104"/>
  <c r="X62" i="104"/>
  <c r="M35" i="52"/>
  <c r="N35" i="52" s="1"/>
  <c r="T99" i="104"/>
  <c r="AA99" i="104" s="1"/>
  <c r="BR112" i="104"/>
  <c r="AX83" i="104"/>
  <c r="CP79" i="104"/>
  <c r="AT108" i="104"/>
  <c r="AR15" i="104"/>
  <c r="AL15" i="104"/>
  <c r="X25" i="104"/>
  <c r="R8" i="104"/>
  <c r="X26" i="60"/>
  <c r="AK55" i="104"/>
  <c r="AG96" i="104"/>
  <c r="AN96" i="104" s="1"/>
  <c r="CO115" i="104"/>
  <c r="D120" i="59"/>
  <c r="E120" i="59" s="1"/>
  <c r="K77" i="104"/>
  <c r="BF12" i="104"/>
  <c r="N13" i="102"/>
  <c r="Q56" i="60"/>
  <c r="K57" i="104"/>
  <c r="R14" i="104"/>
  <c r="G119" i="104"/>
  <c r="U86" i="60"/>
  <c r="S112" i="60"/>
  <c r="CO104" i="104"/>
  <c r="D14" i="104"/>
  <c r="X92" i="104"/>
  <c r="W73" i="60"/>
  <c r="BK75" i="104"/>
  <c r="J11" i="104"/>
  <c r="CK13" i="104"/>
  <c r="P14" i="104"/>
  <c r="F9" i="104"/>
  <c r="T102" i="104"/>
  <c r="O15" i="104"/>
  <c r="G110" i="104"/>
  <c r="N110" i="104" s="1"/>
  <c r="K22" i="104"/>
  <c r="BN106" i="104"/>
  <c r="AT104" i="104"/>
  <c r="AK102" i="104"/>
  <c r="AH15" i="104"/>
  <c r="AR14" i="104"/>
  <c r="M96" i="55"/>
  <c r="N96" i="55" s="1"/>
  <c r="BZ99" i="104"/>
  <c r="CD99" i="104" s="1"/>
  <c r="CE99" i="104"/>
  <c r="CJ99" i="104" s="1"/>
  <c r="G50" i="104"/>
  <c r="N50" i="104" s="1"/>
  <c r="BR109" i="104"/>
  <c r="AE15" i="104"/>
  <c r="AG109" i="104"/>
  <c r="T54" i="60"/>
  <c r="BB16" i="104"/>
  <c r="BG114" i="104"/>
  <c r="BB58" i="95"/>
  <c r="G23" i="104"/>
  <c r="N23" i="104" s="1"/>
  <c r="BR61" i="104"/>
  <c r="AT46" i="104"/>
  <c r="BA46" i="104" s="1"/>
  <c r="V31" i="60"/>
  <c r="BG105" i="104"/>
  <c r="CE54" i="104"/>
  <c r="BZ54" i="104"/>
  <c r="BZ11" i="104" s="1"/>
  <c r="BW11" i="104"/>
  <c r="W85" i="60"/>
  <c r="M193" i="52"/>
  <c r="N193" i="52" s="1"/>
  <c r="J16" i="104"/>
  <c r="AT105" i="104"/>
  <c r="BA105" i="104" s="1"/>
  <c r="M80" i="52"/>
  <c r="N80" i="52" s="1"/>
  <c r="AK31" i="104"/>
  <c r="G46" i="104"/>
  <c r="N46" i="104" s="1"/>
  <c r="BK73" i="104"/>
  <c r="P15" i="49"/>
  <c r="AX34" i="104"/>
  <c r="AX44" i="104"/>
  <c r="BA44" i="104" s="1"/>
  <c r="AZ8" i="104"/>
  <c r="BA18" i="104"/>
  <c r="BZ109" i="104"/>
  <c r="CO113" i="104"/>
  <c r="AX117" i="104"/>
  <c r="BA117" i="104" s="1"/>
  <c r="X52" i="104"/>
  <c r="G79" i="104"/>
  <c r="N79" i="104" s="1"/>
  <c r="AX57" i="104"/>
  <c r="BA57" i="104" s="1"/>
  <c r="AG99" i="104"/>
  <c r="AN99" i="104" s="1"/>
  <c r="AX94" i="104"/>
  <c r="BA94" i="104" s="1"/>
  <c r="G91" i="104"/>
  <c r="AT41" i="104"/>
  <c r="BA41" i="104" s="1"/>
  <c r="P39" i="60"/>
  <c r="Y39" i="60" s="1"/>
  <c r="L39" i="60"/>
  <c r="AT119" i="104"/>
  <c r="BA119" i="104" s="1"/>
  <c r="G18" i="104"/>
  <c r="B8" i="104"/>
  <c r="M44" i="56"/>
  <c r="N44" i="56" s="1"/>
  <c r="P13" i="104"/>
  <c r="Q47" i="60"/>
  <c r="BE12" i="104"/>
  <c r="M28" i="55"/>
  <c r="N28" i="55" s="1"/>
  <c r="X79" i="104"/>
  <c r="BZ33" i="104"/>
  <c r="CD33" i="104" s="1"/>
  <c r="CE33" i="104"/>
  <c r="AG95" i="104"/>
  <c r="AN95" i="104" s="1"/>
  <c r="T91" i="104"/>
  <c r="AA91" i="104" s="1"/>
  <c r="BS12" i="104"/>
  <c r="CM13" i="104"/>
  <c r="AJ12" i="104"/>
  <c r="AL13" i="104"/>
  <c r="AX69" i="104"/>
  <c r="K95" i="104"/>
  <c r="AV15" i="104"/>
  <c r="G99" i="104"/>
  <c r="N99" i="104" s="1"/>
  <c r="BK103" i="104"/>
  <c r="BN103" i="104" s="1"/>
  <c r="AK67" i="104"/>
  <c r="CO20" i="104"/>
  <c r="BK47" i="104"/>
  <c r="BN47" i="104" s="1"/>
  <c r="BV10" i="104"/>
  <c r="BK66" i="104"/>
  <c r="BH12" i="104"/>
  <c r="I16" i="104"/>
  <c r="AE14" i="104"/>
  <c r="CF101" i="104"/>
  <c r="E9" i="56"/>
  <c r="CP73" i="104"/>
  <c r="Q61" i="60"/>
  <c r="BK114" i="104"/>
  <c r="BH16" i="104"/>
  <c r="BG96" i="104"/>
  <c r="CM125" i="95"/>
  <c r="U117" i="60"/>
  <c r="BN83" i="104"/>
  <c r="AG67" i="104"/>
  <c r="AT97" i="104"/>
  <c r="AE8" i="104"/>
  <c r="BR116" i="104"/>
  <c r="G112" i="104"/>
  <c r="CO108" i="104"/>
  <c r="U88" i="60"/>
  <c r="AL14" i="104"/>
  <c r="BK24" i="104"/>
  <c r="BN24" i="104" s="1"/>
  <c r="BR76" i="104"/>
  <c r="M183" i="51"/>
  <c r="N183" i="51" s="1"/>
  <c r="U37" i="60"/>
  <c r="CE104" i="104"/>
  <c r="BZ104" i="104"/>
  <c r="CD104" i="104" s="1"/>
  <c r="AT85" i="104"/>
  <c r="AK26" i="104"/>
  <c r="AX49" i="104"/>
  <c r="BA49" i="104" s="1"/>
  <c r="AF9" i="104"/>
  <c r="K93" i="104"/>
  <c r="BZ83" i="104"/>
  <c r="CD83" i="104" s="1"/>
  <c r="CE83" i="104"/>
  <c r="BG111" i="104"/>
  <c r="AX20" i="104"/>
  <c r="BA20" i="104" s="1"/>
  <c r="AG34" i="104"/>
  <c r="AN34" i="104" s="1"/>
  <c r="AT62" i="104"/>
  <c r="BA62" i="104" s="1"/>
  <c r="V14" i="104"/>
  <c r="AT58" i="104"/>
  <c r="BR98" i="104"/>
  <c r="AT45" i="104"/>
  <c r="BJ14" i="104"/>
  <c r="G67" i="104"/>
  <c r="N67" i="104" s="1"/>
  <c r="CE94" i="104"/>
  <c r="CJ94" i="104" s="1"/>
  <c r="BZ94" i="104"/>
  <c r="CD94" i="104" s="1"/>
  <c r="AK58" i="104"/>
  <c r="AK92" i="104"/>
  <c r="BG29" i="104"/>
  <c r="AG119" i="104"/>
  <c r="M119" i="49"/>
  <c r="N119" i="49" s="1"/>
  <c r="K91" i="104"/>
  <c r="W66" i="60"/>
  <c r="BZ62" i="104"/>
  <c r="CD62" i="104" s="1"/>
  <c r="CE62" i="104"/>
  <c r="CJ62" i="104" s="1"/>
  <c r="CR62" i="104" s="1"/>
  <c r="AX91" i="104"/>
  <c r="BA91" i="104" s="1"/>
  <c r="CP21" i="104"/>
  <c r="BR118" i="104"/>
  <c r="AK19" i="104"/>
  <c r="CQ14" i="95"/>
  <c r="CF104" i="104"/>
  <c r="AZ9" i="104"/>
  <c r="BA30" i="104"/>
  <c r="BK22" i="104"/>
  <c r="BZ118" i="104"/>
  <c r="U24" i="60"/>
  <c r="U14" i="60" s="1"/>
  <c r="H14" i="60"/>
  <c r="CK9" i="104"/>
  <c r="CF33" i="104"/>
  <c r="AT113" i="104"/>
  <c r="BA113" i="104" s="1"/>
  <c r="AG106" i="104"/>
  <c r="AN106" i="104" s="1"/>
  <c r="T98" i="104"/>
  <c r="AA98" i="104" s="1"/>
  <c r="G100" i="104"/>
  <c r="N100" i="104" s="1"/>
  <c r="G87" i="104"/>
  <c r="N87" i="104" s="1"/>
  <c r="AT51" i="104"/>
  <c r="X65" i="104"/>
  <c r="F8" i="104"/>
  <c r="BZ121" i="95"/>
  <c r="AX95" i="104"/>
  <c r="CI16" i="104"/>
  <c r="I13" i="49"/>
  <c r="CO63" i="104"/>
  <c r="CE45" i="104"/>
  <c r="CJ45" i="104" s="1"/>
  <c r="CR45" i="104" s="1"/>
  <c r="BZ45" i="104"/>
  <c r="CD45" i="104" s="1"/>
  <c r="BN85" i="104"/>
  <c r="CK10" i="104"/>
  <c r="AR10" i="104"/>
  <c r="BK99" i="104"/>
  <c r="BN99" i="104" s="1"/>
  <c r="AK77" i="104"/>
  <c r="AX73" i="104"/>
  <c r="BA73" i="104" s="1"/>
  <c r="X80" i="104"/>
  <c r="AK85" i="104"/>
  <c r="CK12" i="104"/>
  <c r="BG108" i="104"/>
  <c r="AX120" i="104"/>
  <c r="BA120" i="104" s="1"/>
  <c r="AT63" i="104"/>
  <c r="Z11" i="104"/>
  <c r="T119" i="60"/>
  <c r="S86" i="60"/>
  <c r="BV15" i="104"/>
  <c r="CC9" i="104"/>
  <c r="CD30" i="104"/>
  <c r="CD9" i="104" s="1"/>
  <c r="R9" i="104"/>
  <c r="CE77" i="104"/>
  <c r="CJ77" i="104" s="1"/>
  <c r="CR77" i="104" s="1"/>
  <c r="BZ77" i="104"/>
  <c r="CD77" i="104" s="1"/>
  <c r="AK59" i="104"/>
  <c r="X83" i="104"/>
  <c r="AR13" i="104"/>
  <c r="AG92" i="104"/>
  <c r="AN92" i="104" s="1"/>
  <c r="AT107" i="104"/>
  <c r="BA107" i="104" s="1"/>
  <c r="AK49" i="104"/>
  <c r="E16" i="104"/>
  <c r="G47" i="104"/>
  <c r="N47" i="104" s="1"/>
  <c r="X88" i="60"/>
  <c r="T61" i="104"/>
  <c r="AA61" i="104" s="1"/>
  <c r="E14" i="104"/>
  <c r="X113" i="104"/>
  <c r="AP12" i="104"/>
  <c r="G56" i="104"/>
  <c r="N56" i="104" s="1"/>
  <c r="BG98" i="104"/>
  <c r="BN98" i="104" s="1"/>
  <c r="BK68" i="104"/>
  <c r="BN68" i="104" s="1"/>
  <c r="BR104" i="104"/>
  <c r="BK96" i="104"/>
  <c r="BN96" i="104" s="1"/>
  <c r="E12" i="104"/>
  <c r="G70" i="104"/>
  <c r="N70" i="104" s="1"/>
  <c r="AG54" i="104"/>
  <c r="AB11" i="104"/>
  <c r="T24" i="104"/>
  <c r="AA24" i="104" s="1"/>
  <c r="AT25" i="104"/>
  <c r="BA25" i="104" s="1"/>
  <c r="R42" i="60"/>
  <c r="BA100" i="104"/>
  <c r="S10" i="104"/>
  <c r="CO50" i="104"/>
  <c r="CL11" i="104"/>
  <c r="CO54" i="104"/>
  <c r="Q33" i="60"/>
  <c r="P54" i="60"/>
  <c r="Y54" i="60" s="1"/>
  <c r="L54" i="60"/>
  <c r="AX81" i="104"/>
  <c r="BA81" i="104" s="1"/>
  <c r="X106" i="104"/>
  <c r="AG28" i="104"/>
  <c r="AN28" i="104" s="1"/>
  <c r="AT93" i="104"/>
  <c r="G48" i="104"/>
  <c r="N48" i="104" s="1"/>
  <c r="BZ78" i="104"/>
  <c r="CD78" i="104" s="1"/>
  <c r="CD13" i="104" s="1"/>
  <c r="CE78" i="104"/>
  <c r="BW13" i="104"/>
  <c r="AG103" i="104"/>
  <c r="AN103" i="104" s="1"/>
  <c r="K28" i="104"/>
  <c r="J16" i="53"/>
  <c r="J132" i="53" s="1"/>
  <c r="BO10" i="104"/>
  <c r="BR42" i="104"/>
  <c r="X111" i="104"/>
  <c r="AT24" i="104"/>
  <c r="BA24" i="104" s="1"/>
  <c r="BR119" i="104"/>
  <c r="BJ12" i="104"/>
  <c r="AX85" i="104"/>
  <c r="BA85" i="104" s="1"/>
  <c r="AX79" i="104"/>
  <c r="BA79" i="104" s="1"/>
  <c r="AK10" i="95"/>
  <c r="BR93" i="104"/>
  <c r="BR110" i="104"/>
  <c r="AX93" i="104"/>
  <c r="O10" i="104"/>
  <c r="T42" i="104"/>
  <c r="H11" i="104"/>
  <c r="K54" i="104"/>
  <c r="BV14" i="104"/>
  <c r="T103" i="104"/>
  <c r="AA103" i="104" s="1"/>
  <c r="M151" i="52"/>
  <c r="N151" i="52" s="1"/>
  <c r="BZ91" i="104"/>
  <c r="CD91" i="104" s="1"/>
  <c r="CE91" i="104"/>
  <c r="S121" i="60"/>
  <c r="AI15" i="104"/>
  <c r="AG73" i="104"/>
  <c r="V29" i="60"/>
  <c r="BK115" i="104"/>
  <c r="BN115" i="104" s="1"/>
  <c r="K84" i="104"/>
  <c r="N84" i="104" s="1"/>
  <c r="AC14" i="104"/>
  <c r="J8" i="104"/>
  <c r="X105" i="104"/>
  <c r="AA105" i="104" s="1"/>
  <c r="K105" i="104"/>
  <c r="L12" i="104"/>
  <c r="AC16" i="104"/>
  <c r="BW9" i="104"/>
  <c r="CE30" i="104"/>
  <c r="BZ30" i="104"/>
  <c r="AK60" i="104"/>
  <c r="T76" i="104"/>
  <c r="AA76" i="104" s="1"/>
  <c r="C14" i="104"/>
  <c r="K120" i="104"/>
  <c r="AT118" i="104"/>
  <c r="AL9" i="104"/>
  <c r="CF97" i="104"/>
  <c r="BR49" i="104"/>
  <c r="AX78" i="104"/>
  <c r="AU13" i="104"/>
  <c r="BR44" i="104"/>
  <c r="M76" i="56"/>
  <c r="N76" i="56" s="1"/>
  <c r="AX26" i="104"/>
  <c r="BA26" i="104" s="1"/>
  <c r="M190" i="56"/>
  <c r="N190" i="56" s="1"/>
  <c r="M9" i="104"/>
  <c r="BG81" i="104"/>
  <c r="BN81" i="104" s="1"/>
  <c r="AT88" i="104"/>
  <c r="AK91" i="104"/>
  <c r="BB122" i="95"/>
  <c r="I13" i="104"/>
  <c r="AP125" i="95"/>
  <c r="BL10" i="104"/>
  <c r="CE42" i="104"/>
  <c r="BW10" i="104"/>
  <c r="BZ42" i="104"/>
  <c r="CJ118" i="104"/>
  <c r="F16" i="104"/>
  <c r="CJ113" i="104"/>
  <c r="G60" i="104"/>
  <c r="N60" i="104" s="1"/>
  <c r="AK73" i="104"/>
  <c r="AN73" i="104" s="1"/>
  <c r="AH122" i="95"/>
  <c r="CE28" i="104"/>
  <c r="CJ28" i="104" s="1"/>
  <c r="CR28" i="104" s="1"/>
  <c r="BZ28" i="104"/>
  <c r="CD28" i="104" s="1"/>
  <c r="X101" i="104"/>
  <c r="K22" i="60"/>
  <c r="X120" i="60"/>
  <c r="CL14" i="104"/>
  <c r="CO90" i="104"/>
  <c r="BP8" i="104"/>
  <c r="BN113" i="104"/>
  <c r="CE53" i="104"/>
  <c r="CJ53" i="104" s="1"/>
  <c r="BZ53" i="104"/>
  <c r="CD53" i="104" s="1"/>
  <c r="T118" i="104"/>
  <c r="AA118" i="104" s="1"/>
  <c r="BF16" i="104"/>
  <c r="I12" i="104"/>
  <c r="BG117" i="104"/>
  <c r="BN117" i="104" s="1"/>
  <c r="CF37" i="104"/>
  <c r="CF65" i="104"/>
  <c r="Q15" i="104"/>
  <c r="AT99" i="104"/>
  <c r="BA99" i="104" s="1"/>
  <c r="T29" i="104"/>
  <c r="AA29" i="104" s="1"/>
  <c r="AX38" i="104"/>
  <c r="BA38" i="104" s="1"/>
  <c r="G102" i="104"/>
  <c r="B15" i="104"/>
  <c r="T79" i="104"/>
  <c r="AA79" i="104" s="1"/>
  <c r="CL16" i="104"/>
  <c r="CO114" i="104"/>
  <c r="CP92" i="104"/>
  <c r="BA104" i="104"/>
  <c r="BK87" i="104"/>
  <c r="BN87" i="104" s="1"/>
  <c r="X117" i="104"/>
  <c r="BN125" i="95"/>
  <c r="U16" i="104"/>
  <c r="X114" i="104"/>
  <c r="AG79" i="104"/>
  <c r="AN79" i="104" s="1"/>
  <c r="BZ106" i="104"/>
  <c r="CD106" i="104" s="1"/>
  <c r="CE106" i="104"/>
  <c r="CJ106" i="104" s="1"/>
  <c r="CR106" i="104" s="1"/>
  <c r="AG84" i="104"/>
  <c r="AN84" i="104" s="1"/>
  <c r="CF66" i="104"/>
  <c r="CF12" i="104" s="1"/>
  <c r="BX12" i="104"/>
  <c r="AF12" i="104"/>
  <c r="X84" i="104"/>
  <c r="V8" i="104"/>
  <c r="G27" i="104"/>
  <c r="N27" i="104" s="1"/>
  <c r="T120" i="104"/>
  <c r="AA120" i="104" s="1"/>
  <c r="CP59" i="104"/>
  <c r="T59" i="104"/>
  <c r="AA59" i="104" s="1"/>
  <c r="G106" i="104"/>
  <c r="N106" i="104" s="1"/>
  <c r="K53" i="104"/>
  <c r="CF93" i="104"/>
  <c r="S15" i="104"/>
  <c r="BZ76" i="104"/>
  <c r="CD76" i="104" s="1"/>
  <c r="CE76" i="104"/>
  <c r="CJ76" i="104" s="1"/>
  <c r="AG76" i="104"/>
  <c r="X96" i="104"/>
  <c r="CP35" i="104"/>
  <c r="CR35" i="104" s="1"/>
  <c r="AG47" i="104"/>
  <c r="AN47" i="104" s="1"/>
  <c r="CO99" i="104"/>
  <c r="X70" i="104"/>
  <c r="S12" i="104"/>
  <c r="CE41" i="104"/>
  <c r="CJ41" i="104" s="1"/>
  <c r="CR41" i="104" s="1"/>
  <c r="BZ41" i="104"/>
  <c r="CD41" i="104" s="1"/>
  <c r="CH13" i="104"/>
  <c r="AE9" i="104"/>
  <c r="CE72" i="104"/>
  <c r="CJ72" i="104" s="1"/>
  <c r="BZ72" i="104"/>
  <c r="CD72" i="104" s="1"/>
  <c r="X51" i="104"/>
  <c r="CG14" i="104"/>
  <c r="CP61" i="104"/>
  <c r="AG122" i="104"/>
  <c r="AN122" i="104" s="1"/>
  <c r="CP88" i="104"/>
  <c r="G113" i="104"/>
  <c r="N113" i="104" s="1"/>
  <c r="G51" i="104"/>
  <c r="N51" i="104" s="1"/>
  <c r="CG16" i="104"/>
  <c r="BP11" i="104"/>
  <c r="AT110" i="104"/>
  <c r="AX99" i="104"/>
  <c r="K82" i="104"/>
  <c r="G94" i="104"/>
  <c r="N94" i="104" s="1"/>
  <c r="CF100" i="104"/>
  <c r="BG31" i="104"/>
  <c r="BN31" i="104" s="1"/>
  <c r="AG26" i="104"/>
  <c r="AN26" i="104" s="1"/>
  <c r="CO100" i="104"/>
  <c r="BI16" i="104"/>
  <c r="CP99" i="104"/>
  <c r="D120" i="41"/>
  <c r="S120" i="41" s="1"/>
  <c r="AK118" i="104"/>
  <c r="M11" i="104"/>
  <c r="AK89" i="104"/>
  <c r="AK81" i="104"/>
  <c r="BR96" i="104"/>
  <c r="G59" i="104"/>
  <c r="N59" i="104" s="1"/>
  <c r="CP48" i="104"/>
  <c r="K107" i="104"/>
  <c r="N107" i="104" s="1"/>
  <c r="AT86" i="104"/>
  <c r="BA86" i="104" s="1"/>
  <c r="AX97" i="104"/>
  <c r="BA97" i="104" s="1"/>
  <c r="G116" i="104"/>
  <c r="N116" i="104" s="1"/>
  <c r="CO70" i="104"/>
  <c r="CH14" i="104"/>
  <c r="AX29" i="104"/>
  <c r="BA29" i="104" s="1"/>
  <c r="BG52" i="104"/>
  <c r="BN52" i="104" s="1"/>
  <c r="P115" i="60"/>
  <c r="L115" i="60"/>
  <c r="BR79" i="104"/>
  <c r="T101" i="104"/>
  <c r="CO120" i="104"/>
  <c r="BZ111" i="104"/>
  <c r="BG95" i="104"/>
  <c r="BN95" i="104" s="1"/>
  <c r="AX59" i="104"/>
  <c r="BA59" i="104" s="1"/>
  <c r="V9" i="104"/>
  <c r="CO97" i="104"/>
  <c r="CF83" i="104"/>
  <c r="BN110" i="104"/>
  <c r="CO88" i="104"/>
  <c r="BK67" i="104"/>
  <c r="BN67" i="104" s="1"/>
  <c r="AK111" i="104"/>
  <c r="AZ12" i="104"/>
  <c r="BK105" i="104"/>
  <c r="BN105" i="104" s="1"/>
  <c r="BR88" i="104"/>
  <c r="BK77" i="104"/>
  <c r="BN77" i="104" s="1"/>
  <c r="AK68" i="104"/>
  <c r="AK46" i="104"/>
  <c r="CF54" i="104"/>
  <c r="BX11" i="104"/>
  <c r="BZ102" i="104"/>
  <c r="CE102" i="104"/>
  <c r="BW15" i="104"/>
  <c r="AG45" i="104"/>
  <c r="AN45" i="104" s="1"/>
  <c r="CE100" i="104"/>
  <c r="BZ100" i="104"/>
  <c r="CD100" i="104" s="1"/>
  <c r="CO23" i="104"/>
  <c r="F15" i="104"/>
  <c r="B16" i="104"/>
  <c r="G114" i="104"/>
  <c r="BG25" i="104"/>
  <c r="X90" i="104"/>
  <c r="U14" i="104"/>
  <c r="CF64" i="104"/>
  <c r="G103" i="104"/>
  <c r="N103" i="104" s="1"/>
  <c r="CF84" i="104"/>
  <c r="W10" i="104"/>
  <c r="H10" i="104"/>
  <c r="K42" i="104"/>
  <c r="K10" i="104" s="1"/>
  <c r="BZ122" i="95"/>
  <c r="BU16" i="104"/>
  <c r="CP36" i="104"/>
  <c r="BN109" i="104"/>
  <c r="BA102" i="104"/>
  <c r="AZ15" i="104"/>
  <c r="AP122" i="95"/>
  <c r="AK39" i="104"/>
  <c r="CP25" i="104"/>
  <c r="CF85" i="104"/>
  <c r="G40" i="104"/>
  <c r="N40" i="104" s="1"/>
  <c r="CO60" i="104"/>
  <c r="BG28" i="104"/>
  <c r="BN28" i="104" s="1"/>
  <c r="G120" i="104"/>
  <c r="N120" i="104" s="1"/>
  <c r="CP100" i="104"/>
  <c r="CP58" i="104"/>
  <c r="Q12" i="53"/>
  <c r="BZ87" i="104"/>
  <c r="CD87" i="104" s="1"/>
  <c r="CE87" i="104"/>
  <c r="CJ87" i="104" s="1"/>
  <c r="CR87" i="104" s="1"/>
  <c r="T55" i="104"/>
  <c r="K21" i="104"/>
  <c r="S125" i="60"/>
  <c r="AT106" i="104"/>
  <c r="BA106" i="104" s="1"/>
  <c r="BK59" i="104"/>
  <c r="BN59" i="104" s="1"/>
  <c r="BZ113" i="104"/>
  <c r="AK108" i="104"/>
  <c r="AG115" i="104"/>
  <c r="AN115" i="104" s="1"/>
  <c r="BK64" i="104"/>
  <c r="BN64" i="104" s="1"/>
  <c r="AX103" i="104"/>
  <c r="BA103" i="104" s="1"/>
  <c r="AG52" i="104"/>
  <c r="AN52" i="104" s="1"/>
  <c r="CE18" i="104"/>
  <c r="BZ18" i="104"/>
  <c r="BZ8" i="104" s="1"/>
  <c r="BW8" i="104"/>
  <c r="AT33" i="104"/>
  <c r="T54" i="104"/>
  <c r="O11" i="104"/>
  <c r="X77" i="104"/>
  <c r="CI15" i="104"/>
  <c r="AD121" i="95"/>
  <c r="N11" i="102"/>
  <c r="CP64" i="104"/>
  <c r="AS14" i="104"/>
  <c r="CO89" i="104"/>
  <c r="S8" i="104"/>
  <c r="CP50" i="104"/>
  <c r="W14" i="104"/>
  <c r="CF105" i="104"/>
  <c r="X34" i="104"/>
  <c r="AX70" i="104"/>
  <c r="BA70" i="104" s="1"/>
  <c r="CO64" i="104"/>
  <c r="AT34" i="104"/>
  <c r="BA34" i="104" s="1"/>
  <c r="AT69" i="104"/>
  <c r="AG105" i="104"/>
  <c r="AN105" i="104" s="1"/>
  <c r="BR74" i="104"/>
  <c r="AD122" i="95"/>
  <c r="AK76" i="104"/>
  <c r="F123" i="95"/>
  <c r="CP72" i="104"/>
  <c r="AP15" i="104"/>
  <c r="CP86" i="104"/>
  <c r="T8" i="53"/>
  <c r="CN14" i="104"/>
  <c r="BB123" i="95"/>
  <c r="BR120" i="104"/>
  <c r="O14" i="104"/>
  <c r="T90" i="104"/>
  <c r="S93" i="60"/>
  <c r="AX122" i="104"/>
  <c r="CO103" i="104"/>
  <c r="T65" i="104"/>
  <c r="AA65" i="104" s="1"/>
  <c r="AK62" i="104"/>
  <c r="BG64" i="104"/>
  <c r="AF15" i="104"/>
  <c r="X43" i="104"/>
  <c r="AT95" i="104"/>
  <c r="AT114" i="104"/>
  <c r="AO16" i="104"/>
  <c r="BC16" i="104"/>
  <c r="N12" i="102"/>
  <c r="AG101" i="104"/>
  <c r="AN101" i="104" s="1"/>
  <c r="T88" i="104"/>
  <c r="AA88" i="104" s="1"/>
  <c r="BG69" i="104"/>
  <c r="BN69" i="104" s="1"/>
  <c r="BK45" i="104"/>
  <c r="BN45" i="104" s="1"/>
  <c r="CP107" i="104"/>
  <c r="X108" i="104"/>
  <c r="Z8" i="104"/>
  <c r="D9" i="53"/>
  <c r="BK71" i="104"/>
  <c r="BN71" i="104" s="1"/>
  <c r="G20" i="104"/>
  <c r="N20" i="104" s="1"/>
  <c r="U126" i="60"/>
  <c r="AK122" i="104"/>
  <c r="BK65" i="104"/>
  <c r="BN65" i="104" s="1"/>
  <c r="AG44" i="104"/>
  <c r="AN44" i="104" s="1"/>
  <c r="B12" i="104"/>
  <c r="G66" i="104"/>
  <c r="G92" i="104"/>
  <c r="N92" i="104" s="1"/>
  <c r="N21" i="102"/>
  <c r="CO96" i="104"/>
  <c r="CO92" i="104"/>
  <c r="BS14" i="104"/>
  <c r="CP124" i="95"/>
  <c r="BK89" i="104"/>
  <c r="BN89" i="104" s="1"/>
  <c r="R31" i="60"/>
  <c r="X94" i="104"/>
  <c r="K39" i="104"/>
  <c r="N20" i="102"/>
  <c r="K119" i="104"/>
  <c r="CP76" i="104"/>
  <c r="BG120" i="104"/>
  <c r="BN120" i="104" s="1"/>
  <c r="T53" i="104"/>
  <c r="AA53" i="104" s="1"/>
  <c r="BR80" i="104"/>
  <c r="CM121" i="95"/>
  <c r="S11" i="104"/>
  <c r="M15" i="104"/>
  <c r="CP89" i="104"/>
  <c r="T110" i="104"/>
  <c r="AA110" i="104" s="1"/>
  <c r="AX35" i="104"/>
  <c r="BA35" i="104" s="1"/>
  <c r="AX110" i="104"/>
  <c r="BA110" i="104" s="1"/>
  <c r="BN127" i="95"/>
  <c r="CS125" i="95"/>
  <c r="AX58" i="104"/>
  <c r="BA58" i="104" s="1"/>
  <c r="CL123" i="95"/>
  <c r="AX115" i="104"/>
  <c r="BA115" i="104" s="1"/>
  <c r="CO31" i="104"/>
  <c r="AX121" i="104"/>
  <c r="BK92" i="104"/>
  <c r="BN92" i="104" s="1"/>
  <c r="K97" i="104"/>
  <c r="AP10" i="104"/>
  <c r="BK111" i="104"/>
  <c r="BN111" i="104" s="1"/>
  <c r="AE16" i="104"/>
  <c r="CH8" i="104"/>
  <c r="BN75" i="104"/>
  <c r="X58" i="104"/>
  <c r="CP63" i="104"/>
  <c r="BZ107" i="104"/>
  <c r="CD107" i="104" s="1"/>
  <c r="CE107" i="104"/>
  <c r="T128" i="60"/>
  <c r="BA87" i="104"/>
  <c r="BA43" i="104"/>
  <c r="N18" i="102"/>
  <c r="CI8" i="104"/>
  <c r="Y11" i="104"/>
  <c r="BG37" i="104"/>
  <c r="BN37" i="104" s="1"/>
  <c r="AK109" i="104"/>
  <c r="CM118" i="95"/>
  <c r="AG102" i="104"/>
  <c r="AB15" i="104"/>
  <c r="CF91" i="104"/>
  <c r="CJ91" i="104" s="1"/>
  <c r="CR91" i="104" s="1"/>
  <c r="C13" i="104"/>
  <c r="K41" i="104"/>
  <c r="AT83" i="104"/>
  <c r="BA83" i="104" s="1"/>
  <c r="AU12" i="104"/>
  <c r="AX66" i="104"/>
  <c r="R16" i="104"/>
  <c r="AG20" i="104"/>
  <c r="AN20" i="104" s="1"/>
  <c r="CP122" i="95"/>
  <c r="W126" i="60"/>
  <c r="CL124" i="95"/>
  <c r="BN100" i="104"/>
  <c r="U128" i="60"/>
  <c r="S128" i="60"/>
  <c r="CF49" i="104"/>
  <c r="X78" i="104"/>
  <c r="X13" i="104" s="1"/>
  <c r="U13" i="104"/>
  <c r="X125" i="60"/>
  <c r="F125" i="95"/>
  <c r="CF20" i="104"/>
  <c r="AT60" i="104"/>
  <c r="BA60" i="104" s="1"/>
  <c r="BN123" i="95"/>
  <c r="I134" i="41"/>
  <c r="X55" i="104"/>
  <c r="CS121" i="95"/>
  <c r="T122" i="104"/>
  <c r="N15" i="102"/>
  <c r="U127" i="60"/>
  <c r="AT84" i="104"/>
  <c r="BA84" i="104" s="1"/>
  <c r="CP83" i="104"/>
  <c r="Q126" i="60"/>
  <c r="V126" i="60"/>
  <c r="CS124" i="95"/>
  <c r="X122" i="104"/>
  <c r="CO98" i="104"/>
  <c r="BG23" i="104"/>
  <c r="BN23" i="104" s="1"/>
  <c r="Q127" i="60"/>
  <c r="AK72" i="104"/>
  <c r="BK101" i="104"/>
  <c r="BN101" i="104" s="1"/>
  <c r="CF16" i="104"/>
  <c r="BS9" i="104"/>
  <c r="L127" i="60"/>
  <c r="P127" i="60"/>
  <c r="AK121" i="104"/>
  <c r="CK8" i="104"/>
  <c r="AT116" i="104"/>
  <c r="S127" i="60"/>
  <c r="BG112" i="104"/>
  <c r="BN112" i="104" s="1"/>
  <c r="AK88" i="104"/>
  <c r="U10" i="104"/>
  <c r="X42" i="104"/>
  <c r="X10" i="104" s="1"/>
  <c r="T68" i="104"/>
  <c r="AA68" i="104" s="1"/>
  <c r="BK72" i="104"/>
  <c r="BN72" i="104" s="1"/>
  <c r="AK82" i="104"/>
  <c r="P128" i="60"/>
  <c r="L128" i="60"/>
  <c r="T126" i="60"/>
  <c r="CO107" i="104"/>
  <c r="U102" i="60"/>
  <c r="CP94" i="104"/>
  <c r="AG121" i="104"/>
  <c r="BN93" i="104"/>
  <c r="CJ109" i="104"/>
  <c r="CP53" i="104"/>
  <c r="CE69" i="104"/>
  <c r="CJ69" i="104" s="1"/>
  <c r="CR69" i="104" s="1"/>
  <c r="BZ69" i="104"/>
  <c r="CD69" i="104" s="1"/>
  <c r="D123" i="41"/>
  <c r="S123" i="41" s="1"/>
  <c r="Q128" i="60"/>
  <c r="S126" i="60"/>
  <c r="CM127" i="95"/>
  <c r="T121" i="104"/>
  <c r="D122" i="41"/>
  <c r="S122" i="41" s="1"/>
  <c r="CP26" i="104"/>
  <c r="N17" i="102"/>
  <c r="AG70" i="104"/>
  <c r="AN70" i="104" s="1"/>
  <c r="CS123" i="95"/>
  <c r="T135" i="60"/>
  <c r="T138" i="60" s="1"/>
  <c r="G138" i="60"/>
  <c r="AP121" i="95"/>
  <c r="BG73" i="104"/>
  <c r="BN73" i="104" s="1"/>
  <c r="K122" i="104"/>
  <c r="V127" i="60"/>
  <c r="AK43" i="104"/>
  <c r="U135" i="60"/>
  <c r="U138" i="60" s="1"/>
  <c r="H138" i="60"/>
  <c r="AX68" i="104"/>
  <c r="BA68" i="104" s="1"/>
  <c r="AK119" i="104"/>
  <c r="AM14" i="104"/>
  <c r="CP121" i="95"/>
  <c r="BR86" i="104"/>
  <c r="AF16" i="104"/>
  <c r="BR26" i="104"/>
  <c r="W127" i="60"/>
  <c r="BZ124" i="95"/>
  <c r="AH124" i="95"/>
  <c r="BZ121" i="104"/>
  <c r="G122" i="104"/>
  <c r="N122" i="104" s="1"/>
  <c r="CJ121" i="104"/>
  <c r="CF107" i="104"/>
  <c r="K88" i="104"/>
  <c r="AV8" i="104"/>
  <c r="CO121" i="104"/>
  <c r="AY8" i="104"/>
  <c r="AK105" i="104"/>
  <c r="CP75" i="104"/>
  <c r="CF42" i="104"/>
  <c r="CF10" i="104" s="1"/>
  <c r="BX10" i="104"/>
  <c r="CL122" i="95"/>
  <c r="BK122" i="104"/>
  <c r="AP123" i="95"/>
  <c r="D121" i="59"/>
  <c r="E121" i="59" s="1"/>
  <c r="BZ122" i="104"/>
  <c r="Y16" i="104"/>
  <c r="BZ123" i="95"/>
  <c r="M133" i="56"/>
  <c r="N133" i="56" s="1"/>
  <c r="BK18" i="104"/>
  <c r="BK8" i="104" s="1"/>
  <c r="BH8" i="104"/>
  <c r="M122" i="49"/>
  <c r="N122" i="49" s="1"/>
  <c r="BB130" i="95"/>
  <c r="B13" i="104"/>
  <c r="G78" i="104"/>
  <c r="Q135" i="60"/>
  <c r="Q138" i="60" s="1"/>
  <c r="D138" i="60"/>
  <c r="BR121" i="104"/>
  <c r="X128" i="60"/>
  <c r="CM123" i="95"/>
  <c r="CO122" i="104"/>
  <c r="X126" i="60"/>
  <c r="CP125" i="95"/>
  <c r="CT125" i="95" s="1"/>
  <c r="BG122" i="104"/>
  <c r="BZ125" i="95"/>
  <c r="CM124" i="95"/>
  <c r="R130" i="95"/>
  <c r="M10" i="104"/>
  <c r="R127" i="60"/>
  <c r="R126" i="60"/>
  <c r="AQ16" i="104"/>
  <c r="AP127" i="95"/>
  <c r="N10" i="102"/>
  <c r="N19" i="102"/>
  <c r="BR56" i="104"/>
  <c r="BZ127" i="95"/>
  <c r="CL121" i="95"/>
  <c r="CT121" i="95" s="1"/>
  <c r="CP123" i="95"/>
  <c r="K112" i="104"/>
  <c r="G19" i="104"/>
  <c r="N19" i="104" s="1"/>
  <c r="R135" i="60"/>
  <c r="R138" i="60" s="1"/>
  <c r="E138" i="60"/>
  <c r="I138" i="60"/>
  <c r="V135" i="60"/>
  <c r="V138" i="60" s="1"/>
  <c r="J138" i="60"/>
  <c r="W135" i="60"/>
  <c r="W138" i="60" s="1"/>
  <c r="BR45" i="104"/>
  <c r="CL125" i="95"/>
  <c r="F122" i="95"/>
  <c r="CC10" i="104"/>
  <c r="CD42" i="104"/>
  <c r="L126" i="60"/>
  <c r="P126" i="60"/>
  <c r="R121" i="95"/>
  <c r="R125" i="95"/>
  <c r="BG121" i="104"/>
  <c r="AD123" i="95"/>
  <c r="CM8" i="104"/>
  <c r="X135" i="60"/>
  <c r="X138" i="60" s="1"/>
  <c r="K138" i="60"/>
  <c r="V128" i="60"/>
  <c r="AH123" i="95"/>
  <c r="BA92" i="104"/>
  <c r="F121" i="95"/>
  <c r="CP102" i="104"/>
  <c r="CP15" i="104" s="1"/>
  <c r="BC15" i="104"/>
  <c r="BN122" i="95"/>
  <c r="AT54" i="104"/>
  <c r="AT11" i="104" s="1"/>
  <c r="AO11" i="104"/>
  <c r="X127" i="60"/>
  <c r="G52" i="104"/>
  <c r="N52" i="104" s="1"/>
  <c r="CJ122" i="104"/>
  <c r="AK48" i="104"/>
  <c r="T106" i="104"/>
  <c r="AA106" i="104" s="1"/>
  <c r="AH125" i="95"/>
  <c r="CS122" i="95"/>
  <c r="K121" i="104"/>
  <c r="AT122" i="104"/>
  <c r="M120" i="49"/>
  <c r="N120" i="49" s="1"/>
  <c r="AT121" i="104"/>
  <c r="BA121" i="104" s="1"/>
  <c r="BB125" i="95"/>
  <c r="X71" i="104"/>
  <c r="AD127" i="95"/>
  <c r="R128" i="60"/>
  <c r="BR122" i="104"/>
  <c r="X121" i="104"/>
  <c r="CL127" i="95"/>
  <c r="X112" i="104"/>
  <c r="R127" i="95"/>
  <c r="BN121" i="95"/>
  <c r="AD130" i="95"/>
  <c r="T127" i="60"/>
  <c r="CO94" i="104"/>
  <c r="BR111" i="104"/>
  <c r="N14" i="102"/>
  <c r="CS127" i="95"/>
  <c r="BI12" i="104"/>
  <c r="R122" i="95"/>
  <c r="L135" i="60"/>
  <c r="P135" i="60"/>
  <c r="C138" i="60"/>
  <c r="AK50" i="104"/>
  <c r="CM122" i="95"/>
  <c r="AD125" i="95"/>
  <c r="BL9" i="104"/>
  <c r="F138" i="60"/>
  <c r="S135" i="60"/>
  <c r="S138" i="60" s="1"/>
  <c r="F130" i="95"/>
  <c r="R123" i="95"/>
  <c r="BB121" i="95"/>
  <c r="AH127" i="95"/>
  <c r="AP130" i="95"/>
  <c r="M121" i="49"/>
  <c r="N121" i="49" s="1"/>
  <c r="CP85" i="104"/>
  <c r="G36" i="104"/>
  <c r="N36" i="104" s="1"/>
  <c r="F127" i="95"/>
  <c r="BB127" i="95"/>
  <c r="AH121" i="95"/>
  <c r="CP127" i="95"/>
  <c r="CT127" i="95" s="1"/>
  <c r="N16" i="102"/>
  <c r="CO95" i="104"/>
  <c r="G121" i="104"/>
  <c r="N121" i="104" s="1"/>
  <c r="BK121" i="104"/>
  <c r="BN121" i="104" s="1"/>
  <c r="N22" i="102"/>
  <c r="W128" i="60"/>
  <c r="N36" i="53" l="1"/>
  <c r="R36" i="53" s="1"/>
  <c r="CA16" i="104"/>
  <c r="CD115" i="104"/>
  <c r="CD119" i="104"/>
  <c r="N57" i="53"/>
  <c r="R57" i="53" s="1"/>
  <c r="CD118" i="104"/>
  <c r="CD117" i="104"/>
  <c r="N82" i="53"/>
  <c r="R82" i="53" s="1"/>
  <c r="N65" i="53"/>
  <c r="R65" i="53" s="1"/>
  <c r="N43" i="53"/>
  <c r="R43" i="53" s="1"/>
  <c r="N112" i="53"/>
  <c r="R112" i="53" s="1"/>
  <c r="N62" i="53"/>
  <c r="R62" i="53" s="1"/>
  <c r="N113" i="53"/>
  <c r="R113" i="53" s="1"/>
  <c r="N91" i="53"/>
  <c r="R91" i="53" s="1"/>
  <c r="N44" i="53"/>
  <c r="R44" i="53" s="1"/>
  <c r="N63" i="53"/>
  <c r="R63" i="53" s="1"/>
  <c r="N58" i="53"/>
  <c r="R58" i="53" s="1"/>
  <c r="N110" i="53"/>
  <c r="R110" i="53" s="1"/>
  <c r="N61" i="53"/>
  <c r="R61" i="53" s="1"/>
  <c r="F11" i="53"/>
  <c r="N54" i="53"/>
  <c r="N32" i="53"/>
  <c r="R32" i="53" s="1"/>
  <c r="N51" i="53"/>
  <c r="R51" i="53" s="1"/>
  <c r="N86" i="53"/>
  <c r="R86" i="53" s="1"/>
  <c r="N84" i="53"/>
  <c r="R84" i="53" s="1"/>
  <c r="N33" i="53"/>
  <c r="R33" i="53" s="1"/>
  <c r="N34" i="53"/>
  <c r="R34" i="53" s="1"/>
  <c r="BB21" i="95"/>
  <c r="N99" i="53"/>
  <c r="R99" i="53" s="1"/>
  <c r="N97" i="53"/>
  <c r="R97" i="53" s="1"/>
  <c r="N98" i="53"/>
  <c r="R98" i="53" s="1"/>
  <c r="N41" i="53"/>
  <c r="R41" i="53" s="1"/>
  <c r="N21" i="53"/>
  <c r="R21" i="53" s="1"/>
  <c r="N40" i="53"/>
  <c r="R40" i="53" s="1"/>
  <c r="BB19" i="95"/>
  <c r="BB32" i="95"/>
  <c r="F106" i="95"/>
  <c r="AD106" i="95"/>
  <c r="BB69" i="95"/>
  <c r="BB68" i="95"/>
  <c r="BB71" i="95"/>
  <c r="BB40" i="95"/>
  <c r="BB44" i="95"/>
  <c r="BB74" i="95"/>
  <c r="N24" i="53"/>
  <c r="R24" i="53" s="1"/>
  <c r="AY16" i="95"/>
  <c r="BB124" i="95"/>
  <c r="BB16" i="95" s="1"/>
  <c r="AA14" i="95"/>
  <c r="AD100" i="95"/>
  <c r="AD14" i="95" s="1"/>
  <c r="O14" i="95"/>
  <c r="R100" i="95"/>
  <c r="R14" i="95" s="1"/>
  <c r="R105" i="95"/>
  <c r="BN105" i="95"/>
  <c r="R103" i="95"/>
  <c r="F103" i="95"/>
  <c r="BB36" i="95"/>
  <c r="BB57" i="95"/>
  <c r="N19" i="53"/>
  <c r="R19" i="53" s="1"/>
  <c r="BB72" i="95"/>
  <c r="F113" i="95"/>
  <c r="BU14" i="104"/>
  <c r="BU11" i="104"/>
  <c r="BB52" i="95"/>
  <c r="BA12" i="95"/>
  <c r="BB66" i="95"/>
  <c r="BB79" i="95"/>
  <c r="BN107" i="95"/>
  <c r="BN104" i="95"/>
  <c r="BB104" i="95"/>
  <c r="BB45" i="95"/>
  <c r="AY15" i="95"/>
  <c r="BB102" i="95"/>
  <c r="BB47" i="95"/>
  <c r="BB67" i="95"/>
  <c r="BB39" i="95"/>
  <c r="N121" i="53"/>
  <c r="R121" i="53" s="1"/>
  <c r="N94" i="53"/>
  <c r="R94" i="53" s="1"/>
  <c r="CD112" i="104"/>
  <c r="CB16" i="104"/>
  <c r="CD114" i="104"/>
  <c r="CD111" i="104"/>
  <c r="CD113" i="104"/>
  <c r="N22" i="53"/>
  <c r="R22" i="53" s="1"/>
  <c r="F13" i="53"/>
  <c r="N78" i="53"/>
  <c r="N73" i="53"/>
  <c r="R73" i="53" s="1"/>
  <c r="N55" i="53"/>
  <c r="R55" i="53" s="1"/>
  <c r="F15" i="53"/>
  <c r="N102" i="53"/>
  <c r="N109" i="53"/>
  <c r="R109" i="53" s="1"/>
  <c r="N27" i="53"/>
  <c r="R27" i="53" s="1"/>
  <c r="F12" i="53"/>
  <c r="N66" i="53"/>
  <c r="N71" i="53"/>
  <c r="R71" i="53" s="1"/>
  <c r="N29" i="53"/>
  <c r="R29" i="53" s="1"/>
  <c r="N81" i="53"/>
  <c r="R81" i="53" s="1"/>
  <c r="F9" i="53"/>
  <c r="N30" i="53"/>
  <c r="N107" i="53"/>
  <c r="R107" i="53" s="1"/>
  <c r="N88" i="53"/>
  <c r="R88" i="53" s="1"/>
  <c r="F133" i="53"/>
  <c r="N108" i="53"/>
  <c r="N49" i="53"/>
  <c r="R49" i="53" s="1"/>
  <c r="N25" i="53"/>
  <c r="R25" i="53" s="1"/>
  <c r="N46" i="53"/>
  <c r="R46" i="53" s="1"/>
  <c r="N37" i="53"/>
  <c r="R37" i="53" s="1"/>
  <c r="N64" i="53"/>
  <c r="R64" i="53" s="1"/>
  <c r="N115" i="53"/>
  <c r="R115" i="53" s="1"/>
  <c r="N87" i="53"/>
  <c r="R87" i="53" s="1"/>
  <c r="N45" i="53"/>
  <c r="R45" i="53" s="1"/>
  <c r="N117" i="53"/>
  <c r="R117" i="53" s="1"/>
  <c r="N35" i="53"/>
  <c r="R35" i="53" s="1"/>
  <c r="N101" i="53"/>
  <c r="R101" i="53" s="1"/>
  <c r="BA11" i="95"/>
  <c r="BB54" i="95"/>
  <c r="N38" i="53"/>
  <c r="R38" i="53" s="1"/>
  <c r="R106" i="95"/>
  <c r="BB22" i="95"/>
  <c r="BB29" i="95"/>
  <c r="BB53" i="95"/>
  <c r="BB75" i="95"/>
  <c r="BB50" i="95"/>
  <c r="BB31" i="95"/>
  <c r="BB37" i="95"/>
  <c r="BB73" i="95"/>
  <c r="BB51" i="95"/>
  <c r="BU13" i="104"/>
  <c r="BB70" i="95"/>
  <c r="O16" i="95"/>
  <c r="R124" i="95"/>
  <c r="R16" i="95" s="1"/>
  <c r="F124" i="95"/>
  <c r="F16" i="95" s="1"/>
  <c r="C16" i="95"/>
  <c r="F100" i="95"/>
  <c r="F14" i="95" s="1"/>
  <c r="C14" i="95"/>
  <c r="BB34" i="95"/>
  <c r="AD105" i="95"/>
  <c r="AD103" i="95"/>
  <c r="BB56" i="95"/>
  <c r="BB77" i="95"/>
  <c r="BB113" i="95"/>
  <c r="BU9" i="104"/>
  <c r="BB28" i="95"/>
  <c r="BB76" i="95"/>
  <c r="R107" i="95"/>
  <c r="AD104" i="95"/>
  <c r="O15" i="95"/>
  <c r="R102" i="95"/>
  <c r="N74" i="53"/>
  <c r="R74" i="53" s="1"/>
  <c r="BA8" i="95"/>
  <c r="BB18" i="95"/>
  <c r="N103" i="53"/>
  <c r="R103" i="53" s="1"/>
  <c r="BB49" i="95"/>
  <c r="CD122" i="104"/>
  <c r="CD120" i="104"/>
  <c r="N119" i="53"/>
  <c r="R119" i="53" s="1"/>
  <c r="CD108" i="104"/>
  <c r="CB15" i="104"/>
  <c r="N106" i="53"/>
  <c r="R106" i="53" s="1"/>
  <c r="N100" i="53"/>
  <c r="R100" i="53" s="1"/>
  <c r="N28" i="53"/>
  <c r="R28" i="53" s="1"/>
  <c r="N79" i="53"/>
  <c r="R79" i="53" s="1"/>
  <c r="N92" i="53"/>
  <c r="R92" i="53" s="1"/>
  <c r="N85" i="53"/>
  <c r="R85" i="53" s="1"/>
  <c r="F16" i="53"/>
  <c r="F132" i="53" s="1"/>
  <c r="N114" i="53"/>
  <c r="N83" i="53"/>
  <c r="R83" i="53" s="1"/>
  <c r="N53" i="53"/>
  <c r="R53" i="53" s="1"/>
  <c r="N48" i="53"/>
  <c r="R48" i="53" s="1"/>
  <c r="N116" i="53"/>
  <c r="R116" i="53" s="1"/>
  <c r="N70" i="53"/>
  <c r="R70" i="53" s="1"/>
  <c r="N105" i="53"/>
  <c r="R105" i="53" s="1"/>
  <c r="N52" i="53"/>
  <c r="R52" i="53" s="1"/>
  <c r="N31" i="53"/>
  <c r="R31" i="53" s="1"/>
  <c r="N56" i="53"/>
  <c r="R56" i="53" s="1"/>
  <c r="F10" i="53"/>
  <c r="N42" i="53"/>
  <c r="N95" i="53"/>
  <c r="R95" i="53" s="1"/>
  <c r="BB27" i="95"/>
  <c r="BB23" i="95"/>
  <c r="N50" i="53"/>
  <c r="R50" i="53" s="1"/>
  <c r="N76" i="53"/>
  <c r="R76" i="53" s="1"/>
  <c r="BN106" i="95"/>
  <c r="AA16" i="95"/>
  <c r="AD124" i="95"/>
  <c r="AD16" i="95" s="1"/>
  <c r="BN124" i="95"/>
  <c r="BN16" i="95" s="1"/>
  <c r="AY14" i="95"/>
  <c r="BB100" i="95"/>
  <c r="BB14" i="95" s="1"/>
  <c r="BB105" i="95"/>
  <c r="BN103" i="95"/>
  <c r="BB62" i="95"/>
  <c r="BB55" i="95"/>
  <c r="N77" i="53"/>
  <c r="R77" i="53" s="1"/>
  <c r="AP113" i="95"/>
  <c r="AP15" i="95" s="1"/>
  <c r="AM15" i="95"/>
  <c r="R113" i="95"/>
  <c r="BB35" i="95"/>
  <c r="BB33" i="95"/>
  <c r="BB41" i="95"/>
  <c r="BB107" i="95"/>
  <c r="F107" i="95"/>
  <c r="R104" i="95"/>
  <c r="AR15" i="95"/>
  <c r="BA10" i="95"/>
  <c r="BB42" i="95"/>
  <c r="BB65" i="95"/>
  <c r="BN102" i="95"/>
  <c r="BU10" i="104"/>
  <c r="BB25" i="95"/>
  <c r="N122" i="53"/>
  <c r="R122" i="53" s="1"/>
  <c r="CD121" i="104"/>
  <c r="CA15" i="104"/>
  <c r="CD110" i="104"/>
  <c r="CD109" i="104"/>
  <c r="N60" i="53"/>
  <c r="R60" i="53" s="1"/>
  <c r="N96" i="53"/>
  <c r="R96" i="53" s="1"/>
  <c r="N118" i="53"/>
  <c r="R118" i="53" s="1"/>
  <c r="CD116" i="104"/>
  <c r="N20" i="53"/>
  <c r="R20" i="53" s="1"/>
  <c r="F8" i="53"/>
  <c r="N18" i="53"/>
  <c r="N67" i="53"/>
  <c r="R67" i="53" s="1"/>
  <c r="N104" i="53"/>
  <c r="R104" i="53" s="1"/>
  <c r="N80" i="53"/>
  <c r="R80" i="53" s="1"/>
  <c r="N69" i="53"/>
  <c r="R69" i="53" s="1"/>
  <c r="N26" i="53"/>
  <c r="R26" i="53" s="1"/>
  <c r="N120" i="53"/>
  <c r="R120" i="53" s="1"/>
  <c r="N111" i="53"/>
  <c r="R111" i="53" s="1"/>
  <c r="N68" i="53"/>
  <c r="R68" i="53" s="1"/>
  <c r="N39" i="53"/>
  <c r="R39" i="53" s="1"/>
  <c r="N72" i="53"/>
  <c r="R72" i="53" s="1"/>
  <c r="N23" i="53"/>
  <c r="R23" i="53" s="1"/>
  <c r="N89" i="53"/>
  <c r="R89" i="53" s="1"/>
  <c r="BB43" i="95"/>
  <c r="BB106" i="95"/>
  <c r="BB46" i="95"/>
  <c r="AR16" i="95"/>
  <c r="BU8" i="104"/>
  <c r="N75" i="53"/>
  <c r="R75" i="53" s="1"/>
  <c r="N59" i="53"/>
  <c r="R59" i="53" s="1"/>
  <c r="BB24" i="95"/>
  <c r="AP124" i="95"/>
  <c r="AP16" i="95" s="1"/>
  <c r="AM16" i="95"/>
  <c r="BN100" i="95"/>
  <c r="BN14" i="95" s="1"/>
  <c r="F105" i="95"/>
  <c r="BB103" i="95"/>
  <c r="BA13" i="95"/>
  <c r="BB78" i="95"/>
  <c r="BB13" i="95" s="1"/>
  <c r="BB48" i="95"/>
  <c r="BB26" i="95"/>
  <c r="BU15" i="104"/>
  <c r="N47" i="53"/>
  <c r="R47" i="53" s="1"/>
  <c r="BB38" i="95"/>
  <c r="AD113" i="95"/>
  <c r="BN113" i="95"/>
  <c r="F14" i="53"/>
  <c r="N90" i="53"/>
  <c r="BU12" i="104"/>
  <c r="BB59" i="95"/>
  <c r="AD107" i="95"/>
  <c r="F104" i="95"/>
  <c r="BB60" i="95"/>
  <c r="AA15" i="95"/>
  <c r="AD102" i="95"/>
  <c r="AD15" i="95" s="1"/>
  <c r="C15" i="95"/>
  <c r="F102" i="95"/>
  <c r="F15" i="95" s="1"/>
  <c r="N93" i="53"/>
  <c r="R93" i="53" s="1"/>
  <c r="P138" i="60"/>
  <c r="Y135" i="60"/>
  <c r="Y138" i="60" s="1"/>
  <c r="B31" i="102"/>
  <c r="H31" i="102" s="1"/>
  <c r="CD10" i="104"/>
  <c r="CO16" i="104"/>
  <c r="CT122" i="95"/>
  <c r="AN121" i="104"/>
  <c r="Y127" i="60"/>
  <c r="B23" i="102"/>
  <c r="H23" i="102" s="1"/>
  <c r="AN102" i="104"/>
  <c r="AG15" i="104"/>
  <c r="N66" i="104"/>
  <c r="G12" i="104"/>
  <c r="AT16" i="104"/>
  <c r="AA55" i="104"/>
  <c r="CO11" i="104"/>
  <c r="CF11" i="104"/>
  <c r="CR72" i="104"/>
  <c r="CR76" i="104"/>
  <c r="CE10" i="104"/>
  <c r="CJ42" i="104"/>
  <c r="BZ9" i="104"/>
  <c r="K11" i="104"/>
  <c r="BA93" i="104"/>
  <c r="BA14" i="104" s="1"/>
  <c r="BR10" i="104"/>
  <c r="BN22" i="104"/>
  <c r="BK16" i="104"/>
  <c r="BA69" i="104"/>
  <c r="AN109" i="104"/>
  <c r="CR99" i="104"/>
  <c r="AN19" i="104"/>
  <c r="N111" i="104"/>
  <c r="BA54" i="104"/>
  <c r="CP14" i="104"/>
  <c r="CP13" i="104"/>
  <c r="T16" i="104"/>
  <c r="AA114" i="104"/>
  <c r="BN108" i="104"/>
  <c r="K14" i="104"/>
  <c r="AG12" i="104"/>
  <c r="AN66" i="104"/>
  <c r="L21" i="61"/>
  <c r="AA64" i="104"/>
  <c r="T9" i="104"/>
  <c r="AA30" i="104"/>
  <c r="BR8" i="104"/>
  <c r="AN31" i="104"/>
  <c r="AA32" i="104"/>
  <c r="T17" i="60"/>
  <c r="CO10" i="104"/>
  <c r="AA38" i="104"/>
  <c r="BA88" i="104"/>
  <c r="AA117" i="104"/>
  <c r="CR63" i="104"/>
  <c r="CJ55" i="104"/>
  <c r="CR55" i="104" s="1"/>
  <c r="AA67" i="104"/>
  <c r="BA33" i="104"/>
  <c r="BN29" i="104"/>
  <c r="CJ96" i="104"/>
  <c r="CR96" i="104" s="1"/>
  <c r="CR67" i="104"/>
  <c r="L16" i="61"/>
  <c r="CJ101" i="104"/>
  <c r="CR101" i="104" s="1"/>
  <c r="N21" i="104"/>
  <c r="CP9" i="104"/>
  <c r="Y31" i="60"/>
  <c r="CR68" i="104"/>
  <c r="Y45" i="60"/>
  <c r="BK10" i="104"/>
  <c r="AA71" i="104"/>
  <c r="V16" i="60"/>
  <c r="AA27" i="104"/>
  <c r="AN27" i="104"/>
  <c r="N35" i="104"/>
  <c r="Y112" i="60"/>
  <c r="AN69" i="104"/>
  <c r="V14" i="60"/>
  <c r="Y57" i="60"/>
  <c r="Y27" i="60"/>
  <c r="N98" i="104"/>
  <c r="Y38" i="60"/>
  <c r="AG10" i="104"/>
  <c r="AN42" i="104"/>
  <c r="Q19" i="60"/>
  <c r="N10" i="55"/>
  <c r="N9" i="55" s="1"/>
  <c r="M9" i="55"/>
  <c r="Y76" i="60"/>
  <c r="T16" i="60"/>
  <c r="AP13" i="95"/>
  <c r="CJ27" i="104"/>
  <c r="CR27" i="104" s="1"/>
  <c r="AG8" i="104"/>
  <c r="AN18" i="104"/>
  <c r="BZ12" i="104"/>
  <c r="B133" i="41"/>
  <c r="D17" i="41"/>
  <c r="AA25" i="104"/>
  <c r="X8" i="104"/>
  <c r="Y85" i="60"/>
  <c r="X16" i="60"/>
  <c r="CP11" i="104"/>
  <c r="CJ25" i="104"/>
  <c r="CR25" i="104" s="1"/>
  <c r="BN82" i="104"/>
  <c r="AA83" i="104"/>
  <c r="Y88" i="60"/>
  <c r="T21" i="60"/>
  <c r="N93" i="104"/>
  <c r="CF13" i="104"/>
  <c r="Y37" i="60"/>
  <c r="Y49" i="60"/>
  <c r="AA62" i="104"/>
  <c r="Y64" i="60"/>
  <c r="BZ13" i="95"/>
  <c r="L22" i="60"/>
  <c r="Y106" i="60"/>
  <c r="Y95" i="60"/>
  <c r="N9" i="56"/>
  <c r="F12" i="95"/>
  <c r="AA35" i="104"/>
  <c r="AA50" i="104"/>
  <c r="M12" i="49"/>
  <c r="N66" i="49"/>
  <c r="N12" i="49" s="1"/>
  <c r="CT114" i="95"/>
  <c r="CL16" i="95"/>
  <c r="CT49" i="95"/>
  <c r="Y94" i="60"/>
  <c r="AN50" i="104"/>
  <c r="BZ12" i="95"/>
  <c r="Y26" i="60"/>
  <c r="AN32" i="104"/>
  <c r="F11" i="95"/>
  <c r="Y33" i="60"/>
  <c r="CT74" i="95"/>
  <c r="CM10" i="95"/>
  <c r="X11" i="104"/>
  <c r="BZ9" i="95"/>
  <c r="L15" i="60"/>
  <c r="AA51" i="104"/>
  <c r="L132" i="49"/>
  <c r="CJ37" i="104"/>
  <c r="CR37" i="104" s="1"/>
  <c r="BN11" i="95"/>
  <c r="AA72" i="104"/>
  <c r="G133" i="40"/>
  <c r="AA31" i="104"/>
  <c r="CJ50" i="104"/>
  <c r="CR50" i="104" s="1"/>
  <c r="Q20" i="60"/>
  <c r="R21" i="60"/>
  <c r="CT42" i="95"/>
  <c r="CL10" i="95"/>
  <c r="X19" i="60"/>
  <c r="CT45" i="95"/>
  <c r="R22" i="60"/>
  <c r="AN89" i="104"/>
  <c r="CT56" i="95"/>
  <c r="Y83" i="60"/>
  <c r="Y75" i="60"/>
  <c r="G132" i="49"/>
  <c r="CT119" i="95"/>
  <c r="R8" i="95"/>
  <c r="I16" i="41"/>
  <c r="S16" i="41" s="1"/>
  <c r="Q21" i="60"/>
  <c r="CP8" i="95"/>
  <c r="CJ80" i="104"/>
  <c r="CR80" i="104" s="1"/>
  <c r="C132" i="53"/>
  <c r="U20" i="60"/>
  <c r="Y25" i="60"/>
  <c r="CT92" i="95"/>
  <c r="CT33" i="95"/>
  <c r="CO12" i="104"/>
  <c r="Y34" i="60"/>
  <c r="CJ56" i="104"/>
  <c r="CR56" i="104" s="1"/>
  <c r="W20" i="60"/>
  <c r="J133" i="40"/>
  <c r="D133" i="40"/>
  <c r="N104" i="104"/>
  <c r="AN97" i="104"/>
  <c r="CT88" i="95"/>
  <c r="R20" i="60"/>
  <c r="BZ8" i="95"/>
  <c r="F8" i="95"/>
  <c r="AN71" i="104"/>
  <c r="CS11" i="95"/>
  <c r="Y110" i="60"/>
  <c r="CM12" i="95"/>
  <c r="B10" i="102"/>
  <c r="H10" i="102" s="1"/>
  <c r="Y114" i="60"/>
  <c r="CF9" i="104"/>
  <c r="CT48" i="95"/>
  <c r="AH14" i="95"/>
  <c r="R18" i="60"/>
  <c r="I131" i="59"/>
  <c r="CJ88" i="104"/>
  <c r="CR88" i="104" s="1"/>
  <c r="AD12" i="95"/>
  <c r="Y98" i="60"/>
  <c r="CS10" i="95"/>
  <c r="I14" i="41"/>
  <c r="CT64" i="95"/>
  <c r="BR11" i="104"/>
  <c r="I13" i="41"/>
  <c r="CT43" i="95"/>
  <c r="BZ15" i="95"/>
  <c r="CT21" i="95"/>
  <c r="R17" i="60"/>
  <c r="CT115" i="95"/>
  <c r="CM15" i="95"/>
  <c r="L17" i="60"/>
  <c r="D14" i="41"/>
  <c r="CO13" i="104"/>
  <c r="AN46" i="104"/>
  <c r="D9" i="59"/>
  <c r="E9" i="59" s="1"/>
  <c r="E41" i="59"/>
  <c r="CT112" i="95"/>
  <c r="V12" i="95"/>
  <c r="G131" i="59"/>
  <c r="Q132" i="53"/>
  <c r="Y28" i="60"/>
  <c r="D12" i="59"/>
  <c r="E12" i="59" s="1"/>
  <c r="E77" i="59"/>
  <c r="BB30" i="95"/>
  <c r="BB9" i="95" s="1"/>
  <c r="BA9" i="95"/>
  <c r="BN114" i="104"/>
  <c r="Y50" i="60"/>
  <c r="D15" i="41"/>
  <c r="V13" i="95"/>
  <c r="AH9" i="95"/>
  <c r="CT79" i="95"/>
  <c r="CT111" i="95"/>
  <c r="N10" i="50"/>
  <c r="N9" i="50" s="1"/>
  <c r="M9" i="50"/>
  <c r="AD8" i="95"/>
  <c r="P132" i="49"/>
  <c r="Y82" i="60"/>
  <c r="V11" i="95"/>
  <c r="CT110" i="95"/>
  <c r="CT116" i="95"/>
  <c r="C133" i="41"/>
  <c r="CT80" i="95"/>
  <c r="CT129" i="95"/>
  <c r="L138" i="60"/>
  <c r="BA66" i="104"/>
  <c r="AX12" i="104"/>
  <c r="CT123" i="95"/>
  <c r="BA122" i="104"/>
  <c r="G16" i="104"/>
  <c r="N114" i="104"/>
  <c r="CJ102" i="104"/>
  <c r="CE15" i="104"/>
  <c r="B11" i="102"/>
  <c r="H11" i="102" s="1"/>
  <c r="Y115" i="60"/>
  <c r="CO14" i="104"/>
  <c r="CJ30" i="104"/>
  <c r="CE9" i="104"/>
  <c r="AG11" i="104"/>
  <c r="AN54" i="104"/>
  <c r="G8" i="104"/>
  <c r="N18" i="104"/>
  <c r="BG16" i="104"/>
  <c r="AK15" i="104"/>
  <c r="CJ84" i="104"/>
  <c r="CR84" i="104" s="1"/>
  <c r="AN55" i="104"/>
  <c r="CR86" i="104"/>
  <c r="CF15" i="104"/>
  <c r="BN10" i="104"/>
  <c r="AN82" i="104"/>
  <c r="N82" i="104"/>
  <c r="CJ58" i="104"/>
  <c r="CR58" i="104" s="1"/>
  <c r="CO8" i="104"/>
  <c r="BR15" i="104"/>
  <c r="CJ16" i="104"/>
  <c r="AN111" i="104"/>
  <c r="AT12" i="104"/>
  <c r="CJ65" i="104"/>
  <c r="CR65" i="104" s="1"/>
  <c r="AN59" i="104"/>
  <c r="AK14" i="104"/>
  <c r="AN88" i="104"/>
  <c r="BG15" i="104"/>
  <c r="BZ14" i="104"/>
  <c r="AG9" i="104"/>
  <c r="AN30" i="104"/>
  <c r="BN102" i="104"/>
  <c r="BN15" i="104" s="1"/>
  <c r="CD18" i="104"/>
  <c r="CD8" i="104" s="1"/>
  <c r="BN14" i="104"/>
  <c r="BN30" i="104"/>
  <c r="BN9" i="104" s="1"/>
  <c r="BG9" i="104"/>
  <c r="BN46" i="104"/>
  <c r="CJ85" i="104"/>
  <c r="CR85" i="104" s="1"/>
  <c r="R15" i="60"/>
  <c r="D134" i="41"/>
  <c r="S109" i="41"/>
  <c r="S134" i="41" s="1"/>
  <c r="BN8" i="95"/>
  <c r="AK9" i="104"/>
  <c r="BN18" i="104"/>
  <c r="P16" i="60"/>
  <c r="Y48" i="60"/>
  <c r="AA26" i="104"/>
  <c r="Y93" i="60"/>
  <c r="CJ105" i="104"/>
  <c r="CR105" i="104" s="1"/>
  <c r="CP12" i="104"/>
  <c r="AT14" i="104"/>
  <c r="BA72" i="104"/>
  <c r="AN75" i="104"/>
  <c r="AN62" i="104"/>
  <c r="X20" i="60"/>
  <c r="CM16" i="95"/>
  <c r="Y101" i="60"/>
  <c r="AA21" i="104"/>
  <c r="AA52" i="104"/>
  <c r="Y69" i="60"/>
  <c r="AA108" i="104"/>
  <c r="U21" i="60"/>
  <c r="AK13" i="104"/>
  <c r="AP9" i="95"/>
  <c r="Y66" i="60"/>
  <c r="CR70" i="104"/>
  <c r="BZ14" i="95"/>
  <c r="W14" i="60"/>
  <c r="AN108" i="104"/>
  <c r="CT83" i="95"/>
  <c r="Y79" i="60"/>
  <c r="Y121" i="60"/>
  <c r="B17" i="102"/>
  <c r="H17" i="102" s="1"/>
  <c r="L19" i="61"/>
  <c r="BK15" i="104"/>
  <c r="N78" i="49"/>
  <c r="N13" i="49" s="1"/>
  <c r="M13" i="49"/>
  <c r="CT99" i="95"/>
  <c r="W17" i="60"/>
  <c r="CR39" i="104"/>
  <c r="N117" i="104"/>
  <c r="BG11" i="104"/>
  <c r="Y109" i="60"/>
  <c r="AN77" i="104"/>
  <c r="Y100" i="60"/>
  <c r="BZ16" i="104"/>
  <c r="BA53" i="104"/>
  <c r="CE12" i="104"/>
  <c r="CJ66" i="104"/>
  <c r="AN107" i="104"/>
  <c r="AA66" i="104"/>
  <c r="T12" i="104"/>
  <c r="CJ75" i="104"/>
  <c r="CR75" i="104" s="1"/>
  <c r="U18" i="60"/>
  <c r="Y72" i="60"/>
  <c r="P18" i="60"/>
  <c r="AN91" i="104"/>
  <c r="CP10" i="104"/>
  <c r="W22" i="60"/>
  <c r="AH11" i="95"/>
  <c r="BN12" i="95"/>
  <c r="AN64" i="104"/>
  <c r="Y120" i="60"/>
  <c r="B16" i="102"/>
  <c r="H16" i="102" s="1"/>
  <c r="P22" i="60"/>
  <c r="AA78" i="104"/>
  <c r="T13" i="104"/>
  <c r="S17" i="60"/>
  <c r="V22" i="60"/>
  <c r="T22" i="60"/>
  <c r="R13" i="95"/>
  <c r="CJ71" i="104"/>
  <c r="CR71" i="104" s="1"/>
  <c r="CF8" i="104"/>
  <c r="F10" i="95"/>
  <c r="CS12" i="95"/>
  <c r="CT51" i="95"/>
  <c r="CT66" i="95"/>
  <c r="CL12" i="95"/>
  <c r="AH10" i="95"/>
  <c r="Q15" i="60"/>
  <c r="CJ29" i="104"/>
  <c r="CR29" i="104" s="1"/>
  <c r="CT25" i="95"/>
  <c r="CS13" i="95"/>
  <c r="T15" i="60"/>
  <c r="CM14" i="95"/>
  <c r="N108" i="104"/>
  <c r="CR108" i="104" s="1"/>
  <c r="Y41" i="60"/>
  <c r="M133" i="49"/>
  <c r="N108" i="49"/>
  <c r="P15" i="60"/>
  <c r="Y36" i="60"/>
  <c r="AP12" i="95"/>
  <c r="CT39" i="95"/>
  <c r="CJ44" i="104"/>
  <c r="CR44" i="104" s="1"/>
  <c r="CT62" i="95"/>
  <c r="Y78" i="60"/>
  <c r="B14" i="102"/>
  <c r="H14" i="102" s="1"/>
  <c r="Y118" i="60"/>
  <c r="CS8" i="95"/>
  <c r="AA92" i="104"/>
  <c r="Y111" i="60"/>
  <c r="S19" i="60"/>
  <c r="Y67" i="60"/>
  <c r="L20" i="60"/>
  <c r="AT9" i="104"/>
  <c r="AN116" i="104"/>
  <c r="CP11" i="95"/>
  <c r="K132" i="49"/>
  <c r="CS16" i="95"/>
  <c r="R10" i="95"/>
  <c r="N31" i="104"/>
  <c r="CJ60" i="104"/>
  <c r="CR60" i="104" s="1"/>
  <c r="AK16" i="104"/>
  <c r="R14" i="60"/>
  <c r="R12" i="95"/>
  <c r="BN60" i="104"/>
  <c r="L14" i="61"/>
  <c r="CT93" i="95"/>
  <c r="Y73" i="60"/>
  <c r="Y61" i="60"/>
  <c r="L132" i="53"/>
  <c r="BG13" i="104"/>
  <c r="CJ64" i="104"/>
  <c r="CR64" i="104" s="1"/>
  <c r="AK8" i="104"/>
  <c r="CT40" i="95"/>
  <c r="CM13" i="95"/>
  <c r="N39" i="104"/>
  <c r="AA111" i="104"/>
  <c r="AT13" i="104"/>
  <c r="E101" i="59"/>
  <c r="D14" i="59"/>
  <c r="E14" i="59" s="1"/>
  <c r="BR16" i="104"/>
  <c r="BN9" i="95"/>
  <c r="CL8" i="95"/>
  <c r="CT18" i="95"/>
  <c r="CJ89" i="104"/>
  <c r="CR89" i="104" s="1"/>
  <c r="M9" i="54"/>
  <c r="N22" i="104"/>
  <c r="N118" i="104"/>
  <c r="BG12" i="104"/>
  <c r="CP9" i="95"/>
  <c r="I10" i="41"/>
  <c r="V21" i="60"/>
  <c r="CT108" i="95"/>
  <c r="CJ19" i="104"/>
  <c r="CR19" i="104" s="1"/>
  <c r="E107" i="59"/>
  <c r="D132" i="59"/>
  <c r="N10" i="54"/>
  <c r="N9" i="54" s="1"/>
  <c r="CT128" i="95"/>
  <c r="AN94" i="104"/>
  <c r="CT59" i="95"/>
  <c r="CT103" i="95"/>
  <c r="V15" i="95"/>
  <c r="Y126" i="60"/>
  <c r="B22" i="102"/>
  <c r="H22" i="102" s="1"/>
  <c r="G13" i="104"/>
  <c r="N78" i="104"/>
  <c r="CJ107" i="104"/>
  <c r="CR107" i="104" s="1"/>
  <c r="CJ100" i="104"/>
  <c r="CR100" i="104" s="1"/>
  <c r="BZ15" i="104"/>
  <c r="AA101" i="104"/>
  <c r="N102" i="104"/>
  <c r="G15" i="104"/>
  <c r="CR53" i="104"/>
  <c r="BZ10" i="104"/>
  <c r="AA42" i="104"/>
  <c r="T10" i="104"/>
  <c r="CJ78" i="104"/>
  <c r="CE13" i="104"/>
  <c r="AN119" i="104"/>
  <c r="CJ83" i="104"/>
  <c r="CR83" i="104" s="1"/>
  <c r="CJ104" i="104"/>
  <c r="CR104" i="104" s="1"/>
  <c r="N112" i="104"/>
  <c r="AN67" i="104"/>
  <c r="N91" i="104"/>
  <c r="CJ54" i="104"/>
  <c r="CE11" i="104"/>
  <c r="AA80" i="104"/>
  <c r="Q16" i="60"/>
  <c r="CR59" i="104"/>
  <c r="BA45" i="104"/>
  <c r="BA10" i="104" s="1"/>
  <c r="Y125" i="60"/>
  <c r="B21" i="102"/>
  <c r="H21" i="102" s="1"/>
  <c r="AA94" i="104"/>
  <c r="AN72" i="104"/>
  <c r="AN114" i="104"/>
  <c r="AG16" i="104"/>
  <c r="AA49" i="104"/>
  <c r="CR92" i="104"/>
  <c r="Q22" i="60"/>
  <c r="Y32" i="60"/>
  <c r="AX15" i="104"/>
  <c r="CD12" i="104"/>
  <c r="N28" i="104"/>
  <c r="N42" i="104"/>
  <c r="G10" i="104"/>
  <c r="BA63" i="104"/>
  <c r="BG8" i="104"/>
  <c r="CJ93" i="104"/>
  <c r="CR93" i="104" s="1"/>
  <c r="S21" i="60"/>
  <c r="BK14" i="104"/>
  <c r="CJ49" i="104"/>
  <c r="CR49" i="104" s="1"/>
  <c r="N64" i="104"/>
  <c r="AN60" i="104"/>
  <c r="CE14" i="104"/>
  <c r="CJ90" i="104"/>
  <c r="AA119" i="104"/>
  <c r="CR73" i="104"/>
  <c r="CD54" i="104"/>
  <c r="CD11" i="104" s="1"/>
  <c r="AA86" i="104"/>
  <c r="AA36" i="104"/>
  <c r="L16" i="60"/>
  <c r="AN90" i="104"/>
  <c r="AN14" i="104" s="1"/>
  <c r="AG14" i="104"/>
  <c r="AA115" i="104"/>
  <c r="CR115" i="104" s="1"/>
  <c r="AP8" i="95"/>
  <c r="AX16" i="104"/>
  <c r="N105" i="104"/>
  <c r="AN118" i="104"/>
  <c r="X18" i="60"/>
  <c r="AA34" i="104"/>
  <c r="Y119" i="60"/>
  <c r="B15" i="102"/>
  <c r="H15" i="102" s="1"/>
  <c r="CR34" i="104"/>
  <c r="AA107" i="104"/>
  <c r="N10" i="51"/>
  <c r="N9" i="51" s="1"/>
  <c r="M9" i="51"/>
  <c r="Y91" i="60"/>
  <c r="N62" i="104"/>
  <c r="K8" i="104"/>
  <c r="N25" i="104"/>
  <c r="CJ74" i="104"/>
  <c r="CR74" i="104" s="1"/>
  <c r="CJ31" i="104"/>
  <c r="CR31" i="104" s="1"/>
  <c r="K9" i="104"/>
  <c r="K12" i="104"/>
  <c r="R19" i="60"/>
  <c r="Y81" i="60"/>
  <c r="AN48" i="104"/>
  <c r="CJ40" i="104"/>
  <c r="CR40" i="104" s="1"/>
  <c r="Y105" i="60"/>
  <c r="AA47" i="104"/>
  <c r="AN41" i="104"/>
  <c r="Y52" i="60"/>
  <c r="Y90" i="60"/>
  <c r="CJ79" i="104"/>
  <c r="CR79" i="104" s="1"/>
  <c r="AN86" i="104"/>
  <c r="AH8" i="95"/>
  <c r="AN58" i="104"/>
  <c r="CD90" i="104"/>
  <c r="CD14" i="104" s="1"/>
  <c r="L19" i="60"/>
  <c r="N96" i="104"/>
  <c r="CJ20" i="104"/>
  <c r="CR20" i="104" s="1"/>
  <c r="X14" i="60"/>
  <c r="AX10" i="104"/>
  <c r="BG10" i="104"/>
  <c r="Y53" i="60"/>
  <c r="T20" i="60"/>
  <c r="AA43" i="104"/>
  <c r="BZ10" i="95"/>
  <c r="R9" i="95"/>
  <c r="X17" i="60"/>
  <c r="L18" i="60"/>
  <c r="M10" i="49"/>
  <c r="N42" i="49"/>
  <c r="N10" i="49" s="1"/>
  <c r="N30" i="104"/>
  <c r="G9" i="104"/>
  <c r="Y74" i="60"/>
  <c r="CJ61" i="104"/>
  <c r="CR61" i="104" s="1"/>
  <c r="CJ81" i="104"/>
  <c r="CR81" i="104" s="1"/>
  <c r="BA21" i="104"/>
  <c r="S16" i="60"/>
  <c r="CL15" i="95"/>
  <c r="CT102" i="95"/>
  <c r="Q18" i="60"/>
  <c r="I9" i="41"/>
  <c r="S9" i="41" s="1"/>
  <c r="U19" i="60"/>
  <c r="CT117" i="95"/>
  <c r="W18" i="60"/>
  <c r="AP14" i="95"/>
  <c r="U17" i="60"/>
  <c r="CP13" i="95"/>
  <c r="N58" i="104"/>
  <c r="S18" i="60"/>
  <c r="S14" i="60"/>
  <c r="CT52" i="95"/>
  <c r="AH15" i="95"/>
  <c r="J133" i="41"/>
  <c r="L17" i="41"/>
  <c r="L133" i="41" s="1"/>
  <c r="CT44" i="95"/>
  <c r="AH12" i="95"/>
  <c r="R16" i="60"/>
  <c r="L15" i="61"/>
  <c r="CJ36" i="104"/>
  <c r="CR36" i="104" s="1"/>
  <c r="Y99" i="60"/>
  <c r="H133" i="41"/>
  <c r="BR14" i="104"/>
  <c r="Y29" i="60"/>
  <c r="L14" i="41"/>
  <c r="CT73" i="95"/>
  <c r="W16" i="60"/>
  <c r="AA104" i="104"/>
  <c r="AA84" i="104"/>
  <c r="BR12" i="104"/>
  <c r="Y102" i="60"/>
  <c r="AA57" i="104"/>
  <c r="Q17" i="60"/>
  <c r="P20" i="60"/>
  <c r="Y96" i="60"/>
  <c r="W19" i="60"/>
  <c r="CP10" i="95"/>
  <c r="CP14" i="95"/>
  <c r="Y124" i="60"/>
  <c r="B20" i="102"/>
  <c r="H20" i="102" s="1"/>
  <c r="V15" i="60"/>
  <c r="Y56" i="60"/>
  <c r="U22" i="60"/>
  <c r="CS9" i="95"/>
  <c r="CT94" i="95"/>
  <c r="BK9" i="104"/>
  <c r="N89" i="104"/>
  <c r="CJ43" i="104"/>
  <c r="CR43" i="104" s="1"/>
  <c r="AH16" i="95"/>
  <c r="S11" i="41"/>
  <c r="CT65" i="95"/>
  <c r="CT67" i="95"/>
  <c r="L14" i="60"/>
  <c r="CJ103" i="104"/>
  <c r="CR103" i="104" s="1"/>
  <c r="CT100" i="95"/>
  <c r="F133" i="40"/>
  <c r="CT95" i="95"/>
  <c r="Y116" i="60"/>
  <c r="B12" i="102"/>
  <c r="H12" i="102" s="1"/>
  <c r="Y123" i="60"/>
  <c r="B19" i="102"/>
  <c r="H19" i="102" s="1"/>
  <c r="N10" i="52"/>
  <c r="N9" i="52" s="1"/>
  <c r="M9" i="52"/>
  <c r="CT107" i="95"/>
  <c r="AH13" i="95"/>
  <c r="Y43" i="60"/>
  <c r="BZ11" i="95"/>
  <c r="AD13" i="95"/>
  <c r="CT27" i="95"/>
  <c r="AN110" i="104"/>
  <c r="CR110" i="104" s="1"/>
  <c r="AP11" i="95"/>
  <c r="CT60" i="95"/>
  <c r="AA69" i="104"/>
  <c r="V17" i="60"/>
  <c r="N57" i="104"/>
  <c r="AN56" i="104"/>
  <c r="V18" i="60"/>
  <c r="L12" i="41"/>
  <c r="Y97" i="60"/>
  <c r="T132" i="53"/>
  <c r="N90" i="49"/>
  <c r="N14" i="49" s="1"/>
  <c r="M14" i="49"/>
  <c r="L17" i="61"/>
  <c r="E65" i="59"/>
  <c r="D11" i="59"/>
  <c r="E11" i="59" s="1"/>
  <c r="V16" i="95"/>
  <c r="D13" i="59"/>
  <c r="E13" i="59" s="1"/>
  <c r="E89" i="59"/>
  <c r="V8" i="95"/>
  <c r="AA58" i="104"/>
  <c r="V14" i="95"/>
  <c r="CT75" i="95"/>
  <c r="B131" i="59"/>
  <c r="AN25" i="104"/>
  <c r="R11" i="95"/>
  <c r="Y92" i="60"/>
  <c r="D10" i="59"/>
  <c r="E10" i="59" s="1"/>
  <c r="E53" i="59"/>
  <c r="V9" i="95"/>
  <c r="V19" i="60"/>
  <c r="M15" i="49"/>
  <c r="N102" i="49"/>
  <c r="N15" i="49" s="1"/>
  <c r="C132" i="49"/>
  <c r="Y44" i="60"/>
  <c r="BN122" i="104"/>
  <c r="AA121" i="104"/>
  <c r="CR121" i="104" s="1"/>
  <c r="Y128" i="60"/>
  <c r="B24" i="102"/>
  <c r="H24" i="102" s="1"/>
  <c r="AA122" i="104"/>
  <c r="CR122" i="104" s="1"/>
  <c r="CT124" i="95"/>
  <c r="T14" i="104"/>
  <c r="AA90" i="104"/>
  <c r="AA54" i="104"/>
  <c r="T11" i="104"/>
  <c r="CE8" i="104"/>
  <c r="CJ18" i="104"/>
  <c r="BA15" i="104"/>
  <c r="X14" i="104"/>
  <c r="AN76" i="104"/>
  <c r="X16" i="104"/>
  <c r="X22" i="60"/>
  <c r="AX13" i="104"/>
  <c r="BZ13" i="104"/>
  <c r="BA95" i="104"/>
  <c r="CR94" i="104"/>
  <c r="BN66" i="104"/>
  <c r="BK12" i="104"/>
  <c r="CJ33" i="104"/>
  <c r="CR33" i="104" s="1"/>
  <c r="BA8" i="104"/>
  <c r="T15" i="104"/>
  <c r="AA102" i="104"/>
  <c r="N119" i="104"/>
  <c r="CR119" i="104" s="1"/>
  <c r="AN68" i="104"/>
  <c r="K13" i="104"/>
  <c r="AA112" i="104"/>
  <c r="AA77" i="104"/>
  <c r="BA51" i="104"/>
  <c r="N54" i="104"/>
  <c r="G11" i="104"/>
  <c r="Y108" i="60"/>
  <c r="P21" i="60"/>
  <c r="X15" i="104"/>
  <c r="CJ97" i="104"/>
  <c r="CR97" i="104" s="1"/>
  <c r="AT15" i="104"/>
  <c r="AT10" i="104"/>
  <c r="CO9" i="104"/>
  <c r="CR21" i="104"/>
  <c r="CF14" i="104"/>
  <c r="AN80" i="104"/>
  <c r="BN25" i="104"/>
  <c r="CR109" i="104"/>
  <c r="AN39" i="104"/>
  <c r="CP8" i="104"/>
  <c r="X12" i="104"/>
  <c r="AN51" i="104"/>
  <c r="BG14" i="104"/>
  <c r="BA114" i="104"/>
  <c r="AN117" i="104"/>
  <c r="CL14" i="95"/>
  <c r="CT90" i="95"/>
  <c r="N68" i="104"/>
  <c r="AA113" i="104"/>
  <c r="CR113" i="104" s="1"/>
  <c r="BA112" i="104"/>
  <c r="N29" i="104"/>
  <c r="BN11" i="104"/>
  <c r="BA32" i="104"/>
  <c r="BA9" i="104" s="1"/>
  <c r="N95" i="104"/>
  <c r="Y65" i="60"/>
  <c r="AA87" i="104"/>
  <c r="K16" i="104"/>
  <c r="AX8" i="104"/>
  <c r="AA56" i="104"/>
  <c r="N90" i="104"/>
  <c r="G14" i="104"/>
  <c r="AN85" i="104"/>
  <c r="AA75" i="104"/>
  <c r="N97" i="104"/>
  <c r="BA118" i="104"/>
  <c r="AN120" i="104"/>
  <c r="CR120" i="104" s="1"/>
  <c r="X9" i="104"/>
  <c r="CR26" i="104"/>
  <c r="S15" i="60"/>
  <c r="AA70" i="104"/>
  <c r="CJ98" i="104"/>
  <c r="CR98" i="104" s="1"/>
  <c r="N32" i="104"/>
  <c r="V20" i="60"/>
  <c r="AN81" i="104"/>
  <c r="BR9" i="104"/>
  <c r="CT85" i="95"/>
  <c r="CR38" i="104"/>
  <c r="AX9" i="104"/>
  <c r="AN49" i="104"/>
  <c r="Y51" i="60"/>
  <c r="Y63" i="60"/>
  <c r="CD102" i="104"/>
  <c r="CD15" i="104" s="1"/>
  <c r="N54" i="49"/>
  <c r="N11" i="49" s="1"/>
  <c r="M11" i="49"/>
  <c r="Q14" i="60"/>
  <c r="N53" i="104"/>
  <c r="CJ24" i="104"/>
  <c r="CR24" i="104" s="1"/>
  <c r="BR13" i="104"/>
  <c r="AT8" i="104"/>
  <c r="N65" i="104"/>
  <c r="CT78" i="95"/>
  <c r="CL13" i="95"/>
  <c r="AX11" i="104"/>
  <c r="BK13" i="104"/>
  <c r="AX14" i="104"/>
  <c r="BN78" i="104"/>
  <c r="BN13" i="104" s="1"/>
  <c r="BA116" i="104"/>
  <c r="BK11" i="104"/>
  <c r="Y84" i="60"/>
  <c r="P19" i="60"/>
  <c r="Y19" i="60" s="1"/>
  <c r="CT30" i="95"/>
  <c r="CL9" i="95"/>
  <c r="T8" i="104"/>
  <c r="AA18" i="104"/>
  <c r="W15" i="60"/>
  <c r="BN76" i="104"/>
  <c r="AA23" i="104"/>
  <c r="M9" i="49"/>
  <c r="N30" i="49"/>
  <c r="N9" i="49" s="1"/>
  <c r="Y42" i="60"/>
  <c r="U16" i="60"/>
  <c r="O132" i="53"/>
  <c r="S20" i="60"/>
  <c r="N88" i="104"/>
  <c r="AK11" i="104"/>
  <c r="AN43" i="104"/>
  <c r="N34" i="104"/>
  <c r="BA78" i="104"/>
  <c r="BA13" i="104" s="1"/>
  <c r="N41" i="104"/>
  <c r="L18" i="61"/>
  <c r="Y30" i="60"/>
  <c r="AD10" i="95"/>
  <c r="CP12" i="95"/>
  <c r="AN78" i="104"/>
  <c r="AN13" i="104" s="1"/>
  <c r="AG13" i="104"/>
  <c r="Y47" i="60"/>
  <c r="L22" i="61"/>
  <c r="CT37" i="95"/>
  <c r="CT20" i="95"/>
  <c r="CT47" i="95"/>
  <c r="K15" i="104"/>
  <c r="U15" i="60"/>
  <c r="CP16" i="95"/>
  <c r="AK10" i="104"/>
  <c r="BN10" i="95"/>
  <c r="E133" i="41"/>
  <c r="I17" i="41"/>
  <c r="I133" i="41" s="1"/>
  <c r="AK12" i="104"/>
  <c r="Y104" i="60"/>
  <c r="X21" i="60"/>
  <c r="AA22" i="104"/>
  <c r="BZ16" i="95"/>
  <c r="B133" i="40"/>
  <c r="CS15" i="95"/>
  <c r="CT86" i="95"/>
  <c r="CJ46" i="104"/>
  <c r="CR46" i="104" s="1"/>
  <c r="B18" i="102"/>
  <c r="H18" i="102" s="1"/>
  <c r="Y122" i="60"/>
  <c r="T14" i="60"/>
  <c r="Y68" i="60"/>
  <c r="CJ22" i="104"/>
  <c r="CR22" i="104" s="1"/>
  <c r="Y86" i="60"/>
  <c r="N71" i="104"/>
  <c r="L20" i="61"/>
  <c r="T18" i="60"/>
  <c r="B132" i="49"/>
  <c r="AA89" i="104"/>
  <c r="AA28" i="104"/>
  <c r="Y89" i="60"/>
  <c r="D12" i="41"/>
  <c r="S12" i="41" s="1"/>
  <c r="CT35" i="95"/>
  <c r="CT101" i="95"/>
  <c r="Y24" i="60"/>
  <c r="P14" i="60"/>
  <c r="Y14" i="60" s="1"/>
  <c r="Y117" i="60"/>
  <c r="B13" i="102"/>
  <c r="H13" i="102" s="1"/>
  <c r="Y59" i="60"/>
  <c r="D13" i="41"/>
  <c r="S13" i="41" s="1"/>
  <c r="CO15" i="104"/>
  <c r="CM11" i="95"/>
  <c r="CJ51" i="104"/>
  <c r="CR51" i="104" s="1"/>
  <c r="CJ23" i="104"/>
  <c r="CR23" i="104" s="1"/>
  <c r="CJ95" i="104"/>
  <c r="CR95" i="104" s="1"/>
  <c r="AA95" i="104"/>
  <c r="M9" i="56"/>
  <c r="CT54" i="95"/>
  <c r="CT11" i="95" s="1"/>
  <c r="CL11" i="95"/>
  <c r="N18" i="49"/>
  <c r="N8" i="49" s="1"/>
  <c r="M8" i="49"/>
  <c r="X15" i="60"/>
  <c r="L13" i="41"/>
  <c r="AD9" i="95"/>
  <c r="I132" i="49"/>
  <c r="F13" i="95"/>
  <c r="AA37" i="104"/>
  <c r="E29" i="59"/>
  <c r="D8" i="59"/>
  <c r="E8" i="59" s="1"/>
  <c r="F9" i="95"/>
  <c r="CJ48" i="104"/>
  <c r="CR48" i="104" s="1"/>
  <c r="AP10" i="95"/>
  <c r="N77" i="104"/>
  <c r="D10" i="41"/>
  <c r="Y60" i="60"/>
  <c r="P17" i="60"/>
  <c r="Y17" i="60" s="1"/>
  <c r="S22" i="60"/>
  <c r="Y87" i="60"/>
  <c r="E17" i="59"/>
  <c r="D7" i="59"/>
  <c r="E7" i="59" s="1"/>
  <c r="CS14" i="95"/>
  <c r="Y107" i="60"/>
  <c r="CT38" i="95"/>
  <c r="E113" i="59"/>
  <c r="D15" i="59"/>
  <c r="CP15" i="95"/>
  <c r="F131" i="59"/>
  <c r="C131" i="59"/>
  <c r="M16" i="49"/>
  <c r="M132" i="49" s="1"/>
  <c r="N114" i="49"/>
  <c r="N16" i="49" s="1"/>
  <c r="N132" i="49" s="1"/>
  <c r="I15" i="41"/>
  <c r="S15" i="41" s="1"/>
  <c r="AA96" i="104"/>
  <c r="V10" i="95"/>
  <c r="AA8" i="104" l="1"/>
  <c r="N14" i="104"/>
  <c r="BA16" i="104"/>
  <c r="Y21" i="60"/>
  <c r="Y20" i="60"/>
  <c r="N10" i="104"/>
  <c r="CR116" i="104"/>
  <c r="Y15" i="60"/>
  <c r="AA13" i="104"/>
  <c r="AN11" i="104"/>
  <c r="CR102" i="104"/>
  <c r="CJ15" i="104"/>
  <c r="S14" i="41"/>
  <c r="CT16" i="95"/>
  <c r="AA9" i="104"/>
  <c r="AN12" i="104"/>
  <c r="AA16" i="104"/>
  <c r="BA11" i="104"/>
  <c r="CJ10" i="104"/>
  <c r="CR42" i="104"/>
  <c r="CR10" i="104" s="1"/>
  <c r="N14" i="53"/>
  <c r="R90" i="53"/>
  <c r="R14" i="53" s="1"/>
  <c r="N8" i="53"/>
  <c r="R18" i="53"/>
  <c r="R8" i="53" s="1"/>
  <c r="BB10" i="95"/>
  <c r="N10" i="53"/>
  <c r="R42" i="53"/>
  <c r="R10" i="53" s="1"/>
  <c r="CD16" i="104"/>
  <c r="BB15" i="95"/>
  <c r="E15" i="59"/>
  <c r="E131" i="59" s="1"/>
  <c r="D131" i="59"/>
  <c r="CT13" i="95"/>
  <c r="CT14" i="95"/>
  <c r="AA11" i="104"/>
  <c r="CR90" i="104"/>
  <c r="CR14" i="104" s="1"/>
  <c r="CJ14" i="104"/>
  <c r="AN16" i="104"/>
  <c r="AA10" i="104"/>
  <c r="N15" i="104"/>
  <c r="N133" i="49"/>
  <c r="CT12" i="95"/>
  <c r="Y22" i="60"/>
  <c r="CR66" i="104"/>
  <c r="CR12" i="104" s="1"/>
  <c r="CJ12" i="104"/>
  <c r="CR117" i="104"/>
  <c r="Y16" i="60"/>
  <c r="CR114" i="104"/>
  <c r="CR16" i="104" s="1"/>
  <c r="N16" i="104"/>
  <c r="CR111" i="104"/>
  <c r="N12" i="104"/>
  <c r="R15" i="95"/>
  <c r="BB11" i="95"/>
  <c r="AA15" i="104"/>
  <c r="CR18" i="104"/>
  <c r="CR8" i="104" s="1"/>
  <c r="CJ8" i="104"/>
  <c r="AA14" i="104"/>
  <c r="CT15" i="95"/>
  <c r="N9" i="104"/>
  <c r="CR112" i="104"/>
  <c r="CR118" i="104"/>
  <c r="CT8" i="95"/>
  <c r="Y18" i="60"/>
  <c r="BN8" i="104"/>
  <c r="N8" i="104"/>
  <c r="BA12" i="104"/>
  <c r="BN16" i="104"/>
  <c r="AN8" i="104"/>
  <c r="BN15" i="95"/>
  <c r="BB8" i="95"/>
  <c r="N133" i="53"/>
  <c r="R108" i="53"/>
  <c r="R133" i="53" s="1"/>
  <c r="N9" i="53"/>
  <c r="R30" i="53"/>
  <c r="R9" i="53" s="1"/>
  <c r="CT9" i="95"/>
  <c r="N11" i="104"/>
  <c r="BN12" i="104"/>
  <c r="CR54" i="104"/>
  <c r="CR11" i="104" s="1"/>
  <c r="CJ11" i="104"/>
  <c r="CR78" i="104"/>
  <c r="CR13" i="104" s="1"/>
  <c r="CJ13" i="104"/>
  <c r="N13" i="104"/>
  <c r="E132" i="59"/>
  <c r="S10" i="41"/>
  <c r="AA12" i="104"/>
  <c r="AN9" i="104"/>
  <c r="CR30" i="104"/>
  <c r="CR9" i="104" s="1"/>
  <c r="CJ9" i="104"/>
  <c r="CT10" i="95"/>
  <c r="D133" i="41"/>
  <c r="S17" i="41"/>
  <c r="S133" i="41" s="1"/>
  <c r="AN10" i="104"/>
  <c r="AN15" i="104"/>
  <c r="N16" i="53"/>
  <c r="R114" i="53"/>
  <c r="R16" i="53" s="1"/>
  <c r="N12" i="53"/>
  <c r="R66" i="53"/>
  <c r="R12" i="53" s="1"/>
  <c r="N15" i="53"/>
  <c r="R102" i="53"/>
  <c r="N13" i="53"/>
  <c r="R78" i="53"/>
  <c r="R13" i="53" s="1"/>
  <c r="BB12" i="95"/>
  <c r="N11" i="53"/>
  <c r="R54" i="53"/>
  <c r="R11" i="53" s="1"/>
  <c r="N132" i="53" l="1"/>
  <c r="CR15" i="104"/>
  <c r="R15" i="53"/>
  <c r="R132" i="53" s="1"/>
</calcChain>
</file>

<file path=xl/comments1.xml><?xml version="1.0" encoding="utf-8"?>
<comments xmlns="http://schemas.openxmlformats.org/spreadsheetml/2006/main">
  <authors>
    <author>[LogonUser]</author>
  </authors>
  <commentList>
    <comment ref="P41"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9"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3"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<sst xmlns="http://schemas.openxmlformats.org/spreadsheetml/2006/main" count="4456" uniqueCount="725">
  <si>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</si>
  <si>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</si>
  <si>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</si>
  <si>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</si>
  <si>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</si>
  <si>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</si>
  <si>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</si>
  <si>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</si>
  <si>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</si>
  <si>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</si>
  <si>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</si>
  <si>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</si>
  <si>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</si>
  <si>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</si>
  <si>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</si>
  <si>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</si>
  <si>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</si>
  <si>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</si>
  <si>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</si>
  <si>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</si>
  <si>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</si>
  <si>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</si>
  <si>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</si>
  <si>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</si>
  <si>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</si>
  <si>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</si>
  <si>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</si>
  <si>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</si>
  <si>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</si>
  <si>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</si>
  <si>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</si>
  <si>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</si>
  <si>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</si>
  <si>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</si>
  <si>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</si>
  <si>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</si>
  <si>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</si>
  <si>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</si>
  <si>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</si>
  <si>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</si>
  <si>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</si>
  <si>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</si>
  <si>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</si>
  <si>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</si>
  <si>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</si>
  <si>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</si>
  <si>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</si>
  <si>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</si>
  <si>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</si>
  <si>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</si>
  <si>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</si>
  <si>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</si>
  <si>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</si>
  <si>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</si>
  <si>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</si>
  <si>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</si>
  <si>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</si>
  <si>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</si>
  <si>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</si>
  <si>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</si>
  <si>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</si>
  <si>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</si>
  <si>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</si>
  <si>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</si>
  <si>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</si>
  <si>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</si>
  <si>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</si>
  <si>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</si>
  <si>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</si>
  <si>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</si>
  <si>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</si>
  <si>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</si>
  <si>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</si>
  <si>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</si>
  <si>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</si>
  <si>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</si>
  <si>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</si>
  <si>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</si>
  <si>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</si>
  <si>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</si>
  <si>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</si>
  <si>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</si>
  <si>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</si>
  <si>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</si>
  <si>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</si>
  <si>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</si>
  <si>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</si>
  <si>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</si>
  <si>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</si>
  <si>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</si>
  <si>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</si>
  <si>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</si>
  <si>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</si>
  <si>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</si>
  <si>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</si>
  <si>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</si>
  <si>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</si>
  <si>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</si>
  <si>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</si>
  <si>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</si>
  <si>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</si>
  <si>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</si>
  <si>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</si>
  <si>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</si>
  <si>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</si>
  <si>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</si>
  <si>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</si>
  <si>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</si>
  <si>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</si>
  <si>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</si>
  <si>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</si>
  <si>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</si>
  <si>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</si>
  <si>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</si>
  <si>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</si>
  <si>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</si>
  <si>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</si>
  <si>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</si>
  <si>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</si>
  <si>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</si>
  <si>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</si>
  <si>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</si>
  <si>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</si>
  <si>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</si>
  <si>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</si>
  <si>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</si>
  <si>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</si>
  <si>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</si>
  <si>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</si>
  <si>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</si>
  <si>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</si>
  <si>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</si>
  <si>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</si>
  <si>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</si>
  <si>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</si>
  <si>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</si>
  <si>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</si>
  <si>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</si>
  <si>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</si>
  <si>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</si>
  <si>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</si>
  <si>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</si>
  <si>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</si>
  <si>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</si>
  <si>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</si>
  <si>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</si>
  <si>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</si>
  <si>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</si>
  <si>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</si>
  <si>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</si>
  <si>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</si>
  <si>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</si>
  <si>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</si>
  <si>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</si>
  <si>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</si>
  <si>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</si>
  <si>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</si>
  <si>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</si>
  <si>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</si>
  <si>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</si>
  <si>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</si>
  <si>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</si>
  <si>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</si>
  <si>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</si>
  <si>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</si>
  <si>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</si>
  <si>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</si>
  <si>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</si>
  <si>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</si>
  <si>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</si>
  <si>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</si>
  <si>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</si>
  <si>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</si>
  <si>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</si>
  <si>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</si>
  <si>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</si>
  <si>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</si>
  <si>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</si>
  <si>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</si>
  <si>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</si>
  <si>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</si>
  <si>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</si>
  <si>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</si>
  <si>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</si>
  <si>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</si>
  <si>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</si>
  <si>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</si>
  <si>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</si>
  <si>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</si>
  <si>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</si>
  <si>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</si>
  <si>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</si>
  <si>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</si>
  <si>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</si>
  <si>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</si>
  <si>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</si>
  <si>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</si>
  <si>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</si>
  <si>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</si>
  <si>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</si>
  <si>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</si>
  <si>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</si>
  <si>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</si>
  <si>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</si>
  <si>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</si>
  <si>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</si>
  <si>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</si>
  <si>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</si>
  <si>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</si>
  <si>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</si>
  <si>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</si>
  <si>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</si>
  <si>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</si>
  <si>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</si>
  <si>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</si>
  <si>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</si>
  <si>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</si>
  <si>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</si>
  <si>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</si>
  <si>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</si>
  <si>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</si>
  <si>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</si>
  <si>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</si>
  <si>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</si>
  <si>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</si>
  <si>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</si>
  <si>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</si>
  <si>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</si>
  <si>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</si>
  <si>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</si>
  <si>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Department of the Environment and Energy</t>
  </si>
  <si>
    <t>GPO Box 787</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</si>
  <si>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</si>
  <si>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</si>
  <si>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</si>
  <si>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</si>
  <si>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</si>
  <si>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</si>
  <si>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</si>
  <si>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</si>
  <si>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</si>
  <si>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</si>
  <si>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</si>
  <si>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</si>
  <si>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</si>
  <si>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</si>
  <si>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</si>
  <si>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</si>
  <si>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</si>
  <si>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</si>
  <si>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</si>
  <si>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</si>
  <si>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</si>
  <si>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</si>
  <si>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</si>
  <si>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</si>
  <si>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</si>
  <si>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</si>
  <si>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</si>
  <si>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</si>
  <si>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</si>
  <si>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</si>
  <si>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</si>
  <si>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</si>
  <si>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</si>
  <si>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</si>
  <si>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</si>
  <si>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</si>
  <si>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</si>
  <si>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</si>
  <si>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</si>
  <si>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</si>
  <si>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</si>
  <si>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</si>
  <si>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</si>
  <si>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</si>
  <si>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</si>
  <si>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</si>
  <si>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</si>
  <si>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</si>
  <si>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</si>
  <si>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</si>
  <si>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</si>
  <si>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</si>
  <si>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</si>
  <si>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</si>
  <si>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</si>
  <si>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</si>
  <si>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</si>
  <si>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</si>
  <si>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</si>
  <si>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</si>
  <si>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</si>
  <si>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</si>
  <si>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</si>
  <si>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</si>
  <si>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</si>
  <si>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</si>
  <si>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</si>
  <si>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</si>
  <si>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</si>
  <si>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</si>
  <si>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</si>
  <si>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</si>
  <si>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</si>
  <si>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</si>
  <si>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</si>
  <si>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</si>
  <si>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</si>
  <si>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</si>
  <si>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</si>
  <si>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</si>
  <si>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</si>
  <si>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</si>
  <si>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</si>
  <si>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</si>
  <si>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</si>
  <si>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</si>
  <si>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</si>
  <si>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</si>
  <si>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</si>
  <si>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</si>
  <si>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</si>
  <si>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</si>
  <si>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</si>
  <si>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</si>
  <si>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</si>
  <si>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</si>
  <si>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</si>
  <si>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</si>
  <si>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</si>
  <si>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</si>
  <si>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</si>
  <si>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</si>
  <si>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</si>
  <si>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</si>
  <si>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</si>
  <si>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</si>
  <si>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</si>
  <si>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</si>
  <si>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</si>
  <si>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</si>
  <si>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</si>
  <si>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</si>
  <si>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</si>
  <si>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</si>
  <si>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</si>
  <si>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</si>
  <si>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</si>
  <si>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</si>
  <si>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</si>
  <si>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</si>
  <si>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</si>
  <si>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</si>
  <si>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</si>
  <si>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</si>
  <si>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</si>
  <si>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</si>
  <si>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</si>
  <si>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</si>
  <si>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</si>
  <si>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</si>
  <si>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</si>
  <si>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</si>
  <si>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</si>
  <si>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</si>
  <si>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</si>
  <si>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</si>
  <si>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</si>
  <si>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</si>
  <si>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</si>
  <si>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</si>
  <si>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</si>
  <si>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</si>
  <si>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</si>
  <si>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</si>
  <si>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</si>
  <si>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</si>
  <si>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</si>
  <si>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</si>
  <si>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</si>
  <si>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</si>
  <si>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</si>
  <si>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</si>
  <si>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</si>
  <si>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</si>
  <si>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</si>
  <si>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</si>
  <si>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</si>
  <si>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</si>
  <si>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</si>
  <si>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</si>
  <si>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</si>
  <si>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</si>
  <si>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</si>
  <si>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</si>
  <si>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</si>
  <si>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</si>
  <si>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</si>
  <si>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</si>
  <si>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</si>
  <si>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</si>
  <si>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</si>
  <si>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</si>
  <si>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</si>
  <si>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</si>
  <si>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</si>
  <si>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</si>
  <si>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</si>
  <si>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</si>
  <si>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</si>
  <si>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</si>
  <si>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</si>
  <si>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</si>
  <si>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</si>
  <si>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</si>
  <si>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</si>
  <si>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</si>
  <si>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</si>
  <si>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</si>
  <si>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</si>
  <si>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</si>
  <si>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</si>
  <si>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</si>
  <si>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</si>
  <si>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</si>
  <si>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</si>
  <si>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</si>
  <si>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</si>
  <si>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</si>
  <si>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</si>
  <si>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</si>
  <si>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</si>
  <si>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</si>
  <si>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</si>
  <si>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</si>
  <si>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</si>
  <si>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</si>
  <si>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</si>
  <si>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</si>
  <si>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</si>
  <si>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</si>
  <si>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</si>
  <si>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</si>
  <si>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</si>
  <si>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</si>
  <si>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</si>
  <si>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</si>
  <si>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</si>
  <si>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</si>
  <si>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</si>
  <si>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</si>
  <si>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</si>
  <si>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</si>
  <si>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</si>
  <si>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</si>
  <si>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</si>
  <si>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</si>
  <si>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</si>
  <si>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</si>
  <si>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</si>
  <si>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</si>
  <si>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</si>
  <si>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</si>
  <si>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</si>
  <si>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</si>
  <si>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</si>
  <si>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</si>
  <si>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</si>
  <si>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</si>
  <si>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</si>
  <si>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</si>
  <si>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</si>
  <si>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</si>
  <si>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</si>
  <si>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</si>
  <si>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</si>
  <si>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</si>
  <si>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</si>
  <si>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</si>
  <si>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</si>
  <si>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</si>
  <si>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</si>
  <si>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</si>
  <si>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</si>
  <si>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</si>
  <si>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</si>
  <si>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</si>
  <si>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</si>
  <si>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</si>
  <si>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</si>
  <si>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</si>
  <si>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</si>
  <si>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</si>
  <si>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</si>
  <si>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</si>
  <si>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</si>
  <si>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</si>
  <si>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</si>
  <si>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</si>
  <si>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</si>
  <si>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</si>
  <si>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</si>
  <si>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</si>
  <si>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</si>
  <si>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</si>
  <si>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</si>
  <si>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</si>
  <si>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</si>
  <si>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</si>
  <si>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</si>
  <si>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</si>
  <si>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</si>
  <si>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</si>
  <si>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</si>
  <si>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</si>
  <si>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</si>
  <si>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</si>
  <si>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</si>
  <si>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</si>
  <si>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</si>
  <si>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</si>
  <si>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</si>
  <si>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</si>
  <si>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</si>
  <si>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</si>
  <si>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</si>
  <si>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</si>
  <si>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</si>
  <si>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</si>
  <si>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</si>
  <si>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</si>
  <si>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</si>
  <si>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</si>
  <si>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</si>
  <si>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</si>
  <si>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</si>
  <si>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</si>
  <si>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</si>
  <si>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</si>
  <si>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</si>
  <si>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</si>
  <si>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</si>
  <si>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</si>
  <si>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</si>
  <si>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</si>
  <si>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</si>
  <si>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</si>
  <si>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</si>
  <si>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</si>
  <si>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</si>
  <si>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</si>
  <si>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</si>
  <si>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</si>
  <si>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</si>
  <si>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</si>
  <si>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</si>
  <si>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</si>
  <si>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</si>
  <si>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</si>
  <si>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</si>
  <si>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</si>
  <si>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</si>
  <si>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</si>
  <si>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</si>
  <si>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</si>
  <si>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</si>
  <si>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</si>
  <si>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</si>
  <si>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</si>
  <si>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</si>
  <si>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</si>
  <si>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</si>
  <si>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</si>
  <si>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</si>
  <si>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</si>
  <si>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</si>
  <si>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</si>
  <si>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</si>
  <si>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</si>
  <si>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</si>
  <si>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</si>
  <si>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</si>
  <si>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</si>
  <si>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</si>
  <si>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</si>
  <si>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</si>
  <si>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</si>
  <si>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</si>
  <si>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</si>
  <si>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</si>
  <si>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</si>
  <si>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</si>
  <si>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</si>
  <si>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</si>
  <si>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</si>
  <si>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</si>
  <si>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</si>
  <si>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</si>
  <si>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</si>
  <si>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</si>
  <si>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</si>
  <si>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</si>
  <si>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</si>
  <si>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</si>
  <si>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</si>
  <si>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</si>
  <si>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</si>
  <si>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</si>
  <si>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</si>
  <si>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</si>
  <si>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</si>
  <si>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</si>
  <si>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</si>
  <si>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</si>
  <si>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</si>
  <si>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</si>
  <si>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</si>
  <si>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</si>
  <si>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</si>
  <si>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</si>
  <si>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</si>
  <si>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</si>
  <si>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</si>
  <si>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</si>
  <si>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</si>
  <si>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</si>
  <si>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</si>
  <si>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</si>
  <si>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</si>
  <si>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</si>
  <si>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</si>
  <si>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</si>
  <si>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</si>
  <si>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</si>
  <si>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</si>
  <si>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</si>
  <si>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</si>
  <si>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</si>
  <si>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</si>
  <si>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</si>
  <si>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</si>
  <si>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</si>
  <si>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</si>
  <si>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</si>
  <si>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</si>
  <si>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</si>
  <si>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</si>
  <si>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 Copyright Commonwealth of Australia, 2019.</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</si>
  <si>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</si>
  <si>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</si>
  <si>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</si>
  <si>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</si>
  <si>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This report should be attributed as ‘Australian Petroleum Statistics, Commonwealth of Australia 2019’.</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</si>
  <si>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</si>
  <si>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</si>
  <si>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</si>
  <si>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</si>
  <si>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</si>
  <si>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</si>
  <si>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</si>
  <si>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</si>
  <si>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</si>
  <si>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</si>
  <si>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</si>
  <si>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</si>
  <si>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</si>
  <si>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</si>
  <si>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</si>
  <si>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</si>
  <si>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</si>
  <si>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</si>
  <si>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</si>
  <si>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</si>
  <si>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</si>
  <si>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</si>
  <si>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</si>
  <si>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</si>
  <si>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</si>
  <si>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</si>
  <si>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</si>
  <si>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</si>
  <si>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</si>
  <si>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</si>
  <si>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</si>
  <si>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</si>
  <si>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</si>
  <si>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</si>
  <si>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</si>
  <si>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</si>
  <si>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</si>
  <si>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</si>
  <si>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</si>
  <si>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</si>
  <si>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</si>
  <si>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</si>
  <si>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</si>
  <si>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</si>
  <si>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</si>
  <si>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</si>
  <si>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Totals for 2016-17 and 2017-18 are correct as of August 2017 and February 2019 respectively. Totals may not reconcile with those in Table 5BB due to the timing of revisions</t>
  </si>
  <si>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</si>
  <si>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</si>
  <si>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</si>
  <si>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</si>
  <si>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</si>
  <si>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2018-2019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</si>
  <si>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</si>
  <si>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</si>
  <si>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</si>
  <si>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</si>
  <si>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</si>
  <si>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</si>
  <si>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</si>
  <si>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</si>
  <si>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</si>
  <si>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</si>
  <si>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</si>
  <si>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</si>
  <si>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</si>
  <si>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Vol.8 no.11</t>
  </si>
  <si>
    <t>Australian Petroleum Statistics, Department of the Environment and Energy, Canberra, 15-01-2020.</t>
  </si>
  <si>
    <t>Table 8B. Comparison of retail fuel prices and taxes in OECD countries - September Quarter 2019</t>
  </si>
  <si>
    <t>Figure 8B. Comparison of retail fuel prices and taxes in OECD countries - September Quarter 2019</t>
  </si>
  <si>
    <t>Selected Country Details PNG SING        No State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</si>
</sst>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59">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25">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cellStyleXfs>
  <cellXfs count="787">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1" fillId="0" borderId="1" xfId="7" applyFont="1" applyFill="1" applyBorder="1" applyAlignment="1">
      <alignment horizontal="left"/>
    </xf>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69" fontId="30" fillId="0" borderId="0" xfId="7" applyNumberFormat="1" applyFont="1" applyFill="1" applyBorder="1"/>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49" fontId="32" fillId="0" borderId="0" xfId="0" applyNumberFormat="1" applyFont="1"/>
    <xf numFmtId="17" fontId="32" fillId="0" borderId="0" xfId="0" applyNumberFormat="1" applyFont="1"/>
    <xf numFmtId="0" fontId="30" fillId="0" borderId="0" xfId="0" applyFont="1"/>
    <xf numFmtId="0" fontId="35" fillId="0" borderId="0" xfId="15" applyFont="1" applyFill="1" applyAlignment="1">
      <alignment horizontal="lef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quotePrefix="1" applyFont="1" applyFill="1" applyBorder="1" applyAlignment="1">
      <alignment horizontal="left" vertical="top" wrapText="1"/>
    </xf>
    <xf numFmtId="0" fontId="50" fillId="0" borderId="0" xfId="7" applyFont="1" applyFill="1" applyBorder="1" applyAlignment="1">
      <alignment horizontal="left" vertical="top" wrapText="1"/>
    </xf>
    <xf numFmtId="0" fontId="38" fillId="0" borderId="0" xfId="0" applyFont="1" applyAlignment="1">
      <alignment horizontal="center" vertical="top"/>
    </xf>
    <xf numFmtId="0" fontId="39" fillId="0" borderId="0" xfId="9" applyFont="1" applyFill="1" applyBorder="1" applyAlignment="1">
      <alignment horizontal="left" vertical="center"/>
    </xf>
    <xf numFmtId="166" fontId="35" fillId="0" borderId="0" xfId="9" applyNumberFormat="1" applyFont="1" applyFill="1" applyBorder="1" applyAlignment="1">
      <alignment horizontal="left"/>
    </xf>
    <xf numFmtId="0" fontId="28" fillId="0" borderId="0" xfId="0" quotePrefix="1" applyFont="1" applyAlignment="1">
      <alignment horizontal="left" vertical="top" wrapText="1"/>
    </xf>
    <xf numFmtId="0" fontId="28" fillId="0" borderId="0" xfId="0" quotePrefix="1" applyFont="1" applyAlignment="1">
      <alignment horizontal="left" vertical="center" wrapText="1"/>
    </xf>
    <xf numFmtId="0" fontId="55" fillId="0" borderId="0" xfId="7" applyFont="1" applyFill="1" applyBorder="1" applyAlignment="1">
      <alignment horizontal="left" vertical="top"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9"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32" fillId="0" borderId="0" xfId="7" applyFont="1" applyBorder="1" applyAlignment="1">
      <alignment horizontal="lef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1"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4" xfId="9" applyFont="1" applyFill="1" applyBorder="1" applyAlignment="1">
      <alignment horizontal="right" vertical="top"/>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9" fillId="0" borderId="0" xfId="9" applyFont="1" applyFill="1" applyBorder="1" applyAlignment="1">
      <alignment horizontal="left"/>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9" xfId="9" applyFont="1" applyFill="1" applyBorder="1" applyAlignment="1">
      <alignment horizontal="right" vertical="top" wrapText="1"/>
    </xf>
    <xf numFmtId="0" fontId="31" fillId="0" borderId="7"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3" xfId="7" applyFont="1" applyFill="1" applyBorder="1" applyAlignment="1">
      <alignment horizontal="left"/>
    </xf>
    <xf numFmtId="0" fontId="31" fillId="0" borderId="8" xfId="7" applyFont="1" applyFill="1" applyBorder="1" applyAlignment="1">
      <alignment horizontal="left"/>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16" fillId="0" borderId="0" xfId="7" applyFont="1" applyFill="1" applyBorder="1" applyAlignment="1">
      <alignment horizontal="left" wrapText="1" readingOrder="1"/>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25">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3" xfId="10"/>
    <cellStyle name="Normal 4" xfId="11"/>
    <cellStyle name="Normal 4 6 2" xfId="22"/>
    <cellStyle name="Normal 5" xfId="12"/>
    <cellStyle name="Normal 6" xfId="20"/>
    <cellStyle name="Normal__RES_Jun2011" xfId="13"/>
    <cellStyle name="Normal_cover sheets inc contents1" xfId="14"/>
    <cellStyle name="Normal_OECD Prices and Taxes December 06" xfId="15"/>
    <cellStyle name="Percent" xfId="16" builtinId="5"/>
    <cellStyle name="Percent 2" xfId="17"/>
    <cellStyle name="Percent 2 2"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8B'!$A$8:$A$39</c:f>
              <c:strCache>
                <c:ptCount val="32"/>
                <c:pt idx="0">
                  <c:v>United States</c:v>
                </c:pt>
                <c:pt idx="1">
                  <c:v>Canada</c:v>
                </c:pt>
                <c:pt idx="2">
                  <c:v>Australia</c:v>
                </c:pt>
                <c:pt idx="3">
                  <c:v>Chile</c:v>
                </c:pt>
                <c:pt idx="4">
                  <c:v>Turkey</c:v>
                </c:pt>
                <c:pt idx="5">
                  <c:v>Poland</c:v>
                </c:pt>
                <c:pt idx="6">
                  <c:v>Hungary</c:v>
                </c:pt>
                <c:pt idx="7">
                  <c:v>Lithuania</c:v>
                </c:pt>
                <c:pt idx="8">
                  <c:v>Austria</c:v>
                </c:pt>
                <c:pt idx="9">
                  <c:v>Czech Republic</c:v>
                </c:pt>
                <c:pt idx="10">
                  <c:v>Latvia</c:v>
                </c:pt>
                <c:pt idx="11">
                  <c:v>Slovenia</c:v>
                </c:pt>
                <c:pt idx="12">
                  <c:v>Spain</c:v>
                </c:pt>
                <c:pt idx="13">
                  <c:v>New Zealand</c:v>
                </c:pt>
                <c:pt idx="14">
                  <c:v>Luxembourg</c:v>
                </c:pt>
                <c:pt idx="15">
                  <c:v>Estonia</c:v>
                </c:pt>
                <c:pt idx="16">
                  <c:v>Slovak Republic</c:v>
                </c:pt>
                <c:pt idx="17">
                  <c:v>Korea</c:v>
                </c:pt>
                <c:pt idx="18">
                  <c:v>United Kingdom</c:v>
                </c:pt>
                <c:pt idx="19">
                  <c:v>Ireland</c:v>
                </c:pt>
                <c:pt idx="20">
                  <c:v>Germany</c:v>
                </c:pt>
                <c:pt idx="21">
                  <c:v>Switzerland</c:v>
                </c:pt>
                <c:pt idx="22">
                  <c:v>Sweden</c:v>
                </c:pt>
                <c:pt idx="23">
                  <c:v>Belgium</c:v>
                </c:pt>
                <c:pt idx="24">
                  <c:v>France</c:v>
                </c:pt>
                <c:pt idx="25">
                  <c:v>Portugal</c:v>
                </c:pt>
                <c:pt idx="26">
                  <c:v>Finland</c:v>
                </c:pt>
                <c:pt idx="27">
                  <c:v>Italy</c:v>
                </c:pt>
                <c:pt idx="28">
                  <c:v>Denmark</c:v>
                </c:pt>
                <c:pt idx="29">
                  <c:v>Israel</c:v>
                </c:pt>
                <c:pt idx="30">
                  <c:v>Norway</c:v>
                </c:pt>
                <c:pt idx="31">
                  <c:v>Netherlands</c:v>
                </c:pt>
              </c:strCache>
            </c:strRef>
          </c:cat>
          <c:val>
            <c:numRef>
              <c:f>'[4]Table 8B'!$B$8:$B$39</c:f>
              <c:numCache>
                <c:formatCode>0</c:formatCode>
                <c:ptCount val="32"/>
                <c:pt idx="0">
                  <c:v>94</c:v>
                </c:pt>
                <c:pt idx="1">
                  <c:v>103</c:v>
                </c:pt>
                <c:pt idx="2">
                  <c:v>100</c:v>
                </c:pt>
                <c:pt idx="3">
                  <c:v>86</c:v>
                </c:pt>
                <c:pt idx="4">
                  <c:v>91</c:v>
                </c:pt>
                <c:pt idx="5">
                  <c:v>93</c:v>
                </c:pt>
                <c:pt idx="6">
                  <c:v>90</c:v>
                </c:pt>
                <c:pt idx="7">
                  <c:v>95</c:v>
                </c:pt>
                <c:pt idx="8">
                  <c:v>89</c:v>
                </c:pt>
                <c:pt idx="9">
                  <c:v>88</c:v>
                </c:pt>
                <c:pt idx="10">
                  <c:v>93</c:v>
                </c:pt>
                <c:pt idx="11">
                  <c:v>84</c:v>
                </c:pt>
                <c:pt idx="12">
                  <c:v>100</c:v>
                </c:pt>
                <c:pt idx="13">
                  <c:v>114</c:v>
                </c:pt>
                <c:pt idx="14">
                  <c:v>107</c:v>
                </c:pt>
                <c:pt idx="15">
                  <c:v>91</c:v>
                </c:pt>
                <c:pt idx="16">
                  <c:v>99</c:v>
                </c:pt>
                <c:pt idx="17">
                  <c:v>110</c:v>
                </c:pt>
                <c:pt idx="18">
                  <c:v>88</c:v>
                </c:pt>
                <c:pt idx="19">
                  <c:v>89</c:v>
                </c:pt>
                <c:pt idx="20">
                  <c:v>93</c:v>
                </c:pt>
                <c:pt idx="21">
                  <c:v>111</c:v>
                </c:pt>
                <c:pt idx="22">
                  <c:v>92</c:v>
                </c:pt>
                <c:pt idx="23">
                  <c:v>103</c:v>
                </c:pt>
                <c:pt idx="24">
                  <c:v>91</c:v>
                </c:pt>
                <c:pt idx="25">
                  <c:v>94</c:v>
                </c:pt>
                <c:pt idx="26">
                  <c:v>89</c:v>
                </c:pt>
                <c:pt idx="27">
                  <c:v>92</c:v>
                </c:pt>
                <c:pt idx="28">
                  <c:v>106</c:v>
                </c:pt>
                <c:pt idx="29">
                  <c:v>97</c:v>
                </c:pt>
                <c:pt idx="30">
                  <c:v>106</c:v>
                </c:pt>
                <c:pt idx="31">
                  <c:v>95</c:v>
                </c:pt>
              </c:numCache>
            </c:numRef>
          </c:val>
          <c:extLst/>
        </c:ser>
        <c:ser>
          <c:idx val="1"/>
          <c:order val="1"/>
          <c:spPr>
            <a:solidFill>
              <a:srgbClr val="9ED9DF"/>
            </a:solidFill>
            <a:ln>
              <a:noFill/>
            </a:ln>
            <a:effectLst/>
          </c:spPr>
          <c:invertIfNegative val="0"/>
          <c:cat>
            <c:strRef>
              <c:f>'[4]Table 8B'!$A$8:$A$39</c:f>
              <c:strCache>
                <c:ptCount val="32"/>
                <c:pt idx="0">
                  <c:v>United States</c:v>
                </c:pt>
                <c:pt idx="1">
                  <c:v>Canada</c:v>
                </c:pt>
                <c:pt idx="2">
                  <c:v>Australia</c:v>
                </c:pt>
                <c:pt idx="3">
                  <c:v>Chile</c:v>
                </c:pt>
                <c:pt idx="4">
                  <c:v>Turkey</c:v>
                </c:pt>
                <c:pt idx="5">
                  <c:v>Poland</c:v>
                </c:pt>
                <c:pt idx="6">
                  <c:v>Hungary</c:v>
                </c:pt>
                <c:pt idx="7">
                  <c:v>Lithuania</c:v>
                </c:pt>
                <c:pt idx="8">
                  <c:v>Austria</c:v>
                </c:pt>
                <c:pt idx="9">
                  <c:v>Czech Republic</c:v>
                </c:pt>
                <c:pt idx="10">
                  <c:v>Latvia</c:v>
                </c:pt>
                <c:pt idx="11">
                  <c:v>Slovenia</c:v>
                </c:pt>
                <c:pt idx="12">
                  <c:v>Spain</c:v>
                </c:pt>
                <c:pt idx="13">
                  <c:v>New Zealand</c:v>
                </c:pt>
                <c:pt idx="14">
                  <c:v>Luxembourg</c:v>
                </c:pt>
                <c:pt idx="15">
                  <c:v>Estonia</c:v>
                </c:pt>
                <c:pt idx="16">
                  <c:v>Slovak Republic</c:v>
                </c:pt>
                <c:pt idx="17">
                  <c:v>Korea</c:v>
                </c:pt>
                <c:pt idx="18">
                  <c:v>United Kingdom</c:v>
                </c:pt>
                <c:pt idx="19">
                  <c:v>Ireland</c:v>
                </c:pt>
                <c:pt idx="20">
                  <c:v>Germany</c:v>
                </c:pt>
                <c:pt idx="21">
                  <c:v>Switzerland</c:v>
                </c:pt>
                <c:pt idx="22">
                  <c:v>Sweden</c:v>
                </c:pt>
                <c:pt idx="23">
                  <c:v>Belgium</c:v>
                </c:pt>
                <c:pt idx="24">
                  <c:v>France</c:v>
                </c:pt>
                <c:pt idx="25">
                  <c:v>Portugal</c:v>
                </c:pt>
                <c:pt idx="26">
                  <c:v>Finland</c:v>
                </c:pt>
                <c:pt idx="27">
                  <c:v>Italy</c:v>
                </c:pt>
                <c:pt idx="28">
                  <c:v>Denmark</c:v>
                </c:pt>
                <c:pt idx="29">
                  <c:v>Israel</c:v>
                </c:pt>
                <c:pt idx="30">
                  <c:v>Norway</c:v>
                </c:pt>
                <c:pt idx="31">
                  <c:v>Netherlands</c:v>
                </c:pt>
              </c:strCache>
            </c:strRef>
          </c:cat>
          <c:val>
            <c:numRef>
              <c:f>'[4]Table 8B'!$C$8:$C$39</c:f>
              <c:numCache>
                <c:formatCode>0</c:formatCode>
                <c:ptCount val="32"/>
                <c:pt idx="0">
                  <c:v>23</c:v>
                </c:pt>
                <c:pt idx="1">
                  <c:v>50</c:v>
                </c:pt>
                <c:pt idx="2">
                  <c:v>56</c:v>
                </c:pt>
                <c:pt idx="3">
                  <c:v>81</c:v>
                </c:pt>
                <c:pt idx="4">
                  <c:v>88</c:v>
                </c:pt>
                <c:pt idx="5">
                  <c:v>98</c:v>
                </c:pt>
                <c:pt idx="6">
                  <c:v>101</c:v>
                </c:pt>
                <c:pt idx="7">
                  <c:v>105</c:v>
                </c:pt>
                <c:pt idx="8">
                  <c:v>114</c:v>
                </c:pt>
                <c:pt idx="9">
                  <c:v>116</c:v>
                </c:pt>
                <c:pt idx="10">
                  <c:v>115</c:v>
                </c:pt>
                <c:pt idx="11">
                  <c:v>127</c:v>
                </c:pt>
                <c:pt idx="12">
                  <c:v>114</c:v>
                </c:pt>
                <c:pt idx="13">
                  <c:v>101</c:v>
                </c:pt>
                <c:pt idx="14">
                  <c:v>109</c:v>
                </c:pt>
                <c:pt idx="15">
                  <c:v>128</c:v>
                </c:pt>
                <c:pt idx="16">
                  <c:v>120</c:v>
                </c:pt>
                <c:pt idx="17">
                  <c:v>111</c:v>
                </c:pt>
                <c:pt idx="18">
                  <c:v>142</c:v>
                </c:pt>
                <c:pt idx="19">
                  <c:v>141</c:v>
                </c:pt>
                <c:pt idx="20">
                  <c:v>144</c:v>
                </c:pt>
                <c:pt idx="21">
                  <c:v>129</c:v>
                </c:pt>
                <c:pt idx="22">
                  <c:v>148</c:v>
                </c:pt>
                <c:pt idx="23">
                  <c:v>139</c:v>
                </c:pt>
                <c:pt idx="24">
                  <c:v>152</c:v>
                </c:pt>
                <c:pt idx="25">
                  <c:v>149</c:v>
                </c:pt>
                <c:pt idx="26">
                  <c:v>164</c:v>
                </c:pt>
                <c:pt idx="27">
                  <c:v>164</c:v>
                </c:pt>
                <c:pt idx="28">
                  <c:v>153</c:v>
                </c:pt>
                <c:pt idx="29">
                  <c:v>165</c:v>
                </c:pt>
                <c:pt idx="30">
                  <c:v>157</c:v>
                </c:pt>
                <c:pt idx="31">
                  <c:v>174</c:v>
                </c:pt>
              </c:numCache>
            </c:numRef>
          </c:val>
          <c:extLst/>
        </c:ser>
        <c:dLbls>
          <c:showLegendKey val="0"/>
          <c:showVal val="0"/>
          <c:showCatName val="0"/>
          <c:showSerName val="0"/>
          <c:showPercent val="0"/>
          <c:showBubbleSize val="0"/>
        </c:dLbls>
        <c:gapWidth val="150"/>
        <c:overlap val="100"/>
        <c:axId val="701998256"/>
        <c:axId val="713681968"/>
      </c:barChart>
      <c:catAx>
        <c:axId val="70199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81968"/>
        <c:crosses val="autoZero"/>
        <c:auto val="1"/>
        <c:lblAlgn val="ctr"/>
        <c:lblOffset val="100"/>
        <c:noMultiLvlLbl val="0"/>
      </c:catAx>
      <c:valAx>
        <c:axId val="7136819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998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Ref>
              <c:f>'[4]Table 8B'!$F$8:$F$15</c:f>
              <c:strCache>
                <c:ptCount val="8"/>
                <c:pt idx="0">
                  <c:v>United States</c:v>
                </c:pt>
                <c:pt idx="1">
                  <c:v>Canada</c:v>
                </c:pt>
                <c:pt idx="2">
                  <c:v>Australia</c:v>
                </c:pt>
                <c:pt idx="3">
                  <c:v>Chile</c:v>
                </c:pt>
                <c:pt idx="4">
                  <c:v>Korea</c:v>
                </c:pt>
                <c:pt idx="5">
                  <c:v>Japan</c:v>
                </c:pt>
                <c:pt idx="6">
                  <c:v>New Zealand</c:v>
                </c:pt>
                <c:pt idx="7">
                  <c:v>Austria</c:v>
                </c:pt>
              </c:strCache>
            </c:strRef>
          </c:cat>
          <c:val>
            <c:numRef>
              <c:f>'[4]Table 8B'!$G$8:$G$15</c:f>
              <c:numCache>
                <c:formatCode>0</c:formatCode>
                <c:ptCount val="8"/>
                <c:pt idx="0">
                  <c:v>79</c:v>
                </c:pt>
                <c:pt idx="1">
                  <c:v>88</c:v>
                </c:pt>
                <c:pt idx="2">
                  <c:v>88</c:v>
                </c:pt>
                <c:pt idx="3">
                  <c:v>83</c:v>
                </c:pt>
                <c:pt idx="4">
                  <c:v>80</c:v>
                </c:pt>
                <c:pt idx="5">
                  <c:v>105</c:v>
                </c:pt>
                <c:pt idx="6">
                  <c:v>101</c:v>
                </c:pt>
                <c:pt idx="7">
                  <c:v>89</c:v>
                </c:pt>
              </c:numCache>
            </c:numRef>
          </c:val>
          <c:extLst/>
        </c:ser>
        <c:ser>
          <c:idx val="1"/>
          <c:order val="1"/>
          <c:spPr>
            <a:solidFill>
              <a:srgbClr val="9ED9DF"/>
            </a:solidFill>
            <a:ln>
              <a:noFill/>
            </a:ln>
            <a:effectLst/>
          </c:spPr>
          <c:invertIfNegative val="0"/>
          <c:cat>
            <c:strRef>
              <c:f>'[4]Table 8B'!$F$8:$F$15</c:f>
              <c:strCache>
                <c:ptCount val="8"/>
                <c:pt idx="0">
                  <c:v>United States</c:v>
                </c:pt>
                <c:pt idx="1">
                  <c:v>Canada</c:v>
                </c:pt>
                <c:pt idx="2">
                  <c:v>Australia</c:v>
                </c:pt>
                <c:pt idx="3">
                  <c:v>Chile</c:v>
                </c:pt>
                <c:pt idx="4">
                  <c:v>Korea</c:v>
                </c:pt>
                <c:pt idx="5">
                  <c:v>Japan</c:v>
                </c:pt>
                <c:pt idx="6">
                  <c:v>New Zealand</c:v>
                </c:pt>
                <c:pt idx="7">
                  <c:v>Austria</c:v>
                </c:pt>
              </c:strCache>
            </c:strRef>
          </c:cat>
          <c:val>
            <c:numRef>
              <c:f>'[4]Table 8B'!$H$8:$H$15</c:f>
              <c:numCache>
                <c:formatCode>0</c:formatCode>
                <c:ptCount val="8"/>
                <c:pt idx="0">
                  <c:v>23</c:v>
                </c:pt>
                <c:pt idx="1">
                  <c:v>48</c:v>
                </c:pt>
                <c:pt idx="2">
                  <c:v>55</c:v>
                </c:pt>
                <c:pt idx="3">
                  <c:v>78</c:v>
                </c:pt>
                <c:pt idx="4">
                  <c:v>104</c:v>
                </c:pt>
                <c:pt idx="5">
                  <c:v>92</c:v>
                </c:pt>
                <c:pt idx="6">
                  <c:v>99</c:v>
                </c:pt>
                <c:pt idx="7">
                  <c:v>114</c:v>
                </c:pt>
              </c:numCache>
            </c:numRef>
          </c:val>
          <c:extLst/>
        </c:ser>
        <c:dLbls>
          <c:showLegendKey val="0"/>
          <c:showVal val="0"/>
          <c:showCatName val="0"/>
          <c:showSerName val="0"/>
          <c:showPercent val="0"/>
          <c:showBubbleSize val="0"/>
        </c:dLbls>
        <c:gapWidth val="150"/>
        <c:overlap val="100"/>
        <c:axId val="713682360"/>
        <c:axId val="713682752"/>
      </c:barChart>
      <c:catAx>
        <c:axId val="713682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82752"/>
        <c:crosses val="autoZero"/>
        <c:auto val="1"/>
        <c:lblAlgn val="ctr"/>
        <c:lblOffset val="100"/>
        <c:noMultiLvlLbl val="0"/>
      </c:catAx>
      <c:valAx>
        <c:axId val="7136827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82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Denmark</c:v>
                </c:pt>
                <c:pt idx="22">
                  <c:v>Netherlands</c:v>
                </c:pt>
                <c:pt idx="23">
                  <c:v>Portugal</c:v>
                </c:pt>
                <c:pt idx="24">
                  <c:v>Greece</c:v>
                </c:pt>
                <c:pt idx="25">
                  <c:v>Finland</c:v>
                </c:pt>
                <c:pt idx="26">
                  <c:v>France</c:v>
                </c:pt>
                <c:pt idx="27">
                  <c:v>Sweden</c:v>
                </c:pt>
                <c:pt idx="28">
                  <c:v>United Kingdom</c:v>
                </c:pt>
                <c:pt idx="29">
                  <c:v>Italy</c:v>
                </c:pt>
                <c:pt idx="30">
                  <c:v>Belgium</c:v>
                </c:pt>
                <c:pt idx="31">
                  <c:v>Norway</c:v>
                </c:pt>
                <c:pt idx="32">
                  <c:v>Switzerland</c:v>
                </c:pt>
                <c:pt idx="33">
                  <c:v>Israel</c:v>
                </c:pt>
              </c:strCache>
            </c:strRef>
          </c:cat>
          <c:val>
            <c:numRef>
              <c:f>'[4]Table 8B'!$L$8:$L$41</c:f>
              <c:numCache>
                <c:formatCode>0</c:formatCode>
                <c:ptCount val="34"/>
                <c:pt idx="0">
                  <c:v>94</c:v>
                </c:pt>
                <c:pt idx="1">
                  <c:v>86</c:v>
                </c:pt>
                <c:pt idx="2">
                  <c:v>91</c:v>
                </c:pt>
                <c:pt idx="3">
                  <c:v>112</c:v>
                </c:pt>
                <c:pt idx="4">
                  <c:v>91</c:v>
                </c:pt>
                <c:pt idx="5">
                  <c:v>94</c:v>
                </c:pt>
                <c:pt idx="6">
                  <c:v>89</c:v>
                </c:pt>
                <c:pt idx="7">
                  <c:v>114</c:v>
                </c:pt>
                <c:pt idx="8">
                  <c:v>96</c:v>
                </c:pt>
                <c:pt idx="9">
                  <c:v>96</c:v>
                </c:pt>
                <c:pt idx="10">
                  <c:v>98</c:v>
                </c:pt>
                <c:pt idx="11">
                  <c:v>97</c:v>
                </c:pt>
                <c:pt idx="12">
                  <c:v>96</c:v>
                </c:pt>
                <c:pt idx="13">
                  <c:v>100</c:v>
                </c:pt>
                <c:pt idx="14">
                  <c:v>100</c:v>
                </c:pt>
                <c:pt idx="15">
                  <c:v>96</c:v>
                </c:pt>
                <c:pt idx="16">
                  <c:v>108</c:v>
                </c:pt>
                <c:pt idx="17">
                  <c:v>89</c:v>
                </c:pt>
                <c:pt idx="18">
                  <c:v>98</c:v>
                </c:pt>
                <c:pt idx="19">
                  <c:v>92</c:v>
                </c:pt>
                <c:pt idx="20">
                  <c:v>99</c:v>
                </c:pt>
                <c:pt idx="21">
                  <c:v>105</c:v>
                </c:pt>
                <c:pt idx="22">
                  <c:v>101</c:v>
                </c:pt>
                <c:pt idx="23">
                  <c:v>99</c:v>
                </c:pt>
                <c:pt idx="24">
                  <c:v>114</c:v>
                </c:pt>
                <c:pt idx="25">
                  <c:v>94</c:v>
                </c:pt>
                <c:pt idx="26">
                  <c:v>92</c:v>
                </c:pt>
                <c:pt idx="27">
                  <c:v>119</c:v>
                </c:pt>
                <c:pt idx="28">
                  <c:v>93</c:v>
                </c:pt>
                <c:pt idx="29">
                  <c:v>95</c:v>
                </c:pt>
                <c:pt idx="30">
                  <c:v>106</c:v>
                </c:pt>
                <c:pt idx="31">
                  <c:v>112</c:v>
                </c:pt>
                <c:pt idx="32">
                  <c:v>125</c:v>
                </c:pt>
                <c:pt idx="33">
                  <c:v>113</c:v>
                </c:pt>
              </c:numCache>
            </c:numRef>
          </c:val>
          <c:extLst/>
        </c:ser>
        <c:ser>
          <c:idx val="1"/>
          <c:order val="1"/>
          <c:spPr>
            <a:solidFill>
              <a:srgbClr val="9ED9DF"/>
            </a:solidFill>
            <a:ln>
              <a:noFill/>
            </a:ln>
            <a:effectLst/>
          </c:spPr>
          <c:invertIfNegative val="0"/>
          <c:cat>
            <c:strRef>
              <c:f>'[4]Table 8B'!$K$8:$K$41</c:f>
              <c:strCache>
                <c:ptCount val="34"/>
                <c:pt idx="0">
                  <c:v>United States</c:v>
                </c:pt>
                <c:pt idx="1">
                  <c:v>Chile</c:v>
                </c:pt>
                <c:pt idx="2">
                  <c:v>Canada</c:v>
                </c:pt>
                <c:pt idx="3">
                  <c:v>New Zealand</c:v>
                </c:pt>
                <c:pt idx="4">
                  <c:v>Australia</c:v>
                </c:pt>
                <c:pt idx="5">
                  <c:v>Turkey</c:v>
                </c:pt>
                <c:pt idx="6">
                  <c:v>Korea</c:v>
                </c:pt>
                <c:pt idx="7">
                  <c:v>Japan</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Denmark</c:v>
                </c:pt>
                <c:pt idx="22">
                  <c:v>Netherlands</c:v>
                </c:pt>
                <c:pt idx="23">
                  <c:v>Portugal</c:v>
                </c:pt>
                <c:pt idx="24">
                  <c:v>Greece</c:v>
                </c:pt>
                <c:pt idx="25">
                  <c:v>Finland</c:v>
                </c:pt>
                <c:pt idx="26">
                  <c:v>France</c:v>
                </c:pt>
                <c:pt idx="27">
                  <c:v>Sweden</c:v>
                </c:pt>
                <c:pt idx="28">
                  <c:v>United Kingdom</c:v>
                </c:pt>
                <c:pt idx="29">
                  <c:v>Italy</c:v>
                </c:pt>
                <c:pt idx="30">
                  <c:v>Belgium</c:v>
                </c:pt>
                <c:pt idx="31">
                  <c:v>Norway</c:v>
                </c:pt>
                <c:pt idx="32">
                  <c:v>Switzerland</c:v>
                </c:pt>
                <c:pt idx="33">
                  <c:v>Israel</c:v>
                </c:pt>
              </c:strCache>
            </c:strRef>
          </c:cat>
          <c:val>
            <c:numRef>
              <c:f>'[4]Table 8B'!$M$8:$M$41</c:f>
              <c:numCache>
                <c:formatCode>0</c:formatCode>
                <c:ptCount val="34"/>
                <c:pt idx="0">
                  <c:v>23</c:v>
                </c:pt>
                <c:pt idx="1">
                  <c:v>34</c:v>
                </c:pt>
                <c:pt idx="2">
                  <c:v>41</c:v>
                </c:pt>
                <c:pt idx="3">
                  <c:v>22</c:v>
                </c:pt>
                <c:pt idx="4">
                  <c:v>55</c:v>
                </c:pt>
                <c:pt idx="5">
                  <c:v>71</c:v>
                </c:pt>
                <c:pt idx="6">
                  <c:v>77</c:v>
                </c:pt>
                <c:pt idx="7">
                  <c:v>57</c:v>
                </c:pt>
                <c:pt idx="8">
                  <c:v>84</c:v>
                </c:pt>
                <c:pt idx="9">
                  <c:v>89</c:v>
                </c:pt>
                <c:pt idx="10">
                  <c:v>90</c:v>
                </c:pt>
                <c:pt idx="11">
                  <c:v>96</c:v>
                </c:pt>
                <c:pt idx="12">
                  <c:v>99</c:v>
                </c:pt>
                <c:pt idx="13">
                  <c:v>96</c:v>
                </c:pt>
                <c:pt idx="14">
                  <c:v>98</c:v>
                </c:pt>
                <c:pt idx="15">
                  <c:v>104</c:v>
                </c:pt>
                <c:pt idx="16">
                  <c:v>92</c:v>
                </c:pt>
                <c:pt idx="17">
                  <c:v>112</c:v>
                </c:pt>
                <c:pt idx="18">
                  <c:v>110</c:v>
                </c:pt>
                <c:pt idx="19">
                  <c:v>120</c:v>
                </c:pt>
                <c:pt idx="20">
                  <c:v>115</c:v>
                </c:pt>
                <c:pt idx="21">
                  <c:v>113</c:v>
                </c:pt>
                <c:pt idx="22">
                  <c:v>118</c:v>
                </c:pt>
                <c:pt idx="23">
                  <c:v>120</c:v>
                </c:pt>
                <c:pt idx="24">
                  <c:v>110</c:v>
                </c:pt>
                <c:pt idx="25">
                  <c:v>130</c:v>
                </c:pt>
                <c:pt idx="26">
                  <c:v>138</c:v>
                </c:pt>
                <c:pt idx="27">
                  <c:v>118</c:v>
                </c:pt>
                <c:pt idx="28">
                  <c:v>144</c:v>
                </c:pt>
                <c:pt idx="29">
                  <c:v>143</c:v>
                </c:pt>
                <c:pt idx="30">
                  <c:v>139</c:v>
                </c:pt>
                <c:pt idx="31">
                  <c:v>133</c:v>
                </c:pt>
                <c:pt idx="32">
                  <c:v>130</c:v>
                </c:pt>
                <c:pt idx="33">
                  <c:v>161</c:v>
                </c:pt>
              </c:numCache>
            </c:numRef>
          </c:val>
          <c:extLst/>
        </c:ser>
        <c:dLbls>
          <c:showLegendKey val="0"/>
          <c:showVal val="0"/>
          <c:showCatName val="0"/>
          <c:showSerName val="0"/>
          <c:showPercent val="0"/>
          <c:showBubbleSize val="0"/>
        </c:dLbls>
        <c:gapWidth val="150"/>
        <c:overlap val="100"/>
        <c:axId val="713683536"/>
        <c:axId val="713683928"/>
      </c:barChart>
      <c:catAx>
        <c:axId val="71368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83928"/>
        <c:crosses val="autoZero"/>
        <c:auto val="1"/>
        <c:lblAlgn val="ctr"/>
        <c:lblOffset val="100"/>
        <c:noMultiLvlLbl val="0"/>
      </c:catAx>
      <c:valAx>
        <c:axId val="7136839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8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Ref>
              <c:f>'[4]Table 8B'!$P$8:$P$28</c:f>
              <c:strCache>
                <c:ptCount val="21"/>
                <c:pt idx="0">
                  <c:v>Slovak Republic</c:v>
                </c:pt>
                <c:pt idx="1">
                  <c:v>Luxembourg</c:v>
                </c:pt>
                <c:pt idx="2">
                  <c:v>Australia</c:v>
                </c:pt>
                <c:pt idx="3">
                  <c:v>Belgium</c:v>
                </c:pt>
                <c:pt idx="4">
                  <c:v>Poland</c:v>
                </c:pt>
                <c:pt idx="5">
                  <c:v>Lithuania</c:v>
                </c:pt>
                <c:pt idx="6">
                  <c:v>Czech Republic</c:v>
                </c:pt>
                <c:pt idx="7">
                  <c:v>Latvia</c:v>
                </c:pt>
                <c:pt idx="8">
                  <c:v>Slovenia</c:v>
                </c:pt>
                <c:pt idx="9">
                  <c:v>Korea</c:v>
                </c:pt>
                <c:pt idx="10">
                  <c:v>Portugal</c:v>
                </c:pt>
                <c:pt idx="11">
                  <c:v>Netherlands</c:v>
                </c:pt>
                <c:pt idx="12">
                  <c:v>Canada</c:v>
                </c:pt>
                <c:pt idx="13">
                  <c:v>Germany</c:v>
                </c:pt>
                <c:pt idx="14">
                  <c:v>Italy</c:v>
                </c:pt>
                <c:pt idx="15">
                  <c:v>Estonia</c:v>
                </c:pt>
                <c:pt idx="16">
                  <c:v>Hungary</c:v>
                </c:pt>
                <c:pt idx="17">
                  <c:v>Spain</c:v>
                </c:pt>
                <c:pt idx="18">
                  <c:v>Turkey</c:v>
                </c:pt>
                <c:pt idx="19">
                  <c:v>Japan</c:v>
                </c:pt>
                <c:pt idx="20">
                  <c:v>France</c:v>
                </c:pt>
              </c:strCache>
            </c:strRef>
          </c:cat>
          <c:val>
            <c:numRef>
              <c:f>'[4]Table 8B'!$Q$8:$Q$28</c:f>
              <c:numCache>
                <c:formatCode>0</c:formatCode>
                <c:ptCount val="21"/>
                <c:pt idx="0">
                  <c:v>42</c:v>
                </c:pt>
                <c:pt idx="1">
                  <c:v>56</c:v>
                </c:pt>
                <c:pt idx="2">
                  <c:v>52</c:v>
                </c:pt>
                <c:pt idx="3">
                  <c:v>62</c:v>
                </c:pt>
                <c:pt idx="4">
                  <c:v>43</c:v>
                </c:pt>
                <c:pt idx="5">
                  <c:v>42</c:v>
                </c:pt>
                <c:pt idx="6">
                  <c:v>58</c:v>
                </c:pt>
                <c:pt idx="7">
                  <c:v>50</c:v>
                </c:pt>
                <c:pt idx="8">
                  <c:v>60</c:v>
                </c:pt>
                <c:pt idx="9">
                  <c:v>61</c:v>
                </c:pt>
                <c:pt idx="10">
                  <c:v>55</c:v>
                </c:pt>
                <c:pt idx="11">
                  <c:v>50</c:v>
                </c:pt>
                <c:pt idx="12">
                  <c:v>80</c:v>
                </c:pt>
                <c:pt idx="13">
                  <c:v>68</c:v>
                </c:pt>
                <c:pt idx="14">
                  <c:v>57</c:v>
                </c:pt>
                <c:pt idx="15">
                  <c:v>52</c:v>
                </c:pt>
                <c:pt idx="16">
                  <c:v>74</c:v>
                </c:pt>
                <c:pt idx="17">
                  <c:v>91</c:v>
                </c:pt>
                <c:pt idx="18">
                  <c:v>83</c:v>
                </c:pt>
                <c:pt idx="19">
                  <c:v>105</c:v>
                </c:pt>
                <c:pt idx="20">
                  <c:v>99</c:v>
                </c:pt>
              </c:numCache>
            </c:numRef>
          </c:val>
          <c:extLst/>
        </c:ser>
        <c:ser>
          <c:idx val="1"/>
          <c:order val="1"/>
          <c:spPr>
            <a:solidFill>
              <a:srgbClr val="9ED9DF"/>
            </a:solidFill>
            <a:ln>
              <a:noFill/>
            </a:ln>
            <a:effectLst/>
          </c:spPr>
          <c:invertIfNegative val="0"/>
          <c:cat>
            <c:strRef>
              <c:f>'[4]Table 8B'!$P$8:$P$28</c:f>
              <c:strCache>
                <c:ptCount val="21"/>
                <c:pt idx="0">
                  <c:v>Slovak Republic</c:v>
                </c:pt>
                <c:pt idx="1">
                  <c:v>Luxembourg</c:v>
                </c:pt>
                <c:pt idx="2">
                  <c:v>Australia</c:v>
                </c:pt>
                <c:pt idx="3">
                  <c:v>Belgium</c:v>
                </c:pt>
                <c:pt idx="4">
                  <c:v>Poland</c:v>
                </c:pt>
                <c:pt idx="5">
                  <c:v>Lithuania</c:v>
                </c:pt>
                <c:pt idx="6">
                  <c:v>Czech Republic</c:v>
                </c:pt>
                <c:pt idx="7">
                  <c:v>Latvia</c:v>
                </c:pt>
                <c:pt idx="8">
                  <c:v>Slovenia</c:v>
                </c:pt>
                <c:pt idx="9">
                  <c:v>Korea</c:v>
                </c:pt>
                <c:pt idx="10">
                  <c:v>Portugal</c:v>
                </c:pt>
                <c:pt idx="11">
                  <c:v>Netherlands</c:v>
                </c:pt>
                <c:pt idx="12">
                  <c:v>Canada</c:v>
                </c:pt>
                <c:pt idx="13">
                  <c:v>Germany</c:v>
                </c:pt>
                <c:pt idx="14">
                  <c:v>Italy</c:v>
                </c:pt>
                <c:pt idx="15">
                  <c:v>Estonia</c:v>
                </c:pt>
                <c:pt idx="16">
                  <c:v>Hungary</c:v>
                </c:pt>
                <c:pt idx="17">
                  <c:v>Spain</c:v>
                </c:pt>
                <c:pt idx="18">
                  <c:v>Turkey</c:v>
                </c:pt>
                <c:pt idx="19">
                  <c:v>Japan</c:v>
                </c:pt>
                <c:pt idx="20">
                  <c:v>France</c:v>
                </c:pt>
              </c:strCache>
            </c:strRef>
          </c:cat>
          <c:val>
            <c:numRef>
              <c:f>'[4]Table 8B'!$R$8:$R$28</c:f>
              <c:numCache>
                <c:formatCode>0</c:formatCode>
                <c:ptCount val="21"/>
                <c:pt idx="0">
                  <c:v>26</c:v>
                </c:pt>
                <c:pt idx="1">
                  <c:v>15</c:v>
                </c:pt>
                <c:pt idx="2">
                  <c:v>20</c:v>
                </c:pt>
                <c:pt idx="3">
                  <c:v>13</c:v>
                </c:pt>
                <c:pt idx="4">
                  <c:v>32</c:v>
                </c:pt>
                <c:pt idx="5">
                  <c:v>41</c:v>
                </c:pt>
                <c:pt idx="6">
                  <c:v>29</c:v>
                </c:pt>
                <c:pt idx="7">
                  <c:v>39</c:v>
                </c:pt>
                <c:pt idx="8">
                  <c:v>36</c:v>
                </c:pt>
                <c:pt idx="9">
                  <c:v>35</c:v>
                </c:pt>
                <c:pt idx="10">
                  <c:v>42</c:v>
                </c:pt>
                <c:pt idx="11">
                  <c:v>47</c:v>
                </c:pt>
                <c:pt idx="12">
                  <c:v>18</c:v>
                </c:pt>
                <c:pt idx="13">
                  <c:v>31</c:v>
                </c:pt>
                <c:pt idx="14">
                  <c:v>42</c:v>
                </c:pt>
                <c:pt idx="15">
                  <c:v>49</c:v>
                </c:pt>
                <c:pt idx="16">
                  <c:v>41</c:v>
                </c:pt>
                <c:pt idx="17">
                  <c:v>26</c:v>
                </c:pt>
                <c:pt idx="18">
                  <c:v>45</c:v>
                </c:pt>
                <c:pt idx="19">
                  <c:v>23</c:v>
                </c:pt>
                <c:pt idx="20">
                  <c:v>42</c:v>
                </c:pt>
              </c:numCache>
            </c:numRef>
          </c:val>
          <c:extLst/>
        </c:ser>
        <c:dLbls>
          <c:showLegendKey val="0"/>
          <c:showVal val="0"/>
          <c:showCatName val="0"/>
          <c:showSerName val="0"/>
          <c:showPercent val="0"/>
          <c:showBubbleSize val="0"/>
        </c:dLbls>
        <c:gapWidth val="150"/>
        <c:overlap val="100"/>
        <c:axId val="713684712"/>
        <c:axId val="713685104"/>
      </c:barChart>
      <c:catAx>
        <c:axId val="713684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85104"/>
        <c:crosses val="autoZero"/>
        <c:auto val="1"/>
        <c:lblAlgn val="ctr"/>
        <c:lblOffset val="100"/>
        <c:noMultiLvlLbl val="0"/>
      </c:catAx>
      <c:valAx>
        <c:axId val="713685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684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123265</xdr:colOff>
      <xdr:row>75</xdr:row>
      <xdr:rowOff>10102</xdr:rowOff>
    </xdr:to>
    <xdr:pic>
      <xdr:nvPicPr>
        <xdr:cNvPr id="8" name="Picture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819465" cy="12154477"/>
        </a:xfrm>
        <a:prstGeom prst="rect">
          <a:avLst/>
        </a:prstGeom>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280, November 2019</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0.03268</cdr:x>
      <cdr:y>0.83123</cdr:y>
    </cdr:from>
    <cdr:to>
      <cdr:x>0.08552</cdr:x>
      <cdr:y>0.86672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8416" y="5059247"/>
          <a:ext cx="223821"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0.03529</cdr:x>
      <cdr:y>0.63957</cdr:y>
    </cdr:from>
    <cdr:to>
      <cdr:x>0.08813</cdr:x>
      <cdr:y>0.67506</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9815" y="3892721"/>
          <a:ext cx="224324"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0.03887</cdr:x>
      <cdr:y>0.78032</cdr:y>
    </cdr:from>
    <cdr:to>
      <cdr:x>0.09171</cdr:x>
      <cdr:y>0.81581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5380" y="4749425"/>
          <a:ext cx="224828" cy="21600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0.03164</cdr:x>
      <cdr:y>0.79309</cdr:y>
    </cdr:from>
    <cdr:to>
      <cdr:x>0.08448</cdr:x>
      <cdr:y>0.82858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34926" y="4827144"/>
          <a:ext cx="225330"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REE/_Programs_and_Themes/_Data%20&amp;%20Statistics/_Projects/Energy/Petroleum/IEA%20Prices%20and%20Taxes/OECD%20Prices%20for%20APS/OECD%20Prices%20and%20Taxes%202019/Q4%202019/APS%20Table%208%20builder%20-%20Q3%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B - RAW"/>
      <sheetName val="FOREX Conversion Rates"/>
      <sheetName val="Table 8B - Price Converted"/>
      <sheetName val="Table 8B"/>
      <sheetName val="Figure 8B"/>
    </sheetNames>
    <sheetDataSet>
      <sheetData sheetId="0"/>
      <sheetData sheetId="1"/>
      <sheetData sheetId="2"/>
      <sheetData sheetId="3">
        <row r="8">
          <cell r="A8" t="str">
            <v>United States</v>
          </cell>
          <cell r="B8">
            <v>94</v>
          </cell>
          <cell r="C8">
            <v>23</v>
          </cell>
          <cell r="F8" t="str">
            <v>United States</v>
          </cell>
          <cell r="G8">
            <v>79</v>
          </cell>
          <cell r="H8">
            <v>23</v>
          </cell>
          <cell r="K8" t="str">
            <v>United States</v>
          </cell>
          <cell r="L8">
            <v>94</v>
          </cell>
          <cell r="M8">
            <v>23</v>
          </cell>
          <cell r="P8" t="str">
            <v>Slovak Republic</v>
          </cell>
          <cell r="Q8">
            <v>42</v>
          </cell>
          <cell r="R8">
            <v>26</v>
          </cell>
        </row>
        <row r="9">
          <cell r="A9" t="str">
            <v>Canada</v>
          </cell>
          <cell r="B9">
            <v>103</v>
          </cell>
          <cell r="C9">
            <v>50</v>
          </cell>
          <cell r="F9" t="str">
            <v>Canada</v>
          </cell>
          <cell r="G9">
            <v>88</v>
          </cell>
          <cell r="H9">
            <v>48</v>
          </cell>
          <cell r="K9" t="str">
            <v>Chile</v>
          </cell>
          <cell r="L9">
            <v>86</v>
          </cell>
          <cell r="M9">
            <v>34</v>
          </cell>
          <cell r="P9" t="str">
            <v>Luxembourg</v>
          </cell>
          <cell r="Q9">
            <v>56</v>
          </cell>
          <cell r="R9">
            <v>15</v>
          </cell>
        </row>
        <row r="10">
          <cell r="A10" t="str">
            <v>Australia</v>
          </cell>
          <cell r="B10">
            <v>100</v>
          </cell>
          <cell r="C10">
            <v>56</v>
          </cell>
          <cell r="F10" t="str">
            <v>Australia</v>
          </cell>
          <cell r="G10">
            <v>88</v>
          </cell>
          <cell r="H10">
            <v>55</v>
          </cell>
          <cell r="K10" t="str">
            <v>Canada</v>
          </cell>
          <cell r="L10">
            <v>91</v>
          </cell>
          <cell r="M10">
            <v>41</v>
          </cell>
          <cell r="P10" t="str">
            <v>Australia</v>
          </cell>
          <cell r="Q10">
            <v>52</v>
          </cell>
          <cell r="R10">
            <v>20</v>
          </cell>
        </row>
        <row r="11">
          <cell r="A11" t="str">
            <v>Chile</v>
          </cell>
          <cell r="B11">
            <v>86</v>
          </cell>
          <cell r="C11">
            <v>81</v>
          </cell>
          <cell r="F11" t="str">
            <v>Chile</v>
          </cell>
          <cell r="G11">
            <v>83</v>
          </cell>
          <cell r="H11">
            <v>78</v>
          </cell>
          <cell r="K11" t="str">
            <v>New Zealand</v>
          </cell>
          <cell r="L11">
            <v>112</v>
          </cell>
          <cell r="M11">
            <v>22</v>
          </cell>
          <cell r="P11" t="str">
            <v>Belgium</v>
          </cell>
          <cell r="Q11">
            <v>62</v>
          </cell>
          <cell r="R11">
            <v>13</v>
          </cell>
        </row>
        <row r="12">
          <cell r="A12" t="str">
            <v>Turkey</v>
          </cell>
          <cell r="B12">
            <v>91</v>
          </cell>
          <cell r="C12">
            <v>88</v>
          </cell>
          <cell r="F12" t="str">
            <v>Korea</v>
          </cell>
          <cell r="G12">
            <v>80</v>
          </cell>
          <cell r="H12">
            <v>104</v>
          </cell>
          <cell r="K12" t="str">
            <v>Australia</v>
          </cell>
          <cell r="L12">
            <v>91</v>
          </cell>
          <cell r="M12">
            <v>55</v>
          </cell>
          <cell r="P12" t="str">
            <v>Poland</v>
          </cell>
          <cell r="Q12">
            <v>43</v>
          </cell>
          <cell r="R12">
            <v>32</v>
          </cell>
        </row>
        <row r="13">
          <cell r="A13" t="str">
            <v>Poland</v>
          </cell>
          <cell r="B13">
            <v>93</v>
          </cell>
          <cell r="C13">
            <v>98</v>
          </cell>
          <cell r="F13" t="str">
            <v>Japan</v>
          </cell>
          <cell r="G13">
            <v>105</v>
          </cell>
          <cell r="H13">
            <v>92</v>
          </cell>
          <cell r="K13" t="str">
            <v>Turkey</v>
          </cell>
          <cell r="L13">
            <v>94</v>
          </cell>
          <cell r="M13">
            <v>71</v>
          </cell>
          <cell r="P13" t="str">
            <v>Lithuania</v>
          </cell>
          <cell r="Q13">
            <v>42</v>
          </cell>
          <cell r="R13">
            <v>41</v>
          </cell>
        </row>
        <row r="14">
          <cell r="A14" t="str">
            <v>Hungary</v>
          </cell>
          <cell r="B14">
            <v>90</v>
          </cell>
          <cell r="C14">
            <v>101</v>
          </cell>
          <cell r="F14" t="str">
            <v>New Zealand</v>
          </cell>
          <cell r="G14">
            <v>101</v>
          </cell>
          <cell r="H14">
            <v>99</v>
          </cell>
          <cell r="K14" t="str">
            <v>Korea</v>
          </cell>
          <cell r="L14">
            <v>89</v>
          </cell>
          <cell r="M14">
            <v>77</v>
          </cell>
          <cell r="P14" t="str">
            <v>Czech Republic</v>
          </cell>
          <cell r="Q14">
            <v>58</v>
          </cell>
          <cell r="R14">
            <v>29</v>
          </cell>
        </row>
        <row r="15">
          <cell r="A15" t="str">
            <v>Lithuania</v>
          </cell>
          <cell r="B15">
            <v>95</v>
          </cell>
          <cell r="C15">
            <v>105</v>
          </cell>
          <cell r="F15" t="str">
            <v>Austria</v>
          </cell>
          <cell r="G15">
            <v>89</v>
          </cell>
          <cell r="H15">
            <v>114</v>
          </cell>
          <cell r="K15" t="str">
            <v>Japan</v>
          </cell>
          <cell r="L15">
            <v>114</v>
          </cell>
          <cell r="M15">
            <v>57</v>
          </cell>
          <cell r="P15" t="str">
            <v>Latvia</v>
          </cell>
          <cell r="Q15">
            <v>50</v>
          </cell>
          <cell r="R15">
            <v>39</v>
          </cell>
        </row>
        <row r="16">
          <cell r="A16" t="str">
            <v>Austria</v>
          </cell>
          <cell r="B16">
            <v>89</v>
          </cell>
          <cell r="C16">
            <v>114</v>
          </cell>
          <cell r="K16" t="str">
            <v>Luxembourg</v>
          </cell>
          <cell r="L16">
            <v>96</v>
          </cell>
          <cell r="M16">
            <v>84</v>
          </cell>
          <cell r="P16" t="str">
            <v>Slovenia</v>
          </cell>
          <cell r="Q16">
            <v>60</v>
          </cell>
          <cell r="R16">
            <v>36</v>
          </cell>
        </row>
        <row r="17">
          <cell r="A17" t="str">
            <v>Czech Republic</v>
          </cell>
          <cell r="B17">
            <v>88</v>
          </cell>
          <cell r="C17">
            <v>116</v>
          </cell>
          <cell r="K17" t="str">
            <v>Lithuania</v>
          </cell>
          <cell r="L17">
            <v>96</v>
          </cell>
          <cell r="M17">
            <v>89</v>
          </cell>
          <cell r="P17" t="str">
            <v>Korea</v>
          </cell>
          <cell r="Q17">
            <v>61</v>
          </cell>
          <cell r="R17">
            <v>35</v>
          </cell>
        </row>
        <row r="18">
          <cell r="A18" t="str">
            <v>Latvia</v>
          </cell>
          <cell r="B18">
            <v>93</v>
          </cell>
          <cell r="C18">
            <v>115</v>
          </cell>
          <cell r="K18" t="str">
            <v>Poland</v>
          </cell>
          <cell r="L18">
            <v>98</v>
          </cell>
          <cell r="M18">
            <v>90</v>
          </cell>
          <cell r="P18" t="str">
            <v>Portugal</v>
          </cell>
          <cell r="Q18">
            <v>55</v>
          </cell>
          <cell r="R18">
            <v>42</v>
          </cell>
        </row>
        <row r="19">
          <cell r="A19" t="str">
            <v>Slovenia</v>
          </cell>
          <cell r="B19">
            <v>84</v>
          </cell>
          <cell r="C19">
            <v>127</v>
          </cell>
          <cell r="K19" t="str">
            <v>Latvia</v>
          </cell>
          <cell r="L19">
            <v>97</v>
          </cell>
          <cell r="M19">
            <v>96</v>
          </cell>
          <cell r="P19" t="str">
            <v>Netherlands</v>
          </cell>
          <cell r="Q19">
            <v>50</v>
          </cell>
          <cell r="R19">
            <v>47</v>
          </cell>
        </row>
        <row r="20">
          <cell r="A20" t="str">
            <v>Spain</v>
          </cell>
          <cell r="B20">
            <v>100</v>
          </cell>
          <cell r="C20">
            <v>114</v>
          </cell>
          <cell r="K20" t="str">
            <v>Austria</v>
          </cell>
          <cell r="L20">
            <v>96</v>
          </cell>
          <cell r="M20">
            <v>99</v>
          </cell>
          <cell r="P20" t="str">
            <v>Canada</v>
          </cell>
          <cell r="Q20">
            <v>80</v>
          </cell>
          <cell r="R20">
            <v>18</v>
          </cell>
        </row>
        <row r="21">
          <cell r="A21" t="str">
            <v>New Zealand</v>
          </cell>
          <cell r="B21">
            <v>114</v>
          </cell>
          <cell r="C21">
            <v>101</v>
          </cell>
          <cell r="K21" t="str">
            <v>Spain</v>
          </cell>
          <cell r="L21">
            <v>100</v>
          </cell>
          <cell r="M21">
            <v>96</v>
          </cell>
          <cell r="P21" t="str">
            <v>Germany</v>
          </cell>
          <cell r="Q21">
            <v>68</v>
          </cell>
          <cell r="R21">
            <v>31</v>
          </cell>
        </row>
        <row r="22">
          <cell r="A22" t="str">
            <v>Luxembourg</v>
          </cell>
          <cell r="B22">
            <v>107</v>
          </cell>
          <cell r="C22">
            <v>109</v>
          </cell>
          <cell r="K22" t="str">
            <v>Hungary</v>
          </cell>
          <cell r="L22">
            <v>100</v>
          </cell>
          <cell r="M22">
            <v>98</v>
          </cell>
          <cell r="P22" t="str">
            <v>Italy</v>
          </cell>
          <cell r="Q22">
            <v>57</v>
          </cell>
          <cell r="R22">
            <v>42</v>
          </cell>
        </row>
        <row r="23">
          <cell r="A23" t="str">
            <v>Estonia</v>
          </cell>
          <cell r="B23">
            <v>91</v>
          </cell>
          <cell r="C23">
            <v>128</v>
          </cell>
          <cell r="K23" t="str">
            <v>Czech Republic</v>
          </cell>
          <cell r="L23">
            <v>96</v>
          </cell>
          <cell r="M23">
            <v>104</v>
          </cell>
          <cell r="P23" t="str">
            <v>Estonia</v>
          </cell>
          <cell r="Q23">
            <v>52</v>
          </cell>
          <cell r="R23">
            <v>49</v>
          </cell>
        </row>
        <row r="24">
          <cell r="A24" t="str">
            <v>Slovak Republic</v>
          </cell>
          <cell r="B24">
            <v>99</v>
          </cell>
          <cell r="C24">
            <v>120</v>
          </cell>
          <cell r="K24" t="str">
            <v>Slovak Republic</v>
          </cell>
          <cell r="L24">
            <v>108</v>
          </cell>
          <cell r="M24">
            <v>92</v>
          </cell>
          <cell r="P24" t="str">
            <v>Hungary</v>
          </cell>
          <cell r="Q24">
            <v>74</v>
          </cell>
          <cell r="R24">
            <v>41</v>
          </cell>
        </row>
        <row r="25">
          <cell r="A25" t="str">
            <v>Korea</v>
          </cell>
          <cell r="B25">
            <v>110</v>
          </cell>
          <cell r="C25">
            <v>111</v>
          </cell>
          <cell r="K25" t="str">
            <v>Slovenia</v>
          </cell>
          <cell r="L25">
            <v>89</v>
          </cell>
          <cell r="M25">
            <v>112</v>
          </cell>
          <cell r="P25" t="str">
            <v>Spain</v>
          </cell>
          <cell r="Q25">
            <v>91</v>
          </cell>
          <cell r="R25">
            <v>26</v>
          </cell>
        </row>
        <row r="26">
          <cell r="A26" t="str">
            <v>United Kingdom</v>
          </cell>
          <cell r="B26">
            <v>88</v>
          </cell>
          <cell r="C26">
            <v>142</v>
          </cell>
          <cell r="K26" t="str">
            <v>Germany</v>
          </cell>
          <cell r="L26">
            <v>98</v>
          </cell>
          <cell r="M26">
            <v>110</v>
          </cell>
          <cell r="P26" t="str">
            <v>Turkey</v>
          </cell>
          <cell r="Q26">
            <v>83</v>
          </cell>
          <cell r="R26">
            <v>45</v>
          </cell>
        </row>
        <row r="27">
          <cell r="A27" t="str">
            <v>Ireland</v>
          </cell>
          <cell r="B27">
            <v>89</v>
          </cell>
          <cell r="C27">
            <v>141</v>
          </cell>
          <cell r="K27" t="str">
            <v>Ireland</v>
          </cell>
          <cell r="L27">
            <v>92</v>
          </cell>
          <cell r="M27">
            <v>120</v>
          </cell>
          <cell r="P27" t="str">
            <v>Japan</v>
          </cell>
          <cell r="Q27">
            <v>105</v>
          </cell>
          <cell r="R27">
            <v>23</v>
          </cell>
        </row>
        <row r="28">
          <cell r="A28" t="str">
            <v>Germany</v>
          </cell>
          <cell r="B28">
            <v>93</v>
          </cell>
          <cell r="C28">
            <v>144</v>
          </cell>
          <cell r="K28" t="str">
            <v>Estonia</v>
          </cell>
          <cell r="L28">
            <v>99</v>
          </cell>
          <cell r="M28">
            <v>115</v>
          </cell>
          <cell r="P28" t="str">
            <v>France</v>
          </cell>
          <cell r="Q28">
            <v>99</v>
          </cell>
          <cell r="R28">
            <v>42</v>
          </cell>
        </row>
        <row r="29">
          <cell r="A29" t="str">
            <v>Switzerland</v>
          </cell>
          <cell r="B29">
            <v>111</v>
          </cell>
          <cell r="C29">
            <v>129</v>
          </cell>
          <cell r="K29" t="str">
            <v>Denmark</v>
          </cell>
          <cell r="L29">
            <v>105</v>
          </cell>
          <cell r="M29">
            <v>113</v>
          </cell>
        </row>
        <row r="30">
          <cell r="A30" t="str">
            <v>Sweden</v>
          </cell>
          <cell r="B30">
            <v>92</v>
          </cell>
          <cell r="C30">
            <v>148</v>
          </cell>
          <cell r="K30" t="str">
            <v>Netherlands</v>
          </cell>
          <cell r="L30">
            <v>101</v>
          </cell>
          <cell r="M30">
            <v>118</v>
          </cell>
        </row>
        <row r="31">
          <cell r="A31" t="str">
            <v>Belgium</v>
          </cell>
          <cell r="B31">
            <v>103</v>
          </cell>
          <cell r="C31">
            <v>139</v>
          </cell>
          <cell r="K31" t="str">
            <v>Portugal</v>
          </cell>
          <cell r="L31">
            <v>99</v>
          </cell>
          <cell r="M31">
            <v>120</v>
          </cell>
        </row>
        <row r="32">
          <cell r="A32" t="str">
            <v>France</v>
          </cell>
          <cell r="B32">
            <v>91</v>
          </cell>
          <cell r="C32">
            <v>152</v>
          </cell>
          <cell r="K32" t="str">
            <v>Greece</v>
          </cell>
          <cell r="L32">
            <v>114</v>
          </cell>
          <cell r="M32">
            <v>110</v>
          </cell>
        </row>
        <row r="33">
          <cell r="A33" t="str">
            <v>Portugal</v>
          </cell>
          <cell r="B33">
            <v>94</v>
          </cell>
          <cell r="C33">
            <v>149</v>
          </cell>
          <cell r="K33" t="str">
            <v>Finland</v>
          </cell>
          <cell r="L33">
            <v>94</v>
          </cell>
          <cell r="M33">
            <v>130</v>
          </cell>
        </row>
        <row r="34">
          <cell r="A34" t="str">
            <v>Finland</v>
          </cell>
          <cell r="B34">
            <v>89</v>
          </cell>
          <cell r="C34">
            <v>164</v>
          </cell>
          <cell r="K34" t="str">
            <v>France</v>
          </cell>
          <cell r="L34">
            <v>92</v>
          </cell>
          <cell r="M34">
            <v>138</v>
          </cell>
        </row>
        <row r="35">
          <cell r="A35" t="str">
            <v>Italy</v>
          </cell>
          <cell r="B35">
            <v>92</v>
          </cell>
          <cell r="C35">
            <v>164</v>
          </cell>
          <cell r="K35" t="str">
            <v>Sweden</v>
          </cell>
          <cell r="L35">
            <v>119</v>
          </cell>
          <cell r="M35">
            <v>118</v>
          </cell>
        </row>
        <row r="36">
          <cell r="A36" t="str">
            <v>Denmark</v>
          </cell>
          <cell r="B36">
            <v>106</v>
          </cell>
          <cell r="C36">
            <v>153</v>
          </cell>
          <cell r="K36" t="str">
            <v>United Kingdom</v>
          </cell>
          <cell r="L36">
            <v>93</v>
          </cell>
          <cell r="M36">
            <v>144</v>
          </cell>
        </row>
        <row r="37">
          <cell r="A37" t="str">
            <v>Israel</v>
          </cell>
          <cell r="B37">
            <v>97</v>
          </cell>
          <cell r="C37">
            <v>165</v>
          </cell>
          <cell r="K37" t="str">
            <v>Italy</v>
          </cell>
          <cell r="L37">
            <v>95</v>
          </cell>
          <cell r="M37">
            <v>143</v>
          </cell>
        </row>
        <row r="38">
          <cell r="A38" t="str">
            <v>Norway</v>
          </cell>
          <cell r="B38">
            <v>106</v>
          </cell>
          <cell r="C38">
            <v>157</v>
          </cell>
          <cell r="K38" t="str">
            <v>Belgium</v>
          </cell>
          <cell r="L38">
            <v>106</v>
          </cell>
          <cell r="M38">
            <v>139</v>
          </cell>
        </row>
        <row r="39">
          <cell r="A39" t="str">
            <v>Netherlands</v>
          </cell>
          <cell r="B39">
            <v>95</v>
          </cell>
          <cell r="C39">
            <v>174</v>
          </cell>
          <cell r="K39" t="str">
            <v>Norway</v>
          </cell>
          <cell r="L39">
            <v>112</v>
          </cell>
          <cell r="M39">
            <v>133</v>
          </cell>
        </row>
        <row r="40">
          <cell r="K40" t="str">
            <v>Switzerland</v>
          </cell>
          <cell r="L40">
            <v>125</v>
          </cell>
          <cell r="M40">
            <v>130</v>
          </cell>
        </row>
        <row r="41">
          <cell r="K41" t="str">
            <v>Israel</v>
          </cell>
          <cell r="L41">
            <v>113</v>
          </cell>
          <cell r="M41">
            <v>161</v>
          </cell>
        </row>
      </sheetData>
      <sheetData sheetId="4">
        <row r="1">
          <cell r="A1" t="str">
            <v>Australian Petroleum Statistics</v>
          </cell>
        </row>
        <row r="3">
          <cell r="A3" t="str">
            <v>Figure 8B. Comparison of retail fuel prices and taxes in OECD countries - September Quarter 2019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9"/>
    </row>
    <row r="16" spans="1:1" ht="12.75" customHeight="1">
      <c r="A16" s="269"/>
    </row>
    <row r="17" spans="1:1" ht="12.75" customHeight="1">
      <c r="A17" s="269"/>
    </row>
    <row r="18" spans="1:1" ht="12.75" customHeight="1">
      <c r="A18" s="269"/>
    </row>
    <row r="19" spans="1:1" ht="12.75" customHeight="1">
      <c r="A19" s="269"/>
    </row>
    <row r="20" spans="1:1" ht="12.75" customHeight="1">
      <c r="A20" s="269"/>
    </row>
    <row r="21" spans="1:1" ht="12.75" customHeight="1">
      <c r="A21" s="269"/>
    </row>
    <row r="22" spans="1:1" ht="12.75" customHeight="1">
      <c r="A22" s="269"/>
    </row>
    <row r="23" spans="1:1" ht="12.75" customHeight="1">
      <c r="A23" s="269"/>
    </row>
    <row r="24" spans="1:1" ht="12.75" customHeight="1">
      <c r="A24" s="269"/>
    </row>
    <row r="25" spans="1:1" ht="12.75" customHeight="1">
      <c r="A25" s="269"/>
    </row>
    <row r="26" spans="1:1" ht="12.75" customHeight="1">
      <c r="A26" s="269"/>
    </row>
    <row r="27" spans="1:1" ht="12.75" customHeight="1">
      <c r="A27" s="269"/>
    </row>
    <row r="28" spans="1:1" ht="12.75" customHeight="1">
      <c r="A28" s="269"/>
    </row>
    <row r="29" spans="1:1" ht="12.75" customHeight="1">
      <c r="A29" s="269"/>
    </row>
    <row r="30" spans="1:1" ht="12.75" customHeight="1">
      <c r="A30" s="269"/>
    </row>
    <row r="31" spans="1:1" ht="12.75" customHeight="1">
      <c r="A31" s="269"/>
    </row>
    <row r="32" spans="1:1" ht="12.75" customHeight="1">
      <c r="A32" s="269"/>
    </row>
    <row r="33" spans="1:1" ht="12.75" customHeight="1">
      <c r="A33" s="269"/>
    </row>
    <row r="34" spans="1:1" ht="12.75" customHeight="1">
      <c r="A34" s="269"/>
    </row>
    <row r="35" spans="1:1" ht="12.75" customHeight="1">
      <c r="A35" s="270"/>
    </row>
    <row r="36" spans="1:1" ht="12.75" customHeight="1">
      <c r="A36" s="271"/>
    </row>
    <row r="37" spans="1:1" ht="12.75" customHeight="1">
      <c r="A37" s="270"/>
    </row>
    <row r="38" spans="1:1" ht="12.75" customHeight="1">
      <c r="A38" s="272"/>
    </row>
    <row r="39" spans="1:1" ht="12.75" customHeight="1">
      <c r="A39" s="273"/>
    </row>
    <row r="40" spans="1:1" ht="12.75" customHeight="1">
      <c r="A40" s="274"/>
    </row>
    <row r="41" spans="1:1" ht="12.75" customHeight="1">
      <c r="A41" s="274"/>
    </row>
    <row r="42" spans="1:1" ht="12.75" customHeight="1">
      <c r="A42" s="274"/>
    </row>
    <row r="43" spans="1:1" ht="12.75" customHeight="1">
      <c r="A43" s="274"/>
    </row>
    <row r="44" spans="1:1" ht="12.75" customHeight="1">
      <c r="A44" s="274"/>
    </row>
    <row r="45" spans="1:1" ht="12.75" customHeight="1">
      <c r="A45" s="274"/>
    </row>
    <row r="46" spans="1:1" ht="12.75" customHeight="1">
      <c r="A46" s="274"/>
    </row>
    <row r="47" spans="1:1" ht="12.75" customHeight="1">
      <c r="A47" s="274"/>
    </row>
    <row r="48" spans="1:1" ht="12.75" customHeight="1">
      <c r="A48" s="274"/>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25"/>
  <sheetViews>
    <sheetView zoomScaleNormal="100" zoomScaleSheetLayoutView="85" workbookViewId="0">
      <pane xSplit="1" ySplit="7" topLeftCell="B8" activePane="bottomRight" state="frozen"/>
      <selection pane="topRight" activeCell="B1" sqref="B1"/>
      <selection pane="bottomLeft" activeCell="A8" sqref="A8"/>
      <selection pane="bottomRight"/>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403"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28515625" customWidth="1"/>
    <col min="92" max="92" width="9.28515625" customWidth="1"/>
    <col min="93" max="93" width="9.7109375" customWidth="1"/>
    <col min="94" max="94" width="10" customWidth="1"/>
    <col min="95" max="95" width="12.85546875" customWidth="1"/>
    <col min="96" max="96" width="10.5703125" customWidth="1"/>
    <col min="97" max="97" width="10.42578125" customWidth="1"/>
    <col min="98" max="98" width="8.7109375" customWidth="1"/>
  </cols>
  <sheetData>
    <row r="1" spans="1:98">
      <c r="B1" s="641" t="s">
        <v>0</v>
      </c>
      <c r="C1" s="641"/>
      <c r="D1" s="641"/>
      <c r="E1" s="641"/>
      <c r="F1" s="641"/>
      <c r="G1" s="641"/>
      <c r="H1" s="641"/>
      <c r="I1" s="641"/>
      <c r="J1" s="641"/>
      <c r="K1" s="641"/>
      <c r="L1" s="641"/>
      <c r="M1" s="641"/>
      <c r="N1" s="641"/>
      <c r="AO1"/>
      <c r="BF1" s="401"/>
    </row>
    <row r="2" spans="1:98">
      <c r="M2" s="365"/>
      <c r="AO2"/>
    </row>
    <row r="3" spans="1:98">
      <c r="B3" s="719" t="s">
        <v>556</v>
      </c>
      <c r="C3" s="719"/>
      <c r="D3" s="719"/>
      <c r="E3" s="719"/>
      <c r="F3" s="719"/>
      <c r="G3" s="719"/>
      <c r="H3" s="719"/>
      <c r="I3" s="719"/>
      <c r="J3" s="719"/>
      <c r="K3" s="719"/>
      <c r="L3" s="719"/>
      <c r="M3" s="719"/>
      <c r="N3" s="719"/>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9"/>
      <c r="CR3" s="90"/>
      <c r="CS3" s="90"/>
      <c r="CT3" s="90"/>
    </row>
    <row r="4" spans="1:98">
      <c r="A4" s="90"/>
      <c r="L4" s="529"/>
      <c r="M4" s="90"/>
      <c r="N4" s="90"/>
      <c r="O4" s="90"/>
      <c r="P4" s="90"/>
      <c r="Q4" s="90"/>
      <c r="R4" s="90"/>
      <c r="S4" s="90"/>
      <c r="T4" s="90"/>
      <c r="U4" s="90"/>
      <c r="V4" s="90"/>
      <c r="W4" s="90"/>
      <c r="X4" s="529"/>
      <c r="Y4" s="90"/>
      <c r="Z4" s="90"/>
      <c r="AA4" s="90"/>
      <c r="AB4" s="90"/>
      <c r="AC4" s="90"/>
      <c r="AD4" s="90"/>
      <c r="AE4" s="90"/>
      <c r="AF4" s="90"/>
      <c r="AG4" s="90"/>
      <c r="AH4" s="90"/>
      <c r="AI4" s="529"/>
      <c r="AJ4" s="90"/>
      <c r="AK4" s="90"/>
      <c r="AL4" s="90"/>
      <c r="AM4" s="90"/>
      <c r="AN4" s="90"/>
      <c r="AO4" s="90"/>
      <c r="AP4" s="90"/>
      <c r="AQ4" s="90"/>
      <c r="AR4" s="90"/>
      <c r="AS4" s="90"/>
      <c r="AT4" s="90"/>
      <c r="AU4" s="529"/>
      <c r="AV4" s="90"/>
      <c r="AW4" s="90"/>
      <c r="AX4" s="90"/>
      <c r="AY4" s="90"/>
      <c r="AZ4" s="90"/>
      <c r="BA4" s="90"/>
      <c r="BB4" s="90"/>
      <c r="BC4" s="90"/>
      <c r="BD4" s="90"/>
      <c r="BE4" s="90"/>
      <c r="BF4" s="90"/>
      <c r="BG4" s="529"/>
      <c r="BH4" s="90"/>
      <c r="BI4" s="90"/>
      <c r="BJ4" s="90"/>
      <c r="BK4" s="90"/>
      <c r="BL4" s="90"/>
      <c r="BM4" s="90"/>
      <c r="BN4" s="90"/>
      <c r="BO4" s="90"/>
      <c r="BP4" s="90"/>
      <c r="BQ4" s="90"/>
      <c r="BR4" s="90"/>
      <c r="BS4" s="529"/>
      <c r="BT4" s="90"/>
      <c r="BU4" s="90"/>
      <c r="BV4" s="90"/>
      <c r="BW4" s="90"/>
      <c r="BX4" s="90"/>
      <c r="BY4" s="90"/>
      <c r="BZ4" s="90"/>
      <c r="CA4" s="90"/>
      <c r="CB4" s="90"/>
      <c r="CC4" s="90"/>
      <c r="CD4" s="90"/>
      <c r="CE4" s="529"/>
      <c r="CF4" s="90"/>
      <c r="CG4" s="90"/>
      <c r="CH4" s="90"/>
      <c r="CI4" s="90"/>
      <c r="CJ4" s="90"/>
      <c r="CK4" s="90"/>
      <c r="CL4" s="90"/>
      <c r="CM4" s="90"/>
      <c r="CN4" s="90"/>
      <c r="CO4" s="90"/>
      <c r="CP4" s="90"/>
      <c r="CQ4" s="529"/>
      <c r="CR4" s="90"/>
      <c r="CS4" s="90"/>
      <c r="CT4" s="90"/>
    </row>
    <row r="5" spans="1:98">
      <c r="A5" s="90"/>
      <c r="B5" s="709" t="s">
        <v>557</v>
      </c>
      <c r="C5" s="710"/>
      <c r="D5" s="710"/>
      <c r="E5" s="710"/>
      <c r="F5" s="710"/>
      <c r="G5" s="710"/>
      <c r="H5" s="710"/>
      <c r="I5" s="710"/>
      <c r="J5" s="710"/>
      <c r="K5" s="710"/>
      <c r="L5" s="710"/>
      <c r="M5" s="711"/>
      <c r="N5" s="709" t="s">
        <v>419</v>
      </c>
      <c r="O5" s="710"/>
      <c r="P5" s="710"/>
      <c r="Q5" s="710"/>
      <c r="R5" s="710"/>
      <c r="S5" s="710"/>
      <c r="T5" s="710"/>
      <c r="U5" s="710"/>
      <c r="V5" s="710"/>
      <c r="W5" s="710"/>
      <c r="X5" s="710"/>
      <c r="Y5" s="711"/>
      <c r="Z5" s="709" t="s">
        <v>420</v>
      </c>
      <c r="AA5" s="710"/>
      <c r="AB5" s="710"/>
      <c r="AC5" s="710"/>
      <c r="AD5" s="710"/>
      <c r="AE5" s="710"/>
      <c r="AF5" s="710"/>
      <c r="AG5" s="710"/>
      <c r="AH5" s="710"/>
      <c r="AI5" s="710"/>
      <c r="AJ5" s="710"/>
      <c r="AK5" s="711"/>
      <c r="AL5" s="709" t="s">
        <v>421</v>
      </c>
      <c r="AM5" s="710"/>
      <c r="AN5" s="710"/>
      <c r="AO5" s="710"/>
      <c r="AP5" s="710"/>
      <c r="AQ5" s="710"/>
      <c r="AR5" s="710"/>
      <c r="AS5" s="710"/>
      <c r="AT5" s="710"/>
      <c r="AU5" s="710"/>
      <c r="AV5" s="710"/>
      <c r="AW5" s="711"/>
      <c r="AX5" s="709" t="s">
        <v>422</v>
      </c>
      <c r="AY5" s="710"/>
      <c r="AZ5" s="710"/>
      <c r="BA5" s="710"/>
      <c r="BB5" s="710"/>
      <c r="BC5" s="710"/>
      <c r="BD5" s="710"/>
      <c r="BE5" s="710"/>
      <c r="BF5" s="710"/>
      <c r="BG5" s="710"/>
      <c r="BH5" s="710"/>
      <c r="BI5" s="711"/>
      <c r="BJ5" s="709" t="s">
        <v>423</v>
      </c>
      <c r="BK5" s="710"/>
      <c r="BL5" s="710"/>
      <c r="BM5" s="710"/>
      <c r="BN5" s="710"/>
      <c r="BO5" s="710"/>
      <c r="BP5" s="710"/>
      <c r="BQ5" s="710"/>
      <c r="BR5" s="710"/>
      <c r="BS5" s="710"/>
      <c r="BT5" s="710"/>
      <c r="BU5" s="711"/>
      <c r="BV5" s="709" t="s">
        <v>424</v>
      </c>
      <c r="BW5" s="710"/>
      <c r="BX5" s="710"/>
      <c r="BY5" s="710"/>
      <c r="BZ5" s="710"/>
      <c r="CA5" s="710"/>
      <c r="CB5" s="710"/>
      <c r="CC5" s="710"/>
      <c r="CD5" s="710"/>
      <c r="CE5" s="710"/>
      <c r="CF5" s="710"/>
      <c r="CG5" s="711"/>
      <c r="CH5" s="709" t="s">
        <v>425</v>
      </c>
      <c r="CI5" s="710"/>
      <c r="CJ5" s="710"/>
      <c r="CK5" s="710"/>
      <c r="CL5" s="710"/>
      <c r="CM5" s="710"/>
      <c r="CN5" s="710"/>
      <c r="CO5" s="710"/>
      <c r="CP5" s="710"/>
      <c r="CQ5" s="710"/>
      <c r="CR5" s="710"/>
      <c r="CS5" s="711"/>
      <c r="CT5" s="720" t="s">
        <v>213</v>
      </c>
    </row>
    <row r="6" spans="1:98" ht="15" customHeight="1">
      <c r="A6" s="621"/>
      <c r="B6" s="716" t="s">
        <v>66</v>
      </c>
      <c r="C6" s="717"/>
      <c r="D6" s="717"/>
      <c r="E6" s="717"/>
      <c r="F6" s="717"/>
      <c r="G6" s="718"/>
      <c r="H6" s="716" t="s">
        <v>56</v>
      </c>
      <c r="I6" s="717"/>
      <c r="J6" s="718"/>
      <c r="K6" s="714" t="s">
        <v>69</v>
      </c>
      <c r="L6" s="344" t="s">
        <v>376</v>
      </c>
      <c r="M6" s="712" t="s">
        <v>212</v>
      </c>
      <c r="N6" s="716" t="s">
        <v>66</v>
      </c>
      <c r="O6" s="717"/>
      <c r="P6" s="717"/>
      <c r="Q6" s="717"/>
      <c r="R6" s="717"/>
      <c r="S6" s="718"/>
      <c r="T6" s="716" t="s">
        <v>643</v>
      </c>
      <c r="U6" s="717"/>
      <c r="V6" s="718"/>
      <c r="W6" s="714" t="s">
        <v>69</v>
      </c>
      <c r="X6" s="344" t="s">
        <v>376</v>
      </c>
      <c r="Y6" s="712" t="s">
        <v>212</v>
      </c>
      <c r="Z6" s="716" t="s">
        <v>66</v>
      </c>
      <c r="AA6" s="717"/>
      <c r="AB6" s="717"/>
      <c r="AC6" s="717"/>
      <c r="AD6" s="717"/>
      <c r="AE6" s="718"/>
      <c r="AF6" s="716" t="s">
        <v>56</v>
      </c>
      <c r="AG6" s="717"/>
      <c r="AH6" s="718"/>
      <c r="AI6" s="714" t="s">
        <v>69</v>
      </c>
      <c r="AJ6" s="344" t="s">
        <v>376</v>
      </c>
      <c r="AK6" s="712" t="s">
        <v>212</v>
      </c>
      <c r="AL6" s="716" t="s">
        <v>66</v>
      </c>
      <c r="AM6" s="717"/>
      <c r="AN6" s="717"/>
      <c r="AO6" s="717"/>
      <c r="AP6" s="717"/>
      <c r="AQ6" s="718"/>
      <c r="AR6" s="716" t="s">
        <v>56</v>
      </c>
      <c r="AS6" s="717"/>
      <c r="AT6" s="718"/>
      <c r="AU6" s="714" t="s">
        <v>69</v>
      </c>
      <c r="AV6" s="344" t="s">
        <v>376</v>
      </c>
      <c r="AW6" s="712" t="s">
        <v>212</v>
      </c>
      <c r="AX6" s="716" t="s">
        <v>66</v>
      </c>
      <c r="AY6" s="717"/>
      <c r="AZ6" s="717"/>
      <c r="BA6" s="717"/>
      <c r="BB6" s="717"/>
      <c r="BC6" s="718"/>
      <c r="BD6" s="716" t="s">
        <v>56</v>
      </c>
      <c r="BE6" s="717"/>
      <c r="BF6" s="718"/>
      <c r="BG6" s="714" t="s">
        <v>69</v>
      </c>
      <c r="BH6" s="344" t="s">
        <v>376</v>
      </c>
      <c r="BI6" s="712" t="s">
        <v>212</v>
      </c>
      <c r="BJ6" s="716" t="s">
        <v>66</v>
      </c>
      <c r="BK6" s="717"/>
      <c r="BL6" s="717"/>
      <c r="BM6" s="717"/>
      <c r="BN6" s="717"/>
      <c r="BO6" s="718"/>
      <c r="BP6" s="716" t="s">
        <v>56</v>
      </c>
      <c r="BQ6" s="717"/>
      <c r="BR6" s="718"/>
      <c r="BS6" s="714" t="s">
        <v>69</v>
      </c>
      <c r="BT6" s="399" t="s">
        <v>376</v>
      </c>
      <c r="BU6" s="724" t="s">
        <v>212</v>
      </c>
      <c r="BV6" s="716" t="s">
        <v>66</v>
      </c>
      <c r="BW6" s="717"/>
      <c r="BX6" s="717"/>
      <c r="BY6" s="717"/>
      <c r="BZ6" s="717"/>
      <c r="CA6" s="718"/>
      <c r="CB6" s="716" t="s">
        <v>56</v>
      </c>
      <c r="CC6" s="717"/>
      <c r="CD6" s="718"/>
      <c r="CE6" s="714" t="s">
        <v>69</v>
      </c>
      <c r="CF6" s="344" t="s">
        <v>376</v>
      </c>
      <c r="CG6" s="712" t="s">
        <v>212</v>
      </c>
      <c r="CH6" s="716" t="s">
        <v>66</v>
      </c>
      <c r="CI6" s="717"/>
      <c r="CJ6" s="717"/>
      <c r="CK6" s="717"/>
      <c r="CL6" s="717"/>
      <c r="CM6" s="718"/>
      <c r="CN6" s="716" t="s">
        <v>56</v>
      </c>
      <c r="CO6" s="717"/>
      <c r="CP6" s="718"/>
      <c r="CQ6" s="714" t="s">
        <v>69</v>
      </c>
      <c r="CR6" s="344" t="s">
        <v>376</v>
      </c>
      <c r="CS6" s="712" t="s">
        <v>212</v>
      </c>
      <c r="CT6" s="721"/>
    </row>
    <row r="7" spans="1:98" s="231" customFormat="1" ht="34.5">
      <c r="A7" s="622"/>
      <c r="B7" s="623" t="s">
        <v>440</v>
      </c>
      <c r="C7" s="624" t="s">
        <v>439</v>
      </c>
      <c r="D7" s="624" t="s">
        <v>438</v>
      </c>
      <c r="E7" s="624" t="s">
        <v>68</v>
      </c>
      <c r="F7" s="624" t="s">
        <v>51</v>
      </c>
      <c r="G7" s="625" t="s">
        <v>390</v>
      </c>
      <c r="H7" s="626" t="s">
        <v>172</v>
      </c>
      <c r="I7" s="627" t="s">
        <v>170</v>
      </c>
      <c r="J7" s="321" t="s">
        <v>51</v>
      </c>
      <c r="K7" s="715"/>
      <c r="L7" s="625" t="s">
        <v>390</v>
      </c>
      <c r="M7" s="713"/>
      <c r="N7" s="623" t="s">
        <v>440</v>
      </c>
      <c r="O7" s="624" t="s">
        <v>439</v>
      </c>
      <c r="P7" s="624" t="s">
        <v>438</v>
      </c>
      <c r="Q7" s="624" t="s">
        <v>68</v>
      </c>
      <c r="R7" s="624" t="s">
        <v>51</v>
      </c>
      <c r="S7" s="628" t="s">
        <v>391</v>
      </c>
      <c r="T7" s="626" t="s">
        <v>172</v>
      </c>
      <c r="U7" s="627" t="s">
        <v>170</v>
      </c>
      <c r="V7" s="321" t="s">
        <v>51</v>
      </c>
      <c r="W7" s="715"/>
      <c r="X7" s="625" t="s">
        <v>390</v>
      </c>
      <c r="Y7" s="713"/>
      <c r="Z7" s="623" t="s">
        <v>440</v>
      </c>
      <c r="AA7" s="624" t="s">
        <v>439</v>
      </c>
      <c r="AB7" s="624" t="s">
        <v>438</v>
      </c>
      <c r="AC7" s="624" t="s">
        <v>68</v>
      </c>
      <c r="AD7" s="624" t="s">
        <v>51</v>
      </c>
      <c r="AE7" s="625" t="s">
        <v>390</v>
      </c>
      <c r="AF7" s="626" t="s">
        <v>172</v>
      </c>
      <c r="AG7" s="627" t="s">
        <v>170</v>
      </c>
      <c r="AH7" s="321" t="s">
        <v>51</v>
      </c>
      <c r="AI7" s="715"/>
      <c r="AJ7" s="625" t="s">
        <v>390</v>
      </c>
      <c r="AK7" s="713"/>
      <c r="AL7" s="623" t="s">
        <v>440</v>
      </c>
      <c r="AM7" s="624" t="s">
        <v>439</v>
      </c>
      <c r="AN7" s="624" t="s">
        <v>438</v>
      </c>
      <c r="AO7" s="624" t="s">
        <v>68</v>
      </c>
      <c r="AP7" s="624" t="s">
        <v>51</v>
      </c>
      <c r="AQ7" s="625" t="s">
        <v>390</v>
      </c>
      <c r="AR7" s="626" t="s">
        <v>172</v>
      </c>
      <c r="AS7" s="627" t="s">
        <v>170</v>
      </c>
      <c r="AT7" s="321" t="s">
        <v>51</v>
      </c>
      <c r="AU7" s="715"/>
      <c r="AV7" s="625" t="s">
        <v>390</v>
      </c>
      <c r="AW7" s="713"/>
      <c r="AX7" s="623" t="s">
        <v>440</v>
      </c>
      <c r="AY7" s="624" t="s">
        <v>439</v>
      </c>
      <c r="AZ7" s="624" t="s">
        <v>438</v>
      </c>
      <c r="BA7" s="624" t="s">
        <v>68</v>
      </c>
      <c r="BB7" s="624" t="s">
        <v>51</v>
      </c>
      <c r="BC7" s="625" t="s">
        <v>390</v>
      </c>
      <c r="BD7" s="626" t="s">
        <v>172</v>
      </c>
      <c r="BE7" s="627" t="s">
        <v>170</v>
      </c>
      <c r="BF7" s="321" t="s">
        <v>51</v>
      </c>
      <c r="BG7" s="715"/>
      <c r="BH7" s="625" t="s">
        <v>390</v>
      </c>
      <c r="BI7" s="713"/>
      <c r="BJ7" s="623" t="s">
        <v>440</v>
      </c>
      <c r="BK7" s="624" t="s">
        <v>439</v>
      </c>
      <c r="BL7" s="624" t="s">
        <v>438</v>
      </c>
      <c r="BM7" s="624" t="s">
        <v>68</v>
      </c>
      <c r="BN7" s="624" t="s">
        <v>51</v>
      </c>
      <c r="BO7" s="625" t="s">
        <v>390</v>
      </c>
      <c r="BP7" s="626" t="s">
        <v>172</v>
      </c>
      <c r="BQ7" s="627" t="s">
        <v>170</v>
      </c>
      <c r="BR7" s="321" t="s">
        <v>51</v>
      </c>
      <c r="BS7" s="715"/>
      <c r="BT7" s="398" t="s">
        <v>390</v>
      </c>
      <c r="BU7" s="725"/>
      <c r="BV7" s="623" t="s">
        <v>440</v>
      </c>
      <c r="BW7" s="624" t="s">
        <v>439</v>
      </c>
      <c r="BX7" s="624" t="s">
        <v>438</v>
      </c>
      <c r="BY7" s="624" t="s">
        <v>68</v>
      </c>
      <c r="BZ7" s="624" t="s">
        <v>51</v>
      </c>
      <c r="CA7" s="625" t="s">
        <v>390</v>
      </c>
      <c r="CB7" s="626" t="s">
        <v>172</v>
      </c>
      <c r="CC7" s="627" t="s">
        <v>170</v>
      </c>
      <c r="CD7" s="321" t="s">
        <v>51</v>
      </c>
      <c r="CE7" s="715"/>
      <c r="CF7" s="625" t="s">
        <v>390</v>
      </c>
      <c r="CG7" s="713"/>
      <c r="CH7" s="623" t="s">
        <v>440</v>
      </c>
      <c r="CI7" s="624" t="s">
        <v>439</v>
      </c>
      <c r="CJ7" s="624" t="s">
        <v>438</v>
      </c>
      <c r="CK7" s="624" t="s">
        <v>68</v>
      </c>
      <c r="CL7" s="624" t="s">
        <v>51</v>
      </c>
      <c r="CM7" s="629" t="s">
        <v>390</v>
      </c>
      <c r="CN7" s="275" t="s">
        <v>172</v>
      </c>
      <c r="CO7" s="276" t="s">
        <v>170</v>
      </c>
      <c r="CP7" s="277" t="s">
        <v>51</v>
      </c>
      <c r="CQ7" s="723"/>
      <c r="CR7" s="366" t="s">
        <v>390</v>
      </c>
      <c r="CS7" s="722"/>
      <c r="CT7" s="721"/>
    </row>
    <row r="8" spans="1:98" ht="12.75" customHeight="1">
      <c r="A8" s="283" t="s">
        <v>41</v>
      </c>
      <c r="B8" s="127">
        <f>SUM(B18:B29)</f>
        <v>961.4000000000002</v>
      </c>
      <c r="C8" s="63">
        <f t="shared" ref="C8:BM8" si="0">SUM(C18:C29)</f>
        <v>802.00789999999995</v>
      </c>
      <c r="D8" s="63">
        <f t="shared" si="0"/>
        <v>2118.1</v>
      </c>
      <c r="E8" s="63">
        <f t="shared" si="0"/>
        <v>2206.6999999999998</v>
      </c>
      <c r="F8" s="63">
        <f t="shared" si="0"/>
        <v>6088.2078999999985</v>
      </c>
      <c r="G8" s="387">
        <f>SUM(G18:G29)</f>
        <v>4924.0999999999995</v>
      </c>
      <c r="H8" s="127">
        <f t="shared" si="0"/>
        <v>696.5</v>
      </c>
      <c r="I8" s="63">
        <f t="shared" si="0"/>
        <v>2494.3999999999992</v>
      </c>
      <c r="J8" s="387">
        <f t="shared" si="0"/>
        <v>3190.7000000000003</v>
      </c>
      <c r="K8" s="127">
        <f t="shared" si="0"/>
        <v>4306.3000000000011</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87">
        <f t="shared" si="0"/>
        <v>3683.7999999999997</v>
      </c>
      <c r="T8" s="127">
        <f t="shared" si="0"/>
        <v>555.5</v>
      </c>
      <c r="U8" s="63">
        <f t="shared" si="0"/>
        <v>610</v>
      </c>
      <c r="V8" s="387">
        <f t="shared" si="0"/>
        <v>1165.5</v>
      </c>
      <c r="W8" s="127">
        <f t="shared" si="0"/>
        <v>3221.1</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87">
        <f t="shared" si="0"/>
        <v>3081.9000000000005</v>
      </c>
      <c r="AF8" s="127">
        <f t="shared" si="0"/>
        <v>877.90000000000009</v>
      </c>
      <c r="AG8" s="63">
        <f t="shared" si="0"/>
        <v>598.80000000000007</v>
      </c>
      <c r="AH8" s="387">
        <f t="shared" si="0"/>
        <v>1476.7</v>
      </c>
      <c r="AI8" s="127">
        <f t="shared" si="0"/>
        <v>5477.4</v>
      </c>
      <c r="AJ8" s="63">
        <f t="shared" si="0"/>
        <v>1512.3</v>
      </c>
      <c r="AK8" s="62">
        <f t="shared" si="0"/>
        <v>1146.8</v>
      </c>
      <c r="AL8" s="127">
        <f t="shared" si="0"/>
        <v>89.999999999999986</v>
      </c>
      <c r="AM8" s="63">
        <f t="shared" si="0"/>
        <v>114.7</v>
      </c>
      <c r="AN8" s="63">
        <f t="shared" si="0"/>
        <v>1107.9000000000001</v>
      </c>
      <c r="AO8" s="521">
        <f t="shared" si="0"/>
        <v>0</v>
      </c>
      <c r="AP8" s="63">
        <f t="shared" si="0"/>
        <v>1312.5999999999997</v>
      </c>
      <c r="AQ8" s="387">
        <f t="shared" si="0"/>
        <v>970.9</v>
      </c>
      <c r="AR8" s="127">
        <f t="shared" si="0"/>
        <v>173.60000000000002</v>
      </c>
      <c r="AS8" s="63">
        <f t="shared" si="0"/>
        <v>65.5</v>
      </c>
      <c r="AT8" s="387">
        <f t="shared" si="0"/>
        <v>239.20000000000002</v>
      </c>
      <c r="AU8" s="127">
        <f t="shared" si="0"/>
        <v>1416.1000000000001</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87">
        <f>SUM(BC18:BC29)</f>
        <v>1725.3</v>
      </c>
      <c r="BD8" s="254" t="s">
        <v>418</v>
      </c>
      <c r="BE8" s="255" t="s">
        <v>418</v>
      </c>
      <c r="BF8" s="387">
        <f t="shared" si="0"/>
        <v>836.5</v>
      </c>
      <c r="BG8" s="127">
        <f t="shared" si="0"/>
        <v>4226.8</v>
      </c>
      <c r="BH8" s="63">
        <f t="shared" si="0"/>
        <v>578.60000000000014</v>
      </c>
      <c r="BI8" s="62">
        <f t="shared" si="0"/>
        <v>608.10000000000014</v>
      </c>
      <c r="BJ8" s="127">
        <f t="shared" si="0"/>
        <v>50.999999999999993</v>
      </c>
      <c r="BK8" s="63" t="s">
        <v>418</v>
      </c>
      <c r="BL8" s="63">
        <f t="shared" si="0"/>
        <v>337.59999999999997</v>
      </c>
      <c r="BM8" s="63">
        <f t="shared" si="0"/>
        <v>0</v>
      </c>
      <c r="BN8" s="63">
        <f>SUM(BN18:BN29)</f>
        <v>388.59999999999997</v>
      </c>
      <c r="BO8" s="387">
        <f>SUM(BO18:BO29)</f>
        <v>197.79999999999998</v>
      </c>
      <c r="BP8" s="254" t="s">
        <v>418</v>
      </c>
      <c r="BQ8" s="255" t="s">
        <v>418</v>
      </c>
      <c r="BR8" s="256" t="s">
        <v>418</v>
      </c>
      <c r="BS8" s="127">
        <f t="shared" ref="BS8:CT8" si="1">SUM(BS18:BS29)</f>
        <v>367</v>
      </c>
      <c r="BT8" s="63">
        <f t="shared" si="1"/>
        <v>35</v>
      </c>
      <c r="BU8" s="62">
        <f t="shared" si="1"/>
        <v>90.5</v>
      </c>
      <c r="BV8" s="127">
        <f t="shared" si="1"/>
        <v>27.099999999999998</v>
      </c>
      <c r="BW8" s="63" t="s">
        <v>418</v>
      </c>
      <c r="BX8" s="63">
        <f t="shared" si="1"/>
        <v>130.29999999999998</v>
      </c>
      <c r="BY8" s="63">
        <f t="shared" si="1"/>
        <v>0</v>
      </c>
      <c r="BZ8" s="63">
        <f t="shared" si="1"/>
        <v>157.4</v>
      </c>
      <c r="CA8" s="387">
        <f t="shared" si="1"/>
        <v>66.400000000000006</v>
      </c>
      <c r="CB8" s="254" t="s">
        <v>418</v>
      </c>
      <c r="CC8" s="255" t="s">
        <v>418</v>
      </c>
      <c r="CD8" s="387">
        <f t="shared" si="1"/>
        <v>159.29999999999998</v>
      </c>
      <c r="CE8" s="127">
        <f t="shared" si="1"/>
        <v>601.6</v>
      </c>
      <c r="CF8" s="63">
        <f t="shared" si="1"/>
        <v>99.600000000000009</v>
      </c>
      <c r="CG8" s="62">
        <f>SUM(CG18:CG29)</f>
        <v>47.8</v>
      </c>
      <c r="CH8" s="127">
        <f t="shared" si="1"/>
        <v>2232.5</v>
      </c>
      <c r="CI8" s="63">
        <f t="shared" si="1"/>
        <v>1981.5</v>
      </c>
      <c r="CJ8" s="63">
        <f t="shared" si="1"/>
        <v>11351.4</v>
      </c>
      <c r="CK8" s="63">
        <f t="shared" si="1"/>
        <v>3360.7999999999997</v>
      </c>
      <c r="CL8" s="63">
        <f t="shared" si="1"/>
        <v>18926.2</v>
      </c>
      <c r="CM8" s="387">
        <f t="shared" si="1"/>
        <v>14650.2</v>
      </c>
      <c r="CN8" s="127">
        <f t="shared" si="1"/>
        <v>2998</v>
      </c>
      <c r="CO8" s="63">
        <f t="shared" si="1"/>
        <v>4069.7000000000003</v>
      </c>
      <c r="CP8" s="387">
        <f t="shared" si="1"/>
        <v>7067.7</v>
      </c>
      <c r="CQ8" s="127">
        <f t="shared" si="1"/>
        <v>19616.3</v>
      </c>
      <c r="CR8" s="63">
        <f t="shared" si="1"/>
        <v>5599.4</v>
      </c>
      <c r="CS8" s="62">
        <f t="shared" si="1"/>
        <v>6247.6999999999989</v>
      </c>
      <c r="CT8" s="62">
        <f t="shared" si="1"/>
        <v>51857.899999999994</v>
      </c>
    </row>
    <row r="9" spans="1:98" ht="12.75" customHeight="1">
      <c r="A9" s="284" t="s">
        <v>42</v>
      </c>
      <c r="B9" s="66">
        <f>SUM(B30:B41)</f>
        <v>1119.0999999999999</v>
      </c>
      <c r="C9" s="58">
        <f t="shared" ref="C9:BN9" si="2">SUM(C30:C41)</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4635.8</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3654.2</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6727.4</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1563.1</v>
      </c>
      <c r="AV9" s="58">
        <f t="shared" si="2"/>
        <v>336.6</v>
      </c>
      <c r="AW9" s="60">
        <f t="shared" si="2"/>
        <v>438.8</v>
      </c>
      <c r="AX9" s="66">
        <f t="shared" si="2"/>
        <v>247.39999999999998</v>
      </c>
      <c r="AY9" s="58">
        <f>SUM(AY30:AY41)</f>
        <v>194.36400000000003</v>
      </c>
      <c r="AZ9" s="58">
        <f t="shared" si="2"/>
        <v>1634.6</v>
      </c>
      <c r="BA9" s="58">
        <f t="shared" si="2"/>
        <v>0</v>
      </c>
      <c r="BB9" s="58">
        <f t="shared" si="2"/>
        <v>2076.3639999999996</v>
      </c>
      <c r="BC9" s="67">
        <f>SUM(BC30:BC41)</f>
        <v>1746.7999999999997</v>
      </c>
      <c r="BD9" s="257" t="s">
        <v>418</v>
      </c>
      <c r="BE9" s="258" t="s">
        <v>418</v>
      </c>
      <c r="BF9" s="67">
        <f t="shared" si="2"/>
        <v>888.8</v>
      </c>
      <c r="BG9" s="66">
        <f t="shared" si="2"/>
        <v>4944.4000000000005</v>
      </c>
      <c r="BH9" s="58">
        <f t="shared" si="2"/>
        <v>641.80000000000007</v>
      </c>
      <c r="BI9" s="60">
        <f t="shared" si="2"/>
        <v>596</v>
      </c>
      <c r="BJ9" s="66">
        <f t="shared" si="2"/>
        <v>50.5</v>
      </c>
      <c r="BK9" s="58" t="s">
        <v>418</v>
      </c>
      <c r="BL9" s="58">
        <f t="shared" si="2"/>
        <v>332.3</v>
      </c>
      <c r="BM9" s="58">
        <f t="shared" si="2"/>
        <v>0</v>
      </c>
      <c r="BN9" s="58">
        <f t="shared" si="2"/>
        <v>382.8</v>
      </c>
      <c r="BO9" s="67">
        <f t="shared" ref="BO9:CT9" si="3">SUM(BO30:BO41)</f>
        <v>191.2</v>
      </c>
      <c r="BP9" s="257" t="s">
        <v>418</v>
      </c>
      <c r="BQ9" s="258" t="s">
        <v>418</v>
      </c>
      <c r="BR9" s="259" t="s">
        <v>418</v>
      </c>
      <c r="BS9" s="66">
        <f t="shared" si="3"/>
        <v>377</v>
      </c>
      <c r="BT9" s="58">
        <f t="shared" si="3"/>
        <v>37.799999999999997</v>
      </c>
      <c r="BU9" s="60">
        <f t="shared" si="3"/>
        <v>86.699999999999989</v>
      </c>
      <c r="BV9" s="66">
        <f t="shared" si="3"/>
        <v>27.8</v>
      </c>
      <c r="BW9" s="58" t="s">
        <v>418</v>
      </c>
      <c r="BX9" s="58">
        <f t="shared" si="3"/>
        <v>125.40000000000002</v>
      </c>
      <c r="BY9" s="58">
        <f t="shared" si="3"/>
        <v>0</v>
      </c>
      <c r="BZ9" s="58">
        <f t="shared" si="3"/>
        <v>153.19999999999999</v>
      </c>
      <c r="CA9" s="67">
        <f t="shared" si="3"/>
        <v>61.4</v>
      </c>
      <c r="CB9" s="257" t="s">
        <v>418</v>
      </c>
      <c r="CC9" s="258" t="s">
        <v>418</v>
      </c>
      <c r="CD9" s="67">
        <f t="shared" si="3"/>
        <v>195.79999999999998</v>
      </c>
      <c r="CE9" s="66">
        <f t="shared" si="3"/>
        <v>630.5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22532.400000000001</v>
      </c>
      <c r="CR9" s="58">
        <f t="shared" si="3"/>
        <v>5988.2</v>
      </c>
      <c r="CS9" s="60">
        <f t="shared" si="3"/>
        <v>5942.8</v>
      </c>
      <c r="CT9" s="60">
        <f t="shared" si="3"/>
        <v>54528.400000000009</v>
      </c>
    </row>
    <row r="10" spans="1:98" ht="12.75" customHeight="1">
      <c r="A10" s="284" t="s">
        <v>43</v>
      </c>
      <c r="B10" s="66">
        <f>SUM(B42:B53)</f>
        <v>1144.7</v>
      </c>
      <c r="C10" s="58">
        <f t="shared" ref="C10:BN10" si="4">SUM(C42:C53)</f>
        <v>1017.4810000000002</v>
      </c>
      <c r="D10" s="58">
        <f t="shared" si="4"/>
        <v>1557</v>
      </c>
      <c r="E10" s="58">
        <f t="shared" si="4"/>
        <v>2091.2999999999997</v>
      </c>
      <c r="F10" s="58">
        <f t="shared" si="4"/>
        <v>5810.4809999999998</v>
      </c>
      <c r="G10" s="67">
        <f t="shared" si="4"/>
        <v>4783.8999999999996</v>
      </c>
      <c r="H10" s="66">
        <f t="shared" si="4"/>
        <v>1060.7</v>
      </c>
      <c r="I10" s="58">
        <f t="shared" si="4"/>
        <v>2322.0000000000005</v>
      </c>
      <c r="J10" s="67">
        <f t="shared" si="4"/>
        <v>3382.5999999999995</v>
      </c>
      <c r="K10" s="66">
        <f t="shared" si="4"/>
        <v>5039.2999999999993</v>
      </c>
      <c r="L10" s="58">
        <f t="shared" si="4"/>
        <v>1876</v>
      </c>
      <c r="M10" s="60">
        <f t="shared" si="4"/>
        <v>1534.3</v>
      </c>
      <c r="N10" s="66">
        <f t="shared" si="4"/>
        <v>405.00000000000006</v>
      </c>
      <c r="O10" s="58">
        <f t="shared" si="4"/>
        <v>547.55820000000006</v>
      </c>
      <c r="P10" s="58">
        <f t="shared" si="4"/>
        <v>3446.4</v>
      </c>
      <c r="Q10" s="58">
        <f t="shared" si="4"/>
        <v>198.89999999999998</v>
      </c>
      <c r="R10" s="58">
        <f t="shared" si="4"/>
        <v>4597.8581999999997</v>
      </c>
      <c r="S10" s="67">
        <f t="shared" si="4"/>
        <v>3661.2000000000003</v>
      </c>
      <c r="T10" s="66">
        <f t="shared" si="4"/>
        <v>676</v>
      </c>
      <c r="U10" s="58">
        <f t="shared" si="4"/>
        <v>611.4</v>
      </c>
      <c r="V10" s="67">
        <f t="shared" si="4"/>
        <v>1287.3999999999999</v>
      </c>
      <c r="W10" s="66">
        <f t="shared" si="4"/>
        <v>3803</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7652.9999999999991</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1719.1</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SUM(BC42:BC53)</f>
        <v>1769.9</v>
      </c>
      <c r="BD10" s="257" t="s">
        <v>418</v>
      </c>
      <c r="BE10" s="258" t="s">
        <v>418</v>
      </c>
      <c r="BF10" s="67">
        <f t="shared" si="4"/>
        <v>990.6</v>
      </c>
      <c r="BG10" s="66">
        <f t="shared" si="4"/>
        <v>5487.5000000000009</v>
      </c>
      <c r="BH10" s="58">
        <f t="shared" si="4"/>
        <v>766.40000000000009</v>
      </c>
      <c r="BI10" s="60">
        <f t="shared" si="4"/>
        <v>480.70000000000005</v>
      </c>
      <c r="BJ10" s="66">
        <f t="shared" si="4"/>
        <v>50.499999999999993</v>
      </c>
      <c r="BK10" s="58" t="s">
        <v>418</v>
      </c>
      <c r="BL10" s="58">
        <f t="shared" si="4"/>
        <v>309.3</v>
      </c>
      <c r="BM10" s="58">
        <f t="shared" si="4"/>
        <v>0</v>
      </c>
      <c r="BN10" s="58">
        <f t="shared" si="4"/>
        <v>359.8</v>
      </c>
      <c r="BO10" s="67">
        <f t="shared" ref="BO10:CT10" si="5">SUM(BO42:BO53)</f>
        <v>186.09999999999997</v>
      </c>
      <c r="BP10" s="257" t="s">
        <v>418</v>
      </c>
      <c r="BQ10" s="258" t="s">
        <v>418</v>
      </c>
      <c r="BR10" s="259" t="s">
        <v>418</v>
      </c>
      <c r="BS10" s="66">
        <f t="shared" si="5"/>
        <v>397.6</v>
      </c>
      <c r="BT10" s="58">
        <f t="shared" si="5"/>
        <v>41.2</v>
      </c>
      <c r="BU10" s="60">
        <f t="shared" si="5"/>
        <v>87.5</v>
      </c>
      <c r="BV10" s="66">
        <f t="shared" si="5"/>
        <v>26.5</v>
      </c>
      <c r="BW10" s="58" t="s">
        <v>418</v>
      </c>
      <c r="BX10" s="58">
        <f t="shared" si="5"/>
        <v>115.70000000000002</v>
      </c>
      <c r="BY10" s="58">
        <f t="shared" si="5"/>
        <v>0</v>
      </c>
      <c r="BZ10" s="58">
        <f t="shared" si="5"/>
        <v>142.20000000000002</v>
      </c>
      <c r="CA10" s="67">
        <f t="shared" si="5"/>
        <v>64.400000000000006</v>
      </c>
      <c r="CB10" s="257" t="s">
        <v>418</v>
      </c>
      <c r="CC10" s="258" t="s">
        <v>418</v>
      </c>
      <c r="CD10" s="67">
        <f t="shared" si="5"/>
        <v>218.29999999999998</v>
      </c>
      <c r="CE10" s="66">
        <f t="shared" si="5"/>
        <v>543.1</v>
      </c>
      <c r="CF10" s="58">
        <f t="shared" si="5"/>
        <v>111.39999999999998</v>
      </c>
      <c r="CG10" s="60">
        <f t="shared" si="5"/>
        <v>46.100000000000009</v>
      </c>
      <c r="CH10" s="66">
        <f t="shared" si="5"/>
        <v>2465.7000000000003</v>
      </c>
      <c r="CI10" s="58">
        <f t="shared" si="5"/>
        <v>2469.9000000000005</v>
      </c>
      <c r="CJ10" s="58">
        <f t="shared" si="5"/>
        <v>10897.599999999999</v>
      </c>
      <c r="CK10" s="58">
        <f t="shared" si="5"/>
        <v>2636.5</v>
      </c>
      <c r="CL10" s="58">
        <f t="shared" si="5"/>
        <v>18469.7</v>
      </c>
      <c r="CM10" s="67">
        <f t="shared" si="5"/>
        <v>14367.600000000002</v>
      </c>
      <c r="CN10" s="66">
        <f t="shared" si="5"/>
        <v>3775.7999999999997</v>
      </c>
      <c r="CO10" s="58">
        <f t="shared" si="5"/>
        <v>3997.3000000000006</v>
      </c>
      <c r="CP10" s="67">
        <f t="shared" si="5"/>
        <v>7773.1</v>
      </c>
      <c r="CQ10" s="66">
        <f t="shared" si="5"/>
        <v>24642.600000000002</v>
      </c>
      <c r="CR10" s="58">
        <f t="shared" si="5"/>
        <v>6409.4</v>
      </c>
      <c r="CS10" s="60">
        <f t="shared" si="5"/>
        <v>5322.9000000000005</v>
      </c>
      <c r="CT10" s="60">
        <f t="shared" si="5"/>
        <v>56208.3</v>
      </c>
    </row>
    <row r="11" spans="1:98" ht="12.75" customHeight="1">
      <c r="A11" s="284" t="s">
        <v>44</v>
      </c>
      <c r="B11" s="66">
        <f>SUM(B54:B65)</f>
        <v>1161.8999999999999</v>
      </c>
      <c r="C11" s="58">
        <f t="shared" ref="C11:BN11" si="6">SUM(C54:C65)</f>
        <v>1058.7095000000002</v>
      </c>
      <c r="D11" s="58">
        <f t="shared" si="6"/>
        <v>1480.1999999999998</v>
      </c>
      <c r="E11" s="58">
        <f t="shared" si="6"/>
        <v>1935.4</v>
      </c>
      <c r="F11" s="58">
        <f t="shared" si="6"/>
        <v>5636.2094999999999</v>
      </c>
      <c r="G11" s="67">
        <f t="shared" si="6"/>
        <v>4608</v>
      </c>
      <c r="H11" s="66">
        <f t="shared" si="6"/>
        <v>1085.3000000000002</v>
      </c>
      <c r="I11" s="58">
        <f t="shared" si="6"/>
        <v>2402</v>
      </c>
      <c r="J11" s="67">
        <f t="shared" si="6"/>
        <v>3487.4999999999995</v>
      </c>
      <c r="K11" s="66">
        <f t="shared" si="6"/>
        <v>4990.7</v>
      </c>
      <c r="L11" s="58">
        <f t="shared" si="6"/>
        <v>1969.8999999999996</v>
      </c>
      <c r="M11" s="60">
        <f t="shared" si="6"/>
        <v>1646.1</v>
      </c>
      <c r="N11" s="66">
        <f t="shared" si="6"/>
        <v>398.9</v>
      </c>
      <c r="O11" s="58">
        <f t="shared" si="6"/>
        <v>566.38660000000004</v>
      </c>
      <c r="P11" s="58">
        <f t="shared" si="6"/>
        <v>3304.2</v>
      </c>
      <c r="Q11" s="58">
        <f t="shared" si="6"/>
        <v>202.8</v>
      </c>
      <c r="R11" s="58">
        <f t="shared" si="6"/>
        <v>4472.2865999999995</v>
      </c>
      <c r="S11" s="67">
        <f t="shared" si="6"/>
        <v>3592.0000000000005</v>
      </c>
      <c r="T11" s="66">
        <f t="shared" si="6"/>
        <v>700.7</v>
      </c>
      <c r="U11" s="58">
        <f t="shared" si="6"/>
        <v>726.9</v>
      </c>
      <c r="V11" s="67">
        <f t="shared" si="6"/>
        <v>1427.6000000000001</v>
      </c>
      <c r="W11" s="66">
        <f t="shared" si="6"/>
        <v>3883.6</v>
      </c>
      <c r="X11" s="58">
        <f t="shared" si="6"/>
        <v>1582.3999999999999</v>
      </c>
      <c r="Y11" s="60">
        <f t="shared" si="6"/>
        <v>1488.1000000000001</v>
      </c>
      <c r="Z11" s="66">
        <f t="shared" si="6"/>
        <v>481.5</v>
      </c>
      <c r="AA11" s="58">
        <f t="shared" si="6"/>
        <v>526.52769999999998</v>
      </c>
      <c r="AB11" s="58">
        <f t="shared" si="6"/>
        <v>2734.3</v>
      </c>
      <c r="AC11" s="58">
        <f t="shared" si="6"/>
        <v>330.90000000000003</v>
      </c>
      <c r="AD11" s="58">
        <f t="shared" si="6"/>
        <v>4073.2276999999995</v>
      </c>
      <c r="AE11" s="67">
        <f t="shared" si="6"/>
        <v>2859</v>
      </c>
      <c r="AF11" s="66">
        <f t="shared" si="6"/>
        <v>990.09999999999991</v>
      </c>
      <c r="AG11" s="58">
        <f t="shared" si="6"/>
        <v>683.30000000000007</v>
      </c>
      <c r="AH11" s="67">
        <f t="shared" si="6"/>
        <v>1673.4</v>
      </c>
      <c r="AI11" s="66">
        <f t="shared" si="6"/>
        <v>7375.0000000000009</v>
      </c>
      <c r="AJ11" s="58">
        <f t="shared" si="6"/>
        <v>1735.5999999999997</v>
      </c>
      <c r="AK11" s="60">
        <f t="shared" si="6"/>
        <v>1278.8</v>
      </c>
      <c r="AL11" s="66">
        <f t="shared" si="6"/>
        <v>89.7</v>
      </c>
      <c r="AM11" s="58">
        <f t="shared" si="6"/>
        <v>143.20000000000002</v>
      </c>
      <c r="AN11" s="58">
        <f t="shared" si="6"/>
        <v>1056.2</v>
      </c>
      <c r="AO11" s="71">
        <f t="shared" si="6"/>
        <v>0</v>
      </c>
      <c r="AP11" s="58">
        <f t="shared" si="6"/>
        <v>1289.1000000000001</v>
      </c>
      <c r="AQ11" s="67">
        <f t="shared" si="6"/>
        <v>1003.4</v>
      </c>
      <c r="AR11" s="66">
        <f t="shared" si="6"/>
        <v>188.20000000000002</v>
      </c>
      <c r="AS11" s="58">
        <f t="shared" si="6"/>
        <v>119.5</v>
      </c>
      <c r="AT11" s="67">
        <f t="shared" si="6"/>
        <v>307.60000000000002</v>
      </c>
      <c r="AU11" s="66">
        <f t="shared" si="6"/>
        <v>1856.1</v>
      </c>
      <c r="AV11" s="58">
        <f t="shared" si="6"/>
        <v>499.8</v>
      </c>
      <c r="AW11" s="60">
        <f t="shared" si="6"/>
        <v>377.00000000000006</v>
      </c>
      <c r="AX11" s="66">
        <f t="shared" si="6"/>
        <v>277.89999999999998</v>
      </c>
      <c r="AY11" s="58">
        <f t="shared" si="6"/>
        <v>250.07259999999999</v>
      </c>
      <c r="AZ11" s="58">
        <f t="shared" si="6"/>
        <v>1670.5</v>
      </c>
      <c r="BA11" s="58">
        <f t="shared" si="6"/>
        <v>0</v>
      </c>
      <c r="BB11" s="58">
        <f t="shared" si="6"/>
        <v>2198.4726000000001</v>
      </c>
      <c r="BC11" s="67">
        <f>SUM(BC54:BC65)</f>
        <v>1746.3000000000002</v>
      </c>
      <c r="BD11" s="257" t="s">
        <v>418</v>
      </c>
      <c r="BE11" s="258" t="s">
        <v>418</v>
      </c>
      <c r="BF11" s="67">
        <f t="shared" si="6"/>
        <v>1066.9000000000001</v>
      </c>
      <c r="BG11" s="66">
        <f t="shared" si="6"/>
        <v>5845.6999999999989</v>
      </c>
      <c r="BH11" s="58">
        <f t="shared" si="6"/>
        <v>831.9</v>
      </c>
      <c r="BI11" s="60">
        <f t="shared" si="6"/>
        <v>460.79999999999995</v>
      </c>
      <c r="BJ11" s="66">
        <f t="shared" si="6"/>
        <v>50.6</v>
      </c>
      <c r="BK11" s="58" t="s">
        <v>418</v>
      </c>
      <c r="BL11" s="58">
        <f t="shared" si="6"/>
        <v>293</v>
      </c>
      <c r="BM11" s="58">
        <f t="shared" si="6"/>
        <v>0</v>
      </c>
      <c r="BN11" s="58">
        <f t="shared" si="6"/>
        <v>343.6</v>
      </c>
      <c r="BO11" s="67">
        <f t="shared" ref="BO11:CT11" si="7">SUM(BO54:BO65)</f>
        <v>176.5</v>
      </c>
      <c r="BP11" s="257" t="s">
        <v>418</v>
      </c>
      <c r="BQ11" s="258" t="s">
        <v>418</v>
      </c>
      <c r="BR11" s="259" t="s">
        <v>418</v>
      </c>
      <c r="BS11" s="66">
        <f t="shared" si="7"/>
        <v>415.1</v>
      </c>
      <c r="BT11" s="58">
        <f t="shared" si="7"/>
        <v>45.70000000000001</v>
      </c>
      <c r="BU11" s="60">
        <f>SUM(BU54:BU65)</f>
        <v>91.8</v>
      </c>
      <c r="BV11" s="66">
        <f t="shared" si="7"/>
        <v>26.200000000000006</v>
      </c>
      <c r="BW11" s="58" t="s">
        <v>418</v>
      </c>
      <c r="BX11" s="58">
        <f t="shared" si="7"/>
        <v>103.9</v>
      </c>
      <c r="BY11" s="58">
        <f t="shared" si="7"/>
        <v>0</v>
      </c>
      <c r="BZ11" s="58">
        <f t="shared" si="7"/>
        <v>130.10000000000002</v>
      </c>
      <c r="CA11" s="67">
        <f t="shared" si="7"/>
        <v>64.5</v>
      </c>
      <c r="CB11" s="257" t="s">
        <v>418</v>
      </c>
      <c r="CC11" s="258" t="s">
        <v>418</v>
      </c>
      <c r="CD11" s="67">
        <f t="shared" si="7"/>
        <v>204.70000000000002</v>
      </c>
      <c r="CE11" s="66">
        <f t="shared" si="7"/>
        <v>554.5</v>
      </c>
      <c r="CF11" s="58">
        <f t="shared" si="7"/>
        <v>114.6</v>
      </c>
      <c r="CG11" s="60">
        <f t="shared" si="7"/>
        <v>44.4</v>
      </c>
      <c r="CH11" s="66">
        <f t="shared" si="7"/>
        <v>2486.8000000000002</v>
      </c>
      <c r="CI11" s="58">
        <f t="shared" si="7"/>
        <v>2546.2999999999997</v>
      </c>
      <c r="CJ11" s="58">
        <f t="shared" si="7"/>
        <v>10641.900000000001</v>
      </c>
      <c r="CK11" s="58">
        <f t="shared" si="7"/>
        <v>2469.1</v>
      </c>
      <c r="CL11" s="58">
        <f t="shared" si="7"/>
        <v>18144.099999999999</v>
      </c>
      <c r="CM11" s="67">
        <f t="shared" si="7"/>
        <v>14049.699999999999</v>
      </c>
      <c r="CN11" s="66">
        <f t="shared" si="7"/>
        <v>3838.3999999999996</v>
      </c>
      <c r="CO11" s="58">
        <f t="shared" si="7"/>
        <v>4329.5</v>
      </c>
      <c r="CP11" s="67">
        <f t="shared" si="7"/>
        <v>8167.9</v>
      </c>
      <c r="CQ11" s="66">
        <f t="shared" si="7"/>
        <v>24920.7</v>
      </c>
      <c r="CR11" s="58">
        <f t="shared" si="7"/>
        <v>6779.6000000000013</v>
      </c>
      <c r="CS11" s="60">
        <f t="shared" si="7"/>
        <v>5386.9999999999991</v>
      </c>
      <c r="CT11" s="60">
        <f t="shared" si="7"/>
        <v>56619.7</v>
      </c>
    </row>
    <row r="12" spans="1:98" ht="12.75" customHeight="1">
      <c r="A12" s="284" t="s">
        <v>171</v>
      </c>
      <c r="B12" s="66">
        <f>SUM(B66:B77)</f>
        <v>1153.6000000000001</v>
      </c>
      <c r="C12" s="58">
        <f t="shared" ref="C12:BN12" si="8">SUM(C66:C77)</f>
        <v>1186.356</v>
      </c>
      <c r="D12" s="58">
        <f t="shared" si="8"/>
        <v>1488.9</v>
      </c>
      <c r="E12" s="58">
        <f t="shared" si="8"/>
        <v>1777.4</v>
      </c>
      <c r="F12" s="58">
        <f t="shared" si="8"/>
        <v>5606.2559999999994</v>
      </c>
      <c r="G12" s="67">
        <f t="shared" si="8"/>
        <v>4540.1000000000004</v>
      </c>
      <c r="H12" s="66">
        <f t="shared" si="8"/>
        <v>1178.0999999999999</v>
      </c>
      <c r="I12" s="58">
        <f t="shared" si="8"/>
        <v>2156.3999999999996</v>
      </c>
      <c r="J12" s="67">
        <f t="shared" si="8"/>
        <v>3334.3</v>
      </c>
      <c r="K12" s="66">
        <f t="shared" si="8"/>
        <v>5013.8999999999996</v>
      </c>
      <c r="L12" s="58">
        <f t="shared" si="8"/>
        <v>2152.6999999999998</v>
      </c>
      <c r="M12" s="60">
        <f t="shared" si="8"/>
        <v>1152.5999999999999</v>
      </c>
      <c r="N12" s="66">
        <f t="shared" si="8"/>
        <v>389.49999999999994</v>
      </c>
      <c r="O12" s="58">
        <f t="shared" si="8"/>
        <v>652.46309999999994</v>
      </c>
      <c r="P12" s="58">
        <f t="shared" si="8"/>
        <v>3264.5000000000005</v>
      </c>
      <c r="Q12" s="58">
        <f t="shared" si="8"/>
        <v>201.39999999999998</v>
      </c>
      <c r="R12" s="58">
        <f t="shared" si="8"/>
        <v>4507.8630999999996</v>
      </c>
      <c r="S12" s="67">
        <f t="shared" si="8"/>
        <v>3604.5</v>
      </c>
      <c r="T12" s="66">
        <f t="shared" si="8"/>
        <v>632.80000000000007</v>
      </c>
      <c r="U12" s="58">
        <f t="shared" si="8"/>
        <v>850.1</v>
      </c>
      <c r="V12" s="67">
        <f t="shared" si="8"/>
        <v>1482.9</v>
      </c>
      <c r="W12" s="66">
        <f t="shared" si="8"/>
        <v>4157</v>
      </c>
      <c r="X12" s="58">
        <f t="shared" si="8"/>
        <v>1689.9</v>
      </c>
      <c r="Y12" s="60">
        <f t="shared" si="8"/>
        <v>1396.3999999999999</v>
      </c>
      <c r="Z12" s="66">
        <f t="shared" si="8"/>
        <v>459.79999999999995</v>
      </c>
      <c r="AA12" s="58">
        <f t="shared" si="8"/>
        <v>592.97529999999983</v>
      </c>
      <c r="AB12" s="58">
        <f t="shared" si="8"/>
        <v>2664.6</v>
      </c>
      <c r="AC12" s="58">
        <f t="shared" si="8"/>
        <v>361.8</v>
      </c>
      <c r="AD12" s="58">
        <f t="shared" si="8"/>
        <v>4079.1752999999999</v>
      </c>
      <c r="AE12" s="67">
        <f t="shared" si="8"/>
        <v>2899.9</v>
      </c>
      <c r="AF12" s="66">
        <f t="shared" si="8"/>
        <v>985.5999999999998</v>
      </c>
      <c r="AG12" s="58">
        <f t="shared" si="8"/>
        <v>724.7</v>
      </c>
      <c r="AH12" s="67">
        <f t="shared" si="8"/>
        <v>1710.3000000000002</v>
      </c>
      <c r="AI12" s="66">
        <f t="shared" si="8"/>
        <v>6900.5</v>
      </c>
      <c r="AJ12" s="58">
        <f t="shared" si="8"/>
        <v>1978.2999999999997</v>
      </c>
      <c r="AK12" s="60">
        <f t="shared" si="8"/>
        <v>1154.1000000000001</v>
      </c>
      <c r="AL12" s="66">
        <f t="shared" si="8"/>
        <v>87.700000000000017</v>
      </c>
      <c r="AM12" s="58">
        <f t="shared" si="8"/>
        <v>157.20000000000002</v>
      </c>
      <c r="AN12" s="58">
        <f t="shared" si="8"/>
        <v>1028</v>
      </c>
      <c r="AO12" s="71">
        <f t="shared" si="8"/>
        <v>0</v>
      </c>
      <c r="AP12" s="58">
        <f t="shared" si="8"/>
        <v>1272.8999999999999</v>
      </c>
      <c r="AQ12" s="67">
        <f t="shared" si="8"/>
        <v>1016.4000000000001</v>
      </c>
      <c r="AR12" s="66">
        <f t="shared" si="8"/>
        <v>202.39999999999998</v>
      </c>
      <c r="AS12" s="58">
        <f t="shared" si="8"/>
        <v>126.10000000000002</v>
      </c>
      <c r="AT12" s="67">
        <f t="shared" si="8"/>
        <v>328.4</v>
      </c>
      <c r="AU12" s="66">
        <f t="shared" si="8"/>
        <v>1804.6000000000001</v>
      </c>
      <c r="AV12" s="58">
        <f t="shared" si="8"/>
        <v>541.80000000000007</v>
      </c>
      <c r="AW12" s="60">
        <f t="shared" si="8"/>
        <v>303.70000000000005</v>
      </c>
      <c r="AX12" s="66">
        <f t="shared" si="8"/>
        <v>286.5</v>
      </c>
      <c r="AY12" s="58">
        <f t="shared" si="8"/>
        <v>265.80849999999998</v>
      </c>
      <c r="AZ12" s="58">
        <f t="shared" si="8"/>
        <v>1634.0000000000002</v>
      </c>
      <c r="BA12" s="58">
        <f t="shared" si="8"/>
        <v>0</v>
      </c>
      <c r="BB12" s="58">
        <f t="shared" si="8"/>
        <v>2186.3084999999996</v>
      </c>
      <c r="BC12" s="67">
        <f>SUM(BC66:BC77)</f>
        <v>1724.0000000000002</v>
      </c>
      <c r="BD12" s="257" t="s">
        <v>418</v>
      </c>
      <c r="BE12" s="258" t="s">
        <v>418</v>
      </c>
      <c r="BF12" s="67">
        <f t="shared" si="8"/>
        <v>1074.3999999999999</v>
      </c>
      <c r="BG12" s="66">
        <f t="shared" si="8"/>
        <v>6360.7000000000007</v>
      </c>
      <c r="BH12" s="58">
        <f t="shared" si="8"/>
        <v>889.00000000000011</v>
      </c>
      <c r="BI12" s="60">
        <f t="shared" si="8"/>
        <v>404.4</v>
      </c>
      <c r="BJ12" s="66">
        <f t="shared" si="8"/>
        <v>48.8</v>
      </c>
      <c r="BK12" s="58" t="s">
        <v>418</v>
      </c>
      <c r="BL12" s="58">
        <f t="shared" si="8"/>
        <v>282.8</v>
      </c>
      <c r="BM12" s="58">
        <f t="shared" si="8"/>
        <v>0</v>
      </c>
      <c r="BN12" s="58">
        <f t="shared" si="8"/>
        <v>331.59999999999997</v>
      </c>
      <c r="BO12" s="67">
        <f t="shared" ref="BO12:CT12" si="9">SUM(BO66:BO77)</f>
        <v>154.79999999999998</v>
      </c>
      <c r="BP12" s="257" t="s">
        <v>418</v>
      </c>
      <c r="BQ12" s="258" t="s">
        <v>418</v>
      </c>
      <c r="BR12" s="259" t="s">
        <v>418</v>
      </c>
      <c r="BS12" s="66">
        <f t="shared" si="9"/>
        <v>442.4</v>
      </c>
      <c r="BT12" s="58">
        <f t="shared" si="9"/>
        <v>43.4</v>
      </c>
      <c r="BU12" s="60">
        <f t="shared" si="9"/>
        <v>76.099999999999994</v>
      </c>
      <c r="BV12" s="66">
        <f t="shared" si="9"/>
        <v>25.5</v>
      </c>
      <c r="BW12" s="58" t="s">
        <v>418</v>
      </c>
      <c r="BX12" s="58">
        <f t="shared" si="9"/>
        <v>99.100000000000009</v>
      </c>
      <c r="BY12" s="58">
        <f t="shared" si="9"/>
        <v>0</v>
      </c>
      <c r="BZ12" s="58">
        <f t="shared" si="9"/>
        <v>124.60000000000001</v>
      </c>
      <c r="CA12" s="67">
        <f t="shared" si="9"/>
        <v>60.599999999999987</v>
      </c>
      <c r="CB12" s="257" t="s">
        <v>418</v>
      </c>
      <c r="CC12" s="258" t="s">
        <v>418</v>
      </c>
      <c r="CD12" s="67">
        <f t="shared" si="9"/>
        <v>212.2</v>
      </c>
      <c r="CE12" s="66">
        <f t="shared" si="9"/>
        <v>611.59999999999991</v>
      </c>
      <c r="CF12" s="58">
        <f t="shared" si="9"/>
        <v>107.69999999999999</v>
      </c>
      <c r="CG12" s="60">
        <f t="shared" si="9"/>
        <v>42</v>
      </c>
      <c r="CH12" s="66">
        <f t="shared" si="9"/>
        <v>2451.6999999999998</v>
      </c>
      <c r="CI12" s="58">
        <f t="shared" si="9"/>
        <v>2856.5000000000005</v>
      </c>
      <c r="CJ12" s="58">
        <f t="shared" si="9"/>
        <v>10461.4</v>
      </c>
      <c r="CK12" s="58">
        <f t="shared" si="9"/>
        <v>2340.5999999999995</v>
      </c>
      <c r="CL12" s="58">
        <f t="shared" si="9"/>
        <v>18110.2</v>
      </c>
      <c r="CM12" s="67">
        <f t="shared" si="9"/>
        <v>14000.300000000001</v>
      </c>
      <c r="CN12" s="66">
        <f t="shared" si="9"/>
        <v>3875</v>
      </c>
      <c r="CO12" s="58">
        <f t="shared" si="9"/>
        <v>4267.8</v>
      </c>
      <c r="CP12" s="67">
        <f t="shared" si="9"/>
        <v>8142.7999999999993</v>
      </c>
      <c r="CQ12" s="66">
        <f t="shared" si="9"/>
        <v>25290.7</v>
      </c>
      <c r="CR12" s="58">
        <f t="shared" si="9"/>
        <v>7403.1</v>
      </c>
      <c r="CS12" s="60">
        <f t="shared" si="9"/>
        <v>4529.3</v>
      </c>
      <c r="CT12" s="60">
        <f t="shared" si="9"/>
        <v>56073</v>
      </c>
    </row>
    <row r="13" spans="1:98" ht="12.75" customHeight="1">
      <c r="A13" s="284" t="s">
        <v>214</v>
      </c>
      <c r="B13" s="66">
        <f>SUM(B78:B89)</f>
        <v>1118.8999999999999</v>
      </c>
      <c r="C13" s="58">
        <f t="shared" ref="C13:BN13" si="10">SUM(C78:C89)</f>
        <v>1333.4080999999999</v>
      </c>
      <c r="D13" s="58">
        <f t="shared" si="10"/>
        <v>1636.6000000000001</v>
      </c>
      <c r="E13" s="58">
        <f t="shared" si="10"/>
        <v>1713.2</v>
      </c>
      <c r="F13" s="58">
        <f t="shared" si="10"/>
        <v>5802.1081000000004</v>
      </c>
      <c r="G13" s="67">
        <f t="shared" si="10"/>
        <v>4541.3999999999996</v>
      </c>
      <c r="H13" s="66">
        <f t="shared" si="10"/>
        <v>1250.3</v>
      </c>
      <c r="I13" s="58">
        <f t="shared" si="10"/>
        <v>2307.4</v>
      </c>
      <c r="J13" s="67">
        <f t="shared" si="10"/>
        <v>3557.5</v>
      </c>
      <c r="K13" s="66">
        <f t="shared" si="10"/>
        <v>5034.6000000000004</v>
      </c>
      <c r="L13" s="58">
        <f t="shared" si="10"/>
        <v>2497.2000000000003</v>
      </c>
      <c r="M13" s="60">
        <f t="shared" si="10"/>
        <v>1129.2</v>
      </c>
      <c r="N13" s="66">
        <f t="shared" si="10"/>
        <v>398.5</v>
      </c>
      <c r="O13" s="58">
        <f t="shared" si="10"/>
        <v>739.24880000000007</v>
      </c>
      <c r="P13" s="58">
        <f t="shared" si="10"/>
        <v>3213.4</v>
      </c>
      <c r="Q13" s="58">
        <f t="shared" si="10"/>
        <v>188.50000000000003</v>
      </c>
      <c r="R13" s="58">
        <f t="shared" si="10"/>
        <v>4539.6487999999999</v>
      </c>
      <c r="S13" s="67">
        <f t="shared" si="10"/>
        <v>3701.6</v>
      </c>
      <c r="T13" s="66">
        <f t="shared" si="10"/>
        <v>642.40000000000009</v>
      </c>
      <c r="U13" s="58">
        <f t="shared" si="10"/>
        <v>954.69999999999993</v>
      </c>
      <c r="V13" s="67">
        <f t="shared" si="10"/>
        <v>1597.1000000000001</v>
      </c>
      <c r="W13" s="66">
        <f t="shared" si="10"/>
        <v>4143.7000000000007</v>
      </c>
      <c r="X13" s="58">
        <f t="shared" si="10"/>
        <v>1915.9999999999998</v>
      </c>
      <c r="Y13" s="60">
        <f t="shared" si="10"/>
        <v>1592.3</v>
      </c>
      <c r="Z13" s="66">
        <f t="shared" si="10"/>
        <v>462.2</v>
      </c>
      <c r="AA13" s="58">
        <f t="shared" si="10"/>
        <v>652.42849999999999</v>
      </c>
      <c r="AB13" s="58">
        <f t="shared" si="10"/>
        <v>2626.9</v>
      </c>
      <c r="AC13" s="58">
        <f t="shared" si="10"/>
        <v>441.20000000000005</v>
      </c>
      <c r="AD13" s="58">
        <f t="shared" si="10"/>
        <v>4182.7284999999993</v>
      </c>
      <c r="AE13" s="67">
        <f t="shared" si="10"/>
        <v>3070.1000000000004</v>
      </c>
      <c r="AF13" s="66">
        <f t="shared" si="10"/>
        <v>1030.5</v>
      </c>
      <c r="AG13" s="58">
        <f t="shared" si="10"/>
        <v>779.10000000000014</v>
      </c>
      <c r="AH13" s="67">
        <f t="shared" si="10"/>
        <v>1809.6000000000001</v>
      </c>
      <c r="AI13" s="66">
        <f t="shared" si="10"/>
        <v>6752.5000000000009</v>
      </c>
      <c r="AJ13" s="58">
        <f t="shared" si="10"/>
        <v>2377.9</v>
      </c>
      <c r="AK13" s="60">
        <f t="shared" si="10"/>
        <v>1293.2</v>
      </c>
      <c r="AL13" s="66">
        <f t="shared" si="10"/>
        <v>91.2</v>
      </c>
      <c r="AM13" s="58">
        <f t="shared" si="10"/>
        <v>169.09999999999997</v>
      </c>
      <c r="AN13" s="58">
        <f t="shared" si="10"/>
        <v>1005.8000000000001</v>
      </c>
      <c r="AO13" s="71">
        <f t="shared" si="10"/>
        <v>0</v>
      </c>
      <c r="AP13" s="58">
        <f t="shared" si="10"/>
        <v>1266.0999999999999</v>
      </c>
      <c r="AQ13" s="67">
        <f t="shared" si="10"/>
        <v>1021.4000000000001</v>
      </c>
      <c r="AR13" s="66">
        <f t="shared" si="10"/>
        <v>186.8</v>
      </c>
      <c r="AS13" s="58">
        <f t="shared" si="10"/>
        <v>142.19999999999999</v>
      </c>
      <c r="AT13" s="67">
        <f t="shared" si="10"/>
        <v>329.40000000000003</v>
      </c>
      <c r="AU13" s="66">
        <f t="shared" si="10"/>
        <v>1709.3999999999999</v>
      </c>
      <c r="AV13" s="58">
        <f t="shared" si="10"/>
        <v>613.10000000000014</v>
      </c>
      <c r="AW13" s="60">
        <f t="shared" si="10"/>
        <v>310.3</v>
      </c>
      <c r="AX13" s="66">
        <f t="shared" si="10"/>
        <v>290.10000000000002</v>
      </c>
      <c r="AY13" s="58">
        <f t="shared" si="10"/>
        <v>281.27379999999999</v>
      </c>
      <c r="AZ13" s="58">
        <f t="shared" si="10"/>
        <v>1643.8000000000002</v>
      </c>
      <c r="BA13" s="58">
        <f t="shared" si="10"/>
        <v>0</v>
      </c>
      <c r="BB13" s="58">
        <f t="shared" si="10"/>
        <v>2215.1738</v>
      </c>
      <c r="BC13" s="67">
        <f>SUM(BC78:BC89)</f>
        <v>1786.8000000000002</v>
      </c>
      <c r="BD13" s="257" t="s">
        <v>418</v>
      </c>
      <c r="BE13" s="258" t="s">
        <v>418</v>
      </c>
      <c r="BF13" s="67">
        <f t="shared" si="10"/>
        <v>1030.1999999999998</v>
      </c>
      <c r="BG13" s="66">
        <f t="shared" si="10"/>
        <v>6596.0999999999995</v>
      </c>
      <c r="BH13" s="58">
        <f t="shared" si="10"/>
        <v>996.19999999999993</v>
      </c>
      <c r="BI13" s="60">
        <f t="shared" si="10"/>
        <v>362.70000000000005</v>
      </c>
      <c r="BJ13" s="66">
        <f t="shared" si="10"/>
        <v>50.099999999999994</v>
      </c>
      <c r="BK13" s="58" t="s">
        <v>418</v>
      </c>
      <c r="BL13" s="58">
        <f t="shared" si="10"/>
        <v>265.89999999999998</v>
      </c>
      <c r="BM13" s="58">
        <f t="shared" si="10"/>
        <v>0</v>
      </c>
      <c r="BN13" s="58">
        <f t="shared" si="10"/>
        <v>316</v>
      </c>
      <c r="BO13" s="67">
        <f t="shared" ref="BO13:CS13" si="11">SUM(BO78:BO89)</f>
        <v>163.4</v>
      </c>
      <c r="BP13" s="257" t="s">
        <v>418</v>
      </c>
      <c r="BQ13" s="258" t="s">
        <v>418</v>
      </c>
      <c r="BR13" s="259" t="s">
        <v>418</v>
      </c>
      <c r="BS13" s="66">
        <f t="shared" si="11"/>
        <v>452.40000000000003</v>
      </c>
      <c r="BT13" s="58">
        <f t="shared" si="11"/>
        <v>58.899999999999991</v>
      </c>
      <c r="BU13" s="60">
        <f t="shared" si="11"/>
        <v>63.699999999999989</v>
      </c>
      <c r="BV13" s="66">
        <f t="shared" si="11"/>
        <v>23.499999999999996</v>
      </c>
      <c r="BW13" s="58" t="s">
        <v>418</v>
      </c>
      <c r="BX13" s="58">
        <f t="shared" si="11"/>
        <v>88.999999999999986</v>
      </c>
      <c r="BY13" s="58">
        <f t="shared" si="11"/>
        <v>0</v>
      </c>
      <c r="BZ13" s="58">
        <f t="shared" si="11"/>
        <v>112.5</v>
      </c>
      <c r="CA13" s="67">
        <f t="shared" si="11"/>
        <v>56.400000000000006</v>
      </c>
      <c r="CB13" s="257" t="s">
        <v>418</v>
      </c>
      <c r="CC13" s="258" t="s">
        <v>418</v>
      </c>
      <c r="CD13" s="67">
        <f t="shared" si="11"/>
        <v>192.1</v>
      </c>
      <c r="CE13" s="66">
        <f t="shared" si="11"/>
        <v>611.89999999999986</v>
      </c>
      <c r="CF13" s="58">
        <f t="shared" si="11"/>
        <v>108.3</v>
      </c>
      <c r="CG13" s="60">
        <f t="shared" si="11"/>
        <v>44.2</v>
      </c>
      <c r="CH13" s="66">
        <f t="shared" si="11"/>
        <v>2435.2000000000007</v>
      </c>
      <c r="CI13" s="58">
        <f t="shared" si="11"/>
        <v>3177.2999999999997</v>
      </c>
      <c r="CJ13" s="58">
        <f t="shared" si="11"/>
        <v>10481.800000000001</v>
      </c>
      <c r="CK13" s="58">
        <f t="shared" si="11"/>
        <v>2344.1000000000004</v>
      </c>
      <c r="CL13" s="58">
        <f t="shared" si="11"/>
        <v>18438.400000000001</v>
      </c>
      <c r="CM13" s="67">
        <f t="shared" si="11"/>
        <v>14341.099999999999</v>
      </c>
      <c r="CN13" s="66">
        <f t="shared" si="11"/>
        <v>3941.8999999999996</v>
      </c>
      <c r="CO13" s="58">
        <f t="shared" si="11"/>
        <v>4574.5</v>
      </c>
      <c r="CP13" s="67">
        <f t="shared" si="11"/>
        <v>8516.4000000000015</v>
      </c>
      <c r="CQ13" s="66">
        <f t="shared" si="11"/>
        <v>25300.600000000002</v>
      </c>
      <c r="CR13" s="58">
        <f t="shared" si="11"/>
        <v>8567</v>
      </c>
      <c r="CS13" s="60">
        <f t="shared" si="11"/>
        <v>4795.5999999999995</v>
      </c>
      <c r="CT13" s="60">
        <f>SUM(CT78:CT89)</f>
        <v>57051</v>
      </c>
    </row>
    <row r="14" spans="1:98" ht="12.75" customHeight="1">
      <c r="A14" s="284" t="s">
        <v>288</v>
      </c>
      <c r="B14" s="66">
        <f>SUM(B90:B101)</f>
        <v>1079.3999999999999</v>
      </c>
      <c r="C14" s="58">
        <f t="shared" ref="C14:BM14" si="12">SUM(C90:C101)</f>
        <v>1360.4373000000001</v>
      </c>
      <c r="D14" s="58">
        <f t="shared" si="12"/>
        <v>1755.8000000000002</v>
      </c>
      <c r="E14" s="58">
        <f t="shared" si="12"/>
        <v>1575.4999999999998</v>
      </c>
      <c r="F14" s="58">
        <f t="shared" si="12"/>
        <v>5771.1372999999994</v>
      </c>
      <c r="G14" s="67">
        <f t="shared" si="12"/>
        <v>4560.4000000000005</v>
      </c>
      <c r="H14" s="66">
        <f t="shared" si="12"/>
        <v>1270.0999999999999</v>
      </c>
      <c r="I14" s="58">
        <f t="shared" si="12"/>
        <v>2504.3000000000002</v>
      </c>
      <c r="J14" s="67">
        <f t="shared" si="12"/>
        <v>3774.4</v>
      </c>
      <c r="K14" s="66">
        <f t="shared" si="12"/>
        <v>5340.2</v>
      </c>
      <c r="L14" s="58">
        <f t="shared" si="12"/>
        <v>2783.1000000000004</v>
      </c>
      <c r="M14" s="60">
        <f t="shared" si="12"/>
        <v>1025.8</v>
      </c>
      <c r="N14" s="66">
        <f t="shared" si="12"/>
        <v>416.69999999999993</v>
      </c>
      <c r="O14" s="58">
        <f>SUM(O90:O101)</f>
        <v>760.85570000000007</v>
      </c>
      <c r="P14" s="58">
        <f t="shared" si="12"/>
        <v>3260.6999999999994</v>
      </c>
      <c r="Q14" s="58">
        <f t="shared" si="12"/>
        <v>204.29999999999998</v>
      </c>
      <c r="R14" s="58">
        <f t="shared" si="12"/>
        <v>4642.5556999999999</v>
      </c>
      <c r="S14" s="67">
        <f t="shared" si="12"/>
        <v>3662.1000000000004</v>
      </c>
      <c r="T14" s="66">
        <f t="shared" si="12"/>
        <v>650.79999999999995</v>
      </c>
      <c r="U14" s="58">
        <f t="shared" si="12"/>
        <v>1037.5</v>
      </c>
      <c r="V14" s="67">
        <f t="shared" si="12"/>
        <v>1688.2999999999997</v>
      </c>
      <c r="W14" s="66">
        <f t="shared" si="12"/>
        <v>4416.7000000000007</v>
      </c>
      <c r="X14" s="58">
        <f t="shared" si="12"/>
        <v>2035.1000000000004</v>
      </c>
      <c r="Y14" s="60">
        <f t="shared" si="12"/>
        <v>1423.6</v>
      </c>
      <c r="Z14" s="66">
        <f t="shared" si="12"/>
        <v>454.59999999999997</v>
      </c>
      <c r="AA14" s="58">
        <f t="shared" si="12"/>
        <v>657.92370000000005</v>
      </c>
      <c r="AB14" s="58">
        <f t="shared" si="12"/>
        <v>2528.9</v>
      </c>
      <c r="AC14" s="58">
        <f t="shared" si="12"/>
        <v>565.09999999999991</v>
      </c>
      <c r="AD14" s="58">
        <f t="shared" si="12"/>
        <v>4206.5236999999988</v>
      </c>
      <c r="AE14" s="67">
        <f t="shared" si="12"/>
        <v>3259.9999999999995</v>
      </c>
      <c r="AF14" s="66">
        <f t="shared" si="12"/>
        <v>1016.9000000000001</v>
      </c>
      <c r="AG14" s="58">
        <f t="shared" si="12"/>
        <v>877.80000000000018</v>
      </c>
      <c r="AH14" s="67">
        <f t="shared" si="12"/>
        <v>1894.7000000000003</v>
      </c>
      <c r="AI14" s="66">
        <f t="shared" si="12"/>
        <v>7131.2999999999993</v>
      </c>
      <c r="AJ14" s="58">
        <f>SUM(AJ90:AJ101)</f>
        <v>2427.4</v>
      </c>
      <c r="AK14" s="60">
        <f t="shared" si="12"/>
        <v>1206.2</v>
      </c>
      <c r="AL14" s="66">
        <f t="shared" si="12"/>
        <v>97.2</v>
      </c>
      <c r="AM14" s="58">
        <f t="shared" si="12"/>
        <v>170.4</v>
      </c>
      <c r="AN14" s="58">
        <f t="shared" si="12"/>
        <v>1034.6000000000001</v>
      </c>
      <c r="AO14" s="71">
        <f t="shared" si="12"/>
        <v>0</v>
      </c>
      <c r="AP14" s="58">
        <f t="shared" si="12"/>
        <v>1302.1999999999998</v>
      </c>
      <c r="AQ14" s="67">
        <f t="shared" si="12"/>
        <v>1037.9000000000001</v>
      </c>
      <c r="AR14" s="66">
        <f t="shared" si="12"/>
        <v>184.9</v>
      </c>
      <c r="AS14" s="58">
        <f t="shared" si="12"/>
        <v>157.29999999999998</v>
      </c>
      <c r="AT14" s="67">
        <f t="shared" si="12"/>
        <v>341.9</v>
      </c>
      <c r="AU14" s="66">
        <f t="shared" si="12"/>
        <v>1673.1</v>
      </c>
      <c r="AV14" s="58">
        <f t="shared" si="12"/>
        <v>613.1</v>
      </c>
      <c r="AW14" s="60">
        <f t="shared" si="12"/>
        <v>288</v>
      </c>
      <c r="AX14" s="66">
        <f t="shared" si="12"/>
        <v>295.7</v>
      </c>
      <c r="AY14" s="58">
        <f t="shared" si="12"/>
        <v>282.27599999999995</v>
      </c>
      <c r="AZ14" s="58">
        <f t="shared" si="12"/>
        <v>1686.8999999999999</v>
      </c>
      <c r="BA14" s="58">
        <f t="shared" si="12"/>
        <v>0</v>
      </c>
      <c r="BB14" s="58">
        <f t="shared" si="12"/>
        <v>2264.8760000000002</v>
      </c>
      <c r="BC14" s="67">
        <f>SUM(BC90:BC101)</f>
        <v>1915.3</v>
      </c>
      <c r="BD14" s="257" t="s">
        <v>418</v>
      </c>
      <c r="BE14" s="258" t="s">
        <v>418</v>
      </c>
      <c r="BF14" s="67">
        <f t="shared" si="12"/>
        <v>1024.8</v>
      </c>
      <c r="BG14" s="66">
        <f t="shared" si="12"/>
        <v>6631.9000000000005</v>
      </c>
      <c r="BH14" s="58">
        <f t="shared" si="12"/>
        <v>1074.4000000000001</v>
      </c>
      <c r="BI14" s="60">
        <f t="shared" si="12"/>
        <v>472.29999999999995</v>
      </c>
      <c r="BJ14" s="66">
        <f t="shared" si="12"/>
        <v>50</v>
      </c>
      <c r="BK14" s="58" t="s">
        <v>418</v>
      </c>
      <c r="BL14" s="58">
        <f t="shared" si="12"/>
        <v>257.39999999999998</v>
      </c>
      <c r="BM14" s="58">
        <f t="shared" si="12"/>
        <v>0</v>
      </c>
      <c r="BN14" s="58">
        <f>SUM(BN90:BN101)</f>
        <v>309.65499999999997</v>
      </c>
      <c r="BO14" s="67">
        <f t="shared" ref="BO14:CS14" si="13">SUM(BO90:BO101)</f>
        <v>192.1</v>
      </c>
      <c r="BP14" s="257" t="s">
        <v>418</v>
      </c>
      <c r="BQ14" s="258" t="s">
        <v>418</v>
      </c>
      <c r="BR14" s="259" t="s">
        <v>418</v>
      </c>
      <c r="BS14" s="66">
        <f t="shared" si="13"/>
        <v>463.79999999999995</v>
      </c>
      <c r="BT14" s="58">
        <f t="shared" si="13"/>
        <v>89.300000000000011</v>
      </c>
      <c r="BU14" s="60">
        <f t="shared" si="13"/>
        <v>62.399999999999991</v>
      </c>
      <c r="BV14" s="66">
        <f t="shared" si="13"/>
        <v>22.1</v>
      </c>
      <c r="BW14" s="58" t="s">
        <v>418</v>
      </c>
      <c r="BX14" s="58">
        <f t="shared" si="13"/>
        <v>87.399999999999991</v>
      </c>
      <c r="BY14" s="58">
        <f t="shared" si="13"/>
        <v>0</v>
      </c>
      <c r="BZ14" s="58">
        <f>SUM(BZ90:BZ101)</f>
        <v>109.83199999999999</v>
      </c>
      <c r="CA14" s="67">
        <f t="shared" si="13"/>
        <v>63.400000000000006</v>
      </c>
      <c r="CB14" s="257" t="s">
        <v>418</v>
      </c>
      <c r="CC14" s="258" t="s">
        <v>418</v>
      </c>
      <c r="CD14" s="67">
        <f t="shared" si="13"/>
        <v>201.3</v>
      </c>
      <c r="CE14" s="66">
        <f t="shared" si="13"/>
        <v>623.5</v>
      </c>
      <c r="CF14" s="58">
        <f t="shared" si="13"/>
        <v>105</v>
      </c>
      <c r="CG14" s="60">
        <f t="shared" si="13"/>
        <v>41.500000000000007</v>
      </c>
      <c r="CH14" s="66">
        <f t="shared" si="13"/>
        <v>2415.4</v>
      </c>
      <c r="CI14" s="58">
        <f t="shared" si="13"/>
        <v>3236.4</v>
      </c>
      <c r="CJ14" s="58">
        <f t="shared" si="13"/>
        <v>10612</v>
      </c>
      <c r="CK14" s="58">
        <f>SUM(CK90:CK101)</f>
        <v>2348.2999999999997</v>
      </c>
      <c r="CL14" s="58">
        <f t="shared" si="13"/>
        <v>18612.099999999999</v>
      </c>
      <c r="CM14" s="67">
        <f t="shared" si="13"/>
        <v>14691.199999999999</v>
      </c>
      <c r="CN14" s="66">
        <f t="shared" si="13"/>
        <v>3928.2000000000003</v>
      </c>
      <c r="CO14" s="58">
        <f t="shared" si="13"/>
        <v>4997.2999999999993</v>
      </c>
      <c r="CP14" s="67">
        <f t="shared" si="13"/>
        <v>8925.5</v>
      </c>
      <c r="CQ14" s="66">
        <f t="shared" si="13"/>
        <v>26280.499999999996</v>
      </c>
      <c r="CR14" s="58">
        <f t="shared" si="13"/>
        <v>9127.9000000000015</v>
      </c>
      <c r="CS14" s="60">
        <f t="shared" si="13"/>
        <v>4519.8</v>
      </c>
      <c r="CT14" s="60">
        <f>SUM(CT90:CT101)</f>
        <v>58337.899999999994</v>
      </c>
    </row>
    <row r="15" spans="1:98" ht="12.75" customHeight="1">
      <c r="A15" s="528" t="s">
        <v>635</v>
      </c>
      <c r="B15" s="66">
        <f>SUM(B102:B113)</f>
        <v>1059.3</v>
      </c>
      <c r="C15" s="58">
        <f t="shared" ref="C15:BN15" si="14">SUM(C102:C113)</f>
        <v>1385.0857999999998</v>
      </c>
      <c r="D15" s="58">
        <f t="shared" si="14"/>
        <v>1856.1000000000001</v>
      </c>
      <c r="E15" s="58">
        <f t="shared" si="14"/>
        <v>1569.1</v>
      </c>
      <c r="F15" s="58">
        <f t="shared" si="14"/>
        <v>5869.5858000000007</v>
      </c>
      <c r="G15" s="67">
        <f>SUM(G102:G113)</f>
        <v>4615.3999999999996</v>
      </c>
      <c r="H15" s="66">
        <f t="shared" si="14"/>
        <v>960.6</v>
      </c>
      <c r="I15" s="58">
        <f>SUM(I102:I113)</f>
        <v>2773.7000000000003</v>
      </c>
      <c r="J15" s="67">
        <f t="shared" si="14"/>
        <v>3734.3000000000006</v>
      </c>
      <c r="K15" s="66">
        <f t="shared" si="14"/>
        <v>6049.2</v>
      </c>
      <c r="L15" s="58">
        <f t="shared" si="14"/>
        <v>3051.8999999999996</v>
      </c>
      <c r="M15" s="60">
        <f t="shared" si="14"/>
        <v>1013.5</v>
      </c>
      <c r="N15" s="66">
        <f t="shared" si="14"/>
        <v>415.40000000000003</v>
      </c>
      <c r="O15" s="58">
        <f t="shared" si="14"/>
        <v>759.61439999999993</v>
      </c>
      <c r="P15" s="58">
        <f t="shared" si="14"/>
        <v>3256.1999999999994</v>
      </c>
      <c r="Q15" s="58">
        <f t="shared" si="14"/>
        <v>292.3</v>
      </c>
      <c r="R15" s="58">
        <f t="shared" si="14"/>
        <v>4723.5144</v>
      </c>
      <c r="S15" s="67">
        <f t="shared" si="14"/>
        <v>3885.8</v>
      </c>
      <c r="T15" s="66">
        <f t="shared" si="14"/>
        <v>760.69999999999993</v>
      </c>
      <c r="U15" s="58">
        <f t="shared" si="14"/>
        <v>1294.7999999999997</v>
      </c>
      <c r="V15" s="67">
        <f t="shared" si="14"/>
        <v>2055.5</v>
      </c>
      <c r="W15" s="66">
        <f t="shared" si="14"/>
        <v>4714</v>
      </c>
      <c r="X15" s="58">
        <f t="shared" si="14"/>
        <v>2254.5</v>
      </c>
      <c r="Y15" s="60">
        <f t="shared" si="14"/>
        <v>1405.7</v>
      </c>
      <c r="Z15" s="66">
        <f t="shared" si="14"/>
        <v>404.8</v>
      </c>
      <c r="AA15" s="58">
        <f t="shared" si="14"/>
        <v>631.30149999999992</v>
      </c>
      <c r="AB15" s="58">
        <f t="shared" si="14"/>
        <v>2251.5</v>
      </c>
      <c r="AC15" s="58">
        <f t="shared" si="14"/>
        <v>719.4</v>
      </c>
      <c r="AD15" s="58">
        <f t="shared" si="14"/>
        <v>4007.0015000000008</v>
      </c>
      <c r="AE15" s="67">
        <f t="shared" si="14"/>
        <v>3385</v>
      </c>
      <c r="AF15" s="66">
        <f t="shared" si="14"/>
        <v>998.5</v>
      </c>
      <c r="AG15" s="58">
        <f t="shared" si="14"/>
        <v>979.60000000000014</v>
      </c>
      <c r="AH15" s="67">
        <f t="shared" si="14"/>
        <v>1978.1000000000004</v>
      </c>
      <c r="AI15" s="66">
        <f t="shared" si="14"/>
        <v>7705.4000000000005</v>
      </c>
      <c r="AJ15" s="58">
        <f t="shared" si="14"/>
        <v>2570.9</v>
      </c>
      <c r="AK15" s="60">
        <f t="shared" si="14"/>
        <v>1221.4000000000001</v>
      </c>
      <c r="AL15" s="66">
        <f t="shared" si="14"/>
        <v>95.100000000000009</v>
      </c>
      <c r="AM15" s="58">
        <f t="shared" si="14"/>
        <v>161.3682</v>
      </c>
      <c r="AN15" s="58">
        <f t="shared" si="14"/>
        <v>1010.4</v>
      </c>
      <c r="AO15" s="71">
        <f t="shared" si="14"/>
        <v>0</v>
      </c>
      <c r="AP15" s="58">
        <f t="shared" si="14"/>
        <v>1266.8682000000001</v>
      </c>
      <c r="AQ15" s="67">
        <f t="shared" si="14"/>
        <v>1012.5</v>
      </c>
      <c r="AR15" s="66">
        <f t="shared" si="14"/>
        <v>194.79999999999998</v>
      </c>
      <c r="AS15" s="58">
        <f t="shared" si="14"/>
        <v>157.19999999999999</v>
      </c>
      <c r="AT15" s="67">
        <f t="shared" si="14"/>
        <v>352.1</v>
      </c>
      <c r="AU15" s="66">
        <f t="shared" si="14"/>
        <v>1774.3</v>
      </c>
      <c r="AV15" s="58">
        <f t="shared" si="14"/>
        <v>649.69999999999993</v>
      </c>
      <c r="AW15" s="60">
        <f t="shared" si="14"/>
        <v>260.00000000000006</v>
      </c>
      <c r="AX15" s="66">
        <f t="shared" si="14"/>
        <v>255.4</v>
      </c>
      <c r="AY15" s="58">
        <f t="shared" si="14"/>
        <v>262.56370000000004</v>
      </c>
      <c r="AZ15" s="58">
        <f t="shared" si="14"/>
        <v>1510.9</v>
      </c>
      <c r="BA15" s="58">
        <f t="shared" si="14"/>
        <v>0</v>
      </c>
      <c r="BB15" s="58">
        <f t="shared" si="14"/>
        <v>2028.8636999999999</v>
      </c>
      <c r="BC15" s="67">
        <f>SUM(BC102:BC113)</f>
        <v>1817.0000000000002</v>
      </c>
      <c r="BD15" s="257" t="s">
        <v>418</v>
      </c>
      <c r="BE15" s="258" t="s">
        <v>418</v>
      </c>
      <c r="BF15" s="67">
        <f t="shared" si="14"/>
        <v>1016.7</v>
      </c>
      <c r="BG15" s="66">
        <f t="shared" si="14"/>
        <v>6731</v>
      </c>
      <c r="BH15" s="58">
        <f t="shared" si="14"/>
        <v>1112.5999999999999</v>
      </c>
      <c r="BI15" s="60">
        <f t="shared" si="14"/>
        <v>398.40000000000003</v>
      </c>
      <c r="BJ15" s="66">
        <f t="shared" si="14"/>
        <v>47.800000000000004</v>
      </c>
      <c r="BK15" s="58" t="s">
        <v>418</v>
      </c>
      <c r="BL15" s="58">
        <f t="shared" si="14"/>
        <v>290.90000000000003</v>
      </c>
      <c r="BM15" s="58">
        <f t="shared" si="14"/>
        <v>0</v>
      </c>
      <c r="BN15" s="58">
        <f t="shared" si="14"/>
        <v>355.69799999999992</v>
      </c>
      <c r="BO15" s="67">
        <f t="shared" ref="BO15:CT15" si="15">SUM(BO102:BO113)</f>
        <v>235</v>
      </c>
      <c r="BP15" s="257" t="s">
        <v>418</v>
      </c>
      <c r="BQ15" s="258" t="s">
        <v>418</v>
      </c>
      <c r="BR15" s="259" t="s">
        <v>418</v>
      </c>
      <c r="BS15" s="66">
        <f t="shared" si="15"/>
        <v>489.59999999999991</v>
      </c>
      <c r="BT15" s="58">
        <f t="shared" si="15"/>
        <v>115.99999999999999</v>
      </c>
      <c r="BU15" s="60">
        <f t="shared" si="15"/>
        <v>69.800000000000011</v>
      </c>
      <c r="BV15" s="66">
        <f t="shared" si="15"/>
        <v>19.399999999999999</v>
      </c>
      <c r="BW15" s="58" t="s">
        <v>418</v>
      </c>
      <c r="BX15" s="58">
        <f t="shared" si="15"/>
        <v>92.1</v>
      </c>
      <c r="BY15" s="58">
        <f t="shared" si="15"/>
        <v>0</v>
      </c>
      <c r="BZ15" s="58">
        <f t="shared" si="15"/>
        <v>114.78999999999999</v>
      </c>
      <c r="CA15" s="67">
        <f t="shared" si="15"/>
        <v>88.999999999999986</v>
      </c>
      <c r="CB15" s="257" t="s">
        <v>418</v>
      </c>
      <c r="CC15" s="258" t="s">
        <v>418</v>
      </c>
      <c r="CD15" s="67">
        <f t="shared" si="15"/>
        <v>176.4</v>
      </c>
      <c r="CE15" s="66">
        <f t="shared" si="15"/>
        <v>794.69999999999993</v>
      </c>
      <c r="CF15" s="58">
        <f t="shared" si="15"/>
        <v>106.89999999999999</v>
      </c>
      <c r="CG15" s="60">
        <f t="shared" si="15"/>
        <v>39.800000000000004</v>
      </c>
      <c r="CH15" s="66">
        <f t="shared" si="15"/>
        <v>2297.6999999999998</v>
      </c>
      <c r="CI15" s="58">
        <f t="shared" si="15"/>
        <v>3220.5</v>
      </c>
      <c r="CJ15" s="58">
        <f t="shared" si="15"/>
        <v>10268.1</v>
      </c>
      <c r="CK15" s="58">
        <f t="shared" si="15"/>
        <v>2581.1</v>
      </c>
      <c r="CL15" s="58">
        <f t="shared" si="15"/>
        <v>18367.399999999998</v>
      </c>
      <c r="CM15" s="67">
        <f t="shared" si="15"/>
        <v>15039.699999999999</v>
      </c>
      <c r="CN15" s="66">
        <f t="shared" si="15"/>
        <v>3668.7999999999993</v>
      </c>
      <c r="CO15" s="58">
        <f t="shared" si="15"/>
        <v>5644.0999999999995</v>
      </c>
      <c r="CP15" s="67">
        <f t="shared" si="15"/>
        <v>9312.9</v>
      </c>
      <c r="CQ15" s="66">
        <f t="shared" si="15"/>
        <v>28258.400000000005</v>
      </c>
      <c r="CR15" s="58">
        <f t="shared" si="15"/>
        <v>9862.8000000000011</v>
      </c>
      <c r="CS15" s="60">
        <f t="shared" si="15"/>
        <v>4408.6000000000004</v>
      </c>
      <c r="CT15" s="60">
        <f t="shared" si="15"/>
        <v>60347.299999999981</v>
      </c>
    </row>
    <row r="16" spans="1:98" ht="12.75" customHeight="1">
      <c r="A16" s="618" t="s">
        <v>705</v>
      </c>
      <c r="B16" s="66">
        <f t="shared" ref="B16:AG16" si="16">SUM(B114:B125)</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1000.2999999999998</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1402.2</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SUM(AH114:AH125)</f>
        <v>1954.1000000000001</v>
      </c>
      <c r="AI16" s="66">
        <f t="shared" si="17"/>
        <v>7726.4000000000015</v>
      </c>
      <c r="AJ16" s="58">
        <f t="shared" si="17"/>
        <v>2528.9000000000005</v>
      </c>
      <c r="AK16" s="60">
        <f t="shared" si="17"/>
        <v>1159.1000000000001</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240.39999999999998</v>
      </c>
      <c r="AX16" s="66">
        <f t="shared" si="17"/>
        <v>212.3</v>
      </c>
      <c r="AY16" s="58">
        <f t="shared" si="17"/>
        <v>240.363</v>
      </c>
      <c r="AZ16" s="58">
        <f t="shared" si="17"/>
        <v>1363.8000000000002</v>
      </c>
      <c r="BA16" s="58">
        <f t="shared" si="17"/>
        <v>0</v>
      </c>
      <c r="BB16" s="58">
        <f t="shared" si="17"/>
        <v>1816.463</v>
      </c>
      <c r="BC16" s="67">
        <f t="shared" si="17"/>
        <v>1612.5000000000002</v>
      </c>
      <c r="BD16" s="257" t="s">
        <v>418</v>
      </c>
      <c r="BE16" s="258" t="s">
        <v>418</v>
      </c>
      <c r="BF16" s="67">
        <f>SUM(BF114:BF125)</f>
        <v>1018.4</v>
      </c>
      <c r="BG16" s="66">
        <f>SUM(BG114:BG125)</f>
        <v>6644.4</v>
      </c>
      <c r="BH16" s="58">
        <f>SUM(BH114:BH125)</f>
        <v>1115.3999999999999</v>
      </c>
      <c r="BI16" s="60">
        <f>SUM(BI114:BI125)</f>
        <v>469.09999999999997</v>
      </c>
      <c r="BJ16" s="66">
        <f>SUM(BJ114:BJ125)</f>
        <v>46</v>
      </c>
      <c r="BK16" s="58" t="s">
        <v>418</v>
      </c>
      <c r="BL16" s="58">
        <f>SUM(BL114:BL125)</f>
        <v>332.2</v>
      </c>
      <c r="BM16" s="58">
        <f>SUM(BM114:BM125)</f>
        <v>0</v>
      </c>
      <c r="BN16" s="58">
        <f>SUM(BN114:BN125)</f>
        <v>381.26400000000001</v>
      </c>
      <c r="BO16" s="67">
        <f>SUM(BO114:BO125)</f>
        <v>278.10000000000002</v>
      </c>
      <c r="BP16" s="257" t="s">
        <v>418</v>
      </c>
      <c r="BQ16" s="258" t="s">
        <v>418</v>
      </c>
      <c r="BR16" s="259" t="s">
        <v>418</v>
      </c>
      <c r="BS16" s="66">
        <f>SUM(BS114:BS125)</f>
        <v>547.6</v>
      </c>
      <c r="BT16" s="58">
        <f>SUM(BT114:BT125)</f>
        <v>147.89999999999998</v>
      </c>
      <c r="BU16" s="60">
        <f>SUM(BU114:BU125)</f>
        <v>71</v>
      </c>
      <c r="BV16" s="66">
        <f>SUM(BV114:BV125)</f>
        <v>20.9</v>
      </c>
      <c r="BW16" s="58" t="s">
        <v>418</v>
      </c>
      <c r="BX16" s="58">
        <f>SUM(BX114:BX125)</f>
        <v>100.60000000000001</v>
      </c>
      <c r="BY16" s="58">
        <f>SUM(BY114:BY125)</f>
        <v>0</v>
      </c>
      <c r="BZ16" s="58">
        <f>SUM(BZ114:BZ125)</f>
        <v>122.05500000000001</v>
      </c>
      <c r="CA16" s="67">
        <f>SUM(CA114:CA125)</f>
        <v>103.7</v>
      </c>
      <c r="CB16" s="257" t="s">
        <v>418</v>
      </c>
      <c r="CC16" s="258" t="s">
        <v>418</v>
      </c>
      <c r="CD16" s="67">
        <f t="shared" ref="CD16:CT16" si="18">SUM(CD114:CD125)</f>
        <v>220.29999999999998</v>
      </c>
      <c r="CE16" s="66">
        <f t="shared" si="18"/>
        <v>818.49999999999989</v>
      </c>
      <c r="CF16" s="58">
        <f t="shared" si="18"/>
        <v>120.29999999999998</v>
      </c>
      <c r="CG16" s="60">
        <f t="shared" si="18"/>
        <v>43.1</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4385.2000000000007</v>
      </c>
      <c r="CT16" s="60">
        <f t="shared" si="18"/>
        <v>60644.899999999987</v>
      </c>
    </row>
    <row r="17" spans="1:101" ht="12.75" customHeight="1">
      <c r="A17" s="285"/>
      <c r="B17" s="170"/>
      <c r="C17" s="137"/>
      <c r="D17" s="261"/>
      <c r="E17" s="261"/>
      <c r="F17" s="137"/>
      <c r="G17" s="262"/>
      <c r="H17" s="260"/>
      <c r="I17" s="261"/>
      <c r="J17" s="262"/>
      <c r="K17" s="260"/>
      <c r="L17" s="261"/>
      <c r="M17" s="263"/>
      <c r="N17" s="260"/>
      <c r="O17" s="261"/>
      <c r="P17" s="261"/>
      <c r="Q17" s="261"/>
      <c r="R17" s="261"/>
      <c r="S17" s="262"/>
      <c r="T17" s="260"/>
      <c r="U17" s="261"/>
      <c r="V17" s="262"/>
      <c r="W17" s="260"/>
      <c r="X17" s="261"/>
      <c r="Y17" s="263"/>
      <c r="Z17" s="260"/>
      <c r="AA17" s="261"/>
      <c r="AB17" s="261"/>
      <c r="AC17" s="261"/>
      <c r="AD17" s="261"/>
      <c r="AE17" s="262"/>
      <c r="AF17" s="260"/>
      <c r="AG17" s="261"/>
      <c r="AH17" s="262"/>
      <c r="AI17" s="260"/>
      <c r="AJ17" s="261"/>
      <c r="AK17" s="263"/>
      <c r="AL17" s="260"/>
      <c r="AM17" s="261"/>
      <c r="AN17" s="261"/>
      <c r="AO17" s="174"/>
      <c r="AP17" s="261"/>
      <c r="AQ17" s="262"/>
      <c r="AR17" s="260"/>
      <c r="AS17" s="261"/>
      <c r="AT17" s="262"/>
      <c r="AU17" s="260"/>
      <c r="AV17" s="261"/>
      <c r="AW17" s="263"/>
      <c r="AX17" s="260"/>
      <c r="AY17" s="261"/>
      <c r="AZ17" s="261"/>
      <c r="BA17" s="261"/>
      <c r="BB17" s="137"/>
      <c r="BC17" s="262"/>
      <c r="BD17" s="260"/>
      <c r="BE17" s="261"/>
      <c r="BF17" s="262"/>
      <c r="BG17" s="260"/>
      <c r="BH17" s="261"/>
      <c r="BI17" s="263"/>
      <c r="BJ17" s="260"/>
      <c r="BK17" s="261"/>
      <c r="BL17" s="261"/>
      <c r="BM17" s="261"/>
      <c r="BN17" s="261"/>
      <c r="BO17" s="262"/>
      <c r="BP17" s="260"/>
      <c r="BQ17" s="261"/>
      <c r="BR17" s="262"/>
      <c r="BS17" s="260"/>
      <c r="BT17" s="261"/>
      <c r="BU17" s="263"/>
      <c r="BV17" s="260"/>
      <c r="BW17" s="261"/>
      <c r="BX17" s="261"/>
      <c r="BY17" s="261"/>
      <c r="BZ17" s="261"/>
      <c r="CA17" s="262"/>
      <c r="CB17" s="260"/>
      <c r="CC17" s="261"/>
      <c r="CD17" s="262"/>
      <c r="CE17" s="260"/>
      <c r="CF17" s="261"/>
      <c r="CG17" s="263"/>
      <c r="CH17" s="260"/>
      <c r="CI17" s="261"/>
      <c r="CJ17" s="261"/>
      <c r="CK17" s="261"/>
      <c r="CL17" s="261"/>
      <c r="CM17" s="262"/>
      <c r="CN17" s="260"/>
      <c r="CO17" s="261"/>
      <c r="CP17" s="262"/>
      <c r="CQ17" s="260"/>
      <c r="CR17" s="261"/>
      <c r="CS17" s="263"/>
      <c r="CT17" s="263"/>
    </row>
    <row r="18" spans="1:101" ht="12.75" customHeight="1">
      <c r="A18" s="194">
        <v>40360</v>
      </c>
      <c r="B18" s="127">
        <v>67</v>
      </c>
      <c r="C18" s="63">
        <v>61.1297</v>
      </c>
      <c r="D18" s="63">
        <v>219.1</v>
      </c>
      <c r="E18" s="63">
        <v>163</v>
      </c>
      <c r="F18" s="63">
        <f>SUM(B18:E18)</f>
        <v>510.22969999999998</v>
      </c>
      <c r="G18" s="387">
        <v>422</v>
      </c>
      <c r="H18" s="127">
        <v>48.7</v>
      </c>
      <c r="I18" s="63">
        <v>217.2</v>
      </c>
      <c r="J18" s="387">
        <v>265.8</v>
      </c>
      <c r="K18" s="127">
        <v>336.7</v>
      </c>
      <c r="L18" s="63">
        <v>137.19999999999999</v>
      </c>
      <c r="M18" s="62">
        <v>180.8</v>
      </c>
      <c r="N18" s="127">
        <v>30.5</v>
      </c>
      <c r="O18" s="63">
        <v>38.012800000000006</v>
      </c>
      <c r="P18" s="63">
        <v>304.7</v>
      </c>
      <c r="Q18" s="63">
        <v>27.4</v>
      </c>
      <c r="R18" s="63">
        <f>SUM(N18:Q18)</f>
        <v>400.61279999999999</v>
      </c>
      <c r="S18" s="387">
        <v>309.60000000000002</v>
      </c>
      <c r="T18" s="127">
        <v>41.6</v>
      </c>
      <c r="U18" s="63">
        <v>56.4</v>
      </c>
      <c r="V18" s="387">
        <f>SUM(T18:U18)</f>
        <v>98</v>
      </c>
      <c r="W18" s="127">
        <v>248.4</v>
      </c>
      <c r="X18" s="63">
        <v>110</v>
      </c>
      <c r="Y18" s="62">
        <v>174.9</v>
      </c>
      <c r="Z18" s="127">
        <v>41.5</v>
      </c>
      <c r="AA18" s="63">
        <v>35.510800000000003</v>
      </c>
      <c r="AB18" s="63">
        <v>216</v>
      </c>
      <c r="AC18" s="63">
        <v>84.8</v>
      </c>
      <c r="AD18" s="63">
        <f>SUM(Z18:AC18)</f>
        <v>377.81080000000003</v>
      </c>
      <c r="AE18" s="387">
        <v>271.8</v>
      </c>
      <c r="AF18" s="127">
        <v>74.400000000000006</v>
      </c>
      <c r="AG18" s="63">
        <v>54.7</v>
      </c>
      <c r="AH18" s="387">
        <f>SUM(AF18:AG18)</f>
        <v>129.10000000000002</v>
      </c>
      <c r="AI18" s="127">
        <v>488.1</v>
      </c>
      <c r="AJ18" s="63">
        <v>134.5</v>
      </c>
      <c r="AK18" s="62">
        <v>97.5</v>
      </c>
      <c r="AL18" s="127">
        <v>8.1</v>
      </c>
      <c r="AM18" s="63">
        <v>9.1</v>
      </c>
      <c r="AN18" s="63">
        <v>96.2</v>
      </c>
      <c r="AO18" s="521">
        <v>0</v>
      </c>
      <c r="AP18" s="63">
        <f>SUM(AL18:AO18)</f>
        <v>113.4</v>
      </c>
      <c r="AQ18" s="387">
        <v>85.2</v>
      </c>
      <c r="AR18" s="127">
        <v>15.4</v>
      </c>
      <c r="AS18" s="63">
        <v>3.4</v>
      </c>
      <c r="AT18" s="387">
        <v>18.7</v>
      </c>
      <c r="AU18" s="127">
        <v>107.4</v>
      </c>
      <c r="AV18" s="63">
        <v>26.3</v>
      </c>
      <c r="AW18" s="62">
        <v>44.1</v>
      </c>
      <c r="AX18" s="127">
        <v>19.7</v>
      </c>
      <c r="AY18" s="63">
        <v>12.134499999999999</v>
      </c>
      <c r="AZ18" s="63">
        <v>137.1</v>
      </c>
      <c r="BA18" s="63">
        <v>0</v>
      </c>
      <c r="BB18" s="58">
        <f>SUM(AX18:BA18)</f>
        <v>168.93449999999999</v>
      </c>
      <c r="BC18" s="387">
        <v>148.9</v>
      </c>
      <c r="BD18" s="254" t="s">
        <v>418</v>
      </c>
      <c r="BE18" s="255" t="s">
        <v>418</v>
      </c>
      <c r="BF18" s="387">
        <v>66.7</v>
      </c>
      <c r="BG18" s="127">
        <v>318.2</v>
      </c>
      <c r="BH18" s="63">
        <v>49.5</v>
      </c>
      <c r="BI18" s="62">
        <v>50.7</v>
      </c>
      <c r="BJ18" s="127">
        <v>4.8</v>
      </c>
      <c r="BK18" s="63" t="s">
        <v>418</v>
      </c>
      <c r="BL18" s="63">
        <v>28.9</v>
      </c>
      <c r="BM18" s="63">
        <v>0</v>
      </c>
      <c r="BN18" s="63">
        <f t="shared" ref="BN18" si="19">SUM(BJ18:BM18)</f>
        <v>33.699999999999996</v>
      </c>
      <c r="BO18" s="387">
        <v>17.100000000000001</v>
      </c>
      <c r="BP18" s="254" t="s">
        <v>418</v>
      </c>
      <c r="BQ18" s="255" t="s">
        <v>418</v>
      </c>
      <c r="BR18" s="256" t="s">
        <v>418</v>
      </c>
      <c r="BS18" s="127">
        <v>29.7</v>
      </c>
      <c r="BT18" s="63">
        <v>2.9</v>
      </c>
      <c r="BU18" s="62">
        <v>7.2</v>
      </c>
      <c r="BV18" s="127">
        <v>2.5</v>
      </c>
      <c r="BW18" s="63" t="s">
        <v>418</v>
      </c>
      <c r="BX18" s="63">
        <v>14.7</v>
      </c>
      <c r="BY18" s="63">
        <v>0</v>
      </c>
      <c r="BZ18" s="63">
        <f t="shared" ref="BZ18" si="20">SUM(BV18:BY18)</f>
        <v>17.2</v>
      </c>
      <c r="CA18" s="387">
        <v>8</v>
      </c>
      <c r="CB18" s="254" t="s">
        <v>418</v>
      </c>
      <c r="CC18" s="255" t="s">
        <v>418</v>
      </c>
      <c r="CD18" s="387">
        <v>14.6</v>
      </c>
      <c r="CE18" s="127">
        <v>55.6</v>
      </c>
      <c r="CF18" s="63">
        <v>9.3000000000000007</v>
      </c>
      <c r="CG18" s="62">
        <v>3.9</v>
      </c>
      <c r="CH18" s="127">
        <v>174</v>
      </c>
      <c r="CI18" s="63">
        <v>156</v>
      </c>
      <c r="CJ18" s="63">
        <v>1016.7</v>
      </c>
      <c r="CK18" s="63">
        <v>275.2</v>
      </c>
      <c r="CL18" s="63">
        <f t="shared" ref="CL18:CL81" si="21">SUM(CH18:CK18)</f>
        <v>1621.9</v>
      </c>
      <c r="CM18" s="387">
        <f t="shared" ref="CM18:CM81" si="22">SUM(G18,S18,AE18,AQ18,BC18,BO18,CA18)</f>
        <v>1262.6000000000001</v>
      </c>
      <c r="CN18" s="160">
        <v>237.2</v>
      </c>
      <c r="CO18" s="162">
        <v>355.7</v>
      </c>
      <c r="CP18" s="161">
        <f>SUM(CN18:CO18)</f>
        <v>592.9</v>
      </c>
      <c r="CQ18" s="127">
        <v>1584.1</v>
      </c>
      <c r="CR18" s="63">
        <v>469.6</v>
      </c>
      <c r="CS18" s="60">
        <f>SUM(M18,Y18,AK18,AW18,BI18,BU18,CG18)</f>
        <v>559.10000000000014</v>
      </c>
      <c r="CT18" s="62">
        <f>SUM(CL18,CP18,CQ18,CS18)</f>
        <v>4358</v>
      </c>
      <c r="CW18" s="395"/>
    </row>
    <row r="19" spans="1:101" ht="12.75" customHeight="1">
      <c r="A19" s="194">
        <v>40391</v>
      </c>
      <c r="B19" s="66">
        <v>75.5</v>
      </c>
      <c r="C19" s="58">
        <v>64.898499999999999</v>
      </c>
      <c r="D19" s="58">
        <v>190.9</v>
      </c>
      <c r="E19" s="58">
        <v>184.9</v>
      </c>
      <c r="F19" s="58">
        <f t="shared" ref="F19:F82" si="23">SUM(B19:E19)</f>
        <v>516.19849999999997</v>
      </c>
      <c r="G19" s="67">
        <v>426.1</v>
      </c>
      <c r="H19" s="66">
        <v>46.8</v>
      </c>
      <c r="I19" s="58">
        <v>216.2</v>
      </c>
      <c r="J19" s="67">
        <v>262.89999999999998</v>
      </c>
      <c r="K19" s="66">
        <v>338</v>
      </c>
      <c r="L19" s="58">
        <v>139.1</v>
      </c>
      <c r="M19" s="60">
        <v>172.5</v>
      </c>
      <c r="N19" s="66">
        <v>30.6</v>
      </c>
      <c r="O19" s="58">
        <v>38.956699999999998</v>
      </c>
      <c r="P19" s="58">
        <v>306.5</v>
      </c>
      <c r="Q19" s="58">
        <v>29.9</v>
      </c>
      <c r="R19" s="58">
        <f>SUM(N19:Q19)</f>
        <v>405.95669999999996</v>
      </c>
      <c r="S19" s="67">
        <v>313.10000000000002</v>
      </c>
      <c r="T19" s="66">
        <v>41.9</v>
      </c>
      <c r="U19" s="58">
        <v>57.1</v>
      </c>
      <c r="V19" s="67">
        <f t="shared" ref="V19:V82" si="24">SUM(T19:U19)</f>
        <v>99</v>
      </c>
      <c r="W19" s="66">
        <v>242.4</v>
      </c>
      <c r="X19" s="58">
        <v>110.1</v>
      </c>
      <c r="Y19" s="60">
        <v>169.8</v>
      </c>
      <c r="Z19" s="66">
        <v>41.8</v>
      </c>
      <c r="AA19" s="58">
        <v>36.6066</v>
      </c>
      <c r="AB19" s="58">
        <v>211</v>
      </c>
      <c r="AC19" s="58">
        <v>85.4</v>
      </c>
      <c r="AD19" s="58">
        <f t="shared" ref="AD19:AD82" si="25">SUM(Z19:AC19)</f>
        <v>374.8066</v>
      </c>
      <c r="AE19" s="67">
        <v>271.5</v>
      </c>
      <c r="AF19" s="66">
        <v>73.3</v>
      </c>
      <c r="AG19" s="58">
        <v>51.9</v>
      </c>
      <c r="AH19" s="67">
        <f t="shared" ref="AH19:AH82" si="26">SUM(AF19:AG19)</f>
        <v>125.19999999999999</v>
      </c>
      <c r="AI19" s="66">
        <v>485.7</v>
      </c>
      <c r="AJ19" s="58">
        <v>134.19999999999999</v>
      </c>
      <c r="AK19" s="60">
        <v>98.9</v>
      </c>
      <c r="AL19" s="66">
        <v>8.1</v>
      </c>
      <c r="AM19" s="58">
        <v>9.6</v>
      </c>
      <c r="AN19" s="58">
        <v>95.9</v>
      </c>
      <c r="AO19" s="71">
        <v>0</v>
      </c>
      <c r="AP19" s="58">
        <f t="shared" ref="AP19:AP82" si="27">SUM(AL19:AO19)</f>
        <v>113.60000000000001</v>
      </c>
      <c r="AQ19" s="67">
        <v>86.3</v>
      </c>
      <c r="AR19" s="66">
        <v>14.6</v>
      </c>
      <c r="AS19" s="58">
        <v>3.1</v>
      </c>
      <c r="AT19" s="67">
        <v>17.600000000000001</v>
      </c>
      <c r="AU19" s="66">
        <v>107.7</v>
      </c>
      <c r="AV19" s="58">
        <v>26.1</v>
      </c>
      <c r="AW19" s="60">
        <v>40.799999999999997</v>
      </c>
      <c r="AX19" s="66">
        <v>20.2</v>
      </c>
      <c r="AY19" s="58">
        <v>12.6197</v>
      </c>
      <c r="AZ19" s="58">
        <v>136.19999999999999</v>
      </c>
      <c r="BA19" s="58">
        <v>0</v>
      </c>
      <c r="BB19" s="58">
        <f t="shared" ref="BB19:BB82" si="28">SUM(AX19:BA19)</f>
        <v>169.0197</v>
      </c>
      <c r="BC19" s="67">
        <v>149.1</v>
      </c>
      <c r="BD19" s="257" t="s">
        <v>418</v>
      </c>
      <c r="BE19" s="258" t="s">
        <v>418</v>
      </c>
      <c r="BF19" s="67">
        <v>67.2</v>
      </c>
      <c r="BG19" s="66">
        <v>337.4</v>
      </c>
      <c r="BH19" s="58">
        <v>47.9</v>
      </c>
      <c r="BI19" s="60">
        <v>56.3</v>
      </c>
      <c r="BJ19" s="66">
        <v>4.0999999999999996</v>
      </c>
      <c r="BK19" s="58" t="s">
        <v>418</v>
      </c>
      <c r="BL19" s="58">
        <v>28.1</v>
      </c>
      <c r="BM19" s="58">
        <v>0</v>
      </c>
      <c r="BN19" s="58">
        <f t="shared" ref="BN19:BN82" si="29">SUM(BJ19:BM19)</f>
        <v>32.200000000000003</v>
      </c>
      <c r="BO19" s="67">
        <v>17.100000000000001</v>
      </c>
      <c r="BP19" s="257" t="s">
        <v>418</v>
      </c>
      <c r="BQ19" s="258" t="s">
        <v>418</v>
      </c>
      <c r="BR19" s="259" t="s">
        <v>418</v>
      </c>
      <c r="BS19" s="66">
        <v>28.1</v>
      </c>
      <c r="BT19" s="58">
        <v>2.8</v>
      </c>
      <c r="BU19" s="60">
        <v>6.9</v>
      </c>
      <c r="BV19" s="66">
        <v>2.6</v>
      </c>
      <c r="BW19" s="58" t="s">
        <v>418</v>
      </c>
      <c r="BX19" s="58">
        <v>14.4</v>
      </c>
      <c r="BY19" s="58">
        <v>0</v>
      </c>
      <c r="BZ19" s="58">
        <f t="shared" ref="BZ19:BZ82" si="30">SUM(BV19:BY19)</f>
        <v>17</v>
      </c>
      <c r="CA19" s="67">
        <v>8.5</v>
      </c>
      <c r="CB19" s="257" t="s">
        <v>418</v>
      </c>
      <c r="CC19" s="258" t="s">
        <v>418</v>
      </c>
      <c r="CD19" s="67">
        <v>14.3</v>
      </c>
      <c r="CE19" s="66">
        <v>58.3</v>
      </c>
      <c r="CF19" s="58">
        <v>8.9</v>
      </c>
      <c r="CG19" s="60">
        <v>4.3</v>
      </c>
      <c r="CH19" s="66">
        <v>182.9</v>
      </c>
      <c r="CI19" s="58">
        <v>162.80000000000001</v>
      </c>
      <c r="CJ19" s="58">
        <v>983.1</v>
      </c>
      <c r="CK19" s="58">
        <v>300.2</v>
      </c>
      <c r="CL19" s="58">
        <f>SUM(CH19:CK19)</f>
        <v>1629.0000000000002</v>
      </c>
      <c r="CM19" s="67">
        <f t="shared" si="22"/>
        <v>1271.6999999999998</v>
      </c>
      <c r="CN19" s="66">
        <v>233.7</v>
      </c>
      <c r="CO19" s="58">
        <v>352.6</v>
      </c>
      <c r="CP19" s="67">
        <f t="shared" ref="CP19:CP82" si="31">SUM(CN19:CO19)</f>
        <v>586.29999999999995</v>
      </c>
      <c r="CQ19" s="66">
        <v>1597.6</v>
      </c>
      <c r="CR19" s="58">
        <v>469.2</v>
      </c>
      <c r="CS19" s="60">
        <f t="shared" ref="CS19:CS81" si="32">SUM(M19,Y19,AK19,AW19,BI19,BU19,CG19)</f>
        <v>549.5</v>
      </c>
      <c r="CT19" s="60">
        <f t="shared" ref="CT19:CT82" si="33">SUM(CL19,CP19,CQ19,CS19)</f>
        <v>4362.3999999999996</v>
      </c>
      <c r="CW19" s="395"/>
    </row>
    <row r="20" spans="1:101" ht="12.75" customHeight="1">
      <c r="A20" s="194">
        <v>40422</v>
      </c>
      <c r="B20" s="66">
        <v>74.2</v>
      </c>
      <c r="C20" s="58">
        <v>63.439599999999999</v>
      </c>
      <c r="D20" s="58">
        <v>166.8</v>
      </c>
      <c r="E20" s="58">
        <v>177.6</v>
      </c>
      <c r="F20" s="58">
        <f t="shared" si="23"/>
        <v>482.03960000000006</v>
      </c>
      <c r="G20" s="67">
        <v>390.6</v>
      </c>
      <c r="H20" s="66">
        <v>49.1</v>
      </c>
      <c r="I20" s="58">
        <v>213.9</v>
      </c>
      <c r="J20" s="67">
        <v>263</v>
      </c>
      <c r="K20" s="66">
        <v>365</v>
      </c>
      <c r="L20" s="58">
        <v>138.4</v>
      </c>
      <c r="M20" s="60">
        <v>168.8</v>
      </c>
      <c r="N20" s="66">
        <v>27.8</v>
      </c>
      <c r="O20" s="58">
        <v>36.683199999999999</v>
      </c>
      <c r="P20" s="58">
        <v>274.89999999999998</v>
      </c>
      <c r="Q20" s="58">
        <v>27.3</v>
      </c>
      <c r="R20" s="58">
        <f t="shared" ref="R20:R82" si="34">SUM(N20:Q20)</f>
        <v>366.6832</v>
      </c>
      <c r="S20" s="67">
        <v>278.8</v>
      </c>
      <c r="T20" s="66">
        <v>42</v>
      </c>
      <c r="U20" s="58">
        <v>58.4</v>
      </c>
      <c r="V20" s="67">
        <f t="shared" si="24"/>
        <v>100.4</v>
      </c>
      <c r="W20" s="66">
        <v>245.8</v>
      </c>
      <c r="X20" s="58">
        <v>108.3</v>
      </c>
      <c r="Y20" s="60">
        <v>160.80000000000001</v>
      </c>
      <c r="Z20" s="66">
        <v>39.5</v>
      </c>
      <c r="AA20" s="58">
        <v>36.026000000000003</v>
      </c>
      <c r="AB20" s="58">
        <v>194.6</v>
      </c>
      <c r="AC20" s="58">
        <v>80.599999999999994</v>
      </c>
      <c r="AD20" s="58">
        <f t="shared" si="25"/>
        <v>350.726</v>
      </c>
      <c r="AE20" s="67">
        <v>248.8</v>
      </c>
      <c r="AF20" s="66">
        <v>73.599999999999994</v>
      </c>
      <c r="AG20" s="58">
        <v>50.7</v>
      </c>
      <c r="AH20" s="67">
        <f t="shared" si="26"/>
        <v>124.3</v>
      </c>
      <c r="AI20" s="66">
        <v>453.3</v>
      </c>
      <c r="AJ20" s="58">
        <v>126.3</v>
      </c>
      <c r="AK20" s="60">
        <v>94.6</v>
      </c>
      <c r="AL20" s="66">
        <v>7.1</v>
      </c>
      <c r="AM20" s="58">
        <v>9.4</v>
      </c>
      <c r="AN20" s="58">
        <v>90.7</v>
      </c>
      <c r="AO20" s="71" t="s">
        <v>418</v>
      </c>
      <c r="AP20" s="58">
        <f t="shared" si="27"/>
        <v>107.2</v>
      </c>
      <c r="AQ20" s="67">
        <v>79.3</v>
      </c>
      <c r="AR20" s="66">
        <v>14.8</v>
      </c>
      <c r="AS20" s="58">
        <v>3.2</v>
      </c>
      <c r="AT20" s="67">
        <v>18</v>
      </c>
      <c r="AU20" s="66">
        <v>108.1</v>
      </c>
      <c r="AV20" s="58">
        <v>25</v>
      </c>
      <c r="AW20" s="60">
        <v>41.8</v>
      </c>
      <c r="AX20" s="66">
        <v>18.8</v>
      </c>
      <c r="AY20" s="58">
        <v>12.696200000000001</v>
      </c>
      <c r="AZ20" s="58">
        <v>125.8</v>
      </c>
      <c r="BA20" s="58" t="s">
        <v>418</v>
      </c>
      <c r="BB20" s="58">
        <f t="shared" si="28"/>
        <v>157.2962</v>
      </c>
      <c r="BC20" s="67">
        <v>137.9</v>
      </c>
      <c r="BD20" s="66">
        <v>45.152000000000001</v>
      </c>
      <c r="BE20" s="58">
        <v>22.14</v>
      </c>
      <c r="BF20" s="67">
        <v>67.3</v>
      </c>
      <c r="BG20" s="66">
        <v>314.7</v>
      </c>
      <c r="BH20" s="58">
        <v>42.1</v>
      </c>
      <c r="BI20" s="60">
        <v>56.9</v>
      </c>
      <c r="BJ20" s="66">
        <v>3.9</v>
      </c>
      <c r="BK20" s="58" t="s">
        <v>418</v>
      </c>
      <c r="BL20" s="58">
        <v>26</v>
      </c>
      <c r="BM20" s="58">
        <v>0</v>
      </c>
      <c r="BN20" s="58">
        <f t="shared" si="29"/>
        <v>29.9</v>
      </c>
      <c r="BO20" s="67">
        <v>14.8</v>
      </c>
      <c r="BP20" s="257" t="s">
        <v>418</v>
      </c>
      <c r="BQ20" s="258" t="s">
        <v>418</v>
      </c>
      <c r="BR20" s="67" t="s">
        <v>418</v>
      </c>
      <c r="BS20" s="66">
        <v>27.7</v>
      </c>
      <c r="BT20" s="58">
        <v>2.5</v>
      </c>
      <c r="BU20" s="60">
        <v>7.1</v>
      </c>
      <c r="BV20" s="66">
        <v>2.4</v>
      </c>
      <c r="BW20" s="58" t="s">
        <v>418</v>
      </c>
      <c r="BX20" s="58">
        <v>12.6</v>
      </c>
      <c r="BY20" s="58">
        <v>0</v>
      </c>
      <c r="BZ20" s="58">
        <f t="shared" si="30"/>
        <v>15</v>
      </c>
      <c r="CA20" s="67">
        <v>7.1</v>
      </c>
      <c r="CB20" s="257" t="s">
        <v>418</v>
      </c>
      <c r="CC20" s="258" t="s">
        <v>418</v>
      </c>
      <c r="CD20" s="67">
        <v>14.3</v>
      </c>
      <c r="CE20" s="66">
        <v>58</v>
      </c>
      <c r="CF20" s="58">
        <v>7.8</v>
      </c>
      <c r="CG20" s="60">
        <v>4.3</v>
      </c>
      <c r="CH20" s="66">
        <v>173.7</v>
      </c>
      <c r="CI20" s="58">
        <v>158.4</v>
      </c>
      <c r="CJ20" s="58">
        <v>891.4</v>
      </c>
      <c r="CK20" s="58">
        <v>285.5</v>
      </c>
      <c r="CL20" s="58">
        <f t="shared" si="21"/>
        <v>1509</v>
      </c>
      <c r="CM20" s="67">
        <f t="shared" si="22"/>
        <v>1157.3</v>
      </c>
      <c r="CN20" s="66">
        <v>237.2</v>
      </c>
      <c r="CO20" s="58">
        <v>350.1</v>
      </c>
      <c r="CP20" s="67">
        <f t="shared" si="31"/>
        <v>587.29999999999995</v>
      </c>
      <c r="CQ20" s="66">
        <v>1572.6</v>
      </c>
      <c r="CR20" s="58">
        <v>450.5</v>
      </c>
      <c r="CS20" s="60">
        <f t="shared" si="32"/>
        <v>534.30000000000007</v>
      </c>
      <c r="CT20" s="60">
        <f t="shared" si="33"/>
        <v>4203.2</v>
      </c>
      <c r="CW20" s="395"/>
    </row>
    <row r="21" spans="1:101" ht="12.75" customHeight="1">
      <c r="A21" s="194">
        <v>40452</v>
      </c>
      <c r="B21" s="66">
        <v>76.2</v>
      </c>
      <c r="C21" s="58">
        <v>68.009299999999996</v>
      </c>
      <c r="D21" s="58">
        <v>202.8</v>
      </c>
      <c r="E21" s="58">
        <v>176.5</v>
      </c>
      <c r="F21" s="58">
        <f t="shared" si="23"/>
        <v>523.50929999999994</v>
      </c>
      <c r="G21" s="67">
        <v>422.3</v>
      </c>
      <c r="H21" s="66">
        <v>46.1</v>
      </c>
      <c r="I21" s="58">
        <v>220.2</v>
      </c>
      <c r="J21" s="67">
        <v>266.3</v>
      </c>
      <c r="K21" s="66">
        <v>355.5</v>
      </c>
      <c r="L21" s="58">
        <v>141.30000000000001</v>
      </c>
      <c r="M21" s="60">
        <v>161.5</v>
      </c>
      <c r="N21" s="66">
        <v>34.5</v>
      </c>
      <c r="O21" s="58">
        <v>33.722300000000004</v>
      </c>
      <c r="P21" s="58">
        <v>327.10000000000002</v>
      </c>
      <c r="Q21" s="58">
        <v>28.6</v>
      </c>
      <c r="R21" s="58">
        <f t="shared" si="34"/>
        <v>423.92230000000006</v>
      </c>
      <c r="S21" s="67">
        <v>327.9</v>
      </c>
      <c r="T21" s="66">
        <v>43.4</v>
      </c>
      <c r="U21" s="58">
        <v>49.5</v>
      </c>
      <c r="V21" s="67">
        <f t="shared" si="24"/>
        <v>92.9</v>
      </c>
      <c r="W21" s="66">
        <v>269.60000000000002</v>
      </c>
      <c r="X21" s="58">
        <v>119.2</v>
      </c>
      <c r="Y21" s="60">
        <v>150.19999999999999</v>
      </c>
      <c r="Z21" s="66">
        <v>41.4</v>
      </c>
      <c r="AA21" s="58">
        <v>38.202100000000002</v>
      </c>
      <c r="AB21" s="58">
        <v>210.9</v>
      </c>
      <c r="AC21" s="58">
        <v>81.7</v>
      </c>
      <c r="AD21" s="58">
        <f t="shared" si="25"/>
        <v>372.20210000000003</v>
      </c>
      <c r="AE21" s="67">
        <v>267.89999999999998</v>
      </c>
      <c r="AF21" s="66">
        <v>76.8</v>
      </c>
      <c r="AG21" s="58">
        <v>51.3</v>
      </c>
      <c r="AH21" s="67">
        <f t="shared" si="26"/>
        <v>128.1</v>
      </c>
      <c r="AI21" s="66">
        <v>473.8</v>
      </c>
      <c r="AJ21" s="58">
        <v>126.5</v>
      </c>
      <c r="AK21" s="60">
        <v>93.7</v>
      </c>
      <c r="AL21" s="66">
        <v>7.4</v>
      </c>
      <c r="AM21" s="58">
        <v>9.6</v>
      </c>
      <c r="AN21" s="58">
        <v>89.7</v>
      </c>
      <c r="AO21" s="71">
        <v>0</v>
      </c>
      <c r="AP21" s="58">
        <f t="shared" si="27"/>
        <v>106.7</v>
      </c>
      <c r="AQ21" s="67">
        <v>77.099999999999994</v>
      </c>
      <c r="AR21" s="66">
        <v>14.3</v>
      </c>
      <c r="AS21" s="58">
        <v>3.1</v>
      </c>
      <c r="AT21" s="67">
        <v>17.5</v>
      </c>
      <c r="AU21" s="66">
        <v>116</v>
      </c>
      <c r="AV21" s="58">
        <v>24.7</v>
      </c>
      <c r="AW21" s="60">
        <v>45.9</v>
      </c>
      <c r="AX21" s="66">
        <v>21.9</v>
      </c>
      <c r="AY21" s="58">
        <v>13.1287</v>
      </c>
      <c r="AZ21" s="58">
        <v>140.69999999999999</v>
      </c>
      <c r="BA21" s="58">
        <v>0</v>
      </c>
      <c r="BB21" s="58">
        <f t="shared" si="28"/>
        <v>175.7287</v>
      </c>
      <c r="BC21" s="67">
        <v>149.5</v>
      </c>
      <c r="BD21" s="257" t="s">
        <v>418</v>
      </c>
      <c r="BE21" s="258" t="s">
        <v>418</v>
      </c>
      <c r="BF21" s="67">
        <v>67.2</v>
      </c>
      <c r="BG21" s="66">
        <v>349.6</v>
      </c>
      <c r="BH21" s="58">
        <v>58</v>
      </c>
      <c r="BI21" s="60">
        <v>53.4</v>
      </c>
      <c r="BJ21" s="66">
        <v>3.9</v>
      </c>
      <c r="BK21" s="58" t="s">
        <v>418</v>
      </c>
      <c r="BL21" s="58">
        <v>27.3</v>
      </c>
      <c r="BM21" s="58">
        <v>0</v>
      </c>
      <c r="BN21" s="58">
        <f t="shared" si="29"/>
        <v>31.2</v>
      </c>
      <c r="BO21" s="67">
        <v>15.2</v>
      </c>
      <c r="BP21" s="257" t="s">
        <v>418</v>
      </c>
      <c r="BQ21" s="258" t="s">
        <v>418</v>
      </c>
      <c r="BR21" s="67" t="s">
        <v>418</v>
      </c>
      <c r="BS21" s="66">
        <v>32.1</v>
      </c>
      <c r="BT21" s="58">
        <v>2.5</v>
      </c>
      <c r="BU21" s="60">
        <v>7.6</v>
      </c>
      <c r="BV21" s="66">
        <v>2.2999999999999998</v>
      </c>
      <c r="BW21" s="58" t="s">
        <v>418</v>
      </c>
      <c r="BX21" s="58">
        <v>10.4</v>
      </c>
      <c r="BY21" s="58">
        <v>0</v>
      </c>
      <c r="BZ21" s="58">
        <f t="shared" si="30"/>
        <v>12.7</v>
      </c>
      <c r="CA21" s="67">
        <v>5</v>
      </c>
      <c r="CB21" s="257" t="s">
        <v>418</v>
      </c>
      <c r="CC21" s="258" t="s">
        <v>418</v>
      </c>
      <c r="CD21" s="67">
        <v>14.2</v>
      </c>
      <c r="CE21" s="66">
        <v>53.4</v>
      </c>
      <c r="CF21" s="58">
        <v>8.1999999999999993</v>
      </c>
      <c r="CG21" s="60">
        <v>4.4000000000000004</v>
      </c>
      <c r="CH21" s="66">
        <v>187.5</v>
      </c>
      <c r="CI21" s="58">
        <v>162.80000000000001</v>
      </c>
      <c r="CJ21" s="58">
        <v>1009</v>
      </c>
      <c r="CK21" s="58">
        <v>286.8</v>
      </c>
      <c r="CL21" s="58">
        <f t="shared" si="21"/>
        <v>1646.1</v>
      </c>
      <c r="CM21" s="67">
        <f t="shared" si="22"/>
        <v>1264.9000000000001</v>
      </c>
      <c r="CN21" s="66">
        <v>237.8</v>
      </c>
      <c r="CO21" s="58">
        <v>348.4</v>
      </c>
      <c r="CP21" s="67">
        <f t="shared" si="31"/>
        <v>586.20000000000005</v>
      </c>
      <c r="CQ21" s="66">
        <v>1650</v>
      </c>
      <c r="CR21" s="58">
        <v>480.4</v>
      </c>
      <c r="CS21" s="60">
        <f t="shared" si="32"/>
        <v>516.69999999999993</v>
      </c>
      <c r="CT21" s="60">
        <f t="shared" si="33"/>
        <v>4399</v>
      </c>
      <c r="CW21" s="395"/>
    </row>
    <row r="22" spans="1:101" ht="12.75" customHeight="1">
      <c r="A22" s="194">
        <v>40483</v>
      </c>
      <c r="B22" s="66">
        <v>80</v>
      </c>
      <c r="C22" s="58">
        <v>72.287700000000001</v>
      </c>
      <c r="D22" s="58">
        <v>202.7</v>
      </c>
      <c r="E22" s="58">
        <v>182.2</v>
      </c>
      <c r="F22" s="58">
        <f t="shared" si="23"/>
        <v>537.18769999999995</v>
      </c>
      <c r="G22" s="67">
        <v>431.6</v>
      </c>
      <c r="H22" s="66">
        <v>46.9</v>
      </c>
      <c r="I22" s="58">
        <v>210.6</v>
      </c>
      <c r="J22" s="67">
        <v>257.5</v>
      </c>
      <c r="K22" s="66">
        <v>383</v>
      </c>
      <c r="L22" s="58">
        <v>143.80000000000001</v>
      </c>
      <c r="M22" s="60">
        <v>156</v>
      </c>
      <c r="N22" s="66">
        <v>33.1</v>
      </c>
      <c r="O22" s="58">
        <v>44.4039</v>
      </c>
      <c r="P22" s="58">
        <v>309.3</v>
      </c>
      <c r="Q22" s="58">
        <v>28.5</v>
      </c>
      <c r="R22" s="58">
        <f t="shared" si="34"/>
        <v>415.3039</v>
      </c>
      <c r="S22" s="67">
        <v>319.8</v>
      </c>
      <c r="T22" s="66">
        <v>49.6</v>
      </c>
      <c r="U22" s="58">
        <v>57.9</v>
      </c>
      <c r="V22" s="67">
        <f t="shared" si="24"/>
        <v>107.5</v>
      </c>
      <c r="W22" s="66">
        <v>291.2</v>
      </c>
      <c r="X22" s="58">
        <v>119.8</v>
      </c>
      <c r="Y22" s="60">
        <v>154.9</v>
      </c>
      <c r="Z22" s="66">
        <v>42.2</v>
      </c>
      <c r="AA22" s="58">
        <v>38.999699999999997</v>
      </c>
      <c r="AB22" s="58">
        <v>210.8</v>
      </c>
      <c r="AC22" s="58">
        <v>81.900000000000006</v>
      </c>
      <c r="AD22" s="58">
        <f t="shared" si="25"/>
        <v>373.89970000000005</v>
      </c>
      <c r="AE22" s="67">
        <v>269</v>
      </c>
      <c r="AF22" s="66">
        <v>73.400000000000006</v>
      </c>
      <c r="AG22" s="58">
        <v>53</v>
      </c>
      <c r="AH22" s="67">
        <f t="shared" si="26"/>
        <v>126.4</v>
      </c>
      <c r="AI22" s="66">
        <v>470.9</v>
      </c>
      <c r="AJ22" s="58">
        <v>130.30000000000001</v>
      </c>
      <c r="AK22" s="60">
        <v>90.2</v>
      </c>
      <c r="AL22" s="66">
        <v>7.3</v>
      </c>
      <c r="AM22" s="58">
        <v>10.4</v>
      </c>
      <c r="AN22" s="58">
        <v>91.6</v>
      </c>
      <c r="AO22" s="71">
        <v>0</v>
      </c>
      <c r="AP22" s="58">
        <f t="shared" si="27"/>
        <v>109.3</v>
      </c>
      <c r="AQ22" s="67">
        <v>80.8</v>
      </c>
      <c r="AR22" s="66">
        <v>14.7</v>
      </c>
      <c r="AS22" s="58">
        <v>3.4</v>
      </c>
      <c r="AT22" s="67">
        <v>18.2</v>
      </c>
      <c r="AU22" s="66">
        <v>128.5</v>
      </c>
      <c r="AV22" s="58">
        <v>25.6</v>
      </c>
      <c r="AW22" s="60">
        <v>41.5</v>
      </c>
      <c r="AX22" s="66">
        <v>20.6</v>
      </c>
      <c r="AY22" s="58">
        <v>12.578899999999999</v>
      </c>
      <c r="AZ22" s="58">
        <v>132.69999999999999</v>
      </c>
      <c r="BA22" s="58">
        <v>0</v>
      </c>
      <c r="BB22" s="58">
        <f t="shared" si="28"/>
        <v>165.87889999999999</v>
      </c>
      <c r="BC22" s="67">
        <v>140.9</v>
      </c>
      <c r="BD22" s="257" t="s">
        <v>418</v>
      </c>
      <c r="BE22" s="258" t="s">
        <v>418</v>
      </c>
      <c r="BF22" s="67">
        <v>69.5</v>
      </c>
      <c r="BG22" s="66">
        <v>384.4</v>
      </c>
      <c r="BH22" s="58">
        <v>45.9</v>
      </c>
      <c r="BI22" s="60">
        <v>53.2</v>
      </c>
      <c r="BJ22" s="66">
        <v>4.5</v>
      </c>
      <c r="BK22" s="58" t="s">
        <v>418</v>
      </c>
      <c r="BL22" s="58">
        <v>29.6</v>
      </c>
      <c r="BM22" s="58">
        <v>0</v>
      </c>
      <c r="BN22" s="58">
        <f t="shared" si="29"/>
        <v>34.1</v>
      </c>
      <c r="BO22" s="67">
        <v>17.5</v>
      </c>
      <c r="BP22" s="257" t="s">
        <v>418</v>
      </c>
      <c r="BQ22" s="258" t="s">
        <v>418</v>
      </c>
      <c r="BR22" s="67" t="s">
        <v>418</v>
      </c>
      <c r="BS22" s="66">
        <v>34.200000000000003</v>
      </c>
      <c r="BT22" s="58">
        <v>3</v>
      </c>
      <c r="BU22" s="60">
        <v>7.7</v>
      </c>
      <c r="BV22" s="66">
        <v>2.2000000000000002</v>
      </c>
      <c r="BW22" s="58" t="s">
        <v>418</v>
      </c>
      <c r="BX22" s="58">
        <v>10.199999999999999</v>
      </c>
      <c r="BY22" s="58">
        <v>0</v>
      </c>
      <c r="BZ22" s="58">
        <f t="shared" si="30"/>
        <v>12.399999999999999</v>
      </c>
      <c r="CA22" s="67">
        <v>4.9000000000000004</v>
      </c>
      <c r="CB22" s="257" t="s">
        <v>418</v>
      </c>
      <c r="CC22" s="258" t="s">
        <v>418</v>
      </c>
      <c r="CD22" s="67">
        <v>12.4</v>
      </c>
      <c r="CE22" s="66">
        <v>46.8</v>
      </c>
      <c r="CF22" s="58">
        <v>7.7</v>
      </c>
      <c r="CG22" s="60">
        <v>4.2</v>
      </c>
      <c r="CH22" s="66">
        <v>190</v>
      </c>
      <c r="CI22" s="58">
        <v>178.8</v>
      </c>
      <c r="CJ22" s="58">
        <v>986.8</v>
      </c>
      <c r="CK22" s="58">
        <v>292.60000000000002</v>
      </c>
      <c r="CL22" s="58">
        <f t="shared" si="21"/>
        <v>1648.1999999999998</v>
      </c>
      <c r="CM22" s="67">
        <f t="shared" si="22"/>
        <v>1264.5000000000002</v>
      </c>
      <c r="CN22" s="66">
        <v>241.7</v>
      </c>
      <c r="CO22" s="58">
        <v>349.7</v>
      </c>
      <c r="CP22" s="67">
        <f t="shared" si="31"/>
        <v>591.4</v>
      </c>
      <c r="CQ22" s="66">
        <v>1739</v>
      </c>
      <c r="CR22" s="58">
        <v>476</v>
      </c>
      <c r="CS22" s="60">
        <f t="shared" si="32"/>
        <v>507.69999999999993</v>
      </c>
      <c r="CT22" s="60">
        <f t="shared" si="33"/>
        <v>4486.3</v>
      </c>
      <c r="CW22" s="395"/>
    </row>
    <row r="23" spans="1:101" ht="12.75" customHeight="1">
      <c r="A23" s="194">
        <v>40513</v>
      </c>
      <c r="B23" s="66">
        <v>94.1</v>
      </c>
      <c r="C23" s="58">
        <v>78.00869999999999</v>
      </c>
      <c r="D23" s="58">
        <v>185.2</v>
      </c>
      <c r="E23" s="58">
        <v>221.1</v>
      </c>
      <c r="F23" s="58">
        <f t="shared" si="23"/>
        <v>578.40869999999995</v>
      </c>
      <c r="G23" s="67">
        <v>465.3</v>
      </c>
      <c r="H23" s="66">
        <v>46.9</v>
      </c>
      <c r="I23" s="58">
        <v>219.6</v>
      </c>
      <c r="J23" s="67">
        <v>266.39999999999998</v>
      </c>
      <c r="K23" s="66">
        <v>353.7</v>
      </c>
      <c r="L23" s="58">
        <v>143.30000000000001</v>
      </c>
      <c r="M23" s="60">
        <v>144.30000000000001</v>
      </c>
      <c r="N23" s="66">
        <v>36.200000000000003</v>
      </c>
      <c r="O23" s="58">
        <v>46.980899999999998</v>
      </c>
      <c r="P23" s="58">
        <v>326.3</v>
      </c>
      <c r="Q23" s="58">
        <v>30.6</v>
      </c>
      <c r="R23" s="58">
        <f t="shared" si="34"/>
        <v>440.08090000000004</v>
      </c>
      <c r="S23" s="67">
        <v>352.4</v>
      </c>
      <c r="T23" s="66">
        <v>47.9</v>
      </c>
      <c r="U23" s="58">
        <v>54.9</v>
      </c>
      <c r="V23" s="67">
        <f t="shared" si="24"/>
        <v>102.8</v>
      </c>
      <c r="W23" s="66">
        <v>277.7</v>
      </c>
      <c r="X23" s="58">
        <v>121.1</v>
      </c>
      <c r="Y23" s="60">
        <v>154</v>
      </c>
      <c r="Z23" s="66">
        <v>44.4</v>
      </c>
      <c r="AA23" s="58">
        <v>40.656500000000001</v>
      </c>
      <c r="AB23" s="58">
        <v>205.2</v>
      </c>
      <c r="AC23" s="58">
        <v>83.4</v>
      </c>
      <c r="AD23" s="58">
        <f t="shared" si="25"/>
        <v>373.65649999999994</v>
      </c>
      <c r="AE23" s="67">
        <v>274.7</v>
      </c>
      <c r="AF23" s="66">
        <v>71.7</v>
      </c>
      <c r="AG23" s="58">
        <v>52.2</v>
      </c>
      <c r="AH23" s="67">
        <f t="shared" si="26"/>
        <v>123.9</v>
      </c>
      <c r="AI23" s="66">
        <v>380.1</v>
      </c>
      <c r="AJ23" s="58">
        <v>118.8</v>
      </c>
      <c r="AK23" s="60">
        <v>83.4</v>
      </c>
      <c r="AL23" s="66">
        <v>8.3000000000000007</v>
      </c>
      <c r="AM23" s="58">
        <v>10.5</v>
      </c>
      <c r="AN23" s="58">
        <v>99.3</v>
      </c>
      <c r="AO23" s="71">
        <v>0</v>
      </c>
      <c r="AP23" s="58">
        <f t="shared" si="27"/>
        <v>118.1</v>
      </c>
      <c r="AQ23" s="67">
        <v>87.3</v>
      </c>
      <c r="AR23" s="66">
        <v>14.7</v>
      </c>
      <c r="AS23" s="58">
        <v>5.6</v>
      </c>
      <c r="AT23" s="67">
        <v>20.3</v>
      </c>
      <c r="AU23" s="66">
        <v>131.19999999999999</v>
      </c>
      <c r="AV23" s="58">
        <v>26.3</v>
      </c>
      <c r="AW23" s="60">
        <v>37.299999999999997</v>
      </c>
      <c r="AX23" s="66">
        <v>23.8</v>
      </c>
      <c r="AY23" s="58">
        <v>13.950700000000001</v>
      </c>
      <c r="AZ23" s="58">
        <v>146.80000000000001</v>
      </c>
      <c r="BA23" s="58">
        <v>0</v>
      </c>
      <c r="BB23" s="58">
        <f t="shared" si="28"/>
        <v>184.55070000000001</v>
      </c>
      <c r="BC23" s="67">
        <v>157.6</v>
      </c>
      <c r="BD23" s="257" t="s">
        <v>418</v>
      </c>
      <c r="BE23" s="258" t="s">
        <v>418</v>
      </c>
      <c r="BF23" s="67">
        <v>72.599999999999994</v>
      </c>
      <c r="BG23" s="66">
        <v>345</v>
      </c>
      <c r="BH23" s="58">
        <v>50.4</v>
      </c>
      <c r="BI23" s="60">
        <v>55.1</v>
      </c>
      <c r="BJ23" s="66">
        <v>5</v>
      </c>
      <c r="BK23" s="58" t="s">
        <v>418</v>
      </c>
      <c r="BL23" s="58">
        <v>31.4</v>
      </c>
      <c r="BM23" s="58">
        <v>0</v>
      </c>
      <c r="BN23" s="58">
        <f t="shared" si="29"/>
        <v>36.4</v>
      </c>
      <c r="BO23" s="67">
        <v>19.3</v>
      </c>
      <c r="BP23" s="257" t="s">
        <v>418</v>
      </c>
      <c r="BQ23" s="258" t="s">
        <v>418</v>
      </c>
      <c r="BR23" s="259" t="s">
        <v>418</v>
      </c>
      <c r="BS23" s="66">
        <v>32.700000000000003</v>
      </c>
      <c r="BT23" s="58">
        <v>3.4</v>
      </c>
      <c r="BU23" s="60">
        <v>8.3000000000000007</v>
      </c>
      <c r="BV23" s="66">
        <v>2.2999999999999998</v>
      </c>
      <c r="BW23" s="58" t="s">
        <v>418</v>
      </c>
      <c r="BX23" s="58">
        <v>9.8000000000000007</v>
      </c>
      <c r="BY23" s="58">
        <v>0</v>
      </c>
      <c r="BZ23" s="58">
        <f t="shared" si="30"/>
        <v>12.100000000000001</v>
      </c>
      <c r="CA23" s="67">
        <v>5</v>
      </c>
      <c r="CB23" s="257" t="s">
        <v>418</v>
      </c>
      <c r="CC23" s="258" t="s">
        <v>418</v>
      </c>
      <c r="CD23" s="67">
        <v>13.1</v>
      </c>
      <c r="CE23" s="66">
        <v>51.7</v>
      </c>
      <c r="CF23" s="58">
        <v>7.7</v>
      </c>
      <c r="CG23" s="60">
        <v>3.7</v>
      </c>
      <c r="CH23" s="66">
        <v>214</v>
      </c>
      <c r="CI23" s="58">
        <v>190.2</v>
      </c>
      <c r="CJ23" s="58">
        <v>1004</v>
      </c>
      <c r="CK23" s="58">
        <v>335.1</v>
      </c>
      <c r="CL23" s="58">
        <f t="shared" si="21"/>
        <v>1743.3000000000002</v>
      </c>
      <c r="CM23" s="67">
        <f t="shared" si="22"/>
        <v>1361.6</v>
      </c>
      <c r="CN23" s="66">
        <v>239.3</v>
      </c>
      <c r="CO23" s="58">
        <v>359.9</v>
      </c>
      <c r="CP23" s="67">
        <f t="shared" si="31"/>
        <v>599.20000000000005</v>
      </c>
      <c r="CQ23" s="66">
        <v>1572.1</v>
      </c>
      <c r="CR23" s="58">
        <v>470.9</v>
      </c>
      <c r="CS23" s="60">
        <f t="shared" si="32"/>
        <v>486.10000000000008</v>
      </c>
      <c r="CT23" s="60">
        <f t="shared" si="33"/>
        <v>4400.7</v>
      </c>
      <c r="CW23" s="395"/>
    </row>
    <row r="24" spans="1:101" ht="12.75" customHeight="1">
      <c r="A24" s="194">
        <v>40544</v>
      </c>
      <c r="B24" s="66">
        <v>80.2</v>
      </c>
      <c r="C24" s="58">
        <v>62.959600000000002</v>
      </c>
      <c r="D24" s="58">
        <v>148.30000000000001</v>
      </c>
      <c r="E24" s="58">
        <v>175.3</v>
      </c>
      <c r="F24" s="58">
        <f t="shared" si="23"/>
        <v>466.75960000000003</v>
      </c>
      <c r="G24" s="67">
        <v>379</v>
      </c>
      <c r="H24" s="66">
        <v>44.1</v>
      </c>
      <c r="I24" s="58">
        <v>232.7</v>
      </c>
      <c r="J24" s="67">
        <v>276.8</v>
      </c>
      <c r="K24" s="66">
        <v>333.9</v>
      </c>
      <c r="L24" s="58">
        <v>123.6</v>
      </c>
      <c r="M24" s="60">
        <v>160.9</v>
      </c>
      <c r="N24" s="66">
        <v>28.4</v>
      </c>
      <c r="O24" s="58">
        <v>37.631599999999999</v>
      </c>
      <c r="P24" s="58">
        <v>266.60000000000002</v>
      </c>
      <c r="Q24" s="58">
        <v>26.6</v>
      </c>
      <c r="R24" s="58">
        <f t="shared" si="34"/>
        <v>359.23160000000007</v>
      </c>
      <c r="S24" s="67">
        <v>273.39999999999998</v>
      </c>
      <c r="T24" s="66">
        <v>49.6</v>
      </c>
      <c r="U24" s="58">
        <v>53.9</v>
      </c>
      <c r="V24" s="67">
        <f t="shared" si="24"/>
        <v>103.5</v>
      </c>
      <c r="W24" s="66">
        <v>245.9</v>
      </c>
      <c r="X24" s="58">
        <v>100.7</v>
      </c>
      <c r="Y24" s="60">
        <v>138.4</v>
      </c>
      <c r="Z24" s="66">
        <v>38.6</v>
      </c>
      <c r="AA24" s="58">
        <v>35.197199999999995</v>
      </c>
      <c r="AB24" s="58">
        <v>183.7</v>
      </c>
      <c r="AC24" s="58">
        <v>65.599999999999994</v>
      </c>
      <c r="AD24" s="58">
        <f t="shared" si="25"/>
        <v>323.09720000000004</v>
      </c>
      <c r="AE24" s="67">
        <v>237.5</v>
      </c>
      <c r="AF24" s="66">
        <v>67.400000000000006</v>
      </c>
      <c r="AG24" s="58">
        <v>50.8</v>
      </c>
      <c r="AH24" s="67">
        <f t="shared" si="26"/>
        <v>118.2</v>
      </c>
      <c r="AI24" s="66">
        <v>379.9</v>
      </c>
      <c r="AJ24" s="58">
        <v>110.3</v>
      </c>
      <c r="AK24" s="60">
        <v>74.5</v>
      </c>
      <c r="AL24" s="66">
        <v>7.7</v>
      </c>
      <c r="AM24" s="58">
        <v>9.6</v>
      </c>
      <c r="AN24" s="58">
        <v>86.6</v>
      </c>
      <c r="AO24" s="71">
        <v>0</v>
      </c>
      <c r="AP24" s="58">
        <f t="shared" si="27"/>
        <v>103.89999999999999</v>
      </c>
      <c r="AQ24" s="67">
        <v>77</v>
      </c>
      <c r="AR24" s="66">
        <v>14.2</v>
      </c>
      <c r="AS24" s="58">
        <v>6.8</v>
      </c>
      <c r="AT24" s="67">
        <v>21</v>
      </c>
      <c r="AU24" s="66">
        <v>110.1</v>
      </c>
      <c r="AV24" s="58">
        <v>22.2</v>
      </c>
      <c r="AW24" s="60">
        <v>35.299999999999997</v>
      </c>
      <c r="AX24" s="66">
        <v>18.7</v>
      </c>
      <c r="AY24" s="58">
        <v>11.7354</v>
      </c>
      <c r="AZ24" s="58">
        <v>123.8</v>
      </c>
      <c r="BA24" s="58">
        <v>0</v>
      </c>
      <c r="BB24" s="58">
        <f t="shared" si="28"/>
        <v>154.2354</v>
      </c>
      <c r="BC24" s="67">
        <v>131.19999999999999</v>
      </c>
      <c r="BD24" s="257" t="s">
        <v>418</v>
      </c>
      <c r="BE24" s="258" t="s">
        <v>418</v>
      </c>
      <c r="BF24" s="67">
        <v>70.7</v>
      </c>
      <c r="BG24" s="66">
        <v>309.60000000000002</v>
      </c>
      <c r="BH24" s="58">
        <v>35</v>
      </c>
      <c r="BI24" s="60">
        <v>44.6</v>
      </c>
      <c r="BJ24" s="66">
        <v>4.3</v>
      </c>
      <c r="BK24" s="58" t="s">
        <v>418</v>
      </c>
      <c r="BL24" s="58">
        <v>28</v>
      </c>
      <c r="BM24" s="58">
        <v>0</v>
      </c>
      <c r="BN24" s="58">
        <f t="shared" si="29"/>
        <v>32.299999999999997</v>
      </c>
      <c r="BO24" s="67">
        <v>16.2</v>
      </c>
      <c r="BP24" s="257" t="s">
        <v>418</v>
      </c>
      <c r="BQ24" s="258" t="s">
        <v>418</v>
      </c>
      <c r="BR24" s="67" t="s">
        <v>418</v>
      </c>
      <c r="BS24" s="66">
        <v>30.4</v>
      </c>
      <c r="BT24" s="58">
        <v>3</v>
      </c>
      <c r="BU24" s="60">
        <v>7.4</v>
      </c>
      <c r="BV24" s="66">
        <v>1.9</v>
      </c>
      <c r="BW24" s="58" t="s">
        <v>418</v>
      </c>
      <c r="BX24" s="58">
        <v>8.4</v>
      </c>
      <c r="BY24" s="58">
        <v>0</v>
      </c>
      <c r="BZ24" s="58">
        <f t="shared" si="30"/>
        <v>10.3</v>
      </c>
      <c r="CA24" s="67">
        <v>4.0999999999999996</v>
      </c>
      <c r="CB24" s="257" t="s">
        <v>418</v>
      </c>
      <c r="CC24" s="258" t="s">
        <v>418</v>
      </c>
      <c r="CD24" s="67">
        <v>12.3</v>
      </c>
      <c r="CE24" s="66">
        <v>43.1</v>
      </c>
      <c r="CF24" s="58">
        <v>6.8</v>
      </c>
      <c r="CG24" s="60">
        <v>3.1</v>
      </c>
      <c r="CH24" s="66">
        <v>179.9</v>
      </c>
      <c r="CI24" s="58">
        <v>157.30000000000001</v>
      </c>
      <c r="CJ24" s="58">
        <v>845.5</v>
      </c>
      <c r="CK24" s="58">
        <v>267.5</v>
      </c>
      <c r="CL24" s="58">
        <f t="shared" si="21"/>
        <v>1450.2</v>
      </c>
      <c r="CM24" s="67">
        <f t="shared" si="22"/>
        <v>1118.3999999999999</v>
      </c>
      <c r="CN24" s="66">
        <v>231.7</v>
      </c>
      <c r="CO24" s="58">
        <v>370.8</v>
      </c>
      <c r="CP24" s="67">
        <f t="shared" si="31"/>
        <v>602.5</v>
      </c>
      <c r="CQ24" s="66">
        <v>1452.9</v>
      </c>
      <c r="CR24" s="58">
        <v>401.7</v>
      </c>
      <c r="CS24" s="60">
        <f t="shared" si="32"/>
        <v>464.20000000000005</v>
      </c>
      <c r="CT24" s="60">
        <f t="shared" si="33"/>
        <v>3969.8</v>
      </c>
      <c r="CW24" s="395"/>
    </row>
    <row r="25" spans="1:101" ht="12.75" customHeight="1">
      <c r="A25" s="194">
        <v>40575</v>
      </c>
      <c r="B25" s="66">
        <v>83.7</v>
      </c>
      <c r="C25" s="58">
        <v>63.344300000000004</v>
      </c>
      <c r="D25" s="58">
        <v>157.6</v>
      </c>
      <c r="E25" s="58">
        <v>187</v>
      </c>
      <c r="F25" s="58">
        <f t="shared" si="23"/>
        <v>491.64430000000004</v>
      </c>
      <c r="G25" s="67">
        <v>402.2</v>
      </c>
      <c r="H25" s="66">
        <v>45.5</v>
      </c>
      <c r="I25" s="58">
        <v>204.8</v>
      </c>
      <c r="J25" s="67">
        <v>250.3</v>
      </c>
      <c r="K25" s="66">
        <v>348.3</v>
      </c>
      <c r="L25" s="58">
        <v>136.19999999999999</v>
      </c>
      <c r="M25" s="60">
        <v>160.6</v>
      </c>
      <c r="N25" s="66">
        <v>31.2</v>
      </c>
      <c r="O25" s="58">
        <v>38.191300000000005</v>
      </c>
      <c r="P25" s="58">
        <v>296.3</v>
      </c>
      <c r="Q25" s="58">
        <v>24.1</v>
      </c>
      <c r="R25" s="58">
        <f t="shared" si="34"/>
        <v>389.79130000000004</v>
      </c>
      <c r="S25" s="67">
        <v>307.10000000000002</v>
      </c>
      <c r="T25" s="66">
        <v>42.9</v>
      </c>
      <c r="U25" s="58">
        <v>46.1</v>
      </c>
      <c r="V25" s="67">
        <f t="shared" si="24"/>
        <v>89</v>
      </c>
      <c r="W25" s="66">
        <v>266.5</v>
      </c>
      <c r="X25" s="58">
        <v>118.4</v>
      </c>
      <c r="Y25" s="60">
        <v>147.19999999999999</v>
      </c>
      <c r="Z25" s="66">
        <v>40.799999999999997</v>
      </c>
      <c r="AA25" s="58">
        <v>34.996499999999997</v>
      </c>
      <c r="AB25" s="58">
        <v>215.4</v>
      </c>
      <c r="AC25" s="58">
        <v>56.6</v>
      </c>
      <c r="AD25" s="58">
        <f t="shared" si="25"/>
        <v>347.79650000000004</v>
      </c>
      <c r="AE25" s="67">
        <v>254.9</v>
      </c>
      <c r="AF25" s="66">
        <v>63.2</v>
      </c>
      <c r="AG25" s="58">
        <v>47</v>
      </c>
      <c r="AH25" s="67">
        <f t="shared" si="26"/>
        <v>110.2</v>
      </c>
      <c r="AI25" s="66">
        <v>433.4</v>
      </c>
      <c r="AJ25" s="58">
        <v>126.2</v>
      </c>
      <c r="AK25" s="60">
        <v>94.4</v>
      </c>
      <c r="AL25" s="66">
        <v>7.1</v>
      </c>
      <c r="AM25" s="58">
        <v>8.8000000000000007</v>
      </c>
      <c r="AN25" s="58">
        <v>92.5</v>
      </c>
      <c r="AO25" s="71">
        <v>0</v>
      </c>
      <c r="AP25" s="58">
        <f t="shared" si="27"/>
        <v>108.4</v>
      </c>
      <c r="AQ25" s="67">
        <v>81.7</v>
      </c>
      <c r="AR25" s="66">
        <v>12.7</v>
      </c>
      <c r="AS25" s="58">
        <v>6.8</v>
      </c>
      <c r="AT25" s="67">
        <v>19.5</v>
      </c>
      <c r="AU25" s="66">
        <v>110</v>
      </c>
      <c r="AV25" s="58">
        <v>25.8</v>
      </c>
      <c r="AW25" s="60">
        <v>37.1</v>
      </c>
      <c r="AX25" s="66">
        <v>19.899999999999999</v>
      </c>
      <c r="AY25" s="58">
        <v>12.089399999999999</v>
      </c>
      <c r="AZ25" s="58">
        <v>135.80000000000001</v>
      </c>
      <c r="BA25" s="58">
        <v>0</v>
      </c>
      <c r="BB25" s="58">
        <f t="shared" si="28"/>
        <v>167.7894</v>
      </c>
      <c r="BC25" s="67">
        <v>142.9</v>
      </c>
      <c r="BD25" s="257" t="s">
        <v>418</v>
      </c>
      <c r="BE25" s="258" t="s">
        <v>418</v>
      </c>
      <c r="BF25" s="67">
        <v>65.400000000000006</v>
      </c>
      <c r="BG25" s="66">
        <v>319.2</v>
      </c>
      <c r="BH25" s="58">
        <v>43</v>
      </c>
      <c r="BI25" s="60">
        <v>47.3</v>
      </c>
      <c r="BJ25" s="66">
        <v>4.3</v>
      </c>
      <c r="BK25" s="58" t="s">
        <v>418</v>
      </c>
      <c r="BL25" s="58">
        <v>28.4</v>
      </c>
      <c r="BM25" s="58">
        <v>0</v>
      </c>
      <c r="BN25" s="58">
        <f t="shared" si="29"/>
        <v>32.699999999999996</v>
      </c>
      <c r="BO25" s="67">
        <v>17</v>
      </c>
      <c r="BP25" s="257" t="s">
        <v>418</v>
      </c>
      <c r="BQ25" s="258" t="s">
        <v>418</v>
      </c>
      <c r="BR25" s="67" t="s">
        <v>418</v>
      </c>
      <c r="BS25" s="66">
        <v>34.4</v>
      </c>
      <c r="BT25" s="58">
        <v>3.3</v>
      </c>
      <c r="BU25" s="60">
        <v>8.9</v>
      </c>
      <c r="BV25" s="66">
        <v>2</v>
      </c>
      <c r="BW25" s="58" t="s">
        <v>418</v>
      </c>
      <c r="BX25" s="58">
        <v>9</v>
      </c>
      <c r="BY25" s="58">
        <v>0</v>
      </c>
      <c r="BZ25" s="58">
        <f t="shared" si="30"/>
        <v>11</v>
      </c>
      <c r="CA25" s="67">
        <v>4.5999999999999996</v>
      </c>
      <c r="CB25" s="257" t="s">
        <v>418</v>
      </c>
      <c r="CC25" s="258" t="s">
        <v>418</v>
      </c>
      <c r="CD25" s="67">
        <v>10.9</v>
      </c>
      <c r="CE25" s="66">
        <v>32.6</v>
      </c>
      <c r="CF25" s="58">
        <v>7.8</v>
      </c>
      <c r="CG25" s="60">
        <v>3.5</v>
      </c>
      <c r="CH25" s="66">
        <v>189</v>
      </c>
      <c r="CI25" s="58">
        <v>157.5</v>
      </c>
      <c r="CJ25" s="58">
        <v>934.9</v>
      </c>
      <c r="CK25" s="58">
        <v>267.7</v>
      </c>
      <c r="CL25" s="58">
        <f t="shared" si="21"/>
        <v>1549.1000000000001</v>
      </c>
      <c r="CM25" s="67">
        <f t="shared" si="22"/>
        <v>1210.3999999999999</v>
      </c>
      <c r="CN25" s="66">
        <v>217.2</v>
      </c>
      <c r="CO25" s="58">
        <v>328.1</v>
      </c>
      <c r="CP25" s="67">
        <f t="shared" si="31"/>
        <v>545.29999999999995</v>
      </c>
      <c r="CQ25" s="66">
        <v>1544.4</v>
      </c>
      <c r="CR25" s="58">
        <v>460.7</v>
      </c>
      <c r="CS25" s="60">
        <f t="shared" si="32"/>
        <v>498.99999999999994</v>
      </c>
      <c r="CT25" s="60">
        <f t="shared" si="33"/>
        <v>4137.8</v>
      </c>
      <c r="CW25" s="395"/>
    </row>
    <row r="26" spans="1:101" ht="12.75" customHeight="1">
      <c r="A26" s="194">
        <v>40603</v>
      </c>
      <c r="B26" s="66">
        <v>86.2</v>
      </c>
      <c r="C26" s="58">
        <v>68.601399999999998</v>
      </c>
      <c r="D26" s="58">
        <v>162.9</v>
      </c>
      <c r="E26" s="58">
        <v>201.2</v>
      </c>
      <c r="F26" s="58">
        <f t="shared" si="23"/>
        <v>518.90139999999997</v>
      </c>
      <c r="G26" s="67">
        <v>421.4</v>
      </c>
      <c r="H26" s="66">
        <v>53.6</v>
      </c>
      <c r="I26" s="58">
        <v>225.1</v>
      </c>
      <c r="J26" s="67">
        <v>278.8</v>
      </c>
      <c r="K26" s="66">
        <v>385.9</v>
      </c>
      <c r="L26" s="58">
        <v>151.1</v>
      </c>
      <c r="M26" s="60">
        <v>157.69999999999999</v>
      </c>
      <c r="N26" s="66">
        <v>30.9</v>
      </c>
      <c r="O26" s="58">
        <v>41.367899999999999</v>
      </c>
      <c r="P26" s="58">
        <v>303.2</v>
      </c>
      <c r="Q26" s="58">
        <v>27.5</v>
      </c>
      <c r="R26" s="58">
        <f t="shared" si="34"/>
        <v>402.96789999999999</v>
      </c>
      <c r="S26" s="67">
        <v>310.8</v>
      </c>
      <c r="T26" s="66">
        <v>47.3</v>
      </c>
      <c r="U26" s="58">
        <v>49.8</v>
      </c>
      <c r="V26" s="67">
        <f t="shared" si="24"/>
        <v>97.1</v>
      </c>
      <c r="W26" s="66">
        <v>294.2</v>
      </c>
      <c r="X26" s="58">
        <v>129.1</v>
      </c>
      <c r="Y26" s="60">
        <v>159.5</v>
      </c>
      <c r="Z26" s="66">
        <v>39.299999999999997</v>
      </c>
      <c r="AA26" s="58">
        <v>35.1404</v>
      </c>
      <c r="AB26" s="58">
        <v>219.8</v>
      </c>
      <c r="AC26" s="58">
        <v>58.5</v>
      </c>
      <c r="AD26" s="58">
        <f t="shared" si="25"/>
        <v>352.74040000000002</v>
      </c>
      <c r="AE26" s="67">
        <v>257.3</v>
      </c>
      <c r="AF26" s="66">
        <v>74</v>
      </c>
      <c r="AG26" s="58">
        <v>48.8</v>
      </c>
      <c r="AH26" s="67">
        <f t="shared" si="26"/>
        <v>122.8</v>
      </c>
      <c r="AI26" s="66">
        <v>454</v>
      </c>
      <c r="AJ26" s="58">
        <v>128.9</v>
      </c>
      <c r="AK26" s="60">
        <v>102.6</v>
      </c>
      <c r="AL26" s="66">
        <v>8</v>
      </c>
      <c r="AM26" s="58">
        <v>9.9</v>
      </c>
      <c r="AN26" s="58">
        <v>96.2</v>
      </c>
      <c r="AO26" s="71">
        <v>0</v>
      </c>
      <c r="AP26" s="58">
        <f t="shared" si="27"/>
        <v>114.1</v>
      </c>
      <c r="AQ26" s="67">
        <v>84.4</v>
      </c>
      <c r="AR26" s="66">
        <v>15.4</v>
      </c>
      <c r="AS26" s="58">
        <v>7.2</v>
      </c>
      <c r="AT26" s="67">
        <v>22.6</v>
      </c>
      <c r="AU26" s="66">
        <v>128.9</v>
      </c>
      <c r="AV26" s="58">
        <v>28.6</v>
      </c>
      <c r="AW26" s="60">
        <v>39.200000000000003</v>
      </c>
      <c r="AX26" s="66">
        <v>21.3</v>
      </c>
      <c r="AY26" s="58">
        <v>12.7629</v>
      </c>
      <c r="AZ26" s="58">
        <v>142.19999999999999</v>
      </c>
      <c r="BA26" s="58">
        <v>0</v>
      </c>
      <c r="BB26" s="58">
        <f t="shared" si="28"/>
        <v>176.2629</v>
      </c>
      <c r="BC26" s="67">
        <v>149.30000000000001</v>
      </c>
      <c r="BD26" s="257" t="s">
        <v>418</v>
      </c>
      <c r="BE26" s="258" t="s">
        <v>418</v>
      </c>
      <c r="BF26" s="67">
        <v>74</v>
      </c>
      <c r="BG26" s="66">
        <v>374.6</v>
      </c>
      <c r="BH26" s="58">
        <v>50.1</v>
      </c>
      <c r="BI26" s="60">
        <v>49.6</v>
      </c>
      <c r="BJ26" s="66">
        <v>4.5</v>
      </c>
      <c r="BK26" s="58" t="s">
        <v>418</v>
      </c>
      <c r="BL26" s="58">
        <v>29.8</v>
      </c>
      <c r="BM26" s="58">
        <v>0</v>
      </c>
      <c r="BN26" s="58">
        <f t="shared" si="29"/>
        <v>34.299999999999997</v>
      </c>
      <c r="BO26" s="67">
        <v>17.5</v>
      </c>
      <c r="BP26" s="257" t="s">
        <v>418</v>
      </c>
      <c r="BQ26" s="258" t="s">
        <v>418</v>
      </c>
      <c r="BR26" s="67" t="s">
        <v>418</v>
      </c>
      <c r="BS26" s="66">
        <v>33.6</v>
      </c>
      <c r="BT26" s="58">
        <v>3.3</v>
      </c>
      <c r="BU26" s="60">
        <v>8</v>
      </c>
      <c r="BV26" s="66">
        <v>2</v>
      </c>
      <c r="BW26" s="58" t="s">
        <v>418</v>
      </c>
      <c r="BX26" s="58">
        <v>9.6999999999999993</v>
      </c>
      <c r="BY26" s="58">
        <v>0</v>
      </c>
      <c r="BZ26" s="58">
        <f t="shared" si="30"/>
        <v>11.7</v>
      </c>
      <c r="CA26" s="67">
        <v>4.7</v>
      </c>
      <c r="CB26" s="257" t="s">
        <v>418</v>
      </c>
      <c r="CC26" s="258" t="s">
        <v>418</v>
      </c>
      <c r="CD26" s="67">
        <v>12.9</v>
      </c>
      <c r="CE26" s="66">
        <v>35.6</v>
      </c>
      <c r="CF26" s="58">
        <v>8</v>
      </c>
      <c r="CG26" s="60">
        <v>4</v>
      </c>
      <c r="CH26" s="66">
        <v>192.3</v>
      </c>
      <c r="CI26" s="58">
        <v>167.9</v>
      </c>
      <c r="CJ26" s="58">
        <v>963.8</v>
      </c>
      <c r="CK26" s="58">
        <v>287.2</v>
      </c>
      <c r="CL26" s="58">
        <f t="shared" si="21"/>
        <v>1611.2</v>
      </c>
      <c r="CM26" s="67">
        <f t="shared" si="22"/>
        <v>1245.4000000000001</v>
      </c>
      <c r="CN26" s="66">
        <v>250.9</v>
      </c>
      <c r="CO26" s="58">
        <v>357.3</v>
      </c>
      <c r="CP26" s="67">
        <f t="shared" si="31"/>
        <v>608.20000000000005</v>
      </c>
      <c r="CQ26" s="66">
        <v>1706.8</v>
      </c>
      <c r="CR26" s="58">
        <v>499.1</v>
      </c>
      <c r="CS26" s="60">
        <f t="shared" si="32"/>
        <v>520.59999999999991</v>
      </c>
      <c r="CT26" s="60">
        <f t="shared" si="33"/>
        <v>4446.7999999999993</v>
      </c>
      <c r="CW26" s="395"/>
    </row>
    <row r="27" spans="1:101" ht="12.75" customHeight="1">
      <c r="A27" s="194">
        <v>40634</v>
      </c>
      <c r="B27" s="66">
        <v>79.7</v>
      </c>
      <c r="C27" s="58">
        <v>64.708100000000002</v>
      </c>
      <c r="D27" s="58">
        <v>144.69999999999999</v>
      </c>
      <c r="E27" s="58">
        <v>177.3</v>
      </c>
      <c r="F27" s="58">
        <f t="shared" si="23"/>
        <v>466.40809999999999</v>
      </c>
      <c r="G27" s="67">
        <v>383.2</v>
      </c>
      <c r="H27" s="66">
        <v>91.5</v>
      </c>
      <c r="I27" s="58">
        <v>181.2</v>
      </c>
      <c r="J27" s="67">
        <v>272.60000000000002</v>
      </c>
      <c r="K27" s="66">
        <v>349.5</v>
      </c>
      <c r="L27" s="58">
        <v>133.9</v>
      </c>
      <c r="M27" s="60">
        <v>157.80000000000001</v>
      </c>
      <c r="N27" s="66">
        <v>30.4</v>
      </c>
      <c r="O27" s="58">
        <v>38.804699999999997</v>
      </c>
      <c r="P27" s="58">
        <v>285.8</v>
      </c>
      <c r="Q27" s="58">
        <v>25.2</v>
      </c>
      <c r="R27" s="58">
        <f t="shared" si="34"/>
        <v>380.2047</v>
      </c>
      <c r="S27" s="67">
        <v>291.10000000000002</v>
      </c>
      <c r="T27" s="66">
        <v>52.2</v>
      </c>
      <c r="U27" s="58">
        <v>41.6</v>
      </c>
      <c r="V27" s="67">
        <f t="shared" si="24"/>
        <v>93.800000000000011</v>
      </c>
      <c r="W27" s="66">
        <v>265.89999999999998</v>
      </c>
      <c r="X27" s="58">
        <v>114.2</v>
      </c>
      <c r="Y27" s="60">
        <v>158.80000000000001</v>
      </c>
      <c r="Z27" s="66">
        <v>37.799999999999997</v>
      </c>
      <c r="AA27" s="58">
        <v>36.216500000000003</v>
      </c>
      <c r="AB27" s="58">
        <v>209</v>
      </c>
      <c r="AC27" s="58">
        <v>50.1</v>
      </c>
      <c r="AD27" s="58">
        <f t="shared" si="25"/>
        <v>333.11650000000003</v>
      </c>
      <c r="AE27" s="67">
        <v>239.9</v>
      </c>
      <c r="AF27" s="66">
        <v>74.099999999999994</v>
      </c>
      <c r="AG27" s="58">
        <v>43.8</v>
      </c>
      <c r="AH27" s="67">
        <f t="shared" si="26"/>
        <v>117.89999999999999</v>
      </c>
      <c r="AI27" s="66">
        <v>429.6</v>
      </c>
      <c r="AJ27" s="58">
        <v>115.5</v>
      </c>
      <c r="AK27" s="60">
        <v>94.5</v>
      </c>
      <c r="AL27" s="66">
        <v>7</v>
      </c>
      <c r="AM27" s="58">
        <v>9.6</v>
      </c>
      <c r="AN27" s="58">
        <v>90.4</v>
      </c>
      <c r="AO27" s="71" t="s">
        <v>418</v>
      </c>
      <c r="AP27" s="58">
        <f t="shared" si="27"/>
        <v>107</v>
      </c>
      <c r="AQ27" s="67">
        <v>77.5</v>
      </c>
      <c r="AR27" s="66">
        <v>14.8</v>
      </c>
      <c r="AS27" s="58">
        <v>7.5</v>
      </c>
      <c r="AT27" s="67">
        <v>22.4</v>
      </c>
      <c r="AU27" s="66">
        <v>117.8</v>
      </c>
      <c r="AV27" s="58">
        <v>26.7</v>
      </c>
      <c r="AW27" s="60">
        <v>38.4</v>
      </c>
      <c r="AX27" s="66">
        <v>22.1</v>
      </c>
      <c r="AY27" s="58">
        <v>12.016200000000001</v>
      </c>
      <c r="AZ27" s="58">
        <v>136.6</v>
      </c>
      <c r="BA27" s="58">
        <v>0</v>
      </c>
      <c r="BB27" s="58">
        <f t="shared" si="28"/>
        <v>170.71620000000001</v>
      </c>
      <c r="BC27" s="67">
        <v>143.80000000000001</v>
      </c>
      <c r="BD27" s="257" t="s">
        <v>418</v>
      </c>
      <c r="BE27" s="258" t="s">
        <v>418</v>
      </c>
      <c r="BF27" s="67">
        <v>71.5</v>
      </c>
      <c r="BG27" s="66">
        <v>354.8</v>
      </c>
      <c r="BH27" s="58">
        <v>52.3</v>
      </c>
      <c r="BI27" s="60">
        <v>38.5</v>
      </c>
      <c r="BJ27" s="66">
        <v>3.9</v>
      </c>
      <c r="BK27" s="58" t="s">
        <v>418</v>
      </c>
      <c r="BL27" s="58">
        <v>27.8</v>
      </c>
      <c r="BM27" s="58">
        <v>0</v>
      </c>
      <c r="BN27" s="58">
        <f t="shared" si="29"/>
        <v>31.7</v>
      </c>
      <c r="BO27" s="67">
        <v>15.6</v>
      </c>
      <c r="BP27" s="257" t="s">
        <v>418</v>
      </c>
      <c r="BQ27" s="258" t="s">
        <v>418</v>
      </c>
      <c r="BR27" s="67" t="s">
        <v>418</v>
      </c>
      <c r="BS27" s="66">
        <v>28.5</v>
      </c>
      <c r="BT27" s="58">
        <v>2.8</v>
      </c>
      <c r="BU27" s="60">
        <v>6.8</v>
      </c>
      <c r="BV27" s="66">
        <v>2.2000000000000002</v>
      </c>
      <c r="BW27" s="58" t="s">
        <v>418</v>
      </c>
      <c r="BX27" s="58">
        <v>9.6</v>
      </c>
      <c r="BY27" s="58">
        <v>0</v>
      </c>
      <c r="BZ27" s="58">
        <f t="shared" si="30"/>
        <v>11.8</v>
      </c>
      <c r="CA27" s="67">
        <v>4.5999999999999996</v>
      </c>
      <c r="CB27" s="257" t="s">
        <v>418</v>
      </c>
      <c r="CC27" s="258" t="s">
        <v>418</v>
      </c>
      <c r="CD27" s="67">
        <v>12.5</v>
      </c>
      <c r="CE27" s="66">
        <v>42.3</v>
      </c>
      <c r="CF27" s="58">
        <v>8.4</v>
      </c>
      <c r="CG27" s="60">
        <v>4</v>
      </c>
      <c r="CH27" s="66">
        <v>183</v>
      </c>
      <c r="CI27" s="58">
        <v>161.5</v>
      </c>
      <c r="CJ27" s="58">
        <v>903.7</v>
      </c>
      <c r="CK27" s="58">
        <v>252.6</v>
      </c>
      <c r="CL27" s="58">
        <f t="shared" si="21"/>
        <v>1500.8</v>
      </c>
      <c r="CM27" s="67">
        <f t="shared" si="22"/>
        <v>1155.6999999999998</v>
      </c>
      <c r="CN27" s="66">
        <v>292.10000000000002</v>
      </c>
      <c r="CO27" s="58">
        <v>298.60000000000002</v>
      </c>
      <c r="CP27" s="67">
        <f t="shared" si="31"/>
        <v>590.70000000000005</v>
      </c>
      <c r="CQ27" s="66">
        <v>1588.4</v>
      </c>
      <c r="CR27" s="58">
        <v>453.9</v>
      </c>
      <c r="CS27" s="60">
        <f t="shared" si="32"/>
        <v>498.8</v>
      </c>
      <c r="CT27" s="60">
        <f t="shared" si="33"/>
        <v>4178.7</v>
      </c>
      <c r="CW27" s="395"/>
    </row>
    <row r="28" spans="1:101" ht="12.75" customHeight="1">
      <c r="A28" s="194">
        <v>40664</v>
      </c>
      <c r="B28" s="66">
        <v>83.4</v>
      </c>
      <c r="C28" s="58">
        <v>67.394499999999994</v>
      </c>
      <c r="D28" s="58">
        <v>145.1</v>
      </c>
      <c r="E28" s="58">
        <v>183.8</v>
      </c>
      <c r="F28" s="58">
        <f t="shared" si="23"/>
        <v>479.69450000000001</v>
      </c>
      <c r="G28" s="67">
        <v>397.4</v>
      </c>
      <c r="H28" s="66">
        <v>91.5</v>
      </c>
      <c r="I28" s="58">
        <v>178.7</v>
      </c>
      <c r="J28" s="67">
        <v>270.3</v>
      </c>
      <c r="K28" s="66">
        <v>402.8</v>
      </c>
      <c r="L28" s="58">
        <v>143.6</v>
      </c>
      <c r="M28" s="60">
        <v>173.6</v>
      </c>
      <c r="N28" s="66">
        <v>30.2</v>
      </c>
      <c r="O28" s="58">
        <v>40.103300000000004</v>
      </c>
      <c r="P28" s="58">
        <v>303.89999999999998</v>
      </c>
      <c r="Q28" s="58">
        <v>25.4</v>
      </c>
      <c r="R28" s="58">
        <f t="shared" si="34"/>
        <v>399.60329999999999</v>
      </c>
      <c r="S28" s="67">
        <v>306.60000000000002</v>
      </c>
      <c r="T28" s="66">
        <v>48.7</v>
      </c>
      <c r="U28" s="58">
        <v>37.9</v>
      </c>
      <c r="V28" s="67">
        <f t="shared" si="24"/>
        <v>86.6</v>
      </c>
      <c r="W28" s="66">
        <v>300.89999999999998</v>
      </c>
      <c r="X28" s="58">
        <v>123.2</v>
      </c>
      <c r="Y28" s="60">
        <v>178.2</v>
      </c>
      <c r="Z28" s="66">
        <v>39</v>
      </c>
      <c r="AA28" s="58">
        <v>36.1434</v>
      </c>
      <c r="AB28" s="58">
        <v>215.7</v>
      </c>
      <c r="AC28" s="58">
        <v>52.1</v>
      </c>
      <c r="AD28" s="58">
        <f t="shared" si="25"/>
        <v>342.9434</v>
      </c>
      <c r="AE28" s="67">
        <v>249.8</v>
      </c>
      <c r="AF28" s="66">
        <v>79.7</v>
      </c>
      <c r="AG28" s="58">
        <v>47.9</v>
      </c>
      <c r="AH28" s="67">
        <f t="shared" si="26"/>
        <v>127.6</v>
      </c>
      <c r="AI28" s="66">
        <v>515.4</v>
      </c>
      <c r="AJ28" s="58">
        <v>131.30000000000001</v>
      </c>
      <c r="AK28" s="60">
        <v>106.7</v>
      </c>
      <c r="AL28" s="66">
        <v>7.1</v>
      </c>
      <c r="AM28" s="58">
        <v>9.4</v>
      </c>
      <c r="AN28" s="58">
        <v>90.3</v>
      </c>
      <c r="AO28" s="71">
        <v>0</v>
      </c>
      <c r="AP28" s="58">
        <f t="shared" si="27"/>
        <v>106.8</v>
      </c>
      <c r="AQ28" s="67">
        <v>78.400000000000006</v>
      </c>
      <c r="AR28" s="66">
        <v>15.3</v>
      </c>
      <c r="AS28" s="58">
        <v>8</v>
      </c>
      <c r="AT28" s="67">
        <v>23.3</v>
      </c>
      <c r="AU28" s="66">
        <v>129.69999999999999</v>
      </c>
      <c r="AV28" s="58">
        <v>28.3</v>
      </c>
      <c r="AW28" s="60">
        <v>42.2</v>
      </c>
      <c r="AX28" s="66">
        <v>20.2</v>
      </c>
      <c r="AY28" s="58">
        <v>11.9018</v>
      </c>
      <c r="AZ28" s="58">
        <v>132.6</v>
      </c>
      <c r="BA28" s="58">
        <v>0</v>
      </c>
      <c r="BB28" s="58">
        <f t="shared" si="28"/>
        <v>164.70179999999999</v>
      </c>
      <c r="BC28" s="67">
        <v>138.69999999999999</v>
      </c>
      <c r="BD28" s="257" t="s">
        <v>418</v>
      </c>
      <c r="BE28" s="258" t="s">
        <v>418</v>
      </c>
      <c r="BF28" s="67">
        <v>73.099999999999994</v>
      </c>
      <c r="BG28" s="66">
        <v>399.1</v>
      </c>
      <c r="BH28" s="58">
        <v>53.7</v>
      </c>
      <c r="BI28" s="60">
        <v>48.8</v>
      </c>
      <c r="BJ28" s="66">
        <v>4</v>
      </c>
      <c r="BK28" s="58" t="s">
        <v>418</v>
      </c>
      <c r="BL28" s="58">
        <v>26.9</v>
      </c>
      <c r="BM28" s="58">
        <v>0</v>
      </c>
      <c r="BN28" s="58">
        <f t="shared" si="29"/>
        <v>30.9</v>
      </c>
      <c r="BO28" s="67">
        <v>15.8</v>
      </c>
      <c r="BP28" s="257" t="s">
        <v>418</v>
      </c>
      <c r="BQ28" s="258" t="s">
        <v>418</v>
      </c>
      <c r="BR28" s="67" t="s">
        <v>418</v>
      </c>
      <c r="BS28" s="66">
        <v>29.2</v>
      </c>
      <c r="BT28" s="58">
        <v>2.9</v>
      </c>
      <c r="BU28" s="60">
        <v>7.6</v>
      </c>
      <c r="BV28" s="66">
        <v>2.4</v>
      </c>
      <c r="BW28" s="58" t="s">
        <v>418</v>
      </c>
      <c r="BX28" s="58">
        <v>11.1</v>
      </c>
      <c r="BY28" s="58">
        <v>0</v>
      </c>
      <c r="BZ28" s="58">
        <f t="shared" si="30"/>
        <v>13.5</v>
      </c>
      <c r="CA28" s="67">
        <v>4.8</v>
      </c>
      <c r="CB28" s="257" t="s">
        <v>418</v>
      </c>
      <c r="CC28" s="258" t="s">
        <v>418</v>
      </c>
      <c r="CD28" s="67">
        <v>14.2</v>
      </c>
      <c r="CE28" s="66">
        <v>49.8</v>
      </c>
      <c r="CF28" s="58">
        <v>9.1</v>
      </c>
      <c r="CG28" s="60">
        <v>4.3</v>
      </c>
      <c r="CH28" s="66">
        <v>186.3</v>
      </c>
      <c r="CI28" s="58">
        <v>165</v>
      </c>
      <c r="CJ28" s="58">
        <v>925.6</v>
      </c>
      <c r="CK28" s="58">
        <v>261.3</v>
      </c>
      <c r="CL28" s="58">
        <f t="shared" si="21"/>
        <v>1538.2</v>
      </c>
      <c r="CM28" s="67">
        <f t="shared" si="22"/>
        <v>1191.5</v>
      </c>
      <c r="CN28" s="66">
        <v>297.89999999999998</v>
      </c>
      <c r="CO28" s="58">
        <v>297.10000000000002</v>
      </c>
      <c r="CP28" s="67">
        <f t="shared" si="31"/>
        <v>595</v>
      </c>
      <c r="CQ28" s="66">
        <v>1826.9</v>
      </c>
      <c r="CR28" s="58">
        <v>492.1</v>
      </c>
      <c r="CS28" s="60">
        <f t="shared" si="32"/>
        <v>561.39999999999986</v>
      </c>
      <c r="CT28" s="60">
        <f t="shared" si="33"/>
        <v>4521.5</v>
      </c>
      <c r="CW28" s="395"/>
    </row>
    <row r="29" spans="1:101" ht="12.75" customHeight="1">
      <c r="A29" s="194">
        <v>40695</v>
      </c>
      <c r="B29" s="66">
        <v>81.2</v>
      </c>
      <c r="C29" s="58">
        <v>67.226500000000001</v>
      </c>
      <c r="D29" s="58">
        <v>192</v>
      </c>
      <c r="E29" s="58">
        <v>176.8</v>
      </c>
      <c r="F29" s="58">
        <f t="shared" si="23"/>
        <v>517.22649999999999</v>
      </c>
      <c r="G29" s="67">
        <v>383</v>
      </c>
      <c r="H29" s="66">
        <v>85.8</v>
      </c>
      <c r="I29" s="58">
        <v>174.2</v>
      </c>
      <c r="J29" s="67">
        <v>260</v>
      </c>
      <c r="K29" s="66">
        <v>354</v>
      </c>
      <c r="L29" s="58">
        <v>136.4</v>
      </c>
      <c r="M29" s="60">
        <v>170.5</v>
      </c>
      <c r="N29" s="66">
        <v>29.1</v>
      </c>
      <c r="O29" s="58">
        <v>39.1571</v>
      </c>
      <c r="P29" s="58">
        <v>240.2</v>
      </c>
      <c r="Q29" s="58">
        <v>23.2</v>
      </c>
      <c r="R29" s="58">
        <f t="shared" si="34"/>
        <v>331.65709999999996</v>
      </c>
      <c r="S29" s="67">
        <v>293.2</v>
      </c>
      <c r="T29" s="66">
        <v>48.4</v>
      </c>
      <c r="U29" s="58">
        <v>46.5</v>
      </c>
      <c r="V29" s="67">
        <f t="shared" si="24"/>
        <v>94.9</v>
      </c>
      <c r="W29" s="66">
        <v>272.60000000000002</v>
      </c>
      <c r="X29" s="58">
        <v>119</v>
      </c>
      <c r="Y29" s="60">
        <v>158</v>
      </c>
      <c r="Z29" s="66">
        <v>37.5</v>
      </c>
      <c r="AA29" s="58">
        <v>36.3718</v>
      </c>
      <c r="AB29" s="58">
        <v>214.6</v>
      </c>
      <c r="AC29" s="58">
        <v>49.1</v>
      </c>
      <c r="AD29" s="58">
        <f t="shared" si="25"/>
        <v>337.57180000000005</v>
      </c>
      <c r="AE29" s="67">
        <v>238.8</v>
      </c>
      <c r="AF29" s="66">
        <v>76.3</v>
      </c>
      <c r="AG29" s="58">
        <v>46.7</v>
      </c>
      <c r="AH29" s="67">
        <f t="shared" si="26"/>
        <v>123</v>
      </c>
      <c r="AI29" s="66">
        <v>513.20000000000005</v>
      </c>
      <c r="AJ29" s="58">
        <v>129.5</v>
      </c>
      <c r="AK29" s="60">
        <v>115.8</v>
      </c>
      <c r="AL29" s="66">
        <v>6.8</v>
      </c>
      <c r="AM29" s="58">
        <v>8.8000000000000007</v>
      </c>
      <c r="AN29" s="58">
        <v>88.5</v>
      </c>
      <c r="AO29" s="71" t="s">
        <v>418</v>
      </c>
      <c r="AP29" s="58">
        <f t="shared" si="27"/>
        <v>104.1</v>
      </c>
      <c r="AQ29" s="67">
        <v>75.900000000000006</v>
      </c>
      <c r="AR29" s="66">
        <v>12.7</v>
      </c>
      <c r="AS29" s="58">
        <v>7.4</v>
      </c>
      <c r="AT29" s="67">
        <v>20.100000000000001</v>
      </c>
      <c r="AU29" s="66">
        <v>120.7</v>
      </c>
      <c r="AV29" s="58">
        <v>27.2</v>
      </c>
      <c r="AW29" s="60">
        <v>41.2</v>
      </c>
      <c r="AX29" s="66">
        <v>19.2</v>
      </c>
      <c r="AY29" s="58">
        <v>11.6151</v>
      </c>
      <c r="AZ29" s="58">
        <v>115.7</v>
      </c>
      <c r="BA29" s="58">
        <v>0</v>
      </c>
      <c r="BB29" s="58">
        <f t="shared" si="28"/>
        <v>146.51510000000002</v>
      </c>
      <c r="BC29" s="67">
        <v>135.5</v>
      </c>
      <c r="BD29" s="257" t="s">
        <v>418</v>
      </c>
      <c r="BE29" s="258" t="s">
        <v>418</v>
      </c>
      <c r="BF29" s="67">
        <v>71.3</v>
      </c>
      <c r="BG29" s="66">
        <v>420.2</v>
      </c>
      <c r="BH29" s="58">
        <v>50.7</v>
      </c>
      <c r="BI29" s="60">
        <v>53.7</v>
      </c>
      <c r="BJ29" s="66">
        <v>3.8</v>
      </c>
      <c r="BK29" s="58" t="s">
        <v>418</v>
      </c>
      <c r="BL29" s="58">
        <v>25.4</v>
      </c>
      <c r="BM29" s="58">
        <v>0</v>
      </c>
      <c r="BN29" s="58">
        <f t="shared" si="29"/>
        <v>29.2</v>
      </c>
      <c r="BO29" s="67">
        <v>14.7</v>
      </c>
      <c r="BP29" s="257" t="s">
        <v>418</v>
      </c>
      <c r="BQ29" s="258" t="s">
        <v>418</v>
      </c>
      <c r="BR29" s="259" t="s">
        <v>418</v>
      </c>
      <c r="BS29" s="66">
        <v>26.4</v>
      </c>
      <c r="BT29" s="58">
        <v>2.6</v>
      </c>
      <c r="BU29" s="60">
        <v>7</v>
      </c>
      <c r="BV29" s="66">
        <v>2.2999999999999998</v>
      </c>
      <c r="BW29" s="58" t="s">
        <v>418</v>
      </c>
      <c r="BX29" s="58">
        <v>10.4</v>
      </c>
      <c r="BY29" s="58">
        <v>0</v>
      </c>
      <c r="BZ29" s="58">
        <f t="shared" si="30"/>
        <v>12.7</v>
      </c>
      <c r="CA29" s="67">
        <v>5.0999999999999996</v>
      </c>
      <c r="CB29" s="257" t="s">
        <v>418</v>
      </c>
      <c r="CC29" s="258" t="s">
        <v>418</v>
      </c>
      <c r="CD29" s="67">
        <v>13.6</v>
      </c>
      <c r="CE29" s="66">
        <v>74.400000000000006</v>
      </c>
      <c r="CF29" s="58">
        <v>9.9</v>
      </c>
      <c r="CG29" s="60">
        <v>4.0999999999999996</v>
      </c>
      <c r="CH29" s="66">
        <v>179.9</v>
      </c>
      <c r="CI29" s="58">
        <v>163.30000000000001</v>
      </c>
      <c r="CJ29" s="58">
        <v>886.9</v>
      </c>
      <c r="CK29" s="58">
        <v>249.1</v>
      </c>
      <c r="CL29" s="58">
        <f t="shared" si="21"/>
        <v>1479.1999999999998</v>
      </c>
      <c r="CM29" s="67">
        <f t="shared" si="22"/>
        <v>1146.2</v>
      </c>
      <c r="CN29" s="66">
        <v>281.3</v>
      </c>
      <c r="CO29" s="58">
        <v>301.39999999999998</v>
      </c>
      <c r="CP29" s="67">
        <f t="shared" si="31"/>
        <v>582.70000000000005</v>
      </c>
      <c r="CQ29" s="66">
        <v>1781.5</v>
      </c>
      <c r="CR29" s="58">
        <v>475.3</v>
      </c>
      <c r="CS29" s="60">
        <f t="shared" si="32"/>
        <v>550.30000000000007</v>
      </c>
      <c r="CT29" s="60">
        <f t="shared" si="33"/>
        <v>4393.7</v>
      </c>
      <c r="CW29" s="395"/>
    </row>
    <row r="30" spans="1:101" ht="12.75" customHeight="1">
      <c r="A30" s="194">
        <v>40725</v>
      </c>
      <c r="B30" s="66">
        <v>87.3</v>
      </c>
      <c r="C30" s="58">
        <v>69.541800000000009</v>
      </c>
      <c r="D30" s="58">
        <v>155.19999999999999</v>
      </c>
      <c r="E30" s="58">
        <v>185.9</v>
      </c>
      <c r="F30" s="58">
        <f t="shared" si="23"/>
        <v>497.94179999999994</v>
      </c>
      <c r="G30" s="67">
        <v>403.4</v>
      </c>
      <c r="H30" s="66">
        <v>87.4</v>
      </c>
      <c r="I30" s="58">
        <v>189.6</v>
      </c>
      <c r="J30" s="67">
        <v>277</v>
      </c>
      <c r="K30" s="66">
        <v>367</v>
      </c>
      <c r="L30" s="58">
        <v>144.6</v>
      </c>
      <c r="M30" s="60">
        <v>177.8</v>
      </c>
      <c r="N30" s="66">
        <v>31.5</v>
      </c>
      <c r="O30" s="58">
        <v>40.918099999999995</v>
      </c>
      <c r="P30" s="58">
        <v>307.60000000000002</v>
      </c>
      <c r="Q30" s="58">
        <v>23</v>
      </c>
      <c r="R30" s="58">
        <f t="shared" si="34"/>
        <v>403.0181</v>
      </c>
      <c r="S30" s="67">
        <v>310.60000000000002</v>
      </c>
      <c r="T30" s="66">
        <v>51</v>
      </c>
      <c r="U30" s="58">
        <v>44.4</v>
      </c>
      <c r="V30" s="67">
        <f t="shared" si="24"/>
        <v>95.4</v>
      </c>
      <c r="W30" s="66">
        <v>257.5</v>
      </c>
      <c r="X30" s="58">
        <v>121.8</v>
      </c>
      <c r="Y30" s="60">
        <v>148.4</v>
      </c>
      <c r="Z30" s="66">
        <v>42</v>
      </c>
      <c r="AA30" s="58">
        <v>38.3782</v>
      </c>
      <c r="AB30" s="58">
        <v>222.8</v>
      </c>
      <c r="AC30" s="58">
        <v>52.3</v>
      </c>
      <c r="AD30" s="58">
        <f t="shared" si="25"/>
        <v>355.47820000000002</v>
      </c>
      <c r="AE30" s="67">
        <v>256</v>
      </c>
      <c r="AF30" s="66">
        <v>87.1</v>
      </c>
      <c r="AG30" s="58">
        <v>47.3</v>
      </c>
      <c r="AH30" s="67">
        <f t="shared" si="26"/>
        <v>134.39999999999998</v>
      </c>
      <c r="AI30" s="66">
        <v>516.4</v>
      </c>
      <c r="AJ30" s="58">
        <v>133.69999999999999</v>
      </c>
      <c r="AK30" s="60">
        <v>109.3</v>
      </c>
      <c r="AL30" s="66">
        <v>7.5</v>
      </c>
      <c r="AM30" s="58">
        <v>9.4</v>
      </c>
      <c r="AN30" s="58">
        <v>92.8</v>
      </c>
      <c r="AO30" s="71" t="s">
        <v>418</v>
      </c>
      <c r="AP30" s="58">
        <f t="shared" si="27"/>
        <v>109.69999999999999</v>
      </c>
      <c r="AQ30" s="67">
        <v>80.5</v>
      </c>
      <c r="AR30" s="66">
        <v>14.2</v>
      </c>
      <c r="AS30" s="58">
        <v>7.1</v>
      </c>
      <c r="AT30" s="67">
        <v>21.3</v>
      </c>
      <c r="AU30" s="66">
        <v>111</v>
      </c>
      <c r="AV30" s="58">
        <v>27.7</v>
      </c>
      <c r="AW30" s="60">
        <v>39.1</v>
      </c>
      <c r="AX30" s="66">
        <v>19.5</v>
      </c>
      <c r="AY30" s="58">
        <v>13.3446</v>
      </c>
      <c r="AZ30" s="58">
        <v>138.6</v>
      </c>
      <c r="BA30" s="58" t="s">
        <v>418</v>
      </c>
      <c r="BB30" s="58">
        <f t="shared" si="28"/>
        <v>171.44459999999998</v>
      </c>
      <c r="BC30" s="67">
        <v>144.5</v>
      </c>
      <c r="BD30" s="257" t="s">
        <v>418</v>
      </c>
      <c r="BE30" s="258" t="s">
        <v>418</v>
      </c>
      <c r="BF30" s="67">
        <v>71.8</v>
      </c>
      <c r="BG30" s="66">
        <v>353.1</v>
      </c>
      <c r="BH30" s="58">
        <v>54</v>
      </c>
      <c r="BI30" s="60">
        <v>50.9</v>
      </c>
      <c r="BJ30" s="66">
        <v>3.9</v>
      </c>
      <c r="BK30" s="58" t="s">
        <v>418</v>
      </c>
      <c r="BL30" s="58">
        <v>26.5</v>
      </c>
      <c r="BM30" s="58">
        <v>0</v>
      </c>
      <c r="BN30" s="58">
        <f t="shared" si="29"/>
        <v>30.4</v>
      </c>
      <c r="BO30" s="67">
        <v>16.3</v>
      </c>
      <c r="BP30" s="257" t="s">
        <v>418</v>
      </c>
      <c r="BQ30" s="258" t="s">
        <v>418</v>
      </c>
      <c r="BR30" s="259" t="s">
        <v>418</v>
      </c>
      <c r="BS30" s="66">
        <v>26.8</v>
      </c>
      <c r="BT30" s="58">
        <v>2.9</v>
      </c>
      <c r="BU30" s="60">
        <v>6.9</v>
      </c>
      <c r="BV30" s="66">
        <v>2.5</v>
      </c>
      <c r="BW30" s="58" t="s">
        <v>418</v>
      </c>
      <c r="BX30" s="58">
        <v>11.7</v>
      </c>
      <c r="BY30" s="58">
        <v>0</v>
      </c>
      <c r="BZ30" s="58">
        <f t="shared" si="30"/>
        <v>14.2</v>
      </c>
      <c r="CA30" s="67">
        <v>5.7</v>
      </c>
      <c r="CB30" s="257" t="s">
        <v>418</v>
      </c>
      <c r="CC30" s="258" t="s">
        <v>418</v>
      </c>
      <c r="CD30" s="67">
        <v>20.3</v>
      </c>
      <c r="CE30" s="66">
        <v>78.099999999999994</v>
      </c>
      <c r="CF30" s="58">
        <v>10.4</v>
      </c>
      <c r="CG30" s="60">
        <v>4.7</v>
      </c>
      <c r="CH30" s="66">
        <v>194.2</v>
      </c>
      <c r="CI30" s="58">
        <v>171.7</v>
      </c>
      <c r="CJ30" s="58">
        <v>955.3</v>
      </c>
      <c r="CK30" s="58">
        <v>261.2</v>
      </c>
      <c r="CL30" s="58">
        <f t="shared" si="21"/>
        <v>1582.3999999999999</v>
      </c>
      <c r="CM30" s="67">
        <f t="shared" si="22"/>
        <v>1217</v>
      </c>
      <c r="CN30" s="66">
        <v>306.8</v>
      </c>
      <c r="CO30" s="58">
        <v>313.60000000000002</v>
      </c>
      <c r="CP30" s="67">
        <f t="shared" si="31"/>
        <v>620.40000000000009</v>
      </c>
      <c r="CQ30" s="66">
        <v>1709.9</v>
      </c>
      <c r="CR30" s="58">
        <v>495</v>
      </c>
      <c r="CS30" s="60">
        <f t="shared" si="32"/>
        <v>537.10000000000014</v>
      </c>
      <c r="CT30" s="60">
        <f t="shared" si="33"/>
        <v>4449.8</v>
      </c>
      <c r="CW30" s="395"/>
    </row>
    <row r="31" spans="1:101" ht="12.75" customHeight="1">
      <c r="A31" s="194">
        <v>40756</v>
      </c>
      <c r="B31" s="66">
        <v>94</v>
      </c>
      <c r="C31" s="58">
        <v>76.140100000000004</v>
      </c>
      <c r="D31" s="58">
        <v>156</v>
      </c>
      <c r="E31" s="58">
        <v>192</v>
      </c>
      <c r="F31" s="58">
        <f t="shared" si="23"/>
        <v>518.14010000000007</v>
      </c>
      <c r="G31" s="67">
        <v>423</v>
      </c>
      <c r="H31" s="66">
        <v>89.8</v>
      </c>
      <c r="I31" s="58">
        <v>189.6</v>
      </c>
      <c r="J31" s="67">
        <v>279.39999999999998</v>
      </c>
      <c r="K31" s="66">
        <v>379.4</v>
      </c>
      <c r="L31" s="58">
        <v>149.19999999999999</v>
      </c>
      <c r="M31" s="60">
        <v>157.19999999999999</v>
      </c>
      <c r="N31" s="66">
        <v>33.200000000000003</v>
      </c>
      <c r="O31" s="58">
        <v>44.003500000000003</v>
      </c>
      <c r="P31" s="58">
        <v>320.7</v>
      </c>
      <c r="Q31" s="58">
        <v>23.3</v>
      </c>
      <c r="R31" s="58">
        <f t="shared" si="34"/>
        <v>421.20350000000002</v>
      </c>
      <c r="S31" s="67">
        <v>322</v>
      </c>
      <c r="T31" s="66">
        <v>50.1</v>
      </c>
      <c r="U31" s="58">
        <v>43.6</v>
      </c>
      <c r="V31" s="67">
        <f t="shared" si="24"/>
        <v>93.7</v>
      </c>
      <c r="W31" s="66">
        <v>274.8</v>
      </c>
      <c r="X31" s="58">
        <v>126.8</v>
      </c>
      <c r="Y31" s="60">
        <v>132.6</v>
      </c>
      <c r="Z31" s="66">
        <v>43.2</v>
      </c>
      <c r="AA31" s="58">
        <v>41.127900000000004</v>
      </c>
      <c r="AB31" s="58">
        <v>229.3</v>
      </c>
      <c r="AC31" s="58">
        <v>51.6</v>
      </c>
      <c r="AD31" s="58">
        <f t="shared" si="25"/>
        <v>365.22790000000003</v>
      </c>
      <c r="AE31" s="67">
        <v>265.39999999999998</v>
      </c>
      <c r="AF31" s="66">
        <v>85.3</v>
      </c>
      <c r="AG31" s="58">
        <v>49.7</v>
      </c>
      <c r="AH31" s="67">
        <f t="shared" si="26"/>
        <v>135</v>
      </c>
      <c r="AI31" s="66">
        <v>540.1</v>
      </c>
      <c r="AJ31" s="58">
        <v>141.80000000000001</v>
      </c>
      <c r="AK31" s="60">
        <v>105.4</v>
      </c>
      <c r="AL31" s="66">
        <v>7.8</v>
      </c>
      <c r="AM31" s="58">
        <v>10.4</v>
      </c>
      <c r="AN31" s="58">
        <v>95.3</v>
      </c>
      <c r="AO31" s="71" t="s">
        <v>418</v>
      </c>
      <c r="AP31" s="58">
        <f t="shared" si="27"/>
        <v>113.5</v>
      </c>
      <c r="AQ31" s="67">
        <v>83.1</v>
      </c>
      <c r="AR31" s="66">
        <v>16.3</v>
      </c>
      <c r="AS31" s="58">
        <v>7.1</v>
      </c>
      <c r="AT31" s="67">
        <v>23.4</v>
      </c>
      <c r="AU31" s="66">
        <v>113.3</v>
      </c>
      <c r="AV31" s="58">
        <v>28</v>
      </c>
      <c r="AW31" s="60">
        <v>39.299999999999997</v>
      </c>
      <c r="AX31" s="66">
        <v>18.8</v>
      </c>
      <c r="AY31" s="58">
        <v>15.697100000000001</v>
      </c>
      <c r="AZ31" s="58">
        <v>140.4</v>
      </c>
      <c r="BA31" s="58">
        <v>0</v>
      </c>
      <c r="BB31" s="58">
        <f t="shared" si="28"/>
        <v>174.89710000000002</v>
      </c>
      <c r="BC31" s="67">
        <v>146.5</v>
      </c>
      <c r="BD31" s="257" t="s">
        <v>418</v>
      </c>
      <c r="BE31" s="258" t="s">
        <v>418</v>
      </c>
      <c r="BF31" s="67">
        <v>72.900000000000006</v>
      </c>
      <c r="BG31" s="66">
        <v>379.9</v>
      </c>
      <c r="BH31" s="58">
        <v>51.6</v>
      </c>
      <c r="BI31" s="60">
        <v>54.5</v>
      </c>
      <c r="BJ31" s="66">
        <v>4.0999999999999996</v>
      </c>
      <c r="BK31" s="58" t="s">
        <v>418</v>
      </c>
      <c r="BL31" s="58">
        <v>28</v>
      </c>
      <c r="BM31" s="58">
        <v>0</v>
      </c>
      <c r="BN31" s="58">
        <f t="shared" si="29"/>
        <v>32.1</v>
      </c>
      <c r="BO31" s="67">
        <v>17.399999999999999</v>
      </c>
      <c r="BP31" s="257" t="s">
        <v>418</v>
      </c>
      <c r="BQ31" s="258" t="s">
        <v>418</v>
      </c>
      <c r="BR31" s="259" t="s">
        <v>418</v>
      </c>
      <c r="BS31" s="66">
        <v>27.4</v>
      </c>
      <c r="BT31" s="58">
        <v>3.1</v>
      </c>
      <c r="BU31" s="60">
        <v>6.6</v>
      </c>
      <c r="BV31" s="66">
        <v>2.5</v>
      </c>
      <c r="BW31" s="58" t="s">
        <v>418</v>
      </c>
      <c r="BX31" s="58">
        <v>11.4</v>
      </c>
      <c r="BY31" s="58">
        <v>0</v>
      </c>
      <c r="BZ31" s="58">
        <f t="shared" si="30"/>
        <v>13.9</v>
      </c>
      <c r="CA31" s="67">
        <v>5.9</v>
      </c>
      <c r="CB31" s="257" t="s">
        <v>418</v>
      </c>
      <c r="CC31" s="258" t="s">
        <v>418</v>
      </c>
      <c r="CD31" s="67">
        <v>18.2</v>
      </c>
      <c r="CE31" s="66">
        <v>51.8</v>
      </c>
      <c r="CF31" s="58">
        <v>10.3</v>
      </c>
      <c r="CG31" s="60">
        <v>4.2</v>
      </c>
      <c r="CH31" s="66">
        <v>203.6</v>
      </c>
      <c r="CI31" s="58">
        <v>187.5</v>
      </c>
      <c r="CJ31" s="58">
        <v>981.1</v>
      </c>
      <c r="CK31" s="58">
        <v>266.89999999999998</v>
      </c>
      <c r="CL31" s="58">
        <f t="shared" si="21"/>
        <v>1639.1</v>
      </c>
      <c r="CM31" s="67">
        <f t="shared" si="22"/>
        <v>1263.3000000000002</v>
      </c>
      <c r="CN31" s="66">
        <v>308.3</v>
      </c>
      <c r="CO31" s="58">
        <v>314.3</v>
      </c>
      <c r="CP31" s="67">
        <f t="shared" si="31"/>
        <v>622.6</v>
      </c>
      <c r="CQ31" s="66">
        <v>1766.7</v>
      </c>
      <c r="CR31" s="58">
        <v>510.9</v>
      </c>
      <c r="CS31" s="60">
        <f t="shared" si="32"/>
        <v>499.79999999999995</v>
      </c>
      <c r="CT31" s="60">
        <f t="shared" si="33"/>
        <v>4528.2</v>
      </c>
      <c r="CW31" s="395"/>
    </row>
    <row r="32" spans="1:101" ht="12.75" customHeight="1">
      <c r="A32" s="194">
        <v>40787</v>
      </c>
      <c r="B32" s="66">
        <v>86.9</v>
      </c>
      <c r="C32" s="58">
        <v>72.826599999999999</v>
      </c>
      <c r="D32" s="58">
        <v>145.30000000000001</v>
      </c>
      <c r="E32" s="58">
        <v>176.1</v>
      </c>
      <c r="F32" s="58">
        <f t="shared" si="23"/>
        <v>481.12660000000005</v>
      </c>
      <c r="G32" s="67">
        <v>389.2</v>
      </c>
      <c r="H32" s="66">
        <v>81</v>
      </c>
      <c r="I32" s="58">
        <v>182.6</v>
      </c>
      <c r="J32" s="67">
        <v>263.5</v>
      </c>
      <c r="K32" s="66">
        <v>381.4</v>
      </c>
      <c r="L32" s="58">
        <v>144</v>
      </c>
      <c r="M32" s="60">
        <v>164.9</v>
      </c>
      <c r="N32" s="66">
        <v>31.5</v>
      </c>
      <c r="O32" s="58">
        <v>38.506900000000002</v>
      </c>
      <c r="P32" s="58">
        <v>294.60000000000002</v>
      </c>
      <c r="Q32" s="58">
        <v>20</v>
      </c>
      <c r="R32" s="58">
        <f t="shared" si="34"/>
        <v>384.6069</v>
      </c>
      <c r="S32" s="67">
        <v>289.39999999999998</v>
      </c>
      <c r="T32" s="66">
        <v>50.7</v>
      </c>
      <c r="U32" s="58">
        <v>43.6</v>
      </c>
      <c r="V32" s="67">
        <f t="shared" si="24"/>
        <v>94.300000000000011</v>
      </c>
      <c r="W32" s="66">
        <v>278.8</v>
      </c>
      <c r="X32" s="58">
        <v>124.2</v>
      </c>
      <c r="Y32" s="60">
        <v>115.6</v>
      </c>
      <c r="Z32" s="66">
        <v>41.7</v>
      </c>
      <c r="AA32" s="58">
        <v>39.078099999999999</v>
      </c>
      <c r="AB32" s="58">
        <v>173.7</v>
      </c>
      <c r="AC32" s="58">
        <v>45.9</v>
      </c>
      <c r="AD32" s="58">
        <f t="shared" si="25"/>
        <v>300.37809999999996</v>
      </c>
      <c r="AE32" s="67">
        <v>247.2</v>
      </c>
      <c r="AF32" s="66">
        <v>82.1</v>
      </c>
      <c r="AG32" s="58">
        <v>48.5</v>
      </c>
      <c r="AH32" s="67">
        <f t="shared" si="26"/>
        <v>130.6</v>
      </c>
      <c r="AI32" s="66">
        <v>537.70000000000005</v>
      </c>
      <c r="AJ32" s="58">
        <v>135</v>
      </c>
      <c r="AK32" s="60">
        <v>101.2</v>
      </c>
      <c r="AL32" s="66">
        <v>7.6</v>
      </c>
      <c r="AM32" s="58">
        <v>10.4</v>
      </c>
      <c r="AN32" s="58">
        <v>91.6</v>
      </c>
      <c r="AO32" s="71" t="s">
        <v>418</v>
      </c>
      <c r="AP32" s="58">
        <f t="shared" si="27"/>
        <v>109.6</v>
      </c>
      <c r="AQ32" s="67">
        <v>79.2</v>
      </c>
      <c r="AR32" s="66">
        <v>14.9</v>
      </c>
      <c r="AS32" s="58">
        <v>7</v>
      </c>
      <c r="AT32" s="67">
        <v>22</v>
      </c>
      <c r="AU32" s="66">
        <v>115.2</v>
      </c>
      <c r="AV32" s="58">
        <v>27.1</v>
      </c>
      <c r="AW32" s="60">
        <v>36.6</v>
      </c>
      <c r="AX32" s="66">
        <v>19</v>
      </c>
      <c r="AY32" s="58">
        <v>15.613899999999999</v>
      </c>
      <c r="AZ32" s="58">
        <v>141.69999999999999</v>
      </c>
      <c r="BA32" s="58">
        <v>0</v>
      </c>
      <c r="BB32" s="58">
        <f t="shared" si="28"/>
        <v>176.31389999999999</v>
      </c>
      <c r="BC32" s="67">
        <v>148</v>
      </c>
      <c r="BD32" s="257" t="s">
        <v>418</v>
      </c>
      <c r="BE32" s="258" t="s">
        <v>418</v>
      </c>
      <c r="BF32" s="67">
        <v>74.900000000000006</v>
      </c>
      <c r="BG32" s="66">
        <v>385.1</v>
      </c>
      <c r="BH32" s="58">
        <v>55.8</v>
      </c>
      <c r="BI32" s="60">
        <v>53.8</v>
      </c>
      <c r="BJ32" s="66">
        <v>4</v>
      </c>
      <c r="BK32" s="58" t="s">
        <v>418</v>
      </c>
      <c r="BL32" s="58">
        <v>26.1</v>
      </c>
      <c r="BM32" s="58">
        <v>0</v>
      </c>
      <c r="BN32" s="58">
        <f t="shared" si="29"/>
        <v>30.1</v>
      </c>
      <c r="BO32" s="67">
        <v>14.9</v>
      </c>
      <c r="BP32" s="257" t="s">
        <v>418</v>
      </c>
      <c r="BQ32" s="258" t="s">
        <v>418</v>
      </c>
      <c r="BR32" s="259" t="s">
        <v>418</v>
      </c>
      <c r="BS32" s="66">
        <v>27.6</v>
      </c>
      <c r="BT32" s="58">
        <v>2.8</v>
      </c>
      <c r="BU32" s="60">
        <v>6.6</v>
      </c>
      <c r="BV32" s="66">
        <v>2.5</v>
      </c>
      <c r="BW32" s="58" t="s">
        <v>418</v>
      </c>
      <c r="BX32" s="58">
        <v>10.5</v>
      </c>
      <c r="BY32" s="58">
        <v>0</v>
      </c>
      <c r="BZ32" s="58">
        <f t="shared" si="30"/>
        <v>13</v>
      </c>
      <c r="CA32" s="67">
        <v>5</v>
      </c>
      <c r="CB32" s="257" t="s">
        <v>418</v>
      </c>
      <c r="CC32" s="258" t="s">
        <v>418</v>
      </c>
      <c r="CD32" s="67">
        <v>16.3</v>
      </c>
      <c r="CE32" s="66">
        <v>62</v>
      </c>
      <c r="CF32" s="58">
        <v>8.9</v>
      </c>
      <c r="CG32" s="60">
        <v>4.2</v>
      </c>
      <c r="CH32" s="66">
        <v>193.3</v>
      </c>
      <c r="CI32" s="58">
        <v>176.6</v>
      </c>
      <c r="CJ32" s="58">
        <v>883.4</v>
      </c>
      <c r="CK32" s="58">
        <v>242</v>
      </c>
      <c r="CL32" s="58">
        <f t="shared" si="21"/>
        <v>1495.3</v>
      </c>
      <c r="CM32" s="67">
        <f t="shared" si="22"/>
        <v>1172.9000000000001</v>
      </c>
      <c r="CN32" s="66">
        <v>294.60000000000002</v>
      </c>
      <c r="CO32" s="58">
        <v>307.2</v>
      </c>
      <c r="CP32" s="67">
        <f t="shared" si="31"/>
        <v>601.79999999999995</v>
      </c>
      <c r="CQ32" s="66">
        <v>1787.8</v>
      </c>
      <c r="CR32" s="58">
        <v>497.8</v>
      </c>
      <c r="CS32" s="60">
        <f t="shared" si="32"/>
        <v>482.90000000000003</v>
      </c>
      <c r="CT32" s="60">
        <f t="shared" si="33"/>
        <v>4367.7999999999993</v>
      </c>
      <c r="CW32" s="395"/>
    </row>
    <row r="33" spans="1:101" ht="12.75" customHeight="1">
      <c r="A33" s="194">
        <v>40817</v>
      </c>
      <c r="B33" s="66">
        <v>86.2</v>
      </c>
      <c r="C33" s="58">
        <v>72.701100000000011</v>
      </c>
      <c r="D33" s="58">
        <v>137.6</v>
      </c>
      <c r="E33" s="58">
        <v>173.9</v>
      </c>
      <c r="F33" s="58">
        <f t="shared" si="23"/>
        <v>470.40110000000004</v>
      </c>
      <c r="G33" s="67">
        <v>388.2</v>
      </c>
      <c r="H33" s="66">
        <v>95</v>
      </c>
      <c r="I33" s="58">
        <v>188.3</v>
      </c>
      <c r="J33" s="67">
        <v>283.3</v>
      </c>
      <c r="K33" s="66">
        <v>361.1</v>
      </c>
      <c r="L33" s="58">
        <v>141.4</v>
      </c>
      <c r="M33" s="60">
        <v>143.69999999999999</v>
      </c>
      <c r="N33" s="66">
        <v>32.4</v>
      </c>
      <c r="O33" s="58">
        <v>40.917300000000004</v>
      </c>
      <c r="P33" s="58">
        <v>300.8</v>
      </c>
      <c r="Q33" s="58">
        <v>19</v>
      </c>
      <c r="R33" s="58">
        <f t="shared" si="34"/>
        <v>393.1173</v>
      </c>
      <c r="S33" s="67">
        <v>300.39999999999998</v>
      </c>
      <c r="T33" s="66">
        <v>48.4</v>
      </c>
      <c r="U33" s="58">
        <v>43.7</v>
      </c>
      <c r="V33" s="67">
        <f t="shared" si="24"/>
        <v>92.1</v>
      </c>
      <c r="W33" s="66">
        <v>279.39999999999998</v>
      </c>
      <c r="X33" s="58">
        <v>120.7</v>
      </c>
      <c r="Y33" s="60">
        <v>129.6</v>
      </c>
      <c r="Z33" s="66">
        <v>43</v>
      </c>
      <c r="AA33" s="58">
        <v>39.815100000000001</v>
      </c>
      <c r="AB33" s="58">
        <v>222.5</v>
      </c>
      <c r="AC33" s="58">
        <v>42</v>
      </c>
      <c r="AD33" s="58">
        <f t="shared" si="25"/>
        <v>347.31510000000003</v>
      </c>
      <c r="AE33" s="67">
        <v>249.5</v>
      </c>
      <c r="AF33" s="66">
        <v>76.7</v>
      </c>
      <c r="AG33" s="58">
        <v>49.3</v>
      </c>
      <c r="AH33" s="67">
        <f t="shared" si="26"/>
        <v>126</v>
      </c>
      <c r="AI33" s="66">
        <v>539</v>
      </c>
      <c r="AJ33" s="58">
        <v>134.80000000000001</v>
      </c>
      <c r="AK33" s="60">
        <v>100.9</v>
      </c>
      <c r="AL33" s="66">
        <v>7.3</v>
      </c>
      <c r="AM33" s="58">
        <v>10.1</v>
      </c>
      <c r="AN33" s="58">
        <v>88.2</v>
      </c>
      <c r="AO33" s="71" t="s">
        <v>418</v>
      </c>
      <c r="AP33" s="58">
        <f t="shared" si="27"/>
        <v>105.6</v>
      </c>
      <c r="AQ33" s="67">
        <v>76</v>
      </c>
      <c r="AR33" s="66">
        <v>15.3</v>
      </c>
      <c r="AS33" s="58">
        <v>6.5</v>
      </c>
      <c r="AT33" s="67">
        <v>21.7</v>
      </c>
      <c r="AU33" s="66">
        <v>116.2</v>
      </c>
      <c r="AV33" s="58">
        <v>26.4</v>
      </c>
      <c r="AW33" s="60">
        <v>34.6</v>
      </c>
      <c r="AX33" s="66">
        <v>20.9</v>
      </c>
      <c r="AY33" s="58">
        <v>15.280700000000001</v>
      </c>
      <c r="AZ33" s="58">
        <v>132.69999999999999</v>
      </c>
      <c r="BA33" s="58">
        <v>0</v>
      </c>
      <c r="BB33" s="58">
        <f t="shared" si="28"/>
        <v>168.88069999999999</v>
      </c>
      <c r="BC33" s="67">
        <v>141</v>
      </c>
      <c r="BD33" s="257" t="s">
        <v>418</v>
      </c>
      <c r="BE33" s="258" t="s">
        <v>418</v>
      </c>
      <c r="BF33" s="67">
        <v>74.099999999999994</v>
      </c>
      <c r="BG33" s="66">
        <v>387.9</v>
      </c>
      <c r="BH33" s="58">
        <v>51.8</v>
      </c>
      <c r="BI33" s="60">
        <v>48.4</v>
      </c>
      <c r="BJ33" s="66">
        <v>4</v>
      </c>
      <c r="BK33" s="58" t="s">
        <v>418</v>
      </c>
      <c r="BL33" s="58">
        <v>26.9</v>
      </c>
      <c r="BM33" s="58">
        <v>0</v>
      </c>
      <c r="BN33" s="58">
        <f t="shared" si="29"/>
        <v>30.9</v>
      </c>
      <c r="BO33" s="67">
        <v>15.7</v>
      </c>
      <c r="BP33" s="257" t="s">
        <v>418</v>
      </c>
      <c r="BQ33" s="258" t="s">
        <v>418</v>
      </c>
      <c r="BR33" s="67" t="s">
        <v>418</v>
      </c>
      <c r="BS33" s="66">
        <v>30.7</v>
      </c>
      <c r="BT33" s="58">
        <v>2.9</v>
      </c>
      <c r="BU33" s="60">
        <v>6.4</v>
      </c>
      <c r="BV33" s="66">
        <v>2.2000000000000002</v>
      </c>
      <c r="BW33" s="58" t="s">
        <v>418</v>
      </c>
      <c r="BX33" s="58">
        <v>10.3</v>
      </c>
      <c r="BY33" s="58">
        <v>0</v>
      </c>
      <c r="BZ33" s="58">
        <f t="shared" si="30"/>
        <v>12.5</v>
      </c>
      <c r="CA33" s="67">
        <v>4.8</v>
      </c>
      <c r="CB33" s="257" t="s">
        <v>418</v>
      </c>
      <c r="CC33" s="258" t="s">
        <v>418</v>
      </c>
      <c r="CD33" s="67">
        <v>15.2</v>
      </c>
      <c r="CE33" s="66">
        <v>50.8</v>
      </c>
      <c r="CF33" s="58">
        <v>8.8000000000000007</v>
      </c>
      <c r="CG33" s="60">
        <v>4.4000000000000004</v>
      </c>
      <c r="CH33" s="66">
        <v>195.9</v>
      </c>
      <c r="CI33" s="58">
        <v>178.9</v>
      </c>
      <c r="CJ33" s="58">
        <v>919</v>
      </c>
      <c r="CK33" s="58">
        <v>234.9</v>
      </c>
      <c r="CL33" s="58">
        <f t="shared" si="21"/>
        <v>1528.7</v>
      </c>
      <c r="CM33" s="67">
        <f t="shared" si="22"/>
        <v>1175.5999999999999</v>
      </c>
      <c r="CN33" s="66">
        <v>299.89999999999998</v>
      </c>
      <c r="CO33" s="58">
        <v>312.5</v>
      </c>
      <c r="CP33" s="67">
        <f t="shared" si="31"/>
        <v>612.4</v>
      </c>
      <c r="CQ33" s="66">
        <v>1765.1</v>
      </c>
      <c r="CR33" s="58">
        <v>486.8</v>
      </c>
      <c r="CS33" s="60">
        <f t="shared" si="32"/>
        <v>467.99999999999989</v>
      </c>
      <c r="CT33" s="60">
        <f t="shared" si="33"/>
        <v>4374.2</v>
      </c>
      <c r="CW33" s="395"/>
    </row>
    <row r="34" spans="1:101" ht="12.75" customHeight="1">
      <c r="A34" s="194">
        <v>40848</v>
      </c>
      <c r="B34" s="66">
        <v>96.7</v>
      </c>
      <c r="C34" s="58">
        <v>79.591899999999995</v>
      </c>
      <c r="D34" s="58">
        <v>153.1</v>
      </c>
      <c r="E34" s="58">
        <v>189.8</v>
      </c>
      <c r="F34" s="58">
        <f t="shared" si="23"/>
        <v>519.19190000000003</v>
      </c>
      <c r="G34" s="67">
        <v>424.8</v>
      </c>
      <c r="H34" s="66">
        <v>87.2</v>
      </c>
      <c r="I34" s="58">
        <v>184.4</v>
      </c>
      <c r="J34" s="67">
        <v>271.7</v>
      </c>
      <c r="K34" s="66">
        <v>366.1</v>
      </c>
      <c r="L34" s="58">
        <v>154.30000000000001</v>
      </c>
      <c r="M34" s="60">
        <v>158.6</v>
      </c>
      <c r="N34" s="66">
        <v>33.6</v>
      </c>
      <c r="O34" s="58">
        <v>42.931100000000001</v>
      </c>
      <c r="P34" s="58">
        <v>315.5</v>
      </c>
      <c r="Q34" s="58">
        <v>18.5</v>
      </c>
      <c r="R34" s="58">
        <f t="shared" si="34"/>
        <v>410.53110000000004</v>
      </c>
      <c r="S34" s="67">
        <v>316.3</v>
      </c>
      <c r="T34" s="66">
        <v>54.9</v>
      </c>
      <c r="U34" s="58">
        <v>43.1</v>
      </c>
      <c r="V34" s="67">
        <f t="shared" si="24"/>
        <v>98</v>
      </c>
      <c r="W34" s="66">
        <v>313.7</v>
      </c>
      <c r="X34" s="58">
        <v>125.4</v>
      </c>
      <c r="Y34" s="60">
        <v>146.80000000000001</v>
      </c>
      <c r="Z34" s="66">
        <v>45.8</v>
      </c>
      <c r="AA34" s="58">
        <v>42.018699999999995</v>
      </c>
      <c r="AB34" s="58">
        <v>237.3</v>
      </c>
      <c r="AC34" s="58">
        <v>39.700000000000003</v>
      </c>
      <c r="AD34" s="58">
        <f t="shared" si="25"/>
        <v>364.81869999999998</v>
      </c>
      <c r="AE34" s="67">
        <v>238.9</v>
      </c>
      <c r="AF34" s="66">
        <v>82.8</v>
      </c>
      <c r="AG34" s="58">
        <v>47.9</v>
      </c>
      <c r="AH34" s="67">
        <f t="shared" si="26"/>
        <v>130.69999999999999</v>
      </c>
      <c r="AI34" s="66">
        <v>576.4</v>
      </c>
      <c r="AJ34" s="58">
        <v>142.19999999999999</v>
      </c>
      <c r="AK34" s="60">
        <v>122.2</v>
      </c>
      <c r="AL34" s="66">
        <v>7.8</v>
      </c>
      <c r="AM34" s="58">
        <v>10.8</v>
      </c>
      <c r="AN34" s="58">
        <v>96</v>
      </c>
      <c r="AO34" s="71" t="s">
        <v>418</v>
      </c>
      <c r="AP34" s="58">
        <f t="shared" si="27"/>
        <v>114.6</v>
      </c>
      <c r="AQ34" s="67">
        <v>110.1</v>
      </c>
      <c r="AR34" s="66">
        <v>14.2</v>
      </c>
      <c r="AS34" s="58">
        <v>7.7</v>
      </c>
      <c r="AT34" s="67">
        <v>21.9</v>
      </c>
      <c r="AU34" s="66">
        <v>134.80000000000001</v>
      </c>
      <c r="AV34" s="58">
        <v>28.7</v>
      </c>
      <c r="AW34" s="60">
        <v>39.1</v>
      </c>
      <c r="AX34" s="66">
        <v>21.6</v>
      </c>
      <c r="AY34" s="58">
        <v>16.779</v>
      </c>
      <c r="AZ34" s="58">
        <v>141.4</v>
      </c>
      <c r="BA34" s="58">
        <v>0</v>
      </c>
      <c r="BB34" s="58">
        <f t="shared" si="28"/>
        <v>179.779</v>
      </c>
      <c r="BC34" s="67">
        <v>151.19999999999999</v>
      </c>
      <c r="BD34" s="257" t="s">
        <v>418</v>
      </c>
      <c r="BE34" s="258" t="s">
        <v>418</v>
      </c>
      <c r="BF34" s="67">
        <v>73.099999999999994</v>
      </c>
      <c r="BG34" s="66">
        <v>403.9</v>
      </c>
      <c r="BH34" s="58">
        <v>58.4</v>
      </c>
      <c r="BI34" s="60">
        <v>55.4</v>
      </c>
      <c r="BJ34" s="66">
        <v>4.4000000000000004</v>
      </c>
      <c r="BK34" s="58" t="s">
        <v>418</v>
      </c>
      <c r="BL34" s="58">
        <v>30.1</v>
      </c>
      <c r="BM34" s="58">
        <v>0</v>
      </c>
      <c r="BN34" s="58">
        <f t="shared" si="29"/>
        <v>34.5</v>
      </c>
      <c r="BO34" s="67">
        <v>17.100000000000001</v>
      </c>
      <c r="BP34" s="257" t="s">
        <v>418</v>
      </c>
      <c r="BQ34" s="258" t="s">
        <v>418</v>
      </c>
      <c r="BR34" s="67" t="s">
        <v>418</v>
      </c>
      <c r="BS34" s="66">
        <v>31.7</v>
      </c>
      <c r="BT34" s="58">
        <v>3.3</v>
      </c>
      <c r="BU34" s="60">
        <v>7.1</v>
      </c>
      <c r="BV34" s="66">
        <v>2.5</v>
      </c>
      <c r="BW34" s="58" t="s">
        <v>418</v>
      </c>
      <c r="BX34" s="58">
        <v>10.6</v>
      </c>
      <c r="BY34" s="58">
        <v>0</v>
      </c>
      <c r="BZ34" s="58">
        <f t="shared" si="30"/>
        <v>13.1</v>
      </c>
      <c r="CA34" s="67">
        <v>5.6</v>
      </c>
      <c r="CB34" s="257" t="s">
        <v>418</v>
      </c>
      <c r="CC34" s="258" t="s">
        <v>418</v>
      </c>
      <c r="CD34" s="67">
        <v>13.9</v>
      </c>
      <c r="CE34" s="66">
        <v>56</v>
      </c>
      <c r="CF34" s="58">
        <v>9.5</v>
      </c>
      <c r="CG34" s="60">
        <v>4</v>
      </c>
      <c r="CH34" s="66">
        <v>212.4</v>
      </c>
      <c r="CI34" s="58">
        <v>192.2</v>
      </c>
      <c r="CJ34" s="58">
        <v>984</v>
      </c>
      <c r="CK34" s="58">
        <v>248</v>
      </c>
      <c r="CL34" s="58">
        <f t="shared" si="21"/>
        <v>1636.6</v>
      </c>
      <c r="CM34" s="67">
        <f t="shared" si="22"/>
        <v>1263.9999999999998</v>
      </c>
      <c r="CN34" s="66">
        <v>301.2</v>
      </c>
      <c r="CO34" s="58">
        <v>308.10000000000002</v>
      </c>
      <c r="CP34" s="67">
        <f t="shared" si="31"/>
        <v>609.29999999999995</v>
      </c>
      <c r="CQ34" s="66">
        <v>1882.6</v>
      </c>
      <c r="CR34" s="58">
        <v>521.79999999999995</v>
      </c>
      <c r="CS34" s="60">
        <f t="shared" si="32"/>
        <v>533.20000000000005</v>
      </c>
      <c r="CT34" s="60">
        <f t="shared" si="33"/>
        <v>4661.7</v>
      </c>
      <c r="CW34" s="395"/>
    </row>
    <row r="35" spans="1:101" ht="12.75" customHeight="1">
      <c r="A35" s="194">
        <v>40878</v>
      </c>
      <c r="B35" s="66">
        <v>100.6</v>
      </c>
      <c r="C35" s="58">
        <v>82.206999999999994</v>
      </c>
      <c r="D35" s="58">
        <v>148.5</v>
      </c>
      <c r="E35" s="58">
        <v>187.6</v>
      </c>
      <c r="F35" s="58">
        <f t="shared" si="23"/>
        <v>518.90700000000004</v>
      </c>
      <c r="G35" s="67">
        <v>420.5</v>
      </c>
      <c r="H35" s="66">
        <v>88.9</v>
      </c>
      <c r="I35" s="58">
        <v>201</v>
      </c>
      <c r="J35" s="67">
        <v>289.89999999999998</v>
      </c>
      <c r="K35" s="66">
        <v>341.9</v>
      </c>
      <c r="L35" s="58">
        <v>144.80000000000001</v>
      </c>
      <c r="M35" s="60">
        <v>159.69999999999999</v>
      </c>
      <c r="N35" s="66">
        <v>36.1</v>
      </c>
      <c r="O35" s="58">
        <v>46.992699999999999</v>
      </c>
      <c r="P35" s="58">
        <v>327.2</v>
      </c>
      <c r="Q35" s="58">
        <v>20.2</v>
      </c>
      <c r="R35" s="58">
        <f t="shared" si="34"/>
        <v>430.49269999999996</v>
      </c>
      <c r="S35" s="67">
        <v>331.1</v>
      </c>
      <c r="T35" s="66">
        <v>50.1</v>
      </c>
      <c r="U35" s="58">
        <v>52.2</v>
      </c>
      <c r="V35" s="67">
        <f t="shared" si="24"/>
        <v>102.30000000000001</v>
      </c>
      <c r="W35" s="66">
        <v>295.8</v>
      </c>
      <c r="X35" s="58">
        <v>124.3</v>
      </c>
      <c r="Y35" s="60">
        <v>127.3</v>
      </c>
      <c r="Z35" s="66">
        <v>46.7</v>
      </c>
      <c r="AA35" s="58">
        <v>44.295699999999997</v>
      </c>
      <c r="AB35" s="58">
        <v>243.8</v>
      </c>
      <c r="AC35" s="58">
        <v>30.8</v>
      </c>
      <c r="AD35" s="58">
        <f t="shared" si="25"/>
        <v>365.59570000000002</v>
      </c>
      <c r="AE35" s="67">
        <v>266.2</v>
      </c>
      <c r="AF35" s="66">
        <v>76.599999999999994</v>
      </c>
      <c r="AG35" s="58">
        <v>52.2</v>
      </c>
      <c r="AH35" s="67">
        <f t="shared" si="26"/>
        <v>128.80000000000001</v>
      </c>
      <c r="AI35" s="66">
        <v>494.2</v>
      </c>
      <c r="AJ35" s="58">
        <v>133.5</v>
      </c>
      <c r="AK35" s="60">
        <v>93.7</v>
      </c>
      <c r="AL35" s="66">
        <v>8.5</v>
      </c>
      <c r="AM35" s="58">
        <v>11.9</v>
      </c>
      <c r="AN35" s="58">
        <v>96.9</v>
      </c>
      <c r="AO35" s="71" t="s">
        <v>418</v>
      </c>
      <c r="AP35" s="58">
        <f t="shared" si="27"/>
        <v>117.30000000000001</v>
      </c>
      <c r="AQ35" s="67">
        <v>86.1</v>
      </c>
      <c r="AR35" s="66">
        <v>14.4</v>
      </c>
      <c r="AS35" s="58">
        <v>10.1</v>
      </c>
      <c r="AT35" s="67">
        <v>24.6</v>
      </c>
      <c r="AU35" s="66">
        <v>123.4</v>
      </c>
      <c r="AV35" s="58">
        <v>27.5</v>
      </c>
      <c r="AW35" s="60">
        <v>35.1</v>
      </c>
      <c r="AX35" s="66">
        <v>22.5</v>
      </c>
      <c r="AY35" s="58">
        <v>17.5899</v>
      </c>
      <c r="AZ35" s="58">
        <v>142.1</v>
      </c>
      <c r="BA35" s="58">
        <v>0</v>
      </c>
      <c r="BB35" s="58">
        <f t="shared" si="28"/>
        <v>182.18989999999999</v>
      </c>
      <c r="BC35" s="67">
        <v>153</v>
      </c>
      <c r="BD35" s="257" t="s">
        <v>418</v>
      </c>
      <c r="BE35" s="258" t="s">
        <v>418</v>
      </c>
      <c r="BF35" s="67">
        <v>71.5</v>
      </c>
      <c r="BG35" s="66">
        <v>393.3</v>
      </c>
      <c r="BH35" s="58">
        <v>51.8</v>
      </c>
      <c r="BI35" s="60">
        <v>42.6</v>
      </c>
      <c r="BJ35" s="66">
        <v>4.8</v>
      </c>
      <c r="BK35" s="58" t="s">
        <v>418</v>
      </c>
      <c r="BL35" s="58">
        <v>31.9</v>
      </c>
      <c r="BM35" s="58">
        <v>0</v>
      </c>
      <c r="BN35" s="58">
        <f t="shared" si="29"/>
        <v>36.699999999999996</v>
      </c>
      <c r="BO35" s="67">
        <v>18.2</v>
      </c>
      <c r="BP35" s="257" t="s">
        <v>418</v>
      </c>
      <c r="BQ35" s="258" t="s">
        <v>418</v>
      </c>
      <c r="BR35" s="67" t="s">
        <v>418</v>
      </c>
      <c r="BS35" s="66">
        <v>31</v>
      </c>
      <c r="BT35" s="58">
        <v>3.7</v>
      </c>
      <c r="BU35" s="60">
        <v>8.1</v>
      </c>
      <c r="BV35" s="66">
        <v>2.4</v>
      </c>
      <c r="BW35" s="58" t="s">
        <v>418</v>
      </c>
      <c r="BX35" s="58">
        <v>10.6</v>
      </c>
      <c r="BY35" s="58">
        <v>0</v>
      </c>
      <c r="BZ35" s="58">
        <f t="shared" si="30"/>
        <v>13</v>
      </c>
      <c r="CA35" s="67">
        <v>5.0999999999999996</v>
      </c>
      <c r="CB35" s="257" t="s">
        <v>418</v>
      </c>
      <c r="CC35" s="258" t="s">
        <v>418</v>
      </c>
      <c r="CD35" s="67">
        <v>13</v>
      </c>
      <c r="CE35" s="66">
        <v>49.8</v>
      </c>
      <c r="CF35" s="58">
        <v>8.4</v>
      </c>
      <c r="CG35" s="60">
        <v>3.3</v>
      </c>
      <c r="CH35" s="66">
        <v>221.5</v>
      </c>
      <c r="CI35" s="58">
        <v>203.1</v>
      </c>
      <c r="CJ35" s="58">
        <v>1001</v>
      </c>
      <c r="CK35" s="58">
        <v>238.6</v>
      </c>
      <c r="CL35" s="58">
        <f t="shared" si="21"/>
        <v>1664.1999999999998</v>
      </c>
      <c r="CM35" s="67">
        <f t="shared" si="22"/>
        <v>1280.1999999999998</v>
      </c>
      <c r="CN35" s="66">
        <v>288.3</v>
      </c>
      <c r="CO35" s="58">
        <v>341.8</v>
      </c>
      <c r="CP35" s="67">
        <f t="shared" si="31"/>
        <v>630.1</v>
      </c>
      <c r="CQ35" s="66">
        <v>1729.4</v>
      </c>
      <c r="CR35" s="58">
        <v>494</v>
      </c>
      <c r="CS35" s="60">
        <f t="shared" si="32"/>
        <v>469.80000000000007</v>
      </c>
      <c r="CT35" s="60">
        <f t="shared" si="33"/>
        <v>4493.5</v>
      </c>
      <c r="CW35" s="395"/>
    </row>
    <row r="36" spans="1:101" ht="12.75" customHeight="1">
      <c r="A36" s="194">
        <v>40909</v>
      </c>
      <c r="B36" s="66">
        <v>91.9</v>
      </c>
      <c r="C36" s="58">
        <v>78.620500000000007</v>
      </c>
      <c r="D36" s="58">
        <v>133.69999999999999</v>
      </c>
      <c r="E36" s="58">
        <v>165.2</v>
      </c>
      <c r="F36" s="58">
        <f t="shared" si="23"/>
        <v>469.4205</v>
      </c>
      <c r="G36" s="67">
        <v>379.1</v>
      </c>
      <c r="H36" s="66">
        <v>84.4</v>
      </c>
      <c r="I36" s="58">
        <v>197.1</v>
      </c>
      <c r="J36" s="67">
        <v>281.5</v>
      </c>
      <c r="K36" s="66">
        <v>381.5</v>
      </c>
      <c r="L36" s="58">
        <v>135.30000000000001</v>
      </c>
      <c r="M36" s="60">
        <v>145.6</v>
      </c>
      <c r="N36" s="66">
        <v>31.2</v>
      </c>
      <c r="O36" s="58">
        <v>42.031999999999996</v>
      </c>
      <c r="P36" s="58">
        <v>281.7</v>
      </c>
      <c r="Q36" s="58">
        <v>17.100000000000001</v>
      </c>
      <c r="R36" s="58">
        <f t="shared" si="34"/>
        <v>372.03200000000004</v>
      </c>
      <c r="S36" s="67">
        <v>284.3</v>
      </c>
      <c r="T36" s="66">
        <v>51.7</v>
      </c>
      <c r="U36" s="58">
        <v>47.6</v>
      </c>
      <c r="V36" s="67">
        <f t="shared" si="24"/>
        <v>99.300000000000011</v>
      </c>
      <c r="W36" s="66">
        <v>296.10000000000002</v>
      </c>
      <c r="X36" s="58">
        <v>110.5</v>
      </c>
      <c r="Y36" s="60">
        <v>125.9</v>
      </c>
      <c r="Z36" s="66">
        <v>41.6</v>
      </c>
      <c r="AA36" s="58">
        <v>41.313400000000001</v>
      </c>
      <c r="AB36" s="58">
        <v>216.3</v>
      </c>
      <c r="AC36" s="58">
        <v>24.8</v>
      </c>
      <c r="AD36" s="58">
        <f t="shared" si="25"/>
        <v>324.01339999999999</v>
      </c>
      <c r="AE36" s="67">
        <v>233.3</v>
      </c>
      <c r="AF36" s="66">
        <v>78.2</v>
      </c>
      <c r="AG36" s="58">
        <v>51.8</v>
      </c>
      <c r="AH36" s="67">
        <f t="shared" si="26"/>
        <v>130</v>
      </c>
      <c r="AI36" s="66">
        <v>536</v>
      </c>
      <c r="AJ36" s="58">
        <v>121.1</v>
      </c>
      <c r="AK36" s="60">
        <v>82.5</v>
      </c>
      <c r="AL36" s="66">
        <v>7.2</v>
      </c>
      <c r="AM36" s="58">
        <v>10.8</v>
      </c>
      <c r="AN36" s="58">
        <v>86.6</v>
      </c>
      <c r="AO36" s="71" t="s">
        <v>418</v>
      </c>
      <c r="AP36" s="58">
        <f t="shared" si="27"/>
        <v>104.6</v>
      </c>
      <c r="AQ36" s="67">
        <v>75.7</v>
      </c>
      <c r="AR36" s="66">
        <v>14</v>
      </c>
      <c r="AS36" s="58">
        <v>9.4</v>
      </c>
      <c r="AT36" s="67">
        <v>23.4</v>
      </c>
      <c r="AU36" s="66">
        <v>125.2</v>
      </c>
      <c r="AV36" s="58">
        <v>26.2</v>
      </c>
      <c r="AW36" s="60">
        <v>33.5</v>
      </c>
      <c r="AX36" s="66">
        <v>20.5</v>
      </c>
      <c r="AY36" s="58">
        <v>16.376999999999999</v>
      </c>
      <c r="AZ36" s="58">
        <v>129.19999999999999</v>
      </c>
      <c r="BA36" s="58">
        <v>0</v>
      </c>
      <c r="BB36" s="58">
        <f t="shared" si="28"/>
        <v>166.077</v>
      </c>
      <c r="BC36" s="67">
        <v>139.69999999999999</v>
      </c>
      <c r="BD36" s="257" t="s">
        <v>418</v>
      </c>
      <c r="BE36" s="258" t="s">
        <v>418</v>
      </c>
      <c r="BF36" s="67">
        <v>80.5</v>
      </c>
      <c r="BG36" s="66">
        <v>382.7</v>
      </c>
      <c r="BH36" s="58">
        <v>44.8</v>
      </c>
      <c r="BI36" s="60">
        <v>48.5</v>
      </c>
      <c r="BJ36" s="66">
        <v>4.5</v>
      </c>
      <c r="BK36" s="58" t="s">
        <v>418</v>
      </c>
      <c r="BL36" s="58">
        <v>28.7</v>
      </c>
      <c r="BM36" s="58">
        <v>0</v>
      </c>
      <c r="BN36" s="58">
        <f t="shared" si="29"/>
        <v>33.200000000000003</v>
      </c>
      <c r="BO36" s="67">
        <v>15.9</v>
      </c>
      <c r="BP36" s="257" t="s">
        <v>418</v>
      </c>
      <c r="BQ36" s="258" t="s">
        <v>418</v>
      </c>
      <c r="BR36" s="259" t="s">
        <v>418</v>
      </c>
      <c r="BS36" s="66">
        <v>35.5</v>
      </c>
      <c r="BT36" s="58">
        <v>3.4</v>
      </c>
      <c r="BU36" s="60">
        <v>9</v>
      </c>
      <c r="BV36" s="66">
        <v>2</v>
      </c>
      <c r="BW36" s="58" t="s">
        <v>418</v>
      </c>
      <c r="BX36" s="58">
        <v>8.6999999999999993</v>
      </c>
      <c r="BY36" s="58">
        <v>0</v>
      </c>
      <c r="BZ36" s="58">
        <f t="shared" si="30"/>
        <v>10.7</v>
      </c>
      <c r="CA36" s="67">
        <v>4.3</v>
      </c>
      <c r="CB36" s="257" t="s">
        <v>418</v>
      </c>
      <c r="CC36" s="258" t="s">
        <v>418</v>
      </c>
      <c r="CD36" s="67">
        <v>14.5</v>
      </c>
      <c r="CE36" s="66">
        <v>43.2</v>
      </c>
      <c r="CF36" s="58">
        <v>7.5</v>
      </c>
      <c r="CG36" s="60">
        <v>3.4</v>
      </c>
      <c r="CH36" s="66">
        <v>198.9</v>
      </c>
      <c r="CI36" s="58">
        <v>189.3</v>
      </c>
      <c r="CJ36" s="58">
        <v>884.9</v>
      </c>
      <c r="CK36" s="58">
        <v>207.1</v>
      </c>
      <c r="CL36" s="58">
        <f t="shared" si="21"/>
        <v>1480.1999999999998</v>
      </c>
      <c r="CM36" s="67">
        <f t="shared" si="22"/>
        <v>1132.3000000000002</v>
      </c>
      <c r="CN36" s="66">
        <v>295.60000000000002</v>
      </c>
      <c r="CO36" s="58">
        <v>333.6</v>
      </c>
      <c r="CP36" s="67">
        <f t="shared" si="31"/>
        <v>629.20000000000005</v>
      </c>
      <c r="CQ36" s="66">
        <v>1800.2</v>
      </c>
      <c r="CR36" s="58">
        <v>448.8</v>
      </c>
      <c r="CS36" s="60">
        <f t="shared" si="32"/>
        <v>448.4</v>
      </c>
      <c r="CT36" s="60">
        <f t="shared" si="33"/>
        <v>4357.9999999999991</v>
      </c>
      <c r="CW36" s="395"/>
    </row>
    <row r="37" spans="1:101" ht="12.75" customHeight="1">
      <c r="A37" s="194">
        <v>40940</v>
      </c>
      <c r="B37" s="66">
        <v>98.6</v>
      </c>
      <c r="C37" s="58">
        <v>79.907300000000006</v>
      </c>
      <c r="D37" s="58">
        <v>137.69999999999999</v>
      </c>
      <c r="E37" s="58">
        <v>178.7</v>
      </c>
      <c r="F37" s="58">
        <f t="shared" si="23"/>
        <v>494.90729999999996</v>
      </c>
      <c r="G37" s="67">
        <v>401.3</v>
      </c>
      <c r="H37" s="66">
        <v>83.3</v>
      </c>
      <c r="I37" s="58">
        <v>180.2</v>
      </c>
      <c r="J37" s="67">
        <v>263.5</v>
      </c>
      <c r="K37" s="66">
        <v>389.8</v>
      </c>
      <c r="L37" s="58">
        <v>149.30000000000001</v>
      </c>
      <c r="M37" s="60">
        <v>153.1</v>
      </c>
      <c r="N37" s="66">
        <v>35.299999999999997</v>
      </c>
      <c r="O37" s="58">
        <v>43.651900000000005</v>
      </c>
      <c r="P37" s="58">
        <v>305.2</v>
      </c>
      <c r="Q37" s="58">
        <v>16.100000000000001</v>
      </c>
      <c r="R37" s="58">
        <f t="shared" si="34"/>
        <v>400.25189999999998</v>
      </c>
      <c r="S37" s="67">
        <v>314.7</v>
      </c>
      <c r="T37" s="66">
        <v>51.8</v>
      </c>
      <c r="U37" s="58">
        <v>41.5</v>
      </c>
      <c r="V37" s="67">
        <f t="shared" si="24"/>
        <v>93.3</v>
      </c>
      <c r="W37" s="66">
        <v>330.6</v>
      </c>
      <c r="X37" s="58">
        <v>126.3</v>
      </c>
      <c r="Y37" s="60">
        <v>160.6</v>
      </c>
      <c r="Z37" s="66">
        <v>41.9</v>
      </c>
      <c r="AA37" s="58">
        <v>41.424500000000002</v>
      </c>
      <c r="AB37" s="58">
        <v>231.3</v>
      </c>
      <c r="AC37" s="58">
        <v>31</v>
      </c>
      <c r="AD37" s="58">
        <f t="shared" si="25"/>
        <v>345.62450000000001</v>
      </c>
      <c r="AE37" s="67">
        <v>253.7</v>
      </c>
      <c r="AF37" s="66">
        <v>72.5</v>
      </c>
      <c r="AG37" s="58">
        <v>44.3</v>
      </c>
      <c r="AH37" s="67">
        <f t="shared" si="26"/>
        <v>116.8</v>
      </c>
      <c r="AI37" s="66">
        <v>555.4</v>
      </c>
      <c r="AJ37" s="58">
        <v>135.5</v>
      </c>
      <c r="AK37" s="60">
        <v>96.5</v>
      </c>
      <c r="AL37" s="66">
        <v>7.5</v>
      </c>
      <c r="AM37" s="58">
        <v>10.7</v>
      </c>
      <c r="AN37" s="58">
        <v>92.2</v>
      </c>
      <c r="AO37" s="71" t="s">
        <v>418</v>
      </c>
      <c r="AP37" s="58">
        <f t="shared" si="27"/>
        <v>110.4</v>
      </c>
      <c r="AQ37" s="67">
        <v>80.7</v>
      </c>
      <c r="AR37" s="66">
        <v>14.1</v>
      </c>
      <c r="AS37" s="58">
        <v>7.5</v>
      </c>
      <c r="AT37" s="67">
        <v>21.5</v>
      </c>
      <c r="AU37" s="66">
        <v>140.9</v>
      </c>
      <c r="AV37" s="58">
        <v>28.2</v>
      </c>
      <c r="AW37" s="60">
        <v>36.1</v>
      </c>
      <c r="AX37" s="66">
        <v>21.8</v>
      </c>
      <c r="AY37" s="58">
        <v>16.3962</v>
      </c>
      <c r="AZ37" s="58">
        <v>137.4</v>
      </c>
      <c r="BA37" s="58">
        <v>0</v>
      </c>
      <c r="BB37" s="58">
        <f t="shared" si="28"/>
        <v>175.59620000000001</v>
      </c>
      <c r="BC37" s="67">
        <v>149.1</v>
      </c>
      <c r="BD37" s="257" t="s">
        <v>418</v>
      </c>
      <c r="BE37" s="258" t="s">
        <v>418</v>
      </c>
      <c r="BF37" s="67">
        <v>70.900000000000006</v>
      </c>
      <c r="BG37" s="66">
        <v>435</v>
      </c>
      <c r="BH37" s="58">
        <v>51.9</v>
      </c>
      <c r="BI37" s="60">
        <v>55.4</v>
      </c>
      <c r="BJ37" s="66">
        <v>4.5999999999999996</v>
      </c>
      <c r="BK37" s="58" t="s">
        <v>418</v>
      </c>
      <c r="BL37" s="58">
        <v>29</v>
      </c>
      <c r="BM37" s="58">
        <v>0</v>
      </c>
      <c r="BN37" s="58">
        <f t="shared" si="29"/>
        <v>33.6</v>
      </c>
      <c r="BO37" s="67">
        <v>16.399999999999999</v>
      </c>
      <c r="BP37" s="257" t="s">
        <v>418</v>
      </c>
      <c r="BQ37" s="258" t="s">
        <v>418</v>
      </c>
      <c r="BR37" s="67" t="s">
        <v>418</v>
      </c>
      <c r="BS37" s="66">
        <v>36.299999999999997</v>
      </c>
      <c r="BT37" s="58">
        <v>3.6</v>
      </c>
      <c r="BU37" s="60">
        <v>8.8000000000000007</v>
      </c>
      <c r="BV37" s="66">
        <v>2.2000000000000002</v>
      </c>
      <c r="BW37" s="58" t="s">
        <v>418</v>
      </c>
      <c r="BX37" s="58">
        <v>9.9</v>
      </c>
      <c r="BY37" s="58">
        <v>0</v>
      </c>
      <c r="BZ37" s="58">
        <f t="shared" si="30"/>
        <v>12.100000000000001</v>
      </c>
      <c r="CA37" s="67">
        <v>5.0999999999999996</v>
      </c>
      <c r="CB37" s="257" t="s">
        <v>418</v>
      </c>
      <c r="CC37" s="258" t="s">
        <v>418</v>
      </c>
      <c r="CD37" s="67">
        <v>14.6</v>
      </c>
      <c r="CE37" s="66">
        <v>37.799999999999997</v>
      </c>
      <c r="CF37" s="58">
        <v>8</v>
      </c>
      <c r="CG37" s="60">
        <v>3.4</v>
      </c>
      <c r="CH37" s="66">
        <v>211.8</v>
      </c>
      <c r="CI37" s="58">
        <v>192.2</v>
      </c>
      <c r="CJ37" s="58">
        <v>942.8</v>
      </c>
      <c r="CK37" s="58">
        <v>225.8</v>
      </c>
      <c r="CL37" s="58">
        <f t="shared" si="21"/>
        <v>1572.6</v>
      </c>
      <c r="CM37" s="67">
        <f t="shared" si="22"/>
        <v>1221</v>
      </c>
      <c r="CN37" s="66">
        <v>284</v>
      </c>
      <c r="CO37" s="58">
        <v>296.5</v>
      </c>
      <c r="CP37" s="67">
        <f t="shared" si="31"/>
        <v>580.5</v>
      </c>
      <c r="CQ37" s="66">
        <v>1925.8</v>
      </c>
      <c r="CR37" s="58">
        <v>502.8</v>
      </c>
      <c r="CS37" s="60">
        <f t="shared" si="32"/>
        <v>513.9</v>
      </c>
      <c r="CT37" s="60">
        <f t="shared" si="33"/>
        <v>4592.7999999999993</v>
      </c>
      <c r="CW37" s="395"/>
    </row>
    <row r="38" spans="1:101" ht="12.75" customHeight="1">
      <c r="A38" s="194">
        <v>40969</v>
      </c>
      <c r="B38" s="66">
        <v>98.2</v>
      </c>
      <c r="C38" s="58">
        <v>82.787999999999997</v>
      </c>
      <c r="D38" s="58">
        <v>137.9</v>
      </c>
      <c r="E38" s="58">
        <v>182.6</v>
      </c>
      <c r="F38" s="58">
        <f t="shared" si="23"/>
        <v>501.48800000000006</v>
      </c>
      <c r="G38" s="67">
        <v>407.4</v>
      </c>
      <c r="H38" s="66">
        <v>85.7</v>
      </c>
      <c r="I38" s="58">
        <v>184.6</v>
      </c>
      <c r="J38" s="67">
        <v>270.3</v>
      </c>
      <c r="K38" s="66">
        <v>424.8</v>
      </c>
      <c r="L38" s="58">
        <v>157.19999999999999</v>
      </c>
      <c r="M38" s="60">
        <v>162.19999999999999</v>
      </c>
      <c r="N38" s="66">
        <v>34.4</v>
      </c>
      <c r="O38" s="58">
        <v>43.653500000000001</v>
      </c>
      <c r="P38" s="58">
        <v>307.60000000000002</v>
      </c>
      <c r="Q38" s="58">
        <v>18.5</v>
      </c>
      <c r="R38" s="58">
        <f t="shared" si="34"/>
        <v>404.15350000000001</v>
      </c>
      <c r="S38" s="67">
        <v>311.3</v>
      </c>
      <c r="T38" s="66">
        <v>50.5</v>
      </c>
      <c r="U38" s="58">
        <v>44.3</v>
      </c>
      <c r="V38" s="67">
        <f t="shared" si="24"/>
        <v>94.8</v>
      </c>
      <c r="W38" s="66">
        <v>340.7</v>
      </c>
      <c r="X38" s="58">
        <v>127.4</v>
      </c>
      <c r="Y38" s="60">
        <v>156.30000000000001</v>
      </c>
      <c r="Z38" s="66">
        <v>41.4</v>
      </c>
      <c r="AA38" s="58">
        <v>42.125599999999999</v>
      </c>
      <c r="AB38" s="58">
        <v>229.3</v>
      </c>
      <c r="AC38" s="58">
        <v>31.3</v>
      </c>
      <c r="AD38" s="58">
        <f t="shared" si="25"/>
        <v>344.12560000000002</v>
      </c>
      <c r="AE38" s="67">
        <v>248.1</v>
      </c>
      <c r="AF38" s="66">
        <v>77.7</v>
      </c>
      <c r="AG38" s="58">
        <v>44.2</v>
      </c>
      <c r="AH38" s="67">
        <f t="shared" si="26"/>
        <v>121.9</v>
      </c>
      <c r="AI38" s="66">
        <v>576.4</v>
      </c>
      <c r="AJ38" s="58">
        <v>135.80000000000001</v>
      </c>
      <c r="AK38" s="60">
        <v>98.9</v>
      </c>
      <c r="AL38" s="66">
        <v>7.6</v>
      </c>
      <c r="AM38" s="58">
        <v>11.6</v>
      </c>
      <c r="AN38" s="58">
        <v>90.8</v>
      </c>
      <c r="AO38" s="71" t="s">
        <v>418</v>
      </c>
      <c r="AP38" s="58">
        <f t="shared" si="27"/>
        <v>110</v>
      </c>
      <c r="AQ38" s="67">
        <v>81</v>
      </c>
      <c r="AR38" s="66">
        <v>14.8</v>
      </c>
      <c r="AS38" s="58">
        <v>8.1</v>
      </c>
      <c r="AT38" s="67">
        <v>23</v>
      </c>
      <c r="AU38" s="66">
        <v>147.6</v>
      </c>
      <c r="AV38" s="58">
        <v>30.6</v>
      </c>
      <c r="AW38" s="60">
        <v>37.5</v>
      </c>
      <c r="AX38" s="66">
        <v>21.7</v>
      </c>
      <c r="AY38" s="58">
        <v>17.8523</v>
      </c>
      <c r="AZ38" s="58">
        <v>141.19999999999999</v>
      </c>
      <c r="BA38" s="58">
        <v>0</v>
      </c>
      <c r="BB38" s="58">
        <f t="shared" si="28"/>
        <v>180.75229999999999</v>
      </c>
      <c r="BC38" s="67">
        <v>151.6</v>
      </c>
      <c r="BD38" s="257" t="s">
        <v>418</v>
      </c>
      <c r="BE38" s="258" t="s">
        <v>418</v>
      </c>
      <c r="BF38" s="67">
        <v>76.5</v>
      </c>
      <c r="BG38" s="66">
        <v>442.8</v>
      </c>
      <c r="BH38" s="58">
        <v>55.6</v>
      </c>
      <c r="BI38" s="60">
        <v>54.6</v>
      </c>
      <c r="BJ38" s="66">
        <v>4.5</v>
      </c>
      <c r="BK38" s="58" t="s">
        <v>418</v>
      </c>
      <c r="BL38" s="58">
        <v>29.3</v>
      </c>
      <c r="BM38" s="58">
        <v>0</v>
      </c>
      <c r="BN38" s="58">
        <f t="shared" si="29"/>
        <v>33.799999999999997</v>
      </c>
      <c r="BO38" s="67">
        <v>16</v>
      </c>
      <c r="BP38" s="257" t="s">
        <v>418</v>
      </c>
      <c r="BQ38" s="258" t="s">
        <v>418</v>
      </c>
      <c r="BR38" s="259" t="s">
        <v>418</v>
      </c>
      <c r="BS38" s="66">
        <v>37.299999999999997</v>
      </c>
      <c r="BT38" s="58">
        <v>3.4</v>
      </c>
      <c r="BU38" s="60">
        <v>7.6</v>
      </c>
      <c r="BV38" s="66">
        <v>2.1</v>
      </c>
      <c r="BW38" s="58" t="s">
        <v>418</v>
      </c>
      <c r="BX38" s="58">
        <v>9.6999999999999993</v>
      </c>
      <c r="BY38" s="58">
        <v>0</v>
      </c>
      <c r="BZ38" s="58">
        <f t="shared" si="30"/>
        <v>11.799999999999999</v>
      </c>
      <c r="CA38" s="67">
        <v>4.8</v>
      </c>
      <c r="CB38" s="257" t="s">
        <v>418</v>
      </c>
      <c r="CC38" s="258" t="s">
        <v>418</v>
      </c>
      <c r="CD38" s="67">
        <v>16.2</v>
      </c>
      <c r="CE38" s="66">
        <v>46.2</v>
      </c>
      <c r="CF38" s="58">
        <v>8.6</v>
      </c>
      <c r="CG38" s="60">
        <v>3.8</v>
      </c>
      <c r="CH38" s="66">
        <v>210</v>
      </c>
      <c r="CI38" s="58">
        <v>198.2</v>
      </c>
      <c r="CJ38" s="58">
        <v>945.9</v>
      </c>
      <c r="CK38" s="58">
        <v>232.4</v>
      </c>
      <c r="CL38" s="58">
        <f t="shared" si="21"/>
        <v>1586.5</v>
      </c>
      <c r="CM38" s="67">
        <f t="shared" si="22"/>
        <v>1220.2</v>
      </c>
      <c r="CN38" s="66">
        <v>296.7</v>
      </c>
      <c r="CO38" s="58">
        <v>305.89999999999998</v>
      </c>
      <c r="CP38" s="67">
        <f t="shared" si="31"/>
        <v>602.59999999999991</v>
      </c>
      <c r="CQ38" s="66">
        <v>2015.8</v>
      </c>
      <c r="CR38" s="58">
        <v>518.70000000000005</v>
      </c>
      <c r="CS38" s="60">
        <f t="shared" si="32"/>
        <v>520.9</v>
      </c>
      <c r="CT38" s="60">
        <f t="shared" si="33"/>
        <v>4725.7999999999993</v>
      </c>
      <c r="CW38" s="395"/>
    </row>
    <row r="39" spans="1:101" ht="12.75" customHeight="1">
      <c r="A39" s="194">
        <v>41000</v>
      </c>
      <c r="B39" s="66">
        <v>91.1</v>
      </c>
      <c r="C39" s="58">
        <v>74.779399999999995</v>
      </c>
      <c r="D39" s="58">
        <v>129.1</v>
      </c>
      <c r="E39" s="58">
        <v>166</v>
      </c>
      <c r="F39" s="58">
        <f t="shared" si="23"/>
        <v>460.97939999999994</v>
      </c>
      <c r="G39" s="67">
        <v>372.5</v>
      </c>
      <c r="H39" s="66">
        <v>88.6</v>
      </c>
      <c r="I39" s="58">
        <v>189.5</v>
      </c>
      <c r="J39" s="67">
        <v>278.10000000000002</v>
      </c>
      <c r="K39" s="66">
        <v>387.8</v>
      </c>
      <c r="L39" s="58">
        <v>139.30000000000001</v>
      </c>
      <c r="M39" s="60">
        <v>138.4</v>
      </c>
      <c r="N39" s="66">
        <v>31.6</v>
      </c>
      <c r="O39" s="58">
        <v>39.171900000000001</v>
      </c>
      <c r="P39" s="58">
        <v>283</v>
      </c>
      <c r="Q39" s="58">
        <v>16.899999999999999</v>
      </c>
      <c r="R39" s="58">
        <f t="shared" si="34"/>
        <v>370.67189999999999</v>
      </c>
      <c r="S39" s="67">
        <v>282.7</v>
      </c>
      <c r="T39" s="66">
        <v>48.6</v>
      </c>
      <c r="U39" s="58">
        <v>44.9</v>
      </c>
      <c r="V39" s="67">
        <f t="shared" si="24"/>
        <v>93.5</v>
      </c>
      <c r="W39" s="66">
        <v>316.89999999999998</v>
      </c>
      <c r="X39" s="58">
        <v>114.7</v>
      </c>
      <c r="Y39" s="60">
        <v>136</v>
      </c>
      <c r="Z39" s="66">
        <v>38.6</v>
      </c>
      <c r="AA39" s="58">
        <v>39.2517</v>
      </c>
      <c r="AB39" s="58">
        <v>213.6</v>
      </c>
      <c r="AC39" s="58">
        <v>28.9</v>
      </c>
      <c r="AD39" s="58">
        <f t="shared" si="25"/>
        <v>320.35169999999994</v>
      </c>
      <c r="AE39" s="67">
        <v>227.8</v>
      </c>
      <c r="AF39" s="66">
        <v>77.5</v>
      </c>
      <c r="AG39" s="58">
        <v>46.7</v>
      </c>
      <c r="AH39" s="67">
        <f t="shared" si="26"/>
        <v>124.2</v>
      </c>
      <c r="AI39" s="66">
        <v>584.29999999999995</v>
      </c>
      <c r="AJ39" s="58">
        <v>129.80000000000001</v>
      </c>
      <c r="AK39" s="60">
        <v>95.3</v>
      </c>
      <c r="AL39" s="66">
        <v>6.9</v>
      </c>
      <c r="AM39" s="58">
        <v>10.4</v>
      </c>
      <c r="AN39" s="58">
        <v>85.8</v>
      </c>
      <c r="AO39" s="71" t="s">
        <v>418</v>
      </c>
      <c r="AP39" s="58">
        <f t="shared" si="27"/>
        <v>103.1</v>
      </c>
      <c r="AQ39" s="67">
        <v>74.400000000000006</v>
      </c>
      <c r="AR39" s="66">
        <v>14</v>
      </c>
      <c r="AS39" s="58">
        <v>7.2</v>
      </c>
      <c r="AT39" s="67">
        <v>21.2</v>
      </c>
      <c r="AU39" s="66">
        <v>136.1</v>
      </c>
      <c r="AV39" s="58">
        <v>27</v>
      </c>
      <c r="AW39" s="60">
        <v>33.299999999999997</v>
      </c>
      <c r="AX39" s="66">
        <v>20.2</v>
      </c>
      <c r="AY39" s="58">
        <v>15.656799999999999</v>
      </c>
      <c r="AZ39" s="58">
        <v>125.8</v>
      </c>
      <c r="BA39" s="58">
        <v>0</v>
      </c>
      <c r="BB39" s="58">
        <f t="shared" si="28"/>
        <v>161.6568</v>
      </c>
      <c r="BC39" s="67">
        <v>134.1</v>
      </c>
      <c r="BD39" s="257" t="s">
        <v>418</v>
      </c>
      <c r="BE39" s="258" t="s">
        <v>418</v>
      </c>
      <c r="BF39" s="67">
        <v>74.2</v>
      </c>
      <c r="BG39" s="66">
        <v>435.4</v>
      </c>
      <c r="BH39" s="58">
        <v>48.5</v>
      </c>
      <c r="BI39" s="60">
        <v>45.9</v>
      </c>
      <c r="BJ39" s="66">
        <v>3.7</v>
      </c>
      <c r="BK39" s="58" t="s">
        <v>418</v>
      </c>
      <c r="BL39" s="58">
        <v>25.1</v>
      </c>
      <c r="BM39" s="58">
        <v>0</v>
      </c>
      <c r="BN39" s="58">
        <f t="shared" si="29"/>
        <v>28.8</v>
      </c>
      <c r="BO39" s="67">
        <v>14.1</v>
      </c>
      <c r="BP39" s="257" t="s">
        <v>418</v>
      </c>
      <c r="BQ39" s="258" t="s">
        <v>418</v>
      </c>
      <c r="BR39" s="259" t="s">
        <v>418</v>
      </c>
      <c r="BS39" s="66">
        <v>30.8</v>
      </c>
      <c r="BT39" s="58">
        <v>2.9</v>
      </c>
      <c r="BU39" s="60">
        <v>6.2</v>
      </c>
      <c r="BV39" s="66">
        <v>2.2000000000000002</v>
      </c>
      <c r="BW39" s="58" t="s">
        <v>418</v>
      </c>
      <c r="BX39" s="58">
        <v>10.199999999999999</v>
      </c>
      <c r="BY39" s="58">
        <v>0</v>
      </c>
      <c r="BZ39" s="58">
        <f t="shared" si="30"/>
        <v>12.399999999999999</v>
      </c>
      <c r="CA39" s="67">
        <v>5</v>
      </c>
      <c r="CB39" s="257" t="s">
        <v>418</v>
      </c>
      <c r="CC39" s="258" t="s">
        <v>418</v>
      </c>
      <c r="CD39" s="67">
        <v>16.399999999999999</v>
      </c>
      <c r="CE39" s="66">
        <v>39.9</v>
      </c>
      <c r="CF39" s="58">
        <v>8.8000000000000007</v>
      </c>
      <c r="CG39" s="60">
        <v>4.0999999999999996</v>
      </c>
      <c r="CH39" s="66">
        <v>194.3</v>
      </c>
      <c r="CI39" s="58">
        <v>179.4</v>
      </c>
      <c r="CJ39" s="58">
        <v>872.5</v>
      </c>
      <c r="CK39" s="58">
        <v>211.8</v>
      </c>
      <c r="CL39" s="58">
        <f t="shared" si="21"/>
        <v>1458</v>
      </c>
      <c r="CM39" s="67">
        <f t="shared" si="22"/>
        <v>1110.5999999999999</v>
      </c>
      <c r="CN39" s="66">
        <v>294</v>
      </c>
      <c r="CO39" s="58">
        <v>313.60000000000002</v>
      </c>
      <c r="CP39" s="67">
        <f t="shared" si="31"/>
        <v>607.6</v>
      </c>
      <c r="CQ39" s="66">
        <v>1931.2</v>
      </c>
      <c r="CR39" s="58">
        <v>470.9</v>
      </c>
      <c r="CS39" s="60">
        <f t="shared" si="32"/>
        <v>459.2</v>
      </c>
      <c r="CT39" s="60">
        <f t="shared" si="33"/>
        <v>4456</v>
      </c>
      <c r="CW39" s="395"/>
    </row>
    <row r="40" spans="1:101" ht="12.75" customHeight="1">
      <c r="A40" s="194">
        <v>41030</v>
      </c>
      <c r="B40" s="66">
        <v>98</v>
      </c>
      <c r="C40" s="58">
        <v>82.807400000000001</v>
      </c>
      <c r="D40" s="58">
        <v>147</v>
      </c>
      <c r="E40" s="58">
        <v>187.1</v>
      </c>
      <c r="F40" s="58">
        <f t="shared" si="23"/>
        <v>514.90740000000005</v>
      </c>
      <c r="G40" s="67">
        <v>411</v>
      </c>
      <c r="H40" s="66">
        <v>87.6</v>
      </c>
      <c r="I40" s="58">
        <v>184.8</v>
      </c>
      <c r="J40" s="67">
        <v>272.39999999999998</v>
      </c>
      <c r="K40" s="66">
        <v>463.1</v>
      </c>
      <c r="L40" s="58">
        <v>163.4</v>
      </c>
      <c r="M40" s="60">
        <v>160.4</v>
      </c>
      <c r="N40" s="66">
        <v>33.5</v>
      </c>
      <c r="O40" s="58">
        <v>42.317399999999999</v>
      </c>
      <c r="P40" s="58">
        <v>310.89999999999998</v>
      </c>
      <c r="Q40" s="58">
        <v>18.2</v>
      </c>
      <c r="R40" s="58">
        <f t="shared" si="34"/>
        <v>404.91739999999999</v>
      </c>
      <c r="S40" s="67">
        <v>313.7</v>
      </c>
      <c r="T40" s="66">
        <v>49.5</v>
      </c>
      <c r="U40" s="58">
        <v>44.5</v>
      </c>
      <c r="V40" s="67">
        <f t="shared" si="24"/>
        <v>94</v>
      </c>
      <c r="W40" s="66">
        <v>359.5</v>
      </c>
      <c r="X40" s="58">
        <v>129.4</v>
      </c>
      <c r="Y40" s="60">
        <v>142</v>
      </c>
      <c r="Z40" s="66">
        <v>40.5</v>
      </c>
      <c r="AA40" s="58">
        <v>42.0045</v>
      </c>
      <c r="AB40" s="58">
        <v>228.8</v>
      </c>
      <c r="AC40" s="58">
        <v>32.200000000000003</v>
      </c>
      <c r="AD40" s="58">
        <f t="shared" si="25"/>
        <v>343.50450000000001</v>
      </c>
      <c r="AE40" s="67">
        <v>245.6</v>
      </c>
      <c r="AF40" s="66">
        <v>82.1</v>
      </c>
      <c r="AG40" s="58">
        <v>46.5</v>
      </c>
      <c r="AH40" s="67">
        <f t="shared" si="26"/>
        <v>128.6</v>
      </c>
      <c r="AI40" s="66">
        <v>654.5</v>
      </c>
      <c r="AJ40" s="58">
        <v>149.5</v>
      </c>
      <c r="AK40" s="60">
        <v>108.3</v>
      </c>
      <c r="AL40" s="66">
        <v>7.5</v>
      </c>
      <c r="AM40" s="58">
        <v>10.7</v>
      </c>
      <c r="AN40" s="58">
        <v>94.6</v>
      </c>
      <c r="AO40" s="71" t="s">
        <v>418</v>
      </c>
      <c r="AP40" s="58">
        <f t="shared" si="27"/>
        <v>112.8</v>
      </c>
      <c r="AQ40" s="67">
        <v>81.099999999999994</v>
      </c>
      <c r="AR40" s="66">
        <v>13.7</v>
      </c>
      <c r="AS40" s="58">
        <v>7.7</v>
      </c>
      <c r="AT40" s="67">
        <v>21.4</v>
      </c>
      <c r="AU40" s="66">
        <v>162</v>
      </c>
      <c r="AV40" s="58">
        <v>30.6</v>
      </c>
      <c r="AW40" s="60">
        <v>38.5</v>
      </c>
      <c r="AX40" s="66">
        <v>21.6</v>
      </c>
      <c r="AY40" s="58">
        <v>17.214500000000001</v>
      </c>
      <c r="AZ40" s="58">
        <v>139</v>
      </c>
      <c r="BA40" s="58">
        <v>0</v>
      </c>
      <c r="BB40" s="58">
        <f t="shared" si="28"/>
        <v>177.81450000000001</v>
      </c>
      <c r="BC40" s="67">
        <v>148.6</v>
      </c>
      <c r="BD40" s="257" t="s">
        <v>418</v>
      </c>
      <c r="BE40" s="258" t="s">
        <v>418</v>
      </c>
      <c r="BF40" s="67">
        <v>76</v>
      </c>
      <c r="BG40" s="66">
        <v>497</v>
      </c>
      <c r="BH40" s="58">
        <v>60.5</v>
      </c>
      <c r="BI40" s="60">
        <v>45.2</v>
      </c>
      <c r="BJ40" s="66">
        <v>4.3</v>
      </c>
      <c r="BK40" s="58" t="s">
        <v>418</v>
      </c>
      <c r="BL40" s="58">
        <v>26.4</v>
      </c>
      <c r="BM40" s="58">
        <v>0</v>
      </c>
      <c r="BN40" s="58">
        <f t="shared" si="29"/>
        <v>30.7</v>
      </c>
      <c r="BO40" s="67">
        <v>15.6</v>
      </c>
      <c r="BP40" s="257" t="s">
        <v>418</v>
      </c>
      <c r="BQ40" s="258" t="s">
        <v>418</v>
      </c>
      <c r="BR40" s="67" t="s">
        <v>418</v>
      </c>
      <c r="BS40" s="66">
        <v>33</v>
      </c>
      <c r="BT40" s="58">
        <v>3.1</v>
      </c>
      <c r="BU40" s="60">
        <v>6.8</v>
      </c>
      <c r="BV40" s="66">
        <v>2.4</v>
      </c>
      <c r="BW40" s="58" t="s">
        <v>418</v>
      </c>
      <c r="BX40" s="58">
        <v>10.7</v>
      </c>
      <c r="BY40" s="58">
        <v>0</v>
      </c>
      <c r="BZ40" s="58">
        <f t="shared" si="30"/>
        <v>13.1</v>
      </c>
      <c r="CA40" s="67">
        <v>5.2</v>
      </c>
      <c r="CB40" s="257" t="s">
        <v>418</v>
      </c>
      <c r="CC40" s="258" t="s">
        <v>418</v>
      </c>
      <c r="CD40" s="67">
        <v>17</v>
      </c>
      <c r="CE40" s="66">
        <v>63.6</v>
      </c>
      <c r="CF40" s="58">
        <v>9.6999999999999993</v>
      </c>
      <c r="CG40" s="60">
        <v>4.3</v>
      </c>
      <c r="CH40" s="66">
        <v>207.8</v>
      </c>
      <c r="CI40" s="58">
        <v>195.1</v>
      </c>
      <c r="CJ40" s="58">
        <v>957.3</v>
      </c>
      <c r="CK40" s="58">
        <v>237.5</v>
      </c>
      <c r="CL40" s="58">
        <f t="shared" si="21"/>
        <v>1597.6999999999998</v>
      </c>
      <c r="CM40" s="67">
        <f t="shared" si="22"/>
        <v>1220.8</v>
      </c>
      <c r="CN40" s="66">
        <v>301.60000000000002</v>
      </c>
      <c r="CO40" s="58">
        <v>307.8</v>
      </c>
      <c r="CP40" s="67">
        <f t="shared" si="31"/>
        <v>609.40000000000009</v>
      </c>
      <c r="CQ40" s="66">
        <v>2232.6999999999998</v>
      </c>
      <c r="CR40" s="58">
        <v>546.29999999999995</v>
      </c>
      <c r="CS40" s="60">
        <f t="shared" si="32"/>
        <v>505.5</v>
      </c>
      <c r="CT40" s="60">
        <f t="shared" si="33"/>
        <v>4945.2999999999993</v>
      </c>
      <c r="CW40" s="395"/>
    </row>
    <row r="41" spans="1:101" ht="12.75" customHeight="1">
      <c r="A41" s="194">
        <v>41061</v>
      </c>
      <c r="B41" s="66">
        <v>89.6</v>
      </c>
      <c r="C41" s="58">
        <v>78.286600000000007</v>
      </c>
      <c r="D41" s="58">
        <v>130.4</v>
      </c>
      <c r="E41" s="58">
        <v>170.4</v>
      </c>
      <c r="F41" s="58">
        <f t="shared" si="23"/>
        <v>468.6866</v>
      </c>
      <c r="G41" s="67">
        <v>377.7</v>
      </c>
      <c r="H41" s="66">
        <v>86.9</v>
      </c>
      <c r="I41" s="58">
        <v>187.4</v>
      </c>
      <c r="J41" s="67">
        <v>274.3</v>
      </c>
      <c r="K41" s="66">
        <v>391.9</v>
      </c>
      <c r="L41" s="58">
        <v>144.4</v>
      </c>
      <c r="M41" s="60">
        <v>156.9</v>
      </c>
      <c r="N41" s="66">
        <v>31.7</v>
      </c>
      <c r="O41" s="58">
        <v>42.068899999999999</v>
      </c>
      <c r="P41" s="58">
        <v>288.10000000000002</v>
      </c>
      <c r="Q41" s="58">
        <v>16.7</v>
      </c>
      <c r="R41" s="58">
        <f t="shared" si="34"/>
        <v>378.56890000000004</v>
      </c>
      <c r="S41" s="67">
        <v>293</v>
      </c>
      <c r="T41" s="66">
        <v>51.1</v>
      </c>
      <c r="U41" s="58">
        <v>44.4</v>
      </c>
      <c r="V41" s="67">
        <f t="shared" si="24"/>
        <v>95.5</v>
      </c>
      <c r="W41" s="66">
        <v>310.39999999999998</v>
      </c>
      <c r="X41" s="58">
        <v>114.6</v>
      </c>
      <c r="Y41" s="60">
        <v>159</v>
      </c>
      <c r="Z41" s="66">
        <v>38.5</v>
      </c>
      <c r="AA41" s="58">
        <v>39.877900000000004</v>
      </c>
      <c r="AB41" s="58">
        <v>215</v>
      </c>
      <c r="AC41" s="58">
        <v>29.5</v>
      </c>
      <c r="AD41" s="58">
        <f t="shared" si="25"/>
        <v>322.87790000000001</v>
      </c>
      <c r="AE41" s="67">
        <v>230.4</v>
      </c>
      <c r="AF41" s="66">
        <v>81.599999999999994</v>
      </c>
      <c r="AG41" s="58">
        <v>46.5</v>
      </c>
      <c r="AH41" s="67">
        <f t="shared" si="26"/>
        <v>128.1</v>
      </c>
      <c r="AI41" s="66">
        <v>617</v>
      </c>
      <c r="AJ41" s="58">
        <v>136.69999999999999</v>
      </c>
      <c r="AK41" s="60">
        <v>99.9</v>
      </c>
      <c r="AL41" s="66">
        <v>6.8</v>
      </c>
      <c r="AM41" s="58">
        <v>10.1</v>
      </c>
      <c r="AN41" s="58">
        <v>86.2</v>
      </c>
      <c r="AO41" s="71" t="s">
        <v>418</v>
      </c>
      <c r="AP41" s="58">
        <f t="shared" si="27"/>
        <v>103.1</v>
      </c>
      <c r="AQ41" s="67">
        <v>75.099999999999994</v>
      </c>
      <c r="AR41" s="66">
        <v>12.8</v>
      </c>
      <c r="AS41" s="58">
        <v>7.1</v>
      </c>
      <c r="AT41" s="67">
        <v>19.899999999999999</v>
      </c>
      <c r="AU41" s="66">
        <v>137.4</v>
      </c>
      <c r="AV41" s="58">
        <v>28.6</v>
      </c>
      <c r="AW41" s="60">
        <v>36.1</v>
      </c>
      <c r="AX41" s="66">
        <v>19.3</v>
      </c>
      <c r="AY41" s="58">
        <v>16.562000000000001</v>
      </c>
      <c r="AZ41" s="58">
        <v>125.1</v>
      </c>
      <c r="BA41" s="58">
        <v>0</v>
      </c>
      <c r="BB41" s="58">
        <f t="shared" si="28"/>
        <v>160.96199999999999</v>
      </c>
      <c r="BC41" s="67">
        <v>139.5</v>
      </c>
      <c r="BD41" s="257" t="s">
        <v>418</v>
      </c>
      <c r="BE41" s="258" t="s">
        <v>418</v>
      </c>
      <c r="BF41" s="67">
        <v>72.400000000000006</v>
      </c>
      <c r="BG41" s="66">
        <v>448.3</v>
      </c>
      <c r="BH41" s="58">
        <v>57.1</v>
      </c>
      <c r="BI41" s="60">
        <v>40.799999999999997</v>
      </c>
      <c r="BJ41" s="66">
        <v>3.7</v>
      </c>
      <c r="BK41" s="58" t="s">
        <v>418</v>
      </c>
      <c r="BL41" s="58">
        <v>24.3</v>
      </c>
      <c r="BM41" s="58">
        <v>0</v>
      </c>
      <c r="BN41" s="58">
        <f t="shared" si="29"/>
        <v>28</v>
      </c>
      <c r="BO41" s="67">
        <v>13.6</v>
      </c>
      <c r="BP41" s="257" t="s">
        <v>418</v>
      </c>
      <c r="BQ41" s="258" t="s">
        <v>418</v>
      </c>
      <c r="BR41" s="67" t="s">
        <v>418</v>
      </c>
      <c r="BS41" s="66">
        <v>28.9</v>
      </c>
      <c r="BT41" s="58">
        <v>2.7</v>
      </c>
      <c r="BU41" s="60">
        <v>6.6</v>
      </c>
      <c r="BV41" s="66">
        <v>2.2999999999999998</v>
      </c>
      <c r="BW41" s="58" t="s">
        <v>418</v>
      </c>
      <c r="BX41" s="58">
        <v>11.1</v>
      </c>
      <c r="BY41" s="58">
        <v>0</v>
      </c>
      <c r="BZ41" s="58">
        <f t="shared" si="30"/>
        <v>13.399999999999999</v>
      </c>
      <c r="CA41" s="67">
        <v>4.9000000000000004</v>
      </c>
      <c r="CB41" s="257" t="s">
        <v>418</v>
      </c>
      <c r="CC41" s="258" t="s">
        <v>418</v>
      </c>
      <c r="CD41" s="67">
        <v>20.2</v>
      </c>
      <c r="CE41" s="66">
        <v>51.3</v>
      </c>
      <c r="CF41" s="58">
        <v>10.199999999999999</v>
      </c>
      <c r="CG41" s="60">
        <v>4.8</v>
      </c>
      <c r="CH41" s="66">
        <v>191.8</v>
      </c>
      <c r="CI41" s="58">
        <v>187</v>
      </c>
      <c r="CJ41" s="58">
        <v>880.3</v>
      </c>
      <c r="CK41" s="58">
        <v>216.6</v>
      </c>
      <c r="CL41" s="58">
        <f t="shared" si="21"/>
        <v>1475.6999999999998</v>
      </c>
      <c r="CM41" s="67">
        <f t="shared" si="22"/>
        <v>1134.2</v>
      </c>
      <c r="CN41" s="66">
        <v>300.3</v>
      </c>
      <c r="CO41" s="58">
        <v>310</v>
      </c>
      <c r="CP41" s="67">
        <f t="shared" si="31"/>
        <v>610.29999999999995</v>
      </c>
      <c r="CQ41" s="66">
        <v>1985.2</v>
      </c>
      <c r="CR41" s="58">
        <v>494.4</v>
      </c>
      <c r="CS41" s="60">
        <f t="shared" si="32"/>
        <v>504.1</v>
      </c>
      <c r="CT41" s="60">
        <f t="shared" si="33"/>
        <v>4575.3</v>
      </c>
      <c r="CW41" s="395"/>
    </row>
    <row r="42" spans="1:101" ht="12.75" customHeight="1">
      <c r="A42" s="194">
        <v>41091</v>
      </c>
      <c r="B42" s="66">
        <v>95.7</v>
      </c>
      <c r="C42" s="58">
        <v>82.957899999999995</v>
      </c>
      <c r="D42" s="58">
        <v>136.6</v>
      </c>
      <c r="E42" s="58">
        <v>181.5</v>
      </c>
      <c r="F42" s="58">
        <f t="shared" si="23"/>
        <v>496.75789999999995</v>
      </c>
      <c r="G42" s="67">
        <v>400.4</v>
      </c>
      <c r="H42" s="66">
        <v>97.8</v>
      </c>
      <c r="I42" s="58">
        <v>190.9</v>
      </c>
      <c r="J42" s="67">
        <v>288.60000000000002</v>
      </c>
      <c r="K42" s="66">
        <v>411.6</v>
      </c>
      <c r="L42" s="58">
        <v>156.4</v>
      </c>
      <c r="M42" s="60">
        <v>151.4</v>
      </c>
      <c r="N42" s="66">
        <v>34.200000000000003</v>
      </c>
      <c r="O42" s="58">
        <v>44.266100000000002</v>
      </c>
      <c r="P42" s="58">
        <v>305.10000000000002</v>
      </c>
      <c r="Q42" s="58">
        <v>17.100000000000001</v>
      </c>
      <c r="R42" s="58">
        <f t="shared" si="34"/>
        <v>400.66610000000003</v>
      </c>
      <c r="S42" s="67">
        <v>310.60000000000002</v>
      </c>
      <c r="T42" s="66">
        <v>53.5</v>
      </c>
      <c r="U42" s="58">
        <v>46.4</v>
      </c>
      <c r="V42" s="67">
        <f t="shared" si="24"/>
        <v>99.9</v>
      </c>
      <c r="W42" s="66">
        <v>310.5</v>
      </c>
      <c r="X42" s="58">
        <v>125.5</v>
      </c>
      <c r="Y42" s="60">
        <v>134.5</v>
      </c>
      <c r="Z42" s="66">
        <v>41.8</v>
      </c>
      <c r="AA42" s="58">
        <v>43.097900000000003</v>
      </c>
      <c r="AB42" s="58">
        <v>229</v>
      </c>
      <c r="AC42" s="58">
        <v>31.9</v>
      </c>
      <c r="AD42" s="58">
        <f t="shared" si="25"/>
        <v>345.79789999999997</v>
      </c>
      <c r="AE42" s="67">
        <v>245.3</v>
      </c>
      <c r="AF42" s="66">
        <v>85.7</v>
      </c>
      <c r="AG42" s="58">
        <v>47</v>
      </c>
      <c r="AH42" s="67">
        <f t="shared" si="26"/>
        <v>132.69999999999999</v>
      </c>
      <c r="AI42" s="66">
        <v>633.1</v>
      </c>
      <c r="AJ42" s="58">
        <v>144.80000000000001</v>
      </c>
      <c r="AK42" s="60">
        <v>90.6</v>
      </c>
      <c r="AL42" s="66">
        <v>6.7</v>
      </c>
      <c r="AM42" s="58">
        <v>11.1</v>
      </c>
      <c r="AN42" s="58">
        <v>91.6</v>
      </c>
      <c r="AO42" s="71" t="s">
        <v>418</v>
      </c>
      <c r="AP42" s="58">
        <f t="shared" si="27"/>
        <v>109.39999999999999</v>
      </c>
      <c r="AQ42" s="67">
        <v>80.5</v>
      </c>
      <c r="AR42" s="66">
        <v>14.5</v>
      </c>
      <c r="AS42" s="58">
        <v>7.1</v>
      </c>
      <c r="AT42" s="67">
        <v>21.6</v>
      </c>
      <c r="AU42" s="66">
        <v>132.30000000000001</v>
      </c>
      <c r="AV42" s="58">
        <v>30.6</v>
      </c>
      <c r="AW42" s="60">
        <v>32.9</v>
      </c>
      <c r="AX42" s="66">
        <v>18.8</v>
      </c>
      <c r="AY42" s="58">
        <v>17.1418</v>
      </c>
      <c r="AZ42" s="58">
        <v>132.6</v>
      </c>
      <c r="BA42" s="58">
        <v>0</v>
      </c>
      <c r="BB42" s="58">
        <f t="shared" si="28"/>
        <v>168.54179999999999</v>
      </c>
      <c r="BC42" s="67">
        <v>145.4</v>
      </c>
      <c r="BD42" s="257" t="s">
        <v>418</v>
      </c>
      <c r="BE42" s="258" t="s">
        <v>418</v>
      </c>
      <c r="BF42" s="67">
        <v>79.099999999999994</v>
      </c>
      <c r="BG42" s="66">
        <v>434.6</v>
      </c>
      <c r="BH42" s="58">
        <v>63.5</v>
      </c>
      <c r="BI42" s="60">
        <v>48.8</v>
      </c>
      <c r="BJ42" s="66">
        <v>4.2</v>
      </c>
      <c r="BK42" s="58" t="s">
        <v>418</v>
      </c>
      <c r="BL42" s="58">
        <v>26.6</v>
      </c>
      <c r="BM42" s="58">
        <v>0</v>
      </c>
      <c r="BN42" s="58">
        <f t="shared" si="29"/>
        <v>30.8</v>
      </c>
      <c r="BO42" s="67">
        <v>15.7</v>
      </c>
      <c r="BP42" s="257" t="s">
        <v>418</v>
      </c>
      <c r="BQ42" s="258" t="s">
        <v>418</v>
      </c>
      <c r="BR42" s="259" t="s">
        <v>418</v>
      </c>
      <c r="BS42" s="66">
        <v>30.1</v>
      </c>
      <c r="BT42" s="58">
        <v>3.1</v>
      </c>
      <c r="BU42" s="60">
        <v>6</v>
      </c>
      <c r="BV42" s="66">
        <v>2.6</v>
      </c>
      <c r="BW42" s="58" t="s">
        <v>418</v>
      </c>
      <c r="BX42" s="58">
        <v>12.7</v>
      </c>
      <c r="BY42" s="58">
        <v>0</v>
      </c>
      <c r="BZ42" s="58">
        <f t="shared" si="30"/>
        <v>15.299999999999999</v>
      </c>
      <c r="CA42" s="67">
        <v>5.9</v>
      </c>
      <c r="CB42" s="257" t="s">
        <v>418</v>
      </c>
      <c r="CC42" s="258" t="s">
        <v>418</v>
      </c>
      <c r="CD42" s="67">
        <v>21.2</v>
      </c>
      <c r="CE42" s="66">
        <v>51</v>
      </c>
      <c r="CF42" s="58">
        <v>11.4</v>
      </c>
      <c r="CG42" s="60">
        <v>4.0999999999999996</v>
      </c>
      <c r="CH42" s="66">
        <v>204</v>
      </c>
      <c r="CI42" s="58">
        <v>198.6</v>
      </c>
      <c r="CJ42" s="58">
        <v>934.2</v>
      </c>
      <c r="CK42" s="58">
        <v>230.5</v>
      </c>
      <c r="CL42" s="58">
        <f t="shared" si="21"/>
        <v>1567.3000000000002</v>
      </c>
      <c r="CM42" s="67">
        <f t="shared" si="22"/>
        <v>1203.8000000000002</v>
      </c>
      <c r="CN42" s="66">
        <v>325.5</v>
      </c>
      <c r="CO42" s="58">
        <v>317.8</v>
      </c>
      <c r="CP42" s="67">
        <f t="shared" si="31"/>
        <v>643.29999999999995</v>
      </c>
      <c r="CQ42" s="66">
        <v>2003.2</v>
      </c>
      <c r="CR42" s="58">
        <v>535.29999999999995</v>
      </c>
      <c r="CS42" s="60">
        <f t="shared" si="32"/>
        <v>468.3</v>
      </c>
      <c r="CT42" s="60">
        <f t="shared" si="33"/>
        <v>4682.1000000000004</v>
      </c>
      <c r="CW42" s="395"/>
    </row>
    <row r="43" spans="1:101" ht="12.75" customHeight="1">
      <c r="A43" s="194">
        <v>41122</v>
      </c>
      <c r="B43" s="66">
        <v>100.2</v>
      </c>
      <c r="C43" s="58">
        <v>84.448800000000006</v>
      </c>
      <c r="D43" s="58">
        <v>135.5</v>
      </c>
      <c r="E43" s="58">
        <v>187.4</v>
      </c>
      <c r="F43" s="58">
        <f t="shared" si="23"/>
        <v>507.54880000000003</v>
      </c>
      <c r="G43" s="67">
        <v>417.2</v>
      </c>
      <c r="H43" s="66">
        <v>89.9</v>
      </c>
      <c r="I43" s="58">
        <v>193.8</v>
      </c>
      <c r="J43" s="67">
        <v>283.7</v>
      </c>
      <c r="K43" s="66">
        <v>441.8</v>
      </c>
      <c r="L43" s="58">
        <v>162.5</v>
      </c>
      <c r="M43" s="60">
        <v>142.1</v>
      </c>
      <c r="N43" s="66">
        <v>34.799999999999997</v>
      </c>
      <c r="O43" s="58">
        <v>44.344800000000006</v>
      </c>
      <c r="P43" s="58">
        <v>313.5</v>
      </c>
      <c r="Q43" s="58">
        <v>18</v>
      </c>
      <c r="R43" s="58">
        <f t="shared" si="34"/>
        <v>410.64480000000003</v>
      </c>
      <c r="S43" s="67">
        <v>319</v>
      </c>
      <c r="T43" s="66">
        <v>56.1</v>
      </c>
      <c r="U43" s="58">
        <v>43.3</v>
      </c>
      <c r="V43" s="67">
        <f t="shared" si="24"/>
        <v>99.4</v>
      </c>
      <c r="W43" s="66">
        <v>320.89999999999998</v>
      </c>
      <c r="X43" s="58">
        <v>127.6</v>
      </c>
      <c r="Y43" s="60">
        <v>142</v>
      </c>
      <c r="Z43" s="66">
        <v>43.1</v>
      </c>
      <c r="AA43" s="58">
        <v>44.660800000000002</v>
      </c>
      <c r="AB43" s="58">
        <v>239.2</v>
      </c>
      <c r="AC43" s="58">
        <v>32.200000000000003</v>
      </c>
      <c r="AD43" s="58">
        <f t="shared" si="25"/>
        <v>359.16079999999999</v>
      </c>
      <c r="AE43" s="67">
        <v>254.5</v>
      </c>
      <c r="AF43" s="66">
        <v>89.6</v>
      </c>
      <c r="AG43" s="58">
        <v>49.1</v>
      </c>
      <c r="AH43" s="67">
        <f t="shared" si="26"/>
        <v>138.69999999999999</v>
      </c>
      <c r="AI43" s="66">
        <v>718.9</v>
      </c>
      <c r="AJ43" s="58">
        <v>152.30000000000001</v>
      </c>
      <c r="AK43" s="60">
        <v>95.8</v>
      </c>
      <c r="AL43" s="66">
        <v>7.3</v>
      </c>
      <c r="AM43" s="58">
        <v>11.2</v>
      </c>
      <c r="AN43" s="58">
        <v>92.8</v>
      </c>
      <c r="AO43" s="71" t="s">
        <v>418</v>
      </c>
      <c r="AP43" s="58">
        <f t="shared" si="27"/>
        <v>111.3</v>
      </c>
      <c r="AQ43" s="67">
        <v>82.9</v>
      </c>
      <c r="AR43" s="66">
        <v>14.5</v>
      </c>
      <c r="AS43" s="58">
        <v>7.8</v>
      </c>
      <c r="AT43" s="67">
        <v>22.3</v>
      </c>
      <c r="AU43" s="66">
        <v>135.6</v>
      </c>
      <c r="AV43" s="58">
        <v>32.700000000000003</v>
      </c>
      <c r="AW43" s="60">
        <v>33.700000000000003</v>
      </c>
      <c r="AX43" s="66">
        <v>20.9</v>
      </c>
      <c r="AY43" s="58">
        <v>18.435400000000001</v>
      </c>
      <c r="AZ43" s="58">
        <v>135.6</v>
      </c>
      <c r="BA43" s="58">
        <v>0</v>
      </c>
      <c r="BB43" s="58">
        <f t="shared" si="28"/>
        <v>174.93539999999999</v>
      </c>
      <c r="BC43" s="67">
        <v>151.30000000000001</v>
      </c>
      <c r="BD43" s="257" t="s">
        <v>418</v>
      </c>
      <c r="BE43" s="258" t="s">
        <v>418</v>
      </c>
      <c r="BF43" s="67">
        <v>79.7</v>
      </c>
      <c r="BG43" s="66">
        <v>467.1</v>
      </c>
      <c r="BH43" s="58">
        <v>68</v>
      </c>
      <c r="BI43" s="60">
        <v>39.200000000000003</v>
      </c>
      <c r="BJ43" s="66">
        <v>4.4000000000000004</v>
      </c>
      <c r="BK43" s="58" t="s">
        <v>418</v>
      </c>
      <c r="BL43" s="58">
        <v>26.5</v>
      </c>
      <c r="BM43" s="58">
        <v>0</v>
      </c>
      <c r="BN43" s="58">
        <f t="shared" si="29"/>
        <v>30.9</v>
      </c>
      <c r="BO43" s="67">
        <v>16.2</v>
      </c>
      <c r="BP43" s="257" t="s">
        <v>418</v>
      </c>
      <c r="BQ43" s="258" t="s">
        <v>418</v>
      </c>
      <c r="BR43" s="259" t="s">
        <v>418</v>
      </c>
      <c r="BS43" s="66">
        <v>31.3</v>
      </c>
      <c r="BT43" s="58">
        <v>3.3</v>
      </c>
      <c r="BU43" s="60">
        <v>5.6</v>
      </c>
      <c r="BV43" s="66">
        <v>2.5</v>
      </c>
      <c r="BW43" s="58" t="s">
        <v>418</v>
      </c>
      <c r="BX43" s="58">
        <v>11.3</v>
      </c>
      <c r="BY43" s="58">
        <v>0</v>
      </c>
      <c r="BZ43" s="58">
        <f t="shared" si="30"/>
        <v>13.8</v>
      </c>
      <c r="CA43" s="67">
        <v>6.1</v>
      </c>
      <c r="CB43" s="257" t="s">
        <v>418</v>
      </c>
      <c r="CC43" s="258" t="s">
        <v>418</v>
      </c>
      <c r="CD43" s="67">
        <v>29.2</v>
      </c>
      <c r="CE43" s="66">
        <v>44.8</v>
      </c>
      <c r="CF43" s="58">
        <v>11</v>
      </c>
      <c r="CG43" s="60">
        <v>3.9</v>
      </c>
      <c r="CH43" s="66">
        <v>213.2</v>
      </c>
      <c r="CI43" s="58">
        <v>203.2</v>
      </c>
      <c r="CJ43" s="58">
        <v>954.3</v>
      </c>
      <c r="CK43" s="58">
        <v>237.6</v>
      </c>
      <c r="CL43" s="58">
        <f t="shared" si="21"/>
        <v>1608.2999999999997</v>
      </c>
      <c r="CM43" s="67">
        <f t="shared" si="22"/>
        <v>1247.2</v>
      </c>
      <c r="CN43" s="66">
        <v>332.2</v>
      </c>
      <c r="CO43" s="58">
        <v>320.89999999999998</v>
      </c>
      <c r="CP43" s="67">
        <f t="shared" si="31"/>
        <v>653.09999999999991</v>
      </c>
      <c r="CQ43" s="66">
        <v>2160.4</v>
      </c>
      <c r="CR43" s="58">
        <v>557.4</v>
      </c>
      <c r="CS43" s="60">
        <f t="shared" si="32"/>
        <v>462.3</v>
      </c>
      <c r="CT43" s="60">
        <f t="shared" si="33"/>
        <v>4884.0999999999995</v>
      </c>
      <c r="CW43" s="395"/>
    </row>
    <row r="44" spans="1:101" ht="12.75" customHeight="1">
      <c r="A44" s="194">
        <v>41153</v>
      </c>
      <c r="B44" s="66">
        <v>91</v>
      </c>
      <c r="C44" s="58">
        <v>80.5916</v>
      </c>
      <c r="D44" s="58">
        <v>124.3</v>
      </c>
      <c r="E44" s="58">
        <v>171.4</v>
      </c>
      <c r="F44" s="58">
        <f t="shared" si="23"/>
        <v>467.29160000000002</v>
      </c>
      <c r="G44" s="67">
        <v>384.5</v>
      </c>
      <c r="H44" s="66">
        <v>92.7</v>
      </c>
      <c r="I44" s="58">
        <v>190.1</v>
      </c>
      <c r="J44" s="67">
        <v>282.8</v>
      </c>
      <c r="K44" s="66">
        <v>403</v>
      </c>
      <c r="L44" s="58">
        <v>150.80000000000001</v>
      </c>
      <c r="M44" s="60">
        <v>111.5</v>
      </c>
      <c r="N44" s="66">
        <v>31.6</v>
      </c>
      <c r="O44" s="58">
        <v>41.038599999999995</v>
      </c>
      <c r="P44" s="58">
        <v>276.7</v>
      </c>
      <c r="Q44" s="58">
        <v>16.399999999999999</v>
      </c>
      <c r="R44" s="58">
        <f t="shared" si="34"/>
        <v>365.73859999999996</v>
      </c>
      <c r="S44" s="67">
        <v>286.60000000000002</v>
      </c>
      <c r="T44" s="66">
        <v>55.9</v>
      </c>
      <c r="U44" s="58">
        <v>42.2</v>
      </c>
      <c r="V44" s="67">
        <f t="shared" si="24"/>
        <v>98.1</v>
      </c>
      <c r="W44" s="66">
        <v>303.3</v>
      </c>
      <c r="X44" s="58">
        <v>121.1</v>
      </c>
      <c r="Y44" s="60">
        <v>115.2</v>
      </c>
      <c r="Z44" s="66">
        <v>39.6</v>
      </c>
      <c r="AA44" s="58">
        <v>43.268999999999998</v>
      </c>
      <c r="AB44" s="58">
        <v>216.1</v>
      </c>
      <c r="AC44" s="58">
        <v>28.8</v>
      </c>
      <c r="AD44" s="58">
        <f t="shared" si="25"/>
        <v>327.76900000000001</v>
      </c>
      <c r="AE44" s="67">
        <v>236.8</v>
      </c>
      <c r="AF44" s="66">
        <v>90.3</v>
      </c>
      <c r="AG44" s="58">
        <v>48.1</v>
      </c>
      <c r="AH44" s="67">
        <f t="shared" si="26"/>
        <v>138.4</v>
      </c>
      <c r="AI44" s="66">
        <v>670.8</v>
      </c>
      <c r="AJ44" s="58">
        <v>141.5</v>
      </c>
      <c r="AK44" s="60">
        <v>97.3</v>
      </c>
      <c r="AL44" s="66">
        <v>6.9</v>
      </c>
      <c r="AM44" s="58">
        <v>10.6</v>
      </c>
      <c r="AN44" s="58">
        <v>85</v>
      </c>
      <c r="AO44" s="71" t="s">
        <v>418</v>
      </c>
      <c r="AP44" s="58">
        <f t="shared" si="27"/>
        <v>102.5</v>
      </c>
      <c r="AQ44" s="67">
        <v>76.400000000000006</v>
      </c>
      <c r="AR44" s="66">
        <v>14.4</v>
      </c>
      <c r="AS44" s="58">
        <v>6.9</v>
      </c>
      <c r="AT44" s="67">
        <v>21.3</v>
      </c>
      <c r="AU44" s="66">
        <v>126.4</v>
      </c>
      <c r="AV44" s="58">
        <v>29</v>
      </c>
      <c r="AW44" s="60">
        <v>29.9</v>
      </c>
      <c r="AX44" s="66">
        <v>22.5</v>
      </c>
      <c r="AY44" s="58">
        <v>19.431900000000002</v>
      </c>
      <c r="AZ44" s="58">
        <v>138.1</v>
      </c>
      <c r="BA44" s="58">
        <v>0</v>
      </c>
      <c r="BB44" s="58">
        <f t="shared" si="28"/>
        <v>180.03190000000001</v>
      </c>
      <c r="BC44" s="67">
        <v>144.30000000000001</v>
      </c>
      <c r="BD44" s="257" t="s">
        <v>418</v>
      </c>
      <c r="BE44" s="258" t="s">
        <v>418</v>
      </c>
      <c r="BF44" s="67">
        <v>74.400000000000006</v>
      </c>
      <c r="BG44" s="66">
        <v>420.1</v>
      </c>
      <c r="BH44" s="58">
        <v>63.6</v>
      </c>
      <c r="BI44" s="60">
        <v>43.8</v>
      </c>
      <c r="BJ44" s="66">
        <v>3.8</v>
      </c>
      <c r="BK44" s="58" t="s">
        <v>418</v>
      </c>
      <c r="BL44" s="58">
        <v>23.3</v>
      </c>
      <c r="BM44" s="58">
        <v>0</v>
      </c>
      <c r="BN44" s="58">
        <f t="shared" si="29"/>
        <v>27.1</v>
      </c>
      <c r="BO44" s="67">
        <v>13.7</v>
      </c>
      <c r="BP44" s="257" t="s">
        <v>418</v>
      </c>
      <c r="BQ44" s="258" t="s">
        <v>418</v>
      </c>
      <c r="BR44" s="67" t="s">
        <v>418</v>
      </c>
      <c r="BS44" s="66">
        <v>29.7</v>
      </c>
      <c r="BT44" s="58">
        <v>2.9</v>
      </c>
      <c r="BU44" s="60">
        <v>7.3</v>
      </c>
      <c r="BV44" s="66">
        <v>2.2000000000000002</v>
      </c>
      <c r="BW44" s="58" t="s">
        <v>418</v>
      </c>
      <c r="BX44" s="58">
        <v>9.6</v>
      </c>
      <c r="BY44" s="58">
        <v>0</v>
      </c>
      <c r="BZ44" s="58">
        <f t="shared" si="30"/>
        <v>11.8</v>
      </c>
      <c r="CA44" s="67">
        <v>5</v>
      </c>
      <c r="CB44" s="257" t="s">
        <v>418</v>
      </c>
      <c r="CC44" s="258" t="s">
        <v>418</v>
      </c>
      <c r="CD44" s="67">
        <v>16.600000000000001</v>
      </c>
      <c r="CE44" s="66">
        <v>49.2</v>
      </c>
      <c r="CF44" s="58">
        <v>9.4</v>
      </c>
      <c r="CG44" s="60">
        <v>3.8</v>
      </c>
      <c r="CH44" s="66">
        <v>197.6</v>
      </c>
      <c r="CI44" s="58">
        <v>195.1</v>
      </c>
      <c r="CJ44" s="58">
        <v>873.1</v>
      </c>
      <c r="CK44" s="58">
        <v>216.6</v>
      </c>
      <c r="CL44" s="58">
        <f t="shared" si="21"/>
        <v>1482.3999999999999</v>
      </c>
      <c r="CM44" s="67">
        <f t="shared" si="22"/>
        <v>1147.3000000000002</v>
      </c>
      <c r="CN44" s="66">
        <v>320.2</v>
      </c>
      <c r="CO44" s="58">
        <v>311.39999999999998</v>
      </c>
      <c r="CP44" s="67">
        <f t="shared" si="31"/>
        <v>631.59999999999991</v>
      </c>
      <c r="CQ44" s="66">
        <v>2002.5</v>
      </c>
      <c r="CR44" s="58">
        <v>518.29999999999995</v>
      </c>
      <c r="CS44" s="60">
        <f t="shared" si="32"/>
        <v>408.8</v>
      </c>
      <c r="CT44" s="60">
        <f t="shared" si="33"/>
        <v>4525.3</v>
      </c>
      <c r="CW44" s="395"/>
    </row>
    <row r="45" spans="1:101" ht="12.75" customHeight="1">
      <c r="A45" s="194">
        <v>41183</v>
      </c>
      <c r="B45" s="66">
        <v>94.2</v>
      </c>
      <c r="C45" s="58">
        <v>82.706199999999995</v>
      </c>
      <c r="D45" s="58">
        <v>138.4</v>
      </c>
      <c r="E45" s="58">
        <v>177.9</v>
      </c>
      <c r="F45" s="58">
        <f t="shared" si="23"/>
        <v>493.20619999999997</v>
      </c>
      <c r="G45" s="67">
        <v>396.8</v>
      </c>
      <c r="H45" s="66">
        <v>98.5</v>
      </c>
      <c r="I45" s="58">
        <v>196.1</v>
      </c>
      <c r="J45" s="67">
        <v>294.5</v>
      </c>
      <c r="K45" s="66">
        <v>461.8</v>
      </c>
      <c r="L45" s="58">
        <v>165.5</v>
      </c>
      <c r="M45" s="60">
        <v>127</v>
      </c>
      <c r="N45" s="66">
        <v>33</v>
      </c>
      <c r="O45" s="58">
        <v>43.402099999999997</v>
      </c>
      <c r="P45" s="58">
        <v>296.7</v>
      </c>
      <c r="Q45" s="58">
        <v>16.899999999999999</v>
      </c>
      <c r="R45" s="58">
        <f t="shared" si="34"/>
        <v>390.00209999999993</v>
      </c>
      <c r="S45" s="67">
        <v>301.2</v>
      </c>
      <c r="T45" s="66">
        <v>53.1</v>
      </c>
      <c r="U45" s="58">
        <v>55.9</v>
      </c>
      <c r="V45" s="67">
        <f t="shared" si="24"/>
        <v>109</v>
      </c>
      <c r="W45" s="66">
        <v>342.5</v>
      </c>
      <c r="X45" s="58">
        <v>130.80000000000001</v>
      </c>
      <c r="Y45" s="60">
        <v>145.6</v>
      </c>
      <c r="Z45" s="66">
        <v>40.4</v>
      </c>
      <c r="AA45" s="58">
        <v>44.136300000000006</v>
      </c>
      <c r="AB45" s="58">
        <v>223.7</v>
      </c>
      <c r="AC45" s="58">
        <v>30.2</v>
      </c>
      <c r="AD45" s="58">
        <f t="shared" si="25"/>
        <v>338.43630000000002</v>
      </c>
      <c r="AE45" s="67">
        <v>241.2</v>
      </c>
      <c r="AF45" s="66">
        <v>91.8</v>
      </c>
      <c r="AG45" s="58">
        <v>48.5</v>
      </c>
      <c r="AH45" s="67">
        <f t="shared" si="26"/>
        <v>140.30000000000001</v>
      </c>
      <c r="AI45" s="66">
        <v>713.9</v>
      </c>
      <c r="AJ45" s="58">
        <v>151.6</v>
      </c>
      <c r="AK45" s="60">
        <v>104.3</v>
      </c>
      <c r="AL45" s="66">
        <v>7.2</v>
      </c>
      <c r="AM45" s="58">
        <v>11.3</v>
      </c>
      <c r="AN45" s="58">
        <v>89.3</v>
      </c>
      <c r="AO45" s="71" t="s">
        <v>418</v>
      </c>
      <c r="AP45" s="58">
        <f t="shared" si="27"/>
        <v>107.8</v>
      </c>
      <c r="AQ45" s="67">
        <v>79.099999999999994</v>
      </c>
      <c r="AR45" s="66">
        <v>15.4</v>
      </c>
      <c r="AS45" s="58">
        <v>7.8</v>
      </c>
      <c r="AT45" s="67">
        <v>23.3</v>
      </c>
      <c r="AU45" s="66">
        <v>147</v>
      </c>
      <c r="AV45" s="58">
        <v>31.2</v>
      </c>
      <c r="AW45" s="60">
        <v>32.4</v>
      </c>
      <c r="AX45" s="66">
        <v>22.5</v>
      </c>
      <c r="AY45" s="58">
        <v>19.763099999999998</v>
      </c>
      <c r="AZ45" s="58">
        <v>141.4</v>
      </c>
      <c r="BA45" s="58">
        <v>0</v>
      </c>
      <c r="BB45" s="58">
        <f t="shared" si="28"/>
        <v>183.66309999999999</v>
      </c>
      <c r="BC45" s="67">
        <v>145.4</v>
      </c>
      <c r="BD45" s="257" t="s">
        <v>418</v>
      </c>
      <c r="BE45" s="258" t="s">
        <v>418</v>
      </c>
      <c r="BF45" s="67">
        <v>86.4</v>
      </c>
      <c r="BG45" s="66">
        <v>483.5</v>
      </c>
      <c r="BH45" s="58">
        <v>67.2</v>
      </c>
      <c r="BI45" s="60">
        <v>42.7</v>
      </c>
      <c r="BJ45" s="66">
        <v>4.7</v>
      </c>
      <c r="BK45" s="58" t="s">
        <v>418</v>
      </c>
      <c r="BL45" s="58">
        <v>27.2</v>
      </c>
      <c r="BM45" s="58">
        <v>0</v>
      </c>
      <c r="BN45" s="58">
        <f t="shared" si="29"/>
        <v>31.9</v>
      </c>
      <c r="BO45" s="67">
        <v>15.3</v>
      </c>
      <c r="BP45" s="257" t="s">
        <v>418</v>
      </c>
      <c r="BQ45" s="258" t="s">
        <v>418</v>
      </c>
      <c r="BR45" s="67" t="s">
        <v>418</v>
      </c>
      <c r="BS45" s="66">
        <v>33.299999999999997</v>
      </c>
      <c r="BT45" s="58">
        <v>3.3</v>
      </c>
      <c r="BU45" s="60">
        <v>6.6</v>
      </c>
      <c r="BV45" s="66">
        <v>2.2000000000000002</v>
      </c>
      <c r="BW45" s="58" t="s">
        <v>418</v>
      </c>
      <c r="BX45" s="58">
        <v>9.9</v>
      </c>
      <c r="BY45" s="58">
        <v>0</v>
      </c>
      <c r="BZ45" s="58">
        <f t="shared" si="30"/>
        <v>12.100000000000001</v>
      </c>
      <c r="CA45" s="67">
        <v>5.5</v>
      </c>
      <c r="CB45" s="257" t="s">
        <v>418</v>
      </c>
      <c r="CC45" s="258" t="s">
        <v>418</v>
      </c>
      <c r="CD45" s="67">
        <v>19.100000000000001</v>
      </c>
      <c r="CE45" s="66">
        <v>44</v>
      </c>
      <c r="CF45" s="58">
        <v>9.5</v>
      </c>
      <c r="CG45" s="60">
        <v>4</v>
      </c>
      <c r="CH45" s="66">
        <v>204.2</v>
      </c>
      <c r="CI45" s="58">
        <v>201.5</v>
      </c>
      <c r="CJ45" s="58">
        <v>926.5</v>
      </c>
      <c r="CK45" s="58">
        <v>225</v>
      </c>
      <c r="CL45" s="58">
        <f t="shared" si="21"/>
        <v>1557.2</v>
      </c>
      <c r="CM45" s="67">
        <f t="shared" si="22"/>
        <v>1184.5</v>
      </c>
      <c r="CN45" s="66">
        <v>333.1</v>
      </c>
      <c r="CO45" s="58">
        <v>339.4</v>
      </c>
      <c r="CP45" s="67">
        <f t="shared" si="31"/>
        <v>672.5</v>
      </c>
      <c r="CQ45" s="66">
        <v>2226</v>
      </c>
      <c r="CR45" s="58">
        <v>559.1</v>
      </c>
      <c r="CS45" s="60">
        <f t="shared" si="32"/>
        <v>462.6</v>
      </c>
      <c r="CT45" s="60">
        <f t="shared" si="33"/>
        <v>4918.3</v>
      </c>
      <c r="CW45" s="395"/>
    </row>
    <row r="46" spans="1:101" ht="12.75" customHeight="1">
      <c r="A46" s="194">
        <v>41214</v>
      </c>
      <c r="B46" s="66">
        <v>94.5</v>
      </c>
      <c r="C46" s="58">
        <v>86.868800000000007</v>
      </c>
      <c r="D46" s="58">
        <v>140.5</v>
      </c>
      <c r="E46" s="58">
        <v>178.2</v>
      </c>
      <c r="F46" s="58">
        <f t="shared" si="23"/>
        <v>500.06880000000001</v>
      </c>
      <c r="G46" s="67">
        <v>403.4</v>
      </c>
      <c r="H46" s="66">
        <v>91.3</v>
      </c>
      <c r="I46" s="58">
        <v>184.5</v>
      </c>
      <c r="J46" s="67">
        <v>275.8</v>
      </c>
      <c r="K46" s="66">
        <v>453</v>
      </c>
      <c r="L46" s="58">
        <v>167</v>
      </c>
      <c r="M46" s="60">
        <v>121.8</v>
      </c>
      <c r="N46" s="66">
        <v>34.200000000000003</v>
      </c>
      <c r="O46" s="58">
        <v>46.046500000000002</v>
      </c>
      <c r="P46" s="58">
        <v>295.2</v>
      </c>
      <c r="Q46" s="58">
        <v>16.399999999999999</v>
      </c>
      <c r="R46" s="58">
        <f t="shared" si="34"/>
        <v>391.84649999999999</v>
      </c>
      <c r="S46" s="67">
        <v>304.60000000000002</v>
      </c>
      <c r="T46" s="66">
        <v>55.6</v>
      </c>
      <c r="U46" s="58">
        <v>51.8</v>
      </c>
      <c r="V46" s="67">
        <f t="shared" si="24"/>
        <v>107.4</v>
      </c>
      <c r="W46" s="66">
        <v>358.7</v>
      </c>
      <c r="X46" s="58">
        <v>129.9</v>
      </c>
      <c r="Y46" s="60">
        <v>158.30000000000001</v>
      </c>
      <c r="Z46" s="66">
        <v>40.700000000000003</v>
      </c>
      <c r="AA46" s="58">
        <v>44.976999999999997</v>
      </c>
      <c r="AB46" s="58">
        <v>224.6</v>
      </c>
      <c r="AC46" s="58">
        <v>29.3</v>
      </c>
      <c r="AD46" s="58">
        <f t="shared" si="25"/>
        <v>339.577</v>
      </c>
      <c r="AE46" s="67">
        <v>244.3</v>
      </c>
      <c r="AF46" s="66">
        <v>84.8</v>
      </c>
      <c r="AG46" s="58">
        <v>49.8</v>
      </c>
      <c r="AH46" s="67">
        <f t="shared" si="26"/>
        <v>134.6</v>
      </c>
      <c r="AI46" s="66">
        <v>701.2</v>
      </c>
      <c r="AJ46" s="58">
        <v>152.4</v>
      </c>
      <c r="AK46" s="60">
        <v>104.1</v>
      </c>
      <c r="AL46" s="66">
        <v>7.2</v>
      </c>
      <c r="AM46" s="58">
        <v>11.8</v>
      </c>
      <c r="AN46" s="58">
        <v>93.6</v>
      </c>
      <c r="AO46" s="71" t="s">
        <v>418</v>
      </c>
      <c r="AP46" s="58">
        <f t="shared" si="27"/>
        <v>112.6</v>
      </c>
      <c r="AQ46" s="67">
        <v>83.2</v>
      </c>
      <c r="AR46" s="66">
        <v>14.5</v>
      </c>
      <c r="AS46" s="58">
        <v>10.7</v>
      </c>
      <c r="AT46" s="67">
        <v>25.2</v>
      </c>
      <c r="AU46" s="66">
        <v>163</v>
      </c>
      <c r="AV46" s="58">
        <v>31.7</v>
      </c>
      <c r="AW46" s="60">
        <v>32.6</v>
      </c>
      <c r="AX46" s="66">
        <v>23</v>
      </c>
      <c r="AY46" s="58">
        <v>20.717700000000001</v>
      </c>
      <c r="AZ46" s="58">
        <v>143.1</v>
      </c>
      <c r="BA46" s="58">
        <v>0</v>
      </c>
      <c r="BB46" s="58">
        <f t="shared" si="28"/>
        <v>186.8177</v>
      </c>
      <c r="BC46" s="67">
        <v>149.5</v>
      </c>
      <c r="BD46" s="257" t="s">
        <v>418</v>
      </c>
      <c r="BE46" s="258" t="s">
        <v>418</v>
      </c>
      <c r="BF46" s="67">
        <v>80.7</v>
      </c>
      <c r="BG46" s="66">
        <v>496.1</v>
      </c>
      <c r="BH46" s="58">
        <v>68.2</v>
      </c>
      <c r="BI46" s="60">
        <v>40.9</v>
      </c>
      <c r="BJ46" s="66">
        <v>4.4000000000000004</v>
      </c>
      <c r="BK46" s="58" t="s">
        <v>418</v>
      </c>
      <c r="BL46" s="58">
        <v>27.4</v>
      </c>
      <c r="BM46" s="58">
        <v>0</v>
      </c>
      <c r="BN46" s="58">
        <f t="shared" si="29"/>
        <v>31.799999999999997</v>
      </c>
      <c r="BO46" s="67">
        <v>15.4</v>
      </c>
      <c r="BP46" s="257" t="s">
        <v>418</v>
      </c>
      <c r="BQ46" s="258" t="s">
        <v>418</v>
      </c>
      <c r="BR46" s="259" t="s">
        <v>418</v>
      </c>
      <c r="BS46" s="66">
        <v>36</v>
      </c>
      <c r="BT46" s="58">
        <v>3.5</v>
      </c>
      <c r="BU46" s="60">
        <v>7.2</v>
      </c>
      <c r="BV46" s="66">
        <v>2.1</v>
      </c>
      <c r="BW46" s="58" t="s">
        <v>418</v>
      </c>
      <c r="BX46" s="58">
        <v>9.1</v>
      </c>
      <c r="BY46" s="58">
        <v>0</v>
      </c>
      <c r="BZ46" s="58">
        <f t="shared" si="30"/>
        <v>11.2</v>
      </c>
      <c r="CA46" s="67">
        <v>5.0999999999999996</v>
      </c>
      <c r="CB46" s="257" t="s">
        <v>418</v>
      </c>
      <c r="CC46" s="258" t="s">
        <v>418</v>
      </c>
      <c r="CD46" s="67">
        <v>18.600000000000001</v>
      </c>
      <c r="CE46" s="66">
        <v>55.1</v>
      </c>
      <c r="CF46" s="58">
        <v>9</v>
      </c>
      <c r="CG46" s="60">
        <v>4.4000000000000004</v>
      </c>
      <c r="CH46" s="66">
        <v>206.1</v>
      </c>
      <c r="CI46" s="58">
        <v>210.5</v>
      </c>
      <c r="CJ46" s="58">
        <v>933.6</v>
      </c>
      <c r="CK46" s="58">
        <v>223.9</v>
      </c>
      <c r="CL46" s="58">
        <f t="shared" si="21"/>
        <v>1574.1000000000001</v>
      </c>
      <c r="CM46" s="67">
        <f t="shared" si="22"/>
        <v>1205.5</v>
      </c>
      <c r="CN46" s="66">
        <v>316.7</v>
      </c>
      <c r="CO46" s="58">
        <v>325.5</v>
      </c>
      <c r="CP46" s="67">
        <f t="shared" si="31"/>
        <v>642.20000000000005</v>
      </c>
      <c r="CQ46" s="66">
        <v>2263.1</v>
      </c>
      <c r="CR46" s="58">
        <v>561.70000000000005</v>
      </c>
      <c r="CS46" s="60">
        <f t="shared" si="32"/>
        <v>469.3</v>
      </c>
      <c r="CT46" s="60">
        <f t="shared" si="33"/>
        <v>4948.7</v>
      </c>
      <c r="CW46" s="395"/>
    </row>
    <row r="47" spans="1:101" ht="12.75" customHeight="1">
      <c r="A47" s="194">
        <v>41244</v>
      </c>
      <c r="B47" s="66">
        <v>104.7</v>
      </c>
      <c r="C47" s="58">
        <v>87.160300000000007</v>
      </c>
      <c r="D47" s="58">
        <v>142.19999999999999</v>
      </c>
      <c r="E47" s="58">
        <v>183.1</v>
      </c>
      <c r="F47" s="58">
        <f t="shared" si="23"/>
        <v>517.16030000000001</v>
      </c>
      <c r="G47" s="67">
        <v>423.1</v>
      </c>
      <c r="H47" s="66">
        <v>94.2</v>
      </c>
      <c r="I47" s="58">
        <v>199.8</v>
      </c>
      <c r="J47" s="67">
        <v>294</v>
      </c>
      <c r="K47" s="66">
        <v>409.3</v>
      </c>
      <c r="L47" s="58">
        <v>151.5</v>
      </c>
      <c r="M47" s="60">
        <v>121.2</v>
      </c>
      <c r="N47" s="66">
        <v>39.4</v>
      </c>
      <c r="O47" s="58">
        <v>44.628500000000003</v>
      </c>
      <c r="P47" s="58">
        <v>315</v>
      </c>
      <c r="Q47" s="58">
        <v>18</v>
      </c>
      <c r="R47" s="58">
        <f t="shared" si="34"/>
        <v>417.02850000000001</v>
      </c>
      <c r="S47" s="67">
        <v>323.7</v>
      </c>
      <c r="T47" s="66">
        <v>58.1</v>
      </c>
      <c r="U47" s="58">
        <v>54.3</v>
      </c>
      <c r="V47" s="67">
        <f t="shared" si="24"/>
        <v>112.4</v>
      </c>
      <c r="W47" s="66">
        <v>311</v>
      </c>
      <c r="X47" s="58">
        <v>119.8</v>
      </c>
      <c r="Y47" s="60">
        <v>119.4</v>
      </c>
      <c r="Z47" s="66">
        <v>44.4</v>
      </c>
      <c r="AA47" s="58">
        <v>46.248800000000003</v>
      </c>
      <c r="AB47" s="58">
        <v>233.1</v>
      </c>
      <c r="AC47" s="58">
        <v>29.7</v>
      </c>
      <c r="AD47" s="58">
        <f t="shared" si="25"/>
        <v>353.44879999999995</v>
      </c>
      <c r="AE47" s="67">
        <v>259.3</v>
      </c>
      <c r="AF47" s="66">
        <v>81.8</v>
      </c>
      <c r="AG47" s="58">
        <v>49.9</v>
      </c>
      <c r="AH47" s="67">
        <f t="shared" si="26"/>
        <v>131.69999999999999</v>
      </c>
      <c r="AI47" s="66">
        <v>615.6</v>
      </c>
      <c r="AJ47" s="58">
        <v>144.69999999999999</v>
      </c>
      <c r="AK47" s="60">
        <v>93.2</v>
      </c>
      <c r="AL47" s="66">
        <v>7.8</v>
      </c>
      <c r="AM47" s="58">
        <v>12.1</v>
      </c>
      <c r="AN47" s="58">
        <v>91.5</v>
      </c>
      <c r="AO47" s="71" t="s">
        <v>418</v>
      </c>
      <c r="AP47" s="58">
        <f t="shared" si="27"/>
        <v>111.4</v>
      </c>
      <c r="AQ47" s="67">
        <v>83</v>
      </c>
      <c r="AR47" s="66">
        <v>14.8</v>
      </c>
      <c r="AS47" s="58">
        <v>10.9</v>
      </c>
      <c r="AT47" s="67">
        <v>25.6</v>
      </c>
      <c r="AU47" s="66">
        <v>138.5</v>
      </c>
      <c r="AV47" s="58">
        <v>29.3</v>
      </c>
      <c r="AW47" s="60">
        <v>32.200000000000003</v>
      </c>
      <c r="AX47" s="66">
        <v>23.5</v>
      </c>
      <c r="AY47" s="58">
        <v>20.881799999999998</v>
      </c>
      <c r="AZ47" s="58">
        <v>144.69999999999999</v>
      </c>
      <c r="BA47" s="58">
        <v>0</v>
      </c>
      <c r="BB47" s="58">
        <f t="shared" si="28"/>
        <v>189.08179999999999</v>
      </c>
      <c r="BC47" s="67">
        <v>151.19999999999999</v>
      </c>
      <c r="BD47" s="257" t="s">
        <v>418</v>
      </c>
      <c r="BE47" s="258" t="s">
        <v>418</v>
      </c>
      <c r="BF47" s="67">
        <v>86.5</v>
      </c>
      <c r="BG47" s="66">
        <v>448</v>
      </c>
      <c r="BH47" s="58">
        <v>60.6</v>
      </c>
      <c r="BI47" s="60">
        <v>39.9</v>
      </c>
      <c r="BJ47" s="66">
        <v>4.5</v>
      </c>
      <c r="BK47" s="58" t="s">
        <v>418</v>
      </c>
      <c r="BL47" s="58">
        <v>28.6</v>
      </c>
      <c r="BM47" s="58">
        <v>0</v>
      </c>
      <c r="BN47" s="58">
        <f t="shared" si="29"/>
        <v>33.1</v>
      </c>
      <c r="BO47" s="67">
        <v>16.899999999999999</v>
      </c>
      <c r="BP47" s="257" t="s">
        <v>418</v>
      </c>
      <c r="BQ47" s="258" t="s">
        <v>418</v>
      </c>
      <c r="BR47" s="67" t="s">
        <v>418</v>
      </c>
      <c r="BS47" s="66">
        <v>34.1</v>
      </c>
      <c r="BT47" s="58">
        <v>3.6</v>
      </c>
      <c r="BU47" s="60">
        <v>8.1999999999999993</v>
      </c>
      <c r="BV47" s="66">
        <v>2.1</v>
      </c>
      <c r="BW47" s="58" t="s">
        <v>418</v>
      </c>
      <c r="BX47" s="58">
        <v>8.8000000000000007</v>
      </c>
      <c r="BY47" s="58">
        <v>0</v>
      </c>
      <c r="BZ47" s="58">
        <f t="shared" si="30"/>
        <v>10.9</v>
      </c>
      <c r="CA47" s="67">
        <v>5.0999999999999996</v>
      </c>
      <c r="CB47" s="257" t="s">
        <v>418</v>
      </c>
      <c r="CC47" s="258" t="s">
        <v>418</v>
      </c>
      <c r="CD47" s="67">
        <v>14</v>
      </c>
      <c r="CE47" s="66">
        <v>46.4</v>
      </c>
      <c r="CF47" s="58">
        <v>8.5</v>
      </c>
      <c r="CG47" s="60">
        <v>4.0999999999999996</v>
      </c>
      <c r="CH47" s="66">
        <v>226.5</v>
      </c>
      <c r="CI47" s="58">
        <v>211.2</v>
      </c>
      <c r="CJ47" s="58">
        <v>963.9</v>
      </c>
      <c r="CK47" s="58">
        <v>230.8</v>
      </c>
      <c r="CL47" s="58">
        <f t="shared" si="21"/>
        <v>1632.3999999999999</v>
      </c>
      <c r="CM47" s="67">
        <f t="shared" si="22"/>
        <v>1262.3</v>
      </c>
      <c r="CN47" s="66">
        <v>316.2</v>
      </c>
      <c r="CO47" s="58">
        <v>348.1</v>
      </c>
      <c r="CP47" s="67">
        <f t="shared" si="31"/>
        <v>664.3</v>
      </c>
      <c r="CQ47" s="66">
        <v>2002.9</v>
      </c>
      <c r="CR47" s="58">
        <v>518</v>
      </c>
      <c r="CS47" s="60">
        <f t="shared" si="32"/>
        <v>418.2</v>
      </c>
      <c r="CT47" s="60">
        <f t="shared" si="33"/>
        <v>4717.8</v>
      </c>
      <c r="CW47" s="395"/>
    </row>
    <row r="48" spans="1:101" ht="12.75" customHeight="1">
      <c r="A48" s="194">
        <v>41275</v>
      </c>
      <c r="B48" s="66">
        <v>94.5</v>
      </c>
      <c r="C48" s="58">
        <v>85.355800000000002</v>
      </c>
      <c r="D48" s="58">
        <v>128.4</v>
      </c>
      <c r="E48" s="58">
        <v>166.5</v>
      </c>
      <c r="F48" s="58">
        <f t="shared" si="23"/>
        <v>474.75580000000002</v>
      </c>
      <c r="G48" s="67">
        <v>391.1</v>
      </c>
      <c r="H48" s="66">
        <v>87.2</v>
      </c>
      <c r="I48" s="58">
        <v>200.4</v>
      </c>
      <c r="J48" s="67">
        <v>287.60000000000002</v>
      </c>
      <c r="K48" s="66">
        <v>405.6</v>
      </c>
      <c r="L48" s="58">
        <v>145.5</v>
      </c>
      <c r="M48" s="60">
        <v>115</v>
      </c>
      <c r="N48" s="66">
        <v>33.6</v>
      </c>
      <c r="O48" s="58">
        <v>49.217300000000002</v>
      </c>
      <c r="P48" s="58">
        <v>264.60000000000002</v>
      </c>
      <c r="Q48" s="58">
        <v>15.7</v>
      </c>
      <c r="R48" s="58">
        <f t="shared" si="34"/>
        <v>363.1173</v>
      </c>
      <c r="S48" s="67">
        <v>291.7</v>
      </c>
      <c r="T48" s="66">
        <v>61.8</v>
      </c>
      <c r="U48" s="58">
        <v>53.9</v>
      </c>
      <c r="V48" s="67">
        <f t="shared" si="24"/>
        <v>115.69999999999999</v>
      </c>
      <c r="W48" s="66">
        <v>288</v>
      </c>
      <c r="X48" s="58">
        <v>113.7</v>
      </c>
      <c r="Y48" s="60">
        <v>119.7</v>
      </c>
      <c r="Z48" s="66">
        <v>39.200000000000003</v>
      </c>
      <c r="AA48" s="58">
        <v>44.4223</v>
      </c>
      <c r="AB48" s="58">
        <v>222</v>
      </c>
      <c r="AC48" s="58">
        <v>26.9</v>
      </c>
      <c r="AD48" s="58">
        <f t="shared" si="25"/>
        <v>332.52229999999997</v>
      </c>
      <c r="AE48" s="67">
        <v>231.5</v>
      </c>
      <c r="AF48" s="66">
        <v>80</v>
      </c>
      <c r="AG48" s="58">
        <v>54.1</v>
      </c>
      <c r="AH48" s="67">
        <f t="shared" si="26"/>
        <v>134.1</v>
      </c>
      <c r="AI48" s="66">
        <v>553.1</v>
      </c>
      <c r="AJ48" s="58">
        <v>134.9</v>
      </c>
      <c r="AK48" s="60">
        <v>89</v>
      </c>
      <c r="AL48" s="66">
        <v>6.9</v>
      </c>
      <c r="AM48" s="58">
        <v>12.4</v>
      </c>
      <c r="AN48" s="58">
        <v>86.1</v>
      </c>
      <c r="AO48" s="71" t="s">
        <v>418</v>
      </c>
      <c r="AP48" s="58">
        <f t="shared" si="27"/>
        <v>105.39999999999999</v>
      </c>
      <c r="AQ48" s="67">
        <v>80.900000000000006</v>
      </c>
      <c r="AR48" s="66">
        <v>15</v>
      </c>
      <c r="AS48" s="58">
        <v>10.7</v>
      </c>
      <c r="AT48" s="67">
        <v>25.7</v>
      </c>
      <c r="AU48" s="66">
        <v>136.69999999999999</v>
      </c>
      <c r="AV48" s="58">
        <v>32.799999999999997</v>
      </c>
      <c r="AW48" s="60">
        <v>32.299999999999997</v>
      </c>
      <c r="AX48" s="66">
        <v>22.7</v>
      </c>
      <c r="AY48" s="58">
        <v>20.4011</v>
      </c>
      <c r="AZ48" s="58">
        <v>135.19999999999999</v>
      </c>
      <c r="BA48" s="58">
        <v>0</v>
      </c>
      <c r="BB48" s="58">
        <f t="shared" si="28"/>
        <v>178.30109999999999</v>
      </c>
      <c r="BC48" s="67">
        <v>147</v>
      </c>
      <c r="BD48" s="257" t="s">
        <v>418</v>
      </c>
      <c r="BE48" s="258" t="s">
        <v>418</v>
      </c>
      <c r="BF48" s="67">
        <v>87.8</v>
      </c>
      <c r="BG48" s="66">
        <v>430</v>
      </c>
      <c r="BH48" s="58">
        <v>59</v>
      </c>
      <c r="BI48" s="60">
        <v>34.200000000000003</v>
      </c>
      <c r="BJ48" s="66">
        <v>4.4000000000000004</v>
      </c>
      <c r="BK48" s="58" t="s">
        <v>418</v>
      </c>
      <c r="BL48" s="58">
        <v>26.5</v>
      </c>
      <c r="BM48" s="58">
        <v>0</v>
      </c>
      <c r="BN48" s="58">
        <f t="shared" si="29"/>
        <v>30.9</v>
      </c>
      <c r="BO48" s="67">
        <v>15.6</v>
      </c>
      <c r="BP48" s="257" t="s">
        <v>418</v>
      </c>
      <c r="BQ48" s="258" t="s">
        <v>418</v>
      </c>
      <c r="BR48" s="67" t="s">
        <v>418</v>
      </c>
      <c r="BS48" s="66">
        <v>38.299999999999997</v>
      </c>
      <c r="BT48" s="58">
        <v>3.6</v>
      </c>
      <c r="BU48" s="60">
        <v>11.5</v>
      </c>
      <c r="BV48" s="66">
        <v>2</v>
      </c>
      <c r="BW48" s="58" t="s">
        <v>418</v>
      </c>
      <c r="BX48" s="58">
        <v>9</v>
      </c>
      <c r="BY48" s="58">
        <v>0</v>
      </c>
      <c r="BZ48" s="58">
        <f t="shared" si="30"/>
        <v>11</v>
      </c>
      <c r="CA48" s="67">
        <v>4.9000000000000004</v>
      </c>
      <c r="CB48" s="257" t="s">
        <v>418</v>
      </c>
      <c r="CC48" s="258" t="s">
        <v>418</v>
      </c>
      <c r="CD48" s="67">
        <v>13.2</v>
      </c>
      <c r="CE48" s="66">
        <v>45.3</v>
      </c>
      <c r="CF48" s="58">
        <v>7.7</v>
      </c>
      <c r="CG48" s="60">
        <v>3.7</v>
      </c>
      <c r="CH48" s="66">
        <v>203.3</v>
      </c>
      <c r="CI48" s="58">
        <v>211.9</v>
      </c>
      <c r="CJ48" s="58">
        <v>871.9</v>
      </c>
      <c r="CK48" s="58">
        <v>209.1</v>
      </c>
      <c r="CL48" s="58">
        <f t="shared" si="21"/>
        <v>1496.1999999999998</v>
      </c>
      <c r="CM48" s="67">
        <f t="shared" si="22"/>
        <v>1162.6999999999998</v>
      </c>
      <c r="CN48" s="66">
        <v>313.7</v>
      </c>
      <c r="CO48" s="58">
        <v>350.4</v>
      </c>
      <c r="CP48" s="67">
        <f t="shared" si="31"/>
        <v>664.09999999999991</v>
      </c>
      <c r="CQ48" s="66">
        <v>1897</v>
      </c>
      <c r="CR48" s="58">
        <v>497.3</v>
      </c>
      <c r="CS48" s="60">
        <f t="shared" si="32"/>
        <v>405.4</v>
      </c>
      <c r="CT48" s="60">
        <f t="shared" si="33"/>
        <v>4462.7</v>
      </c>
      <c r="CW48" s="395"/>
    </row>
    <row r="49" spans="1:101" ht="12.75" customHeight="1">
      <c r="A49" s="194">
        <v>41306</v>
      </c>
      <c r="B49" s="66">
        <v>93.5</v>
      </c>
      <c r="C49" s="58">
        <v>78.900700000000001</v>
      </c>
      <c r="D49" s="58">
        <v>119.3</v>
      </c>
      <c r="E49" s="58">
        <v>171.7</v>
      </c>
      <c r="F49" s="58">
        <f t="shared" si="23"/>
        <v>463.40069999999997</v>
      </c>
      <c r="G49" s="67">
        <v>386.2</v>
      </c>
      <c r="H49" s="66">
        <v>79.2</v>
      </c>
      <c r="I49" s="58">
        <v>179.7</v>
      </c>
      <c r="J49" s="67">
        <v>258.89999999999998</v>
      </c>
      <c r="K49" s="66">
        <v>387.6</v>
      </c>
      <c r="L49" s="58">
        <v>147.5</v>
      </c>
      <c r="M49" s="60">
        <v>115.8</v>
      </c>
      <c r="N49" s="66">
        <v>33.1</v>
      </c>
      <c r="O49" s="58">
        <v>43.830599999999997</v>
      </c>
      <c r="P49" s="58">
        <v>272.7</v>
      </c>
      <c r="Q49" s="58">
        <v>14.5</v>
      </c>
      <c r="R49" s="58">
        <f t="shared" si="34"/>
        <v>364.13059999999996</v>
      </c>
      <c r="S49" s="67">
        <v>303</v>
      </c>
      <c r="T49" s="66">
        <v>51.7</v>
      </c>
      <c r="U49" s="58">
        <v>47.3</v>
      </c>
      <c r="V49" s="67">
        <f t="shared" si="24"/>
        <v>99</v>
      </c>
      <c r="W49" s="66">
        <v>301.89999999999998</v>
      </c>
      <c r="X49" s="58">
        <v>121.3</v>
      </c>
      <c r="Y49" s="60">
        <v>144.5</v>
      </c>
      <c r="Z49" s="66">
        <v>38.700000000000003</v>
      </c>
      <c r="AA49" s="58">
        <v>40.3551</v>
      </c>
      <c r="AB49" s="58">
        <v>225</v>
      </c>
      <c r="AC49" s="58">
        <v>27.4</v>
      </c>
      <c r="AD49" s="58">
        <f t="shared" si="25"/>
        <v>331.45510000000002</v>
      </c>
      <c r="AE49" s="67">
        <v>237.2</v>
      </c>
      <c r="AF49" s="66">
        <v>71.900000000000006</v>
      </c>
      <c r="AG49" s="58">
        <v>46.1</v>
      </c>
      <c r="AH49" s="67">
        <f t="shared" si="26"/>
        <v>118</v>
      </c>
      <c r="AI49" s="66">
        <v>551.79999999999995</v>
      </c>
      <c r="AJ49" s="58">
        <v>134.30000000000001</v>
      </c>
      <c r="AK49" s="60">
        <v>86.3</v>
      </c>
      <c r="AL49" s="66">
        <v>6.8</v>
      </c>
      <c r="AM49" s="58">
        <v>10.9</v>
      </c>
      <c r="AN49" s="58">
        <v>84.3</v>
      </c>
      <c r="AO49" s="71" t="s">
        <v>418</v>
      </c>
      <c r="AP49" s="58">
        <f t="shared" si="27"/>
        <v>102</v>
      </c>
      <c r="AQ49" s="67">
        <v>82.2</v>
      </c>
      <c r="AR49" s="66">
        <v>13.7</v>
      </c>
      <c r="AS49" s="58">
        <v>11.9</v>
      </c>
      <c r="AT49" s="67">
        <v>25.6</v>
      </c>
      <c r="AU49" s="66">
        <v>136.80000000000001</v>
      </c>
      <c r="AV49" s="58">
        <v>36.700000000000003</v>
      </c>
      <c r="AW49" s="60">
        <v>33</v>
      </c>
      <c r="AX49" s="66">
        <v>22.6</v>
      </c>
      <c r="AY49" s="58">
        <v>20.009900000000002</v>
      </c>
      <c r="AZ49" s="58">
        <v>140.1</v>
      </c>
      <c r="BA49" s="58">
        <v>0</v>
      </c>
      <c r="BB49" s="58">
        <f t="shared" si="28"/>
        <v>182.7099</v>
      </c>
      <c r="BC49" s="67">
        <v>149.30000000000001</v>
      </c>
      <c r="BD49" s="257" t="s">
        <v>418</v>
      </c>
      <c r="BE49" s="258" t="s">
        <v>418</v>
      </c>
      <c r="BF49" s="67">
        <v>77.7</v>
      </c>
      <c r="BG49" s="66">
        <v>415.4</v>
      </c>
      <c r="BH49" s="58">
        <v>60.3</v>
      </c>
      <c r="BI49" s="60">
        <v>37.799999999999997</v>
      </c>
      <c r="BJ49" s="66">
        <v>4.2</v>
      </c>
      <c r="BK49" s="58" t="s">
        <v>418</v>
      </c>
      <c r="BL49" s="58">
        <v>25</v>
      </c>
      <c r="BM49" s="58">
        <v>0</v>
      </c>
      <c r="BN49" s="58">
        <f t="shared" si="29"/>
        <v>29.2</v>
      </c>
      <c r="BO49" s="67">
        <v>16.2</v>
      </c>
      <c r="BP49" s="257" t="s">
        <v>418</v>
      </c>
      <c r="BQ49" s="258" t="s">
        <v>418</v>
      </c>
      <c r="BR49" s="67" t="s">
        <v>418</v>
      </c>
      <c r="BS49" s="66">
        <v>34.1</v>
      </c>
      <c r="BT49" s="58">
        <v>3.8</v>
      </c>
      <c r="BU49" s="60">
        <v>9</v>
      </c>
      <c r="BV49" s="66">
        <v>2</v>
      </c>
      <c r="BW49" s="58" t="s">
        <v>418</v>
      </c>
      <c r="BX49" s="58">
        <v>9</v>
      </c>
      <c r="BY49" s="58">
        <v>0</v>
      </c>
      <c r="BZ49" s="58">
        <f t="shared" si="30"/>
        <v>11</v>
      </c>
      <c r="CA49" s="67">
        <v>5.0999999999999996</v>
      </c>
      <c r="CB49" s="257" t="s">
        <v>418</v>
      </c>
      <c r="CC49" s="258" t="s">
        <v>418</v>
      </c>
      <c r="CD49" s="67">
        <v>12.6</v>
      </c>
      <c r="CE49" s="66">
        <v>38.1</v>
      </c>
      <c r="CF49" s="58">
        <v>8.1</v>
      </c>
      <c r="CG49" s="60">
        <v>3.5</v>
      </c>
      <c r="CH49" s="66">
        <v>200.9</v>
      </c>
      <c r="CI49" s="58">
        <v>194.1</v>
      </c>
      <c r="CJ49" s="58">
        <v>875.3</v>
      </c>
      <c r="CK49" s="58">
        <v>213.6</v>
      </c>
      <c r="CL49" s="58">
        <f t="shared" si="21"/>
        <v>1483.8999999999999</v>
      </c>
      <c r="CM49" s="67">
        <f t="shared" si="22"/>
        <v>1179.2</v>
      </c>
      <c r="CN49" s="66">
        <v>279.5</v>
      </c>
      <c r="CO49" s="58">
        <v>312.3</v>
      </c>
      <c r="CP49" s="67">
        <f t="shared" si="31"/>
        <v>591.79999999999995</v>
      </c>
      <c r="CQ49" s="66">
        <v>1865.7</v>
      </c>
      <c r="CR49" s="58">
        <v>512.20000000000005</v>
      </c>
      <c r="CS49" s="60">
        <f t="shared" si="32"/>
        <v>429.90000000000003</v>
      </c>
      <c r="CT49" s="60">
        <f t="shared" si="33"/>
        <v>4371.2999999999993</v>
      </c>
      <c r="CW49" s="395"/>
    </row>
    <row r="50" spans="1:101" ht="12.75" customHeight="1">
      <c r="A50" s="194">
        <v>41334</v>
      </c>
      <c r="B50" s="66">
        <v>100.4</v>
      </c>
      <c r="C50" s="58">
        <v>89.309100000000001</v>
      </c>
      <c r="D50" s="58">
        <v>132</v>
      </c>
      <c r="E50" s="58">
        <v>180.8</v>
      </c>
      <c r="F50" s="58">
        <f t="shared" si="23"/>
        <v>502.50910000000005</v>
      </c>
      <c r="G50" s="67">
        <v>416.9</v>
      </c>
      <c r="H50" s="66">
        <v>89.7</v>
      </c>
      <c r="I50" s="58">
        <v>192.9</v>
      </c>
      <c r="J50" s="67">
        <v>282.60000000000002</v>
      </c>
      <c r="K50" s="66">
        <v>404.9</v>
      </c>
      <c r="L50" s="58">
        <v>158.9</v>
      </c>
      <c r="M50" s="60">
        <v>120.4</v>
      </c>
      <c r="N50" s="66">
        <v>35.299999999999997</v>
      </c>
      <c r="O50" s="58">
        <v>50.377600000000001</v>
      </c>
      <c r="P50" s="58">
        <v>291.2</v>
      </c>
      <c r="Q50" s="58">
        <v>17.2</v>
      </c>
      <c r="R50" s="58">
        <f t="shared" si="34"/>
        <v>394.07759999999996</v>
      </c>
      <c r="S50" s="67">
        <v>321.39999999999998</v>
      </c>
      <c r="T50" s="66">
        <v>63.4</v>
      </c>
      <c r="U50" s="58">
        <v>53.5</v>
      </c>
      <c r="V50" s="67">
        <f t="shared" si="24"/>
        <v>116.9</v>
      </c>
      <c r="W50" s="66">
        <v>315</v>
      </c>
      <c r="X50" s="58">
        <v>125.9</v>
      </c>
      <c r="Y50" s="60">
        <v>162.69999999999999</v>
      </c>
      <c r="Z50" s="66">
        <v>40.5</v>
      </c>
      <c r="AA50" s="58">
        <v>43.710599999999999</v>
      </c>
      <c r="AB50" s="58">
        <v>240</v>
      </c>
      <c r="AC50" s="58">
        <v>29</v>
      </c>
      <c r="AD50" s="58">
        <f t="shared" si="25"/>
        <v>353.2106</v>
      </c>
      <c r="AE50" s="67">
        <v>254</v>
      </c>
      <c r="AF50" s="66">
        <v>84.2</v>
      </c>
      <c r="AG50" s="58">
        <v>49.8</v>
      </c>
      <c r="AH50" s="67">
        <f t="shared" si="26"/>
        <v>134</v>
      </c>
      <c r="AI50" s="66">
        <v>594.29999999999995</v>
      </c>
      <c r="AJ50" s="58">
        <v>137.5</v>
      </c>
      <c r="AK50" s="60">
        <v>88</v>
      </c>
      <c r="AL50" s="66">
        <v>7.4</v>
      </c>
      <c r="AM50" s="58">
        <v>12.2</v>
      </c>
      <c r="AN50" s="58">
        <v>91.3</v>
      </c>
      <c r="AO50" s="71" t="s">
        <v>418</v>
      </c>
      <c r="AP50" s="58">
        <f t="shared" si="27"/>
        <v>110.9</v>
      </c>
      <c r="AQ50" s="67">
        <v>86.7</v>
      </c>
      <c r="AR50" s="66">
        <v>14.7</v>
      </c>
      <c r="AS50" s="58">
        <v>12.1</v>
      </c>
      <c r="AT50" s="67">
        <v>26.8</v>
      </c>
      <c r="AU50" s="66">
        <v>145.5</v>
      </c>
      <c r="AV50" s="58">
        <v>38.4</v>
      </c>
      <c r="AW50" s="60">
        <v>35.4</v>
      </c>
      <c r="AX50" s="66">
        <v>23</v>
      </c>
      <c r="AY50" s="58">
        <v>21.133500000000002</v>
      </c>
      <c r="AZ50" s="58">
        <v>143.69999999999999</v>
      </c>
      <c r="BA50" s="58">
        <v>0</v>
      </c>
      <c r="BB50" s="58">
        <f t="shared" si="28"/>
        <v>187.83349999999999</v>
      </c>
      <c r="BC50" s="67">
        <v>151.19999999999999</v>
      </c>
      <c r="BD50" s="257" t="s">
        <v>418</v>
      </c>
      <c r="BE50" s="258" t="s">
        <v>418</v>
      </c>
      <c r="BF50" s="67">
        <v>84.4</v>
      </c>
      <c r="BG50" s="66">
        <v>442.8</v>
      </c>
      <c r="BH50" s="58">
        <v>62.8</v>
      </c>
      <c r="BI50" s="60">
        <v>34.700000000000003</v>
      </c>
      <c r="BJ50" s="66">
        <v>4.3</v>
      </c>
      <c r="BK50" s="58" t="s">
        <v>418</v>
      </c>
      <c r="BL50" s="58">
        <v>25.5</v>
      </c>
      <c r="BM50" s="58">
        <v>0</v>
      </c>
      <c r="BN50" s="58">
        <f t="shared" si="29"/>
        <v>29.8</v>
      </c>
      <c r="BO50" s="67">
        <v>14.9</v>
      </c>
      <c r="BP50" s="257" t="s">
        <v>418</v>
      </c>
      <c r="BQ50" s="258" t="s">
        <v>418</v>
      </c>
      <c r="BR50" s="67" t="s">
        <v>418</v>
      </c>
      <c r="BS50" s="66">
        <v>34</v>
      </c>
      <c r="BT50" s="58">
        <v>3.5</v>
      </c>
      <c r="BU50" s="60">
        <v>7.6</v>
      </c>
      <c r="BV50" s="66">
        <v>2</v>
      </c>
      <c r="BW50" s="58" t="s">
        <v>418</v>
      </c>
      <c r="BX50" s="58">
        <v>8.4</v>
      </c>
      <c r="BY50" s="58">
        <v>0</v>
      </c>
      <c r="BZ50" s="58">
        <f t="shared" si="30"/>
        <v>10.4</v>
      </c>
      <c r="CA50" s="67">
        <v>4.5999999999999996</v>
      </c>
      <c r="CB50" s="257" t="s">
        <v>418</v>
      </c>
      <c r="CC50" s="258" t="s">
        <v>418</v>
      </c>
      <c r="CD50" s="67">
        <v>15.3</v>
      </c>
      <c r="CE50" s="66">
        <v>47.5</v>
      </c>
      <c r="CF50" s="58">
        <v>8.1</v>
      </c>
      <c r="CG50" s="60">
        <v>3.4</v>
      </c>
      <c r="CH50" s="66">
        <v>212.9</v>
      </c>
      <c r="CI50" s="58">
        <v>216.9</v>
      </c>
      <c r="CJ50" s="58">
        <v>932.1</v>
      </c>
      <c r="CK50" s="58">
        <v>227</v>
      </c>
      <c r="CL50" s="58">
        <f t="shared" si="21"/>
        <v>1588.9</v>
      </c>
      <c r="CM50" s="67">
        <f t="shared" si="22"/>
        <v>1249.7</v>
      </c>
      <c r="CN50" s="66">
        <v>320.89999999999998</v>
      </c>
      <c r="CO50" s="58">
        <v>339.1</v>
      </c>
      <c r="CP50" s="67">
        <f t="shared" si="31"/>
        <v>660</v>
      </c>
      <c r="CQ50" s="66">
        <v>1984</v>
      </c>
      <c r="CR50" s="58">
        <v>535.20000000000005</v>
      </c>
      <c r="CS50" s="60">
        <f t="shared" si="32"/>
        <v>452.2</v>
      </c>
      <c r="CT50" s="60">
        <f t="shared" si="33"/>
        <v>4685.0999999999995</v>
      </c>
      <c r="CW50" s="395"/>
    </row>
    <row r="51" spans="1:101" ht="12.75" customHeight="1">
      <c r="A51" s="194">
        <v>41365</v>
      </c>
      <c r="B51" s="66">
        <v>94.2</v>
      </c>
      <c r="C51" s="58">
        <v>86.596299999999999</v>
      </c>
      <c r="D51" s="58">
        <v>119.8</v>
      </c>
      <c r="E51" s="58">
        <v>163.6</v>
      </c>
      <c r="F51" s="58">
        <f t="shared" si="23"/>
        <v>464.19629999999995</v>
      </c>
      <c r="G51" s="67">
        <v>387</v>
      </c>
      <c r="H51" s="66">
        <v>83</v>
      </c>
      <c r="I51" s="58">
        <v>197.6</v>
      </c>
      <c r="J51" s="67">
        <v>280.7</v>
      </c>
      <c r="K51" s="66">
        <v>427.3</v>
      </c>
      <c r="L51" s="58">
        <v>153.6</v>
      </c>
      <c r="M51" s="60">
        <v>118.9</v>
      </c>
      <c r="N51" s="66">
        <v>32.299999999999997</v>
      </c>
      <c r="O51" s="58">
        <v>46.965199999999996</v>
      </c>
      <c r="P51" s="58">
        <v>266.5</v>
      </c>
      <c r="Q51" s="58">
        <v>15.6</v>
      </c>
      <c r="R51" s="58">
        <f t="shared" si="34"/>
        <v>361.36520000000002</v>
      </c>
      <c r="S51" s="67">
        <v>294.39999999999998</v>
      </c>
      <c r="T51" s="66">
        <v>51.4</v>
      </c>
      <c r="U51" s="58">
        <v>52.5</v>
      </c>
      <c r="V51" s="67">
        <f t="shared" si="24"/>
        <v>103.9</v>
      </c>
      <c r="W51" s="66">
        <v>315.60000000000002</v>
      </c>
      <c r="X51" s="58">
        <v>122.1</v>
      </c>
      <c r="Y51" s="60">
        <v>152.6</v>
      </c>
      <c r="Z51" s="66">
        <v>39.5</v>
      </c>
      <c r="AA51" s="58">
        <v>43.651600000000002</v>
      </c>
      <c r="AB51" s="58">
        <v>224.8</v>
      </c>
      <c r="AC51" s="58">
        <v>27</v>
      </c>
      <c r="AD51" s="58">
        <f t="shared" si="25"/>
        <v>334.95159999999998</v>
      </c>
      <c r="AE51" s="67">
        <v>234.3</v>
      </c>
      <c r="AF51" s="66">
        <v>83.8</v>
      </c>
      <c r="AG51" s="58">
        <v>48.2</v>
      </c>
      <c r="AH51" s="67">
        <f t="shared" si="26"/>
        <v>132</v>
      </c>
      <c r="AI51" s="66">
        <v>611.9</v>
      </c>
      <c r="AJ51" s="58">
        <v>136.80000000000001</v>
      </c>
      <c r="AK51" s="60">
        <v>95.5</v>
      </c>
      <c r="AL51" s="66">
        <v>7</v>
      </c>
      <c r="AM51" s="58">
        <v>12</v>
      </c>
      <c r="AN51" s="58">
        <v>86</v>
      </c>
      <c r="AO51" s="71" t="s">
        <v>418</v>
      </c>
      <c r="AP51" s="58">
        <f t="shared" si="27"/>
        <v>105</v>
      </c>
      <c r="AQ51" s="67">
        <v>82.4</v>
      </c>
      <c r="AR51" s="66">
        <v>14.6</v>
      </c>
      <c r="AS51" s="58">
        <v>11.8</v>
      </c>
      <c r="AT51" s="67">
        <v>26.5</v>
      </c>
      <c r="AU51" s="66">
        <v>153.5</v>
      </c>
      <c r="AV51" s="58">
        <v>38</v>
      </c>
      <c r="AW51" s="60">
        <v>33.200000000000003</v>
      </c>
      <c r="AX51" s="66">
        <v>22.5</v>
      </c>
      <c r="AY51" s="58">
        <v>20.404400000000003</v>
      </c>
      <c r="AZ51" s="58">
        <v>138.30000000000001</v>
      </c>
      <c r="BA51" s="58">
        <v>0</v>
      </c>
      <c r="BB51" s="58">
        <f t="shared" si="28"/>
        <v>181.20440000000002</v>
      </c>
      <c r="BC51" s="67">
        <v>145.1</v>
      </c>
      <c r="BD51" s="257" t="s">
        <v>418</v>
      </c>
      <c r="BE51" s="258" t="s">
        <v>418</v>
      </c>
      <c r="BF51" s="67">
        <v>84.9</v>
      </c>
      <c r="BG51" s="66">
        <v>494.6</v>
      </c>
      <c r="BH51" s="58">
        <v>62.9</v>
      </c>
      <c r="BI51" s="60">
        <v>36.799999999999997</v>
      </c>
      <c r="BJ51" s="66">
        <v>3.9</v>
      </c>
      <c r="BK51" s="58" t="s">
        <v>418</v>
      </c>
      <c r="BL51" s="58">
        <v>24.9</v>
      </c>
      <c r="BM51" s="58">
        <v>0</v>
      </c>
      <c r="BN51" s="58">
        <f t="shared" si="29"/>
        <v>28.799999999999997</v>
      </c>
      <c r="BO51" s="67">
        <v>15.6</v>
      </c>
      <c r="BP51" s="257" t="s">
        <v>418</v>
      </c>
      <c r="BQ51" s="258" t="s">
        <v>418</v>
      </c>
      <c r="BR51" s="67" t="s">
        <v>418</v>
      </c>
      <c r="BS51" s="66">
        <v>33.299999999999997</v>
      </c>
      <c r="BT51" s="58">
        <v>3.7</v>
      </c>
      <c r="BU51" s="60">
        <v>6.3</v>
      </c>
      <c r="BV51" s="66">
        <v>2.2999999999999998</v>
      </c>
      <c r="BW51" s="58" t="s">
        <v>418</v>
      </c>
      <c r="BX51" s="58">
        <v>9.3000000000000007</v>
      </c>
      <c r="BY51" s="58">
        <v>0</v>
      </c>
      <c r="BZ51" s="58">
        <f t="shared" si="30"/>
        <v>11.600000000000001</v>
      </c>
      <c r="CA51" s="67">
        <v>5.7</v>
      </c>
      <c r="CB51" s="257" t="s">
        <v>418</v>
      </c>
      <c r="CC51" s="258" t="s">
        <v>418</v>
      </c>
      <c r="CD51" s="67">
        <v>18.2</v>
      </c>
      <c r="CE51" s="66">
        <v>42.8</v>
      </c>
      <c r="CF51" s="58">
        <v>8.8000000000000007</v>
      </c>
      <c r="CG51" s="60">
        <v>3.4</v>
      </c>
      <c r="CH51" s="66">
        <v>201.7</v>
      </c>
      <c r="CI51" s="58">
        <v>209.8</v>
      </c>
      <c r="CJ51" s="58">
        <v>869.5</v>
      </c>
      <c r="CK51" s="58">
        <v>206.2</v>
      </c>
      <c r="CL51" s="58">
        <f t="shared" si="21"/>
        <v>1487.2</v>
      </c>
      <c r="CM51" s="67">
        <f t="shared" si="22"/>
        <v>1164.5</v>
      </c>
      <c r="CN51" s="66">
        <v>304.89999999999998</v>
      </c>
      <c r="CO51" s="58">
        <v>341.3</v>
      </c>
      <c r="CP51" s="67">
        <f t="shared" si="31"/>
        <v>646.20000000000005</v>
      </c>
      <c r="CQ51" s="66">
        <v>2079</v>
      </c>
      <c r="CR51" s="58">
        <v>525.9</v>
      </c>
      <c r="CS51" s="60">
        <f t="shared" si="32"/>
        <v>446.7</v>
      </c>
      <c r="CT51" s="60">
        <f t="shared" si="33"/>
        <v>4659.0999999999995</v>
      </c>
      <c r="CW51" s="395"/>
    </row>
    <row r="52" spans="1:101" ht="12.75" customHeight="1">
      <c r="A52" s="194">
        <v>41395</v>
      </c>
      <c r="B52" s="66">
        <v>94.8</v>
      </c>
      <c r="C52" s="58">
        <v>89.122199999999992</v>
      </c>
      <c r="D52" s="58">
        <v>121.5</v>
      </c>
      <c r="E52" s="58">
        <v>162.1</v>
      </c>
      <c r="F52" s="58">
        <f t="shared" si="23"/>
        <v>467.5222</v>
      </c>
      <c r="G52" s="67">
        <v>389.6</v>
      </c>
      <c r="H52" s="66">
        <v>83.9</v>
      </c>
      <c r="I52" s="58">
        <v>195.8</v>
      </c>
      <c r="J52" s="67">
        <v>279.7</v>
      </c>
      <c r="K52" s="66">
        <v>442.7</v>
      </c>
      <c r="L52" s="58">
        <v>165.5</v>
      </c>
      <c r="M52" s="60">
        <v>152.1</v>
      </c>
      <c r="N52" s="66">
        <v>31.8</v>
      </c>
      <c r="O52" s="58">
        <v>49.270600000000002</v>
      </c>
      <c r="P52" s="58">
        <v>276.39999999999998</v>
      </c>
      <c r="Q52" s="58">
        <v>16.899999999999999</v>
      </c>
      <c r="R52" s="58">
        <f t="shared" si="34"/>
        <v>374.37059999999997</v>
      </c>
      <c r="S52" s="67">
        <v>304</v>
      </c>
      <c r="T52" s="66">
        <v>59.1</v>
      </c>
      <c r="U52" s="58">
        <v>56.3</v>
      </c>
      <c r="V52" s="67">
        <f t="shared" si="24"/>
        <v>115.4</v>
      </c>
      <c r="W52" s="66">
        <v>343.5</v>
      </c>
      <c r="X52" s="58">
        <v>132.30000000000001</v>
      </c>
      <c r="Y52" s="60">
        <v>129.9</v>
      </c>
      <c r="Z52" s="66">
        <v>40.200000000000003</v>
      </c>
      <c r="AA52" s="58">
        <v>45.762099999999997</v>
      </c>
      <c r="AB52" s="58">
        <v>232.8</v>
      </c>
      <c r="AC52" s="58">
        <v>27.8</v>
      </c>
      <c r="AD52" s="58">
        <f t="shared" si="25"/>
        <v>346.56210000000004</v>
      </c>
      <c r="AE52" s="67">
        <v>244.4</v>
      </c>
      <c r="AF52" s="66">
        <v>84.4</v>
      </c>
      <c r="AG52" s="58">
        <v>48.5</v>
      </c>
      <c r="AH52" s="67">
        <f t="shared" si="26"/>
        <v>132.9</v>
      </c>
      <c r="AI52" s="66">
        <v>658.2</v>
      </c>
      <c r="AJ52" s="58">
        <v>144.4</v>
      </c>
      <c r="AK52" s="60">
        <v>99.1</v>
      </c>
      <c r="AL52" s="66">
        <v>7.1</v>
      </c>
      <c r="AM52" s="58">
        <v>12.1</v>
      </c>
      <c r="AN52" s="58">
        <v>87.1</v>
      </c>
      <c r="AO52" s="71" t="s">
        <v>418</v>
      </c>
      <c r="AP52" s="58">
        <f t="shared" si="27"/>
        <v>106.3</v>
      </c>
      <c r="AQ52" s="67">
        <v>81.900000000000006</v>
      </c>
      <c r="AR52" s="66">
        <v>14.7</v>
      </c>
      <c r="AS52" s="58">
        <v>11.5</v>
      </c>
      <c r="AT52" s="67">
        <v>26.2</v>
      </c>
      <c r="AU52" s="66">
        <v>167.5</v>
      </c>
      <c r="AV52" s="58">
        <v>40.9</v>
      </c>
      <c r="AW52" s="60">
        <v>34.4</v>
      </c>
      <c r="AX52" s="66">
        <v>22.5</v>
      </c>
      <c r="AY52" s="58">
        <v>20.827900000000003</v>
      </c>
      <c r="AZ52" s="58">
        <v>138.6</v>
      </c>
      <c r="BA52" s="58">
        <v>0</v>
      </c>
      <c r="BB52" s="58">
        <f t="shared" si="28"/>
        <v>181.92789999999999</v>
      </c>
      <c r="BC52" s="67">
        <v>145.69999999999999</v>
      </c>
      <c r="BD52" s="257" t="s">
        <v>418</v>
      </c>
      <c r="BE52" s="258" t="s">
        <v>418</v>
      </c>
      <c r="BF52" s="67">
        <v>85.4</v>
      </c>
      <c r="BG52" s="66">
        <v>518.29999999999995</v>
      </c>
      <c r="BH52" s="58">
        <v>67.2</v>
      </c>
      <c r="BI52" s="60">
        <v>42.1</v>
      </c>
      <c r="BJ52" s="66">
        <v>4.3</v>
      </c>
      <c r="BK52" s="58" t="s">
        <v>418</v>
      </c>
      <c r="BL52" s="58">
        <v>25</v>
      </c>
      <c r="BM52" s="58">
        <v>0</v>
      </c>
      <c r="BN52" s="58">
        <f t="shared" si="29"/>
        <v>29.3</v>
      </c>
      <c r="BO52" s="67">
        <v>15.6</v>
      </c>
      <c r="BP52" s="257" t="s">
        <v>418</v>
      </c>
      <c r="BQ52" s="258" t="s">
        <v>418</v>
      </c>
      <c r="BR52" s="67" t="s">
        <v>418</v>
      </c>
      <c r="BS52" s="66">
        <v>33.5</v>
      </c>
      <c r="BT52" s="58">
        <v>3.5</v>
      </c>
      <c r="BU52" s="60">
        <v>6.4</v>
      </c>
      <c r="BV52" s="66">
        <v>2.2999999999999998</v>
      </c>
      <c r="BW52" s="58" t="s">
        <v>418</v>
      </c>
      <c r="BX52" s="58">
        <v>9.4</v>
      </c>
      <c r="BY52" s="58">
        <v>0</v>
      </c>
      <c r="BZ52" s="58">
        <f t="shared" si="30"/>
        <v>11.7</v>
      </c>
      <c r="CA52" s="67">
        <v>5.5</v>
      </c>
      <c r="CB52" s="257" t="s">
        <v>418</v>
      </c>
      <c r="CC52" s="258" t="s">
        <v>418</v>
      </c>
      <c r="CD52" s="67">
        <v>16.899999999999999</v>
      </c>
      <c r="CE52" s="66">
        <v>35.200000000000003</v>
      </c>
      <c r="CF52" s="58">
        <v>9.6</v>
      </c>
      <c r="CG52" s="60">
        <v>4.0999999999999996</v>
      </c>
      <c r="CH52" s="66">
        <v>202.9</v>
      </c>
      <c r="CI52" s="58">
        <v>217.3</v>
      </c>
      <c r="CJ52" s="58">
        <v>890.8</v>
      </c>
      <c r="CK52" s="58">
        <v>206.8</v>
      </c>
      <c r="CL52" s="58">
        <f t="shared" si="21"/>
        <v>1517.8</v>
      </c>
      <c r="CM52" s="67">
        <f t="shared" si="22"/>
        <v>1186.6999999999998</v>
      </c>
      <c r="CN52" s="66">
        <v>313.2</v>
      </c>
      <c r="CO52" s="58">
        <v>343.3</v>
      </c>
      <c r="CP52" s="67">
        <f t="shared" si="31"/>
        <v>656.5</v>
      </c>
      <c r="CQ52" s="66">
        <v>2198.9</v>
      </c>
      <c r="CR52" s="58">
        <v>563.4</v>
      </c>
      <c r="CS52" s="60">
        <f t="shared" si="32"/>
        <v>468.1</v>
      </c>
      <c r="CT52" s="60">
        <f t="shared" si="33"/>
        <v>4841.3000000000011</v>
      </c>
      <c r="CW52" s="395"/>
    </row>
    <row r="53" spans="1:101" ht="12.75" customHeight="1">
      <c r="A53" s="194">
        <v>41426</v>
      </c>
      <c r="B53" s="66">
        <v>87</v>
      </c>
      <c r="C53" s="58">
        <v>83.463300000000004</v>
      </c>
      <c r="D53" s="58">
        <v>118.5</v>
      </c>
      <c r="E53" s="58">
        <v>167.1</v>
      </c>
      <c r="F53" s="58">
        <f t="shared" si="23"/>
        <v>456.06330000000003</v>
      </c>
      <c r="G53" s="67">
        <v>387.7</v>
      </c>
      <c r="H53" s="66">
        <v>73.3</v>
      </c>
      <c r="I53" s="58">
        <v>200.4</v>
      </c>
      <c r="J53" s="67">
        <v>273.7</v>
      </c>
      <c r="K53" s="66">
        <v>390.7</v>
      </c>
      <c r="L53" s="58">
        <v>151.30000000000001</v>
      </c>
      <c r="M53" s="60">
        <v>137.1</v>
      </c>
      <c r="N53" s="66">
        <v>31.7</v>
      </c>
      <c r="O53" s="58">
        <v>44.170300000000005</v>
      </c>
      <c r="P53" s="58">
        <v>272.8</v>
      </c>
      <c r="Q53" s="58">
        <v>16.2</v>
      </c>
      <c r="R53" s="58">
        <f t="shared" si="34"/>
        <v>364.87029999999999</v>
      </c>
      <c r="S53" s="67">
        <v>301</v>
      </c>
      <c r="T53" s="66">
        <v>56.3</v>
      </c>
      <c r="U53" s="58">
        <v>54</v>
      </c>
      <c r="V53" s="67">
        <f t="shared" si="24"/>
        <v>110.3</v>
      </c>
      <c r="W53" s="66">
        <v>292.10000000000002</v>
      </c>
      <c r="X53" s="58">
        <v>121.8</v>
      </c>
      <c r="Y53" s="60">
        <v>119.5</v>
      </c>
      <c r="Z53" s="66">
        <v>38.9</v>
      </c>
      <c r="AA53" s="58">
        <v>41.523800000000001</v>
      </c>
      <c r="AB53" s="58">
        <v>226.2</v>
      </c>
      <c r="AC53" s="58">
        <v>26.1</v>
      </c>
      <c r="AD53" s="58">
        <f t="shared" si="25"/>
        <v>332.72379999999998</v>
      </c>
      <c r="AE53" s="67">
        <v>236.2</v>
      </c>
      <c r="AF53" s="66">
        <v>81</v>
      </c>
      <c r="AG53" s="58">
        <v>50.6</v>
      </c>
      <c r="AH53" s="67">
        <f t="shared" si="26"/>
        <v>131.6</v>
      </c>
      <c r="AI53" s="66">
        <v>630.20000000000005</v>
      </c>
      <c r="AJ53" s="58">
        <v>137.5</v>
      </c>
      <c r="AK53" s="60">
        <v>94.3</v>
      </c>
      <c r="AL53" s="66">
        <v>7.1</v>
      </c>
      <c r="AM53" s="58">
        <v>10.8</v>
      </c>
      <c r="AN53" s="58">
        <v>86.8</v>
      </c>
      <c r="AO53" s="71" t="s">
        <v>418</v>
      </c>
      <c r="AP53" s="58">
        <f t="shared" si="27"/>
        <v>104.69999999999999</v>
      </c>
      <c r="AQ53" s="67">
        <v>83.9</v>
      </c>
      <c r="AR53" s="66">
        <v>13.9</v>
      </c>
      <c r="AS53" s="58">
        <v>11.1</v>
      </c>
      <c r="AT53" s="67">
        <v>25</v>
      </c>
      <c r="AU53" s="66">
        <v>136.30000000000001</v>
      </c>
      <c r="AV53" s="58">
        <v>38.299999999999997</v>
      </c>
      <c r="AW53" s="60">
        <v>30.9</v>
      </c>
      <c r="AX53" s="66">
        <v>22.2</v>
      </c>
      <c r="AY53" s="58">
        <v>19.757999999999999</v>
      </c>
      <c r="AZ53" s="58">
        <v>136.1</v>
      </c>
      <c r="BA53" s="58">
        <v>0</v>
      </c>
      <c r="BB53" s="58">
        <f t="shared" si="28"/>
        <v>178.05799999999999</v>
      </c>
      <c r="BC53" s="67">
        <v>144.5</v>
      </c>
      <c r="BD53" s="257" t="s">
        <v>418</v>
      </c>
      <c r="BE53" s="258" t="s">
        <v>418</v>
      </c>
      <c r="BF53" s="67">
        <v>83.6</v>
      </c>
      <c r="BG53" s="66">
        <v>437</v>
      </c>
      <c r="BH53" s="58">
        <v>63.1</v>
      </c>
      <c r="BI53" s="60">
        <v>39.799999999999997</v>
      </c>
      <c r="BJ53" s="66">
        <v>3.4</v>
      </c>
      <c r="BK53" s="58" t="s">
        <v>418</v>
      </c>
      <c r="BL53" s="58">
        <v>22.8</v>
      </c>
      <c r="BM53" s="58">
        <v>0</v>
      </c>
      <c r="BN53" s="58">
        <f t="shared" si="29"/>
        <v>26.2</v>
      </c>
      <c r="BO53" s="67">
        <v>15</v>
      </c>
      <c r="BP53" s="257" t="s">
        <v>418</v>
      </c>
      <c r="BQ53" s="258" t="s">
        <v>418</v>
      </c>
      <c r="BR53" s="67" t="s">
        <v>418</v>
      </c>
      <c r="BS53" s="66">
        <v>29.9</v>
      </c>
      <c r="BT53" s="58">
        <v>3.4</v>
      </c>
      <c r="BU53" s="60">
        <v>5.8</v>
      </c>
      <c r="BV53" s="66">
        <v>2.2000000000000002</v>
      </c>
      <c r="BW53" s="58" t="s">
        <v>418</v>
      </c>
      <c r="BX53" s="58">
        <v>9.1999999999999993</v>
      </c>
      <c r="BY53" s="58">
        <v>0</v>
      </c>
      <c r="BZ53" s="58">
        <f t="shared" si="30"/>
        <v>11.399999999999999</v>
      </c>
      <c r="CA53" s="67">
        <v>5.9</v>
      </c>
      <c r="CB53" s="257" t="s">
        <v>418</v>
      </c>
      <c r="CC53" s="258" t="s">
        <v>418</v>
      </c>
      <c r="CD53" s="67">
        <v>23.4</v>
      </c>
      <c r="CE53" s="66">
        <v>43.7</v>
      </c>
      <c r="CF53" s="58">
        <v>10.3</v>
      </c>
      <c r="CG53" s="60">
        <v>3.7</v>
      </c>
      <c r="CH53" s="66">
        <v>192.4</v>
      </c>
      <c r="CI53" s="58">
        <v>199.8</v>
      </c>
      <c r="CJ53" s="58">
        <v>872.4</v>
      </c>
      <c r="CK53" s="58">
        <v>209.4</v>
      </c>
      <c r="CL53" s="58">
        <f t="shared" si="21"/>
        <v>1474</v>
      </c>
      <c r="CM53" s="67">
        <f t="shared" si="22"/>
        <v>1174.2000000000003</v>
      </c>
      <c r="CN53" s="66">
        <v>299.7</v>
      </c>
      <c r="CO53" s="58">
        <v>347.8</v>
      </c>
      <c r="CP53" s="67">
        <f t="shared" si="31"/>
        <v>647.5</v>
      </c>
      <c r="CQ53" s="66">
        <v>1959.9</v>
      </c>
      <c r="CR53" s="58">
        <v>525.6</v>
      </c>
      <c r="CS53" s="60">
        <f t="shared" si="32"/>
        <v>431.1</v>
      </c>
      <c r="CT53" s="60">
        <f t="shared" si="33"/>
        <v>4512.5</v>
      </c>
      <c r="CW53" s="395"/>
    </row>
    <row r="54" spans="1:101" ht="12.75" customHeight="1">
      <c r="A54" s="194">
        <v>41456</v>
      </c>
      <c r="B54" s="66">
        <v>99.1</v>
      </c>
      <c r="C54" s="58">
        <v>87.525999999999996</v>
      </c>
      <c r="D54" s="58">
        <v>123.8</v>
      </c>
      <c r="E54" s="58">
        <v>179.9</v>
      </c>
      <c r="F54" s="58">
        <f t="shared" si="23"/>
        <v>490.32600000000002</v>
      </c>
      <c r="G54" s="67">
        <v>403.7</v>
      </c>
      <c r="H54" s="66">
        <v>97.8</v>
      </c>
      <c r="I54" s="58">
        <v>207.1</v>
      </c>
      <c r="J54" s="67">
        <v>304.89999999999998</v>
      </c>
      <c r="K54" s="66">
        <v>420.2</v>
      </c>
      <c r="L54" s="58">
        <v>167.6</v>
      </c>
      <c r="M54" s="60">
        <v>150.9</v>
      </c>
      <c r="N54" s="66">
        <v>33.1</v>
      </c>
      <c r="O54" s="58">
        <v>45.441400000000002</v>
      </c>
      <c r="P54" s="58">
        <v>289.39999999999998</v>
      </c>
      <c r="Q54" s="58">
        <v>17.100000000000001</v>
      </c>
      <c r="R54" s="58">
        <f t="shared" si="34"/>
        <v>385.04140000000001</v>
      </c>
      <c r="S54" s="67">
        <v>311.89999999999998</v>
      </c>
      <c r="T54" s="66">
        <v>61.7</v>
      </c>
      <c r="U54" s="58">
        <v>61.7</v>
      </c>
      <c r="V54" s="67">
        <f t="shared" si="24"/>
        <v>123.4</v>
      </c>
      <c r="W54" s="66">
        <v>305.2</v>
      </c>
      <c r="X54" s="58">
        <v>130.6</v>
      </c>
      <c r="Y54" s="60">
        <v>116.9</v>
      </c>
      <c r="Z54" s="66">
        <v>41.3</v>
      </c>
      <c r="AA54" s="58">
        <v>43.289699999999996</v>
      </c>
      <c r="AB54" s="58">
        <v>244.9</v>
      </c>
      <c r="AC54" s="58">
        <v>29.2</v>
      </c>
      <c r="AD54" s="58">
        <f t="shared" si="25"/>
        <v>358.68969999999996</v>
      </c>
      <c r="AE54" s="67">
        <v>248.5</v>
      </c>
      <c r="AF54" s="66">
        <v>96.2</v>
      </c>
      <c r="AG54" s="58">
        <v>54.2</v>
      </c>
      <c r="AH54" s="67">
        <f t="shared" si="26"/>
        <v>150.4</v>
      </c>
      <c r="AI54" s="66">
        <v>680.2</v>
      </c>
      <c r="AJ54" s="58">
        <v>148.4</v>
      </c>
      <c r="AK54" s="60">
        <v>103.4</v>
      </c>
      <c r="AL54" s="66">
        <v>7.4</v>
      </c>
      <c r="AM54" s="58">
        <v>11.4</v>
      </c>
      <c r="AN54" s="58">
        <v>90.2</v>
      </c>
      <c r="AO54" s="71" t="s">
        <v>418</v>
      </c>
      <c r="AP54" s="58">
        <f t="shared" si="27"/>
        <v>109</v>
      </c>
      <c r="AQ54" s="67">
        <v>84.9</v>
      </c>
      <c r="AR54" s="66">
        <v>14.3</v>
      </c>
      <c r="AS54" s="58">
        <v>9.6999999999999993</v>
      </c>
      <c r="AT54" s="67">
        <v>24</v>
      </c>
      <c r="AU54" s="66">
        <v>143.19999999999999</v>
      </c>
      <c r="AV54" s="58">
        <v>41</v>
      </c>
      <c r="AW54" s="60">
        <v>30.9</v>
      </c>
      <c r="AX54" s="66">
        <v>23.1</v>
      </c>
      <c r="AY54" s="58">
        <v>20.156700000000001</v>
      </c>
      <c r="AZ54" s="58">
        <v>144.19999999999999</v>
      </c>
      <c r="BA54" s="58">
        <v>0</v>
      </c>
      <c r="BB54" s="58">
        <f t="shared" si="28"/>
        <v>187.45669999999998</v>
      </c>
      <c r="BC54" s="67">
        <v>148.9</v>
      </c>
      <c r="BD54" s="257" t="s">
        <v>418</v>
      </c>
      <c r="BE54" s="258" t="s">
        <v>418</v>
      </c>
      <c r="BF54" s="67">
        <v>88.2</v>
      </c>
      <c r="BG54" s="66">
        <v>464.2</v>
      </c>
      <c r="BH54" s="58">
        <v>69.8</v>
      </c>
      <c r="BI54" s="60">
        <v>37.4</v>
      </c>
      <c r="BJ54" s="66">
        <v>4.0999999999999996</v>
      </c>
      <c r="BK54" s="58" t="s">
        <v>418</v>
      </c>
      <c r="BL54" s="58">
        <v>24.6</v>
      </c>
      <c r="BM54" s="58">
        <v>0</v>
      </c>
      <c r="BN54" s="58">
        <f t="shared" si="29"/>
        <v>28.700000000000003</v>
      </c>
      <c r="BO54" s="67">
        <v>15.9</v>
      </c>
      <c r="BP54" s="257" t="s">
        <v>418</v>
      </c>
      <c r="BQ54" s="258" t="s">
        <v>418</v>
      </c>
      <c r="BR54" s="67" t="s">
        <v>418</v>
      </c>
      <c r="BS54" s="66">
        <v>31.8</v>
      </c>
      <c r="BT54" s="58">
        <v>3.7</v>
      </c>
      <c r="BU54" s="60">
        <v>6.4</v>
      </c>
      <c r="BV54" s="66">
        <v>2.4</v>
      </c>
      <c r="BW54" s="58" t="s">
        <v>418</v>
      </c>
      <c r="BX54" s="58">
        <v>9.6999999999999993</v>
      </c>
      <c r="BY54" s="58">
        <v>0</v>
      </c>
      <c r="BZ54" s="58">
        <f t="shared" si="30"/>
        <v>12.1</v>
      </c>
      <c r="CA54" s="67">
        <v>6.4</v>
      </c>
      <c r="CB54" s="257" t="s">
        <v>418</v>
      </c>
      <c r="CC54" s="258" t="s">
        <v>418</v>
      </c>
      <c r="CD54" s="67">
        <v>20.6</v>
      </c>
      <c r="CE54" s="66">
        <v>38.299999999999997</v>
      </c>
      <c r="CF54" s="58">
        <v>11.3</v>
      </c>
      <c r="CG54" s="60">
        <v>4.0999999999999996</v>
      </c>
      <c r="CH54" s="66">
        <v>210.5</v>
      </c>
      <c r="CI54" s="58">
        <v>207.9</v>
      </c>
      <c r="CJ54" s="58">
        <v>926.8</v>
      </c>
      <c r="CK54" s="58">
        <v>226.2</v>
      </c>
      <c r="CL54" s="58">
        <f t="shared" si="21"/>
        <v>1571.3999999999999</v>
      </c>
      <c r="CM54" s="67">
        <f t="shared" si="22"/>
        <v>1220.2000000000003</v>
      </c>
      <c r="CN54" s="66">
        <v>344.2</v>
      </c>
      <c r="CO54" s="58">
        <v>367.2</v>
      </c>
      <c r="CP54" s="67">
        <f t="shared" si="31"/>
        <v>711.4</v>
      </c>
      <c r="CQ54" s="66">
        <v>2083.1</v>
      </c>
      <c r="CR54" s="58">
        <v>572.29999999999995</v>
      </c>
      <c r="CS54" s="60">
        <f t="shared" si="32"/>
        <v>450</v>
      </c>
      <c r="CT54" s="60">
        <f t="shared" si="33"/>
        <v>4815.8999999999996</v>
      </c>
      <c r="CW54" s="395"/>
    </row>
    <row r="55" spans="1:101" ht="12.75" customHeight="1">
      <c r="A55" s="194">
        <v>41487</v>
      </c>
      <c r="B55" s="66">
        <v>100.6</v>
      </c>
      <c r="C55" s="58">
        <v>90.013100000000009</v>
      </c>
      <c r="D55" s="58">
        <v>128.69999999999999</v>
      </c>
      <c r="E55" s="58">
        <v>175.4</v>
      </c>
      <c r="F55" s="58">
        <f t="shared" si="23"/>
        <v>494.71309999999994</v>
      </c>
      <c r="G55" s="67">
        <v>407.5</v>
      </c>
      <c r="H55" s="66">
        <v>87.5</v>
      </c>
      <c r="I55" s="58">
        <v>198.9</v>
      </c>
      <c r="J55" s="67">
        <v>286.5</v>
      </c>
      <c r="K55" s="66">
        <v>436.9</v>
      </c>
      <c r="L55" s="58">
        <v>168.2</v>
      </c>
      <c r="M55" s="60">
        <v>151.9</v>
      </c>
      <c r="N55" s="66">
        <v>33.9</v>
      </c>
      <c r="O55" s="58">
        <v>47.018300000000004</v>
      </c>
      <c r="P55" s="58">
        <v>292.2</v>
      </c>
      <c r="Q55" s="58">
        <v>18.3</v>
      </c>
      <c r="R55" s="58">
        <f t="shared" si="34"/>
        <v>391.41829999999999</v>
      </c>
      <c r="S55" s="67">
        <v>316.3</v>
      </c>
      <c r="T55" s="66">
        <v>57.6</v>
      </c>
      <c r="U55" s="58">
        <v>62.9</v>
      </c>
      <c r="V55" s="67">
        <f t="shared" si="24"/>
        <v>120.5</v>
      </c>
      <c r="W55" s="66">
        <v>301.10000000000002</v>
      </c>
      <c r="X55" s="58">
        <v>132.4</v>
      </c>
      <c r="Y55" s="60">
        <v>129.5</v>
      </c>
      <c r="Z55" s="66">
        <v>42.8</v>
      </c>
      <c r="AA55" s="58">
        <v>44.9056</v>
      </c>
      <c r="AB55" s="58">
        <v>244.2</v>
      </c>
      <c r="AC55" s="58">
        <v>30.2</v>
      </c>
      <c r="AD55" s="58">
        <f t="shared" si="25"/>
        <v>362.10559999999998</v>
      </c>
      <c r="AE55" s="67">
        <v>254</v>
      </c>
      <c r="AF55" s="66">
        <v>87.9</v>
      </c>
      <c r="AG55" s="58">
        <v>55.8</v>
      </c>
      <c r="AH55" s="67">
        <f t="shared" si="26"/>
        <v>143.69999999999999</v>
      </c>
      <c r="AI55" s="66">
        <v>678.2</v>
      </c>
      <c r="AJ55" s="58">
        <v>148</v>
      </c>
      <c r="AK55" s="60">
        <v>106.4</v>
      </c>
      <c r="AL55" s="66">
        <v>7.8</v>
      </c>
      <c r="AM55" s="58">
        <v>11.7</v>
      </c>
      <c r="AN55" s="58">
        <v>94.3</v>
      </c>
      <c r="AO55" s="71" t="s">
        <v>418</v>
      </c>
      <c r="AP55" s="58">
        <f t="shared" si="27"/>
        <v>113.8</v>
      </c>
      <c r="AQ55" s="67">
        <v>87.7</v>
      </c>
      <c r="AR55" s="66">
        <v>13.7</v>
      </c>
      <c r="AS55" s="58">
        <v>9.8000000000000007</v>
      </c>
      <c r="AT55" s="67">
        <v>23.5</v>
      </c>
      <c r="AU55" s="66">
        <v>141.69999999999999</v>
      </c>
      <c r="AV55" s="58">
        <v>40.299999999999997</v>
      </c>
      <c r="AW55" s="60">
        <v>32.799999999999997</v>
      </c>
      <c r="AX55" s="66">
        <v>23.5</v>
      </c>
      <c r="AY55" s="58">
        <v>20.6172</v>
      </c>
      <c r="AZ55" s="58">
        <v>145.6</v>
      </c>
      <c r="BA55" s="58">
        <v>0</v>
      </c>
      <c r="BB55" s="58">
        <f t="shared" si="28"/>
        <v>189.71719999999999</v>
      </c>
      <c r="BC55" s="67">
        <v>151.69999999999999</v>
      </c>
      <c r="BD55" s="257" t="s">
        <v>418</v>
      </c>
      <c r="BE55" s="258" t="s">
        <v>418</v>
      </c>
      <c r="BF55" s="67">
        <v>84.1</v>
      </c>
      <c r="BG55" s="66">
        <v>461.8</v>
      </c>
      <c r="BH55" s="58">
        <v>68.599999999999994</v>
      </c>
      <c r="BI55" s="60">
        <v>39.299999999999997</v>
      </c>
      <c r="BJ55" s="66">
        <v>4.0999999999999996</v>
      </c>
      <c r="BK55" s="58" t="s">
        <v>418</v>
      </c>
      <c r="BL55" s="58">
        <v>24.7</v>
      </c>
      <c r="BM55" s="58">
        <v>0</v>
      </c>
      <c r="BN55" s="58">
        <f t="shared" si="29"/>
        <v>28.799999999999997</v>
      </c>
      <c r="BO55" s="67">
        <v>15.4</v>
      </c>
      <c r="BP55" s="257" t="s">
        <v>418</v>
      </c>
      <c r="BQ55" s="258" t="s">
        <v>418</v>
      </c>
      <c r="BR55" s="67" t="s">
        <v>418</v>
      </c>
      <c r="BS55" s="66">
        <v>31.1</v>
      </c>
      <c r="BT55" s="58">
        <v>3.5</v>
      </c>
      <c r="BU55" s="60">
        <v>6</v>
      </c>
      <c r="BV55" s="66">
        <v>2.4</v>
      </c>
      <c r="BW55" s="58" t="s">
        <v>418</v>
      </c>
      <c r="BX55" s="58">
        <v>9.4</v>
      </c>
      <c r="BY55" s="58">
        <v>0</v>
      </c>
      <c r="BZ55" s="58">
        <f t="shared" si="30"/>
        <v>11.8</v>
      </c>
      <c r="CA55" s="67">
        <v>6.3</v>
      </c>
      <c r="CB55" s="257" t="s">
        <v>418</v>
      </c>
      <c r="CC55" s="258" t="s">
        <v>418</v>
      </c>
      <c r="CD55" s="67">
        <v>20.100000000000001</v>
      </c>
      <c r="CE55" s="66">
        <v>48.3</v>
      </c>
      <c r="CF55" s="58">
        <v>10.9</v>
      </c>
      <c r="CG55" s="60">
        <v>3.8</v>
      </c>
      <c r="CH55" s="66">
        <v>215.1</v>
      </c>
      <c r="CI55" s="58">
        <v>214.4</v>
      </c>
      <c r="CJ55" s="58">
        <v>939</v>
      </c>
      <c r="CK55" s="58">
        <v>223.9</v>
      </c>
      <c r="CL55" s="58">
        <f t="shared" si="21"/>
        <v>1592.4</v>
      </c>
      <c r="CM55" s="67">
        <f t="shared" si="22"/>
        <v>1238.9000000000001</v>
      </c>
      <c r="CN55" s="66">
        <v>317.39999999999998</v>
      </c>
      <c r="CO55" s="58">
        <v>360.9</v>
      </c>
      <c r="CP55" s="67">
        <f t="shared" si="31"/>
        <v>678.3</v>
      </c>
      <c r="CQ55" s="66">
        <v>2099.1</v>
      </c>
      <c r="CR55" s="58">
        <v>571.79999999999995</v>
      </c>
      <c r="CS55" s="60">
        <f t="shared" si="32"/>
        <v>469.7</v>
      </c>
      <c r="CT55" s="60">
        <f t="shared" si="33"/>
        <v>4839.4999999999991</v>
      </c>
      <c r="CW55" s="395"/>
    </row>
    <row r="56" spans="1:101" ht="12.75" customHeight="1">
      <c r="A56" s="194">
        <v>41518</v>
      </c>
      <c r="B56" s="66">
        <v>91.5</v>
      </c>
      <c r="C56" s="58">
        <v>83.273399999999995</v>
      </c>
      <c r="D56" s="58">
        <v>118.2</v>
      </c>
      <c r="E56" s="58">
        <v>156</v>
      </c>
      <c r="F56" s="58">
        <f t="shared" si="23"/>
        <v>448.97339999999997</v>
      </c>
      <c r="G56" s="67">
        <v>370.2</v>
      </c>
      <c r="H56" s="66">
        <v>94.7</v>
      </c>
      <c r="I56" s="58">
        <v>203.3</v>
      </c>
      <c r="J56" s="67">
        <v>298</v>
      </c>
      <c r="K56" s="66">
        <v>403.3</v>
      </c>
      <c r="L56" s="58">
        <v>156.9</v>
      </c>
      <c r="M56" s="60">
        <v>137</v>
      </c>
      <c r="N56" s="66">
        <v>30.8</v>
      </c>
      <c r="O56" s="58">
        <v>43.766100000000002</v>
      </c>
      <c r="P56" s="58">
        <v>262.5</v>
      </c>
      <c r="Q56" s="58">
        <v>16.600000000000001</v>
      </c>
      <c r="R56" s="58">
        <f t="shared" si="34"/>
        <v>353.66610000000003</v>
      </c>
      <c r="S56" s="67">
        <v>284.3</v>
      </c>
      <c r="T56" s="66">
        <v>58.6</v>
      </c>
      <c r="U56" s="58">
        <v>60.4</v>
      </c>
      <c r="V56" s="67">
        <f t="shared" si="24"/>
        <v>119</v>
      </c>
      <c r="W56" s="66">
        <v>296.7</v>
      </c>
      <c r="X56" s="58">
        <v>122.3</v>
      </c>
      <c r="Y56" s="60">
        <v>106</v>
      </c>
      <c r="Z56" s="66">
        <v>39.6</v>
      </c>
      <c r="AA56" s="58">
        <v>43.160599999999995</v>
      </c>
      <c r="AB56" s="58">
        <v>224.6</v>
      </c>
      <c r="AC56" s="58">
        <v>27.3</v>
      </c>
      <c r="AD56" s="58">
        <f t="shared" si="25"/>
        <v>334.66059999999999</v>
      </c>
      <c r="AE56" s="67">
        <v>232.4</v>
      </c>
      <c r="AF56" s="66">
        <v>86.6</v>
      </c>
      <c r="AG56" s="58">
        <v>52.8</v>
      </c>
      <c r="AH56" s="67">
        <f t="shared" si="26"/>
        <v>139.39999999999998</v>
      </c>
      <c r="AI56" s="66">
        <v>645.29999999999995</v>
      </c>
      <c r="AJ56" s="58">
        <v>139.80000000000001</v>
      </c>
      <c r="AK56" s="60">
        <v>104.9</v>
      </c>
      <c r="AL56" s="66">
        <v>7.2</v>
      </c>
      <c r="AM56" s="58">
        <v>11.4</v>
      </c>
      <c r="AN56" s="58">
        <v>86.6</v>
      </c>
      <c r="AO56" s="71" t="s">
        <v>418</v>
      </c>
      <c r="AP56" s="58">
        <f t="shared" si="27"/>
        <v>105.19999999999999</v>
      </c>
      <c r="AQ56" s="67">
        <v>81.900000000000006</v>
      </c>
      <c r="AR56" s="66">
        <v>14.6</v>
      </c>
      <c r="AS56" s="58">
        <v>9.8000000000000007</v>
      </c>
      <c r="AT56" s="67">
        <v>24.4</v>
      </c>
      <c r="AU56" s="66">
        <v>138.30000000000001</v>
      </c>
      <c r="AV56" s="58">
        <v>38.700000000000003</v>
      </c>
      <c r="AW56" s="60">
        <v>29.9</v>
      </c>
      <c r="AX56" s="66">
        <v>22</v>
      </c>
      <c r="AY56" s="58">
        <v>19.322800000000001</v>
      </c>
      <c r="AZ56" s="58">
        <v>133</v>
      </c>
      <c r="BA56" s="58">
        <v>0</v>
      </c>
      <c r="BB56" s="58">
        <f t="shared" si="28"/>
        <v>174.3228</v>
      </c>
      <c r="BC56" s="67">
        <v>137.69999999999999</v>
      </c>
      <c r="BD56" s="257" t="s">
        <v>418</v>
      </c>
      <c r="BE56" s="258" t="s">
        <v>418</v>
      </c>
      <c r="BF56" s="67">
        <v>82.2</v>
      </c>
      <c r="BG56" s="66">
        <v>437.9</v>
      </c>
      <c r="BH56" s="58">
        <v>64.8</v>
      </c>
      <c r="BI56" s="60">
        <v>37.1</v>
      </c>
      <c r="BJ56" s="66">
        <v>3.8</v>
      </c>
      <c r="BK56" s="58" t="s">
        <v>418</v>
      </c>
      <c r="BL56" s="58">
        <v>22.9</v>
      </c>
      <c r="BM56" s="58">
        <v>0</v>
      </c>
      <c r="BN56" s="58">
        <f t="shared" si="29"/>
        <v>26.7</v>
      </c>
      <c r="BO56" s="67">
        <v>13.9</v>
      </c>
      <c r="BP56" s="257" t="s">
        <v>418</v>
      </c>
      <c r="BQ56" s="258" t="s">
        <v>418</v>
      </c>
      <c r="BR56" s="67" t="s">
        <v>418</v>
      </c>
      <c r="BS56" s="66">
        <v>31.9</v>
      </c>
      <c r="BT56" s="58">
        <v>4.4000000000000004</v>
      </c>
      <c r="BU56" s="60">
        <v>5.6</v>
      </c>
      <c r="BV56" s="66">
        <v>2.2000000000000002</v>
      </c>
      <c r="BW56" s="58" t="s">
        <v>418</v>
      </c>
      <c r="BX56" s="58">
        <v>8.9</v>
      </c>
      <c r="BY56" s="58">
        <v>0</v>
      </c>
      <c r="BZ56" s="58">
        <f t="shared" si="30"/>
        <v>11.100000000000001</v>
      </c>
      <c r="CA56" s="67">
        <v>5.3</v>
      </c>
      <c r="CB56" s="257" t="s">
        <v>418</v>
      </c>
      <c r="CC56" s="258" t="s">
        <v>418</v>
      </c>
      <c r="CD56" s="67">
        <v>19.899999999999999</v>
      </c>
      <c r="CE56" s="66">
        <v>40.700000000000003</v>
      </c>
      <c r="CF56" s="58">
        <v>8.1999999999999993</v>
      </c>
      <c r="CG56" s="60">
        <v>3.9</v>
      </c>
      <c r="CH56" s="66">
        <v>197.1</v>
      </c>
      <c r="CI56" s="58">
        <v>201</v>
      </c>
      <c r="CJ56" s="58">
        <v>856.6</v>
      </c>
      <c r="CK56" s="58">
        <v>199.9</v>
      </c>
      <c r="CL56" s="58">
        <f t="shared" si="21"/>
        <v>1454.6000000000001</v>
      </c>
      <c r="CM56" s="67">
        <f t="shared" si="22"/>
        <v>1125.7</v>
      </c>
      <c r="CN56" s="66">
        <v>324.2</v>
      </c>
      <c r="CO56" s="58">
        <v>358.8</v>
      </c>
      <c r="CP56" s="67">
        <f t="shared" si="31"/>
        <v>683</v>
      </c>
      <c r="CQ56" s="66">
        <v>1994.1</v>
      </c>
      <c r="CR56" s="58">
        <v>535</v>
      </c>
      <c r="CS56" s="60">
        <f t="shared" si="32"/>
        <v>424.4</v>
      </c>
      <c r="CT56" s="60">
        <f t="shared" si="33"/>
        <v>4556.1000000000004</v>
      </c>
      <c r="CW56" s="395"/>
    </row>
    <row r="57" spans="1:101" ht="12.75" customHeight="1">
      <c r="A57" s="194">
        <v>41548</v>
      </c>
      <c r="B57" s="66">
        <v>98.5</v>
      </c>
      <c r="C57" s="58">
        <v>88.69189999999999</v>
      </c>
      <c r="D57" s="58">
        <v>126.6</v>
      </c>
      <c r="E57" s="58">
        <v>163.1</v>
      </c>
      <c r="F57" s="58">
        <f t="shared" si="23"/>
        <v>476.89189999999996</v>
      </c>
      <c r="G57" s="67">
        <v>383.2</v>
      </c>
      <c r="H57" s="66">
        <v>92.1</v>
      </c>
      <c r="I57" s="58">
        <v>209.1</v>
      </c>
      <c r="J57" s="67">
        <v>301.2</v>
      </c>
      <c r="K57" s="66">
        <v>433.9</v>
      </c>
      <c r="L57" s="58">
        <v>163.6</v>
      </c>
      <c r="M57" s="60">
        <v>142.1</v>
      </c>
      <c r="N57" s="66">
        <v>34.299999999999997</v>
      </c>
      <c r="O57" s="58">
        <v>46.852199999999996</v>
      </c>
      <c r="P57" s="58">
        <v>281.8</v>
      </c>
      <c r="Q57" s="58">
        <v>17.100000000000001</v>
      </c>
      <c r="R57" s="58">
        <f t="shared" si="34"/>
        <v>380.05220000000003</v>
      </c>
      <c r="S57" s="67">
        <v>297.89999999999998</v>
      </c>
      <c r="T57" s="66">
        <v>59.8</v>
      </c>
      <c r="U57" s="58">
        <v>58.2</v>
      </c>
      <c r="V57" s="67">
        <f t="shared" si="24"/>
        <v>118</v>
      </c>
      <c r="W57" s="66">
        <v>338.8</v>
      </c>
      <c r="X57" s="58">
        <v>133.19999999999999</v>
      </c>
      <c r="Y57" s="60">
        <v>126.3</v>
      </c>
      <c r="Z57" s="66">
        <v>41.1</v>
      </c>
      <c r="AA57" s="58">
        <v>45.320599999999999</v>
      </c>
      <c r="AB57" s="58">
        <v>235.7</v>
      </c>
      <c r="AC57" s="58">
        <v>27.5</v>
      </c>
      <c r="AD57" s="58">
        <f t="shared" si="25"/>
        <v>349.62059999999997</v>
      </c>
      <c r="AE57" s="67">
        <v>221.7</v>
      </c>
      <c r="AF57" s="66">
        <v>90.8</v>
      </c>
      <c r="AG57" s="58">
        <v>57.8</v>
      </c>
      <c r="AH57" s="67">
        <f t="shared" si="26"/>
        <v>148.6</v>
      </c>
      <c r="AI57" s="66">
        <v>674.8</v>
      </c>
      <c r="AJ57" s="58">
        <v>148.4</v>
      </c>
      <c r="AK57" s="60">
        <v>119.6</v>
      </c>
      <c r="AL57" s="66">
        <v>7.4</v>
      </c>
      <c r="AM57" s="58">
        <v>11.9</v>
      </c>
      <c r="AN57" s="58">
        <v>89.4</v>
      </c>
      <c r="AO57" s="71" t="s">
        <v>418</v>
      </c>
      <c r="AP57" s="58">
        <f t="shared" si="27"/>
        <v>108.7</v>
      </c>
      <c r="AQ57" s="67">
        <v>83.4</v>
      </c>
      <c r="AR57" s="66">
        <v>15.3</v>
      </c>
      <c r="AS57" s="58">
        <v>9.9</v>
      </c>
      <c r="AT57" s="67">
        <v>25.1</v>
      </c>
      <c r="AU57" s="66">
        <v>168.5</v>
      </c>
      <c r="AV57" s="58">
        <v>44.3</v>
      </c>
      <c r="AW57" s="60">
        <v>34.200000000000003</v>
      </c>
      <c r="AX57" s="66">
        <v>23.2</v>
      </c>
      <c r="AY57" s="58">
        <v>21.3492</v>
      </c>
      <c r="AZ57" s="58">
        <v>142.5</v>
      </c>
      <c r="BA57" s="58">
        <v>0</v>
      </c>
      <c r="BB57" s="58">
        <f t="shared" si="28"/>
        <v>187.04919999999998</v>
      </c>
      <c r="BC57" s="67">
        <v>147.5</v>
      </c>
      <c r="BD57" s="257" t="s">
        <v>418</v>
      </c>
      <c r="BE57" s="258" t="s">
        <v>418</v>
      </c>
      <c r="BF57" s="67">
        <v>87.8</v>
      </c>
      <c r="BG57" s="66">
        <v>494.4</v>
      </c>
      <c r="BH57" s="58">
        <v>70.599999999999994</v>
      </c>
      <c r="BI57" s="60">
        <v>43.1</v>
      </c>
      <c r="BJ57" s="66">
        <v>4.2</v>
      </c>
      <c r="BK57" s="58" t="s">
        <v>418</v>
      </c>
      <c r="BL57" s="58">
        <v>24.6</v>
      </c>
      <c r="BM57" s="58">
        <v>0</v>
      </c>
      <c r="BN57" s="58">
        <f t="shared" si="29"/>
        <v>28.8</v>
      </c>
      <c r="BO57" s="67">
        <v>14.5</v>
      </c>
      <c r="BP57" s="257" t="s">
        <v>418</v>
      </c>
      <c r="BQ57" s="258" t="s">
        <v>418</v>
      </c>
      <c r="BR57" s="67" t="s">
        <v>418</v>
      </c>
      <c r="BS57" s="66">
        <v>34.9</v>
      </c>
      <c r="BT57" s="58">
        <v>3.5</v>
      </c>
      <c r="BU57" s="60">
        <v>8.6</v>
      </c>
      <c r="BV57" s="66">
        <v>2.2999999999999998</v>
      </c>
      <c r="BW57" s="58" t="s">
        <v>418</v>
      </c>
      <c r="BX57" s="58">
        <v>8.3000000000000007</v>
      </c>
      <c r="BY57" s="58">
        <v>0</v>
      </c>
      <c r="BZ57" s="58">
        <f t="shared" si="30"/>
        <v>10.600000000000001</v>
      </c>
      <c r="CA57" s="67">
        <v>5.3</v>
      </c>
      <c r="CB57" s="257" t="s">
        <v>418</v>
      </c>
      <c r="CC57" s="258" t="s">
        <v>418</v>
      </c>
      <c r="CD57" s="67">
        <v>18.2</v>
      </c>
      <c r="CE57" s="66">
        <v>38.1</v>
      </c>
      <c r="CF57" s="58">
        <v>9.8000000000000007</v>
      </c>
      <c r="CG57" s="60">
        <v>4.2</v>
      </c>
      <c r="CH57" s="66">
        <v>211</v>
      </c>
      <c r="CI57" s="58">
        <v>214.2</v>
      </c>
      <c r="CJ57" s="58">
        <v>908.9</v>
      </c>
      <c r="CK57" s="58">
        <v>207.7</v>
      </c>
      <c r="CL57" s="58">
        <f t="shared" si="21"/>
        <v>1541.8</v>
      </c>
      <c r="CM57" s="67">
        <f t="shared" si="22"/>
        <v>1153.4999999999998</v>
      </c>
      <c r="CN57" s="66">
        <v>331.4</v>
      </c>
      <c r="CO57" s="58">
        <v>367.5</v>
      </c>
      <c r="CP57" s="67">
        <f t="shared" si="31"/>
        <v>698.9</v>
      </c>
      <c r="CQ57" s="66">
        <v>2183.4</v>
      </c>
      <c r="CR57" s="58">
        <v>573.4</v>
      </c>
      <c r="CS57" s="60">
        <f t="shared" si="32"/>
        <v>478.1</v>
      </c>
      <c r="CT57" s="60">
        <f t="shared" si="33"/>
        <v>4902.2000000000007</v>
      </c>
      <c r="CW57" s="395"/>
    </row>
    <row r="58" spans="1:101" ht="12.75" customHeight="1">
      <c r="A58" s="194">
        <v>41579</v>
      </c>
      <c r="B58" s="66">
        <v>97.7</v>
      </c>
      <c r="C58" s="58">
        <v>91.298000000000002</v>
      </c>
      <c r="D58" s="58">
        <v>125.1</v>
      </c>
      <c r="E58" s="58">
        <v>164.4</v>
      </c>
      <c r="F58" s="58">
        <f t="shared" si="23"/>
        <v>478.49799999999993</v>
      </c>
      <c r="G58" s="67">
        <v>390.1</v>
      </c>
      <c r="H58" s="66">
        <v>87</v>
      </c>
      <c r="I58" s="58">
        <v>206.8</v>
      </c>
      <c r="J58" s="67">
        <v>293.8</v>
      </c>
      <c r="K58" s="66">
        <v>424.9</v>
      </c>
      <c r="L58" s="58">
        <v>165.9</v>
      </c>
      <c r="M58" s="60">
        <v>151.9</v>
      </c>
      <c r="N58" s="66">
        <v>33.6</v>
      </c>
      <c r="O58" s="58">
        <v>49.944900000000004</v>
      </c>
      <c r="P58" s="58">
        <v>278.2</v>
      </c>
      <c r="Q58" s="58">
        <v>16.7</v>
      </c>
      <c r="R58" s="58">
        <f t="shared" si="34"/>
        <v>378.44490000000002</v>
      </c>
      <c r="S58" s="67">
        <v>304.2</v>
      </c>
      <c r="T58" s="66">
        <v>58.5</v>
      </c>
      <c r="U58" s="58">
        <v>57.3</v>
      </c>
      <c r="V58" s="67">
        <f t="shared" si="24"/>
        <v>115.8</v>
      </c>
      <c r="W58" s="66">
        <v>346.7</v>
      </c>
      <c r="X58" s="58">
        <v>133.9</v>
      </c>
      <c r="Y58" s="60">
        <v>121.2</v>
      </c>
      <c r="Z58" s="66">
        <v>41</v>
      </c>
      <c r="AA58" s="58">
        <v>45.693400000000004</v>
      </c>
      <c r="AB58" s="58">
        <v>232</v>
      </c>
      <c r="AC58" s="58">
        <v>26.2</v>
      </c>
      <c r="AD58" s="58">
        <f t="shared" si="25"/>
        <v>344.89339999999999</v>
      </c>
      <c r="AE58" s="67">
        <v>243.9</v>
      </c>
      <c r="AF58" s="66">
        <v>76.099999999999994</v>
      </c>
      <c r="AG58" s="58">
        <v>55.2</v>
      </c>
      <c r="AH58" s="67">
        <f t="shared" si="26"/>
        <v>131.30000000000001</v>
      </c>
      <c r="AI58" s="66">
        <v>618.70000000000005</v>
      </c>
      <c r="AJ58" s="58">
        <v>147.9</v>
      </c>
      <c r="AK58" s="60">
        <v>119.3</v>
      </c>
      <c r="AL58" s="66">
        <v>7.6</v>
      </c>
      <c r="AM58" s="58">
        <v>12.8</v>
      </c>
      <c r="AN58" s="58">
        <v>91.3</v>
      </c>
      <c r="AO58" s="71" t="s">
        <v>418</v>
      </c>
      <c r="AP58" s="58">
        <f t="shared" si="27"/>
        <v>111.69999999999999</v>
      </c>
      <c r="AQ58" s="67">
        <v>87.3</v>
      </c>
      <c r="AR58" s="66">
        <v>14.8</v>
      </c>
      <c r="AS58" s="58">
        <v>11.6</v>
      </c>
      <c r="AT58" s="67">
        <v>26.4</v>
      </c>
      <c r="AU58" s="66">
        <v>178.3</v>
      </c>
      <c r="AV58" s="58">
        <v>43.4</v>
      </c>
      <c r="AW58" s="60">
        <v>34</v>
      </c>
      <c r="AX58" s="66">
        <v>23.7</v>
      </c>
      <c r="AY58" s="58">
        <v>21.624700000000001</v>
      </c>
      <c r="AZ58" s="58">
        <v>140.80000000000001</v>
      </c>
      <c r="BA58" s="58" t="s">
        <v>418</v>
      </c>
      <c r="BB58" s="58">
        <f t="shared" si="28"/>
        <v>186.12470000000002</v>
      </c>
      <c r="BC58" s="67">
        <v>148.1</v>
      </c>
      <c r="BD58" s="257" t="s">
        <v>418</v>
      </c>
      <c r="BE58" s="258" t="s">
        <v>418</v>
      </c>
      <c r="BF58" s="67">
        <v>87.2</v>
      </c>
      <c r="BG58" s="66">
        <v>508.9</v>
      </c>
      <c r="BH58" s="58">
        <v>71</v>
      </c>
      <c r="BI58" s="60">
        <v>41.7</v>
      </c>
      <c r="BJ58" s="66">
        <v>4.3</v>
      </c>
      <c r="BK58" s="58" t="s">
        <v>418</v>
      </c>
      <c r="BL58" s="58">
        <v>25.3</v>
      </c>
      <c r="BM58" s="58">
        <v>0</v>
      </c>
      <c r="BN58" s="58">
        <f t="shared" si="29"/>
        <v>29.6</v>
      </c>
      <c r="BO58" s="67">
        <v>14.9</v>
      </c>
      <c r="BP58" s="257" t="s">
        <v>418</v>
      </c>
      <c r="BQ58" s="258" t="s">
        <v>418</v>
      </c>
      <c r="BR58" s="67" t="s">
        <v>418</v>
      </c>
      <c r="BS58" s="66">
        <v>35.700000000000003</v>
      </c>
      <c r="BT58" s="58">
        <v>3.8</v>
      </c>
      <c r="BU58" s="60">
        <v>8</v>
      </c>
      <c r="BV58" s="66">
        <v>2.2000000000000002</v>
      </c>
      <c r="BW58" s="58" t="s">
        <v>418</v>
      </c>
      <c r="BX58" s="58">
        <v>8.1</v>
      </c>
      <c r="BY58" s="58">
        <v>0</v>
      </c>
      <c r="BZ58" s="58">
        <f t="shared" si="30"/>
        <v>10.3</v>
      </c>
      <c r="CA58" s="67">
        <v>5.2</v>
      </c>
      <c r="CB58" s="257" t="s">
        <v>418</v>
      </c>
      <c r="CC58" s="258" t="s">
        <v>418</v>
      </c>
      <c r="CD58" s="67">
        <v>19.100000000000001</v>
      </c>
      <c r="CE58" s="66">
        <v>47.4</v>
      </c>
      <c r="CF58" s="58">
        <v>9</v>
      </c>
      <c r="CG58" s="60">
        <v>3.9</v>
      </c>
      <c r="CH58" s="66">
        <v>210.2</v>
      </c>
      <c r="CI58" s="58">
        <v>221.5</v>
      </c>
      <c r="CJ58" s="58">
        <v>900.7</v>
      </c>
      <c r="CK58" s="58">
        <v>207.3</v>
      </c>
      <c r="CL58" s="58">
        <f t="shared" si="21"/>
        <v>1539.7</v>
      </c>
      <c r="CM58" s="67">
        <f t="shared" si="22"/>
        <v>1193.7</v>
      </c>
      <c r="CN58" s="66">
        <v>309.39999999999998</v>
      </c>
      <c r="CO58" s="58">
        <v>364.2</v>
      </c>
      <c r="CP58" s="67">
        <f t="shared" si="31"/>
        <v>673.59999999999991</v>
      </c>
      <c r="CQ58" s="66">
        <v>2160.6</v>
      </c>
      <c r="CR58" s="58">
        <v>574.79999999999995</v>
      </c>
      <c r="CS58" s="60">
        <f t="shared" si="32"/>
        <v>480</v>
      </c>
      <c r="CT58" s="60">
        <f t="shared" si="33"/>
        <v>4853.8999999999996</v>
      </c>
      <c r="CW58" s="395"/>
    </row>
    <row r="59" spans="1:101" ht="12.75" customHeight="1">
      <c r="A59" s="194">
        <v>41609</v>
      </c>
      <c r="B59" s="66">
        <v>105.8</v>
      </c>
      <c r="C59" s="58">
        <v>95.436300000000003</v>
      </c>
      <c r="D59" s="58">
        <v>130.1</v>
      </c>
      <c r="E59" s="58">
        <v>171.1</v>
      </c>
      <c r="F59" s="58">
        <f t="shared" si="23"/>
        <v>502.43629999999996</v>
      </c>
      <c r="G59" s="67">
        <v>412.2</v>
      </c>
      <c r="H59" s="66">
        <v>88.9</v>
      </c>
      <c r="I59" s="58">
        <v>224.9</v>
      </c>
      <c r="J59" s="67">
        <v>313.89999999999998</v>
      </c>
      <c r="K59" s="66">
        <v>398.5</v>
      </c>
      <c r="L59" s="58">
        <v>162.19999999999999</v>
      </c>
      <c r="M59" s="60">
        <v>132.6</v>
      </c>
      <c r="N59" s="66">
        <v>37.6</v>
      </c>
      <c r="O59" s="58">
        <v>52.935699999999997</v>
      </c>
      <c r="P59" s="58">
        <v>296.8</v>
      </c>
      <c r="Q59" s="58">
        <v>18.399999999999999</v>
      </c>
      <c r="R59" s="58">
        <f t="shared" si="34"/>
        <v>405.73569999999995</v>
      </c>
      <c r="S59" s="67">
        <v>324.7</v>
      </c>
      <c r="T59" s="66">
        <v>58.3</v>
      </c>
      <c r="U59" s="58">
        <v>63.8</v>
      </c>
      <c r="V59" s="67">
        <f t="shared" si="24"/>
        <v>122.1</v>
      </c>
      <c r="W59" s="66">
        <v>325.10000000000002</v>
      </c>
      <c r="X59" s="58">
        <v>136.19999999999999</v>
      </c>
      <c r="Y59" s="60">
        <v>127.6</v>
      </c>
      <c r="Z59" s="66">
        <v>43.9</v>
      </c>
      <c r="AA59" s="58">
        <v>46.527200000000001</v>
      </c>
      <c r="AB59" s="58">
        <v>237.9</v>
      </c>
      <c r="AC59" s="58">
        <v>26.1</v>
      </c>
      <c r="AD59" s="58">
        <f t="shared" si="25"/>
        <v>354.42720000000003</v>
      </c>
      <c r="AE59" s="67">
        <v>248.8</v>
      </c>
      <c r="AF59" s="66">
        <v>81.400000000000006</v>
      </c>
      <c r="AG59" s="58">
        <v>62.7</v>
      </c>
      <c r="AH59" s="67">
        <f t="shared" si="26"/>
        <v>144.10000000000002</v>
      </c>
      <c r="AI59" s="66">
        <v>578.70000000000005</v>
      </c>
      <c r="AJ59" s="58">
        <v>143.4</v>
      </c>
      <c r="AK59" s="60">
        <v>99.8</v>
      </c>
      <c r="AL59" s="66">
        <v>8</v>
      </c>
      <c r="AM59" s="58">
        <v>12.9</v>
      </c>
      <c r="AN59" s="58">
        <v>91.9</v>
      </c>
      <c r="AO59" s="71" t="s">
        <v>418</v>
      </c>
      <c r="AP59" s="58">
        <f t="shared" si="27"/>
        <v>112.80000000000001</v>
      </c>
      <c r="AQ59" s="67">
        <v>87.6</v>
      </c>
      <c r="AR59" s="66">
        <v>14.7</v>
      </c>
      <c r="AS59" s="58">
        <v>12.8</v>
      </c>
      <c r="AT59" s="67">
        <v>27.5</v>
      </c>
      <c r="AU59" s="66">
        <v>153.69999999999999</v>
      </c>
      <c r="AV59" s="58">
        <v>40.6</v>
      </c>
      <c r="AW59" s="60">
        <v>28.8</v>
      </c>
      <c r="AX59" s="66">
        <v>24.4</v>
      </c>
      <c r="AY59" s="58">
        <v>22.1616</v>
      </c>
      <c r="AZ59" s="58">
        <v>145.5</v>
      </c>
      <c r="BA59" s="58">
        <v>0</v>
      </c>
      <c r="BB59" s="58">
        <f t="shared" si="28"/>
        <v>192.0616</v>
      </c>
      <c r="BC59" s="67">
        <v>152.80000000000001</v>
      </c>
      <c r="BD59" s="257" t="s">
        <v>418</v>
      </c>
      <c r="BE59" s="258" t="s">
        <v>418</v>
      </c>
      <c r="BF59" s="67">
        <v>93.5</v>
      </c>
      <c r="BG59" s="66">
        <v>457.9</v>
      </c>
      <c r="BH59" s="58">
        <v>70.5</v>
      </c>
      <c r="BI59" s="60">
        <v>38.200000000000003</v>
      </c>
      <c r="BJ59" s="66">
        <v>4.8</v>
      </c>
      <c r="BK59" s="58" t="s">
        <v>418</v>
      </c>
      <c r="BL59" s="58">
        <v>27.7</v>
      </c>
      <c r="BM59" s="58">
        <v>0</v>
      </c>
      <c r="BN59" s="58">
        <f t="shared" si="29"/>
        <v>32.5</v>
      </c>
      <c r="BO59" s="67">
        <v>16.8</v>
      </c>
      <c r="BP59" s="257" t="s">
        <v>418</v>
      </c>
      <c r="BQ59" s="258" t="s">
        <v>418</v>
      </c>
      <c r="BR59" s="67" t="s">
        <v>418</v>
      </c>
      <c r="BS59" s="66">
        <v>37.1</v>
      </c>
      <c r="BT59" s="58">
        <v>4.4000000000000004</v>
      </c>
      <c r="BU59" s="60">
        <v>9.6999999999999993</v>
      </c>
      <c r="BV59" s="66">
        <v>2.1</v>
      </c>
      <c r="BW59" s="58" t="s">
        <v>418</v>
      </c>
      <c r="BX59" s="58">
        <v>7.8</v>
      </c>
      <c r="BY59" s="58">
        <v>0</v>
      </c>
      <c r="BZ59" s="58">
        <f t="shared" si="30"/>
        <v>9.9</v>
      </c>
      <c r="CA59" s="67">
        <v>5.0999999999999996</v>
      </c>
      <c r="CB59" s="257" t="s">
        <v>418</v>
      </c>
      <c r="CC59" s="258" t="s">
        <v>418</v>
      </c>
      <c r="CD59" s="67">
        <v>15.2</v>
      </c>
      <c r="CE59" s="66">
        <v>48.5</v>
      </c>
      <c r="CF59" s="58">
        <v>9</v>
      </c>
      <c r="CG59" s="60">
        <v>3.4</v>
      </c>
      <c r="CH59" s="66">
        <v>226.6</v>
      </c>
      <c r="CI59" s="58">
        <v>230.1</v>
      </c>
      <c r="CJ59" s="58">
        <v>937.8</v>
      </c>
      <c r="CK59" s="58">
        <v>215.6</v>
      </c>
      <c r="CL59" s="58">
        <f t="shared" si="21"/>
        <v>1610.1</v>
      </c>
      <c r="CM59" s="67">
        <f t="shared" si="22"/>
        <v>1247.9999999999998</v>
      </c>
      <c r="CN59" s="66">
        <v>313.8</v>
      </c>
      <c r="CO59" s="58">
        <v>402.6</v>
      </c>
      <c r="CP59" s="67">
        <f t="shared" si="31"/>
        <v>716.40000000000009</v>
      </c>
      <c r="CQ59" s="66">
        <v>1999.5</v>
      </c>
      <c r="CR59" s="58">
        <v>566.4</v>
      </c>
      <c r="CS59" s="60">
        <f t="shared" si="32"/>
        <v>440.09999999999997</v>
      </c>
      <c r="CT59" s="60">
        <f t="shared" si="33"/>
        <v>4766.1000000000004</v>
      </c>
      <c r="CW59" s="395"/>
    </row>
    <row r="60" spans="1:101" ht="12.75" customHeight="1">
      <c r="A60" s="194">
        <v>41640</v>
      </c>
      <c r="B60" s="66">
        <v>96.3</v>
      </c>
      <c r="C60" s="58">
        <v>86.567399999999992</v>
      </c>
      <c r="D60" s="58">
        <v>122.4</v>
      </c>
      <c r="E60" s="58">
        <v>155.80000000000001</v>
      </c>
      <c r="F60" s="58">
        <f t="shared" si="23"/>
        <v>461.06739999999996</v>
      </c>
      <c r="G60" s="67">
        <v>374.5</v>
      </c>
      <c r="H60" s="66">
        <v>85.1</v>
      </c>
      <c r="I60" s="58">
        <v>214.3</v>
      </c>
      <c r="J60" s="67">
        <v>299.39999999999998</v>
      </c>
      <c r="K60" s="66">
        <v>409.8</v>
      </c>
      <c r="L60" s="58">
        <v>154.5</v>
      </c>
      <c r="M60" s="60">
        <v>146</v>
      </c>
      <c r="N60" s="66">
        <v>32.1</v>
      </c>
      <c r="O60" s="58">
        <v>45.720399999999998</v>
      </c>
      <c r="P60" s="58">
        <v>261.3</v>
      </c>
      <c r="Q60" s="58">
        <v>16.100000000000001</v>
      </c>
      <c r="R60" s="58">
        <f t="shared" si="34"/>
        <v>355.22040000000004</v>
      </c>
      <c r="S60" s="67">
        <v>283.3</v>
      </c>
      <c r="T60" s="66">
        <v>60</v>
      </c>
      <c r="U60" s="58">
        <v>62.2</v>
      </c>
      <c r="V60" s="67">
        <f t="shared" si="24"/>
        <v>122.2</v>
      </c>
      <c r="W60" s="66">
        <v>306.5</v>
      </c>
      <c r="X60" s="58">
        <v>124.6</v>
      </c>
      <c r="Y60" s="60">
        <v>120.2</v>
      </c>
      <c r="Z60" s="66">
        <v>38.700000000000003</v>
      </c>
      <c r="AA60" s="58">
        <v>42.469099999999997</v>
      </c>
      <c r="AB60" s="58">
        <v>221.3</v>
      </c>
      <c r="AC60" s="58">
        <v>25.7</v>
      </c>
      <c r="AD60" s="58">
        <f t="shared" si="25"/>
        <v>328.16910000000001</v>
      </c>
      <c r="AE60" s="67">
        <v>232.5</v>
      </c>
      <c r="AF60" s="66">
        <v>77.2</v>
      </c>
      <c r="AG60" s="58">
        <v>63.4</v>
      </c>
      <c r="AH60" s="67">
        <f t="shared" si="26"/>
        <v>140.6</v>
      </c>
      <c r="AI60" s="66">
        <v>578.6</v>
      </c>
      <c r="AJ60" s="58">
        <v>138</v>
      </c>
      <c r="AK60" s="60">
        <v>90</v>
      </c>
      <c r="AL60" s="66">
        <v>7.5</v>
      </c>
      <c r="AM60" s="58">
        <v>11.9</v>
      </c>
      <c r="AN60" s="58">
        <v>86.6</v>
      </c>
      <c r="AO60" s="71" t="s">
        <v>418</v>
      </c>
      <c r="AP60" s="58">
        <f t="shared" si="27"/>
        <v>106</v>
      </c>
      <c r="AQ60" s="67">
        <v>82.1</v>
      </c>
      <c r="AR60" s="66">
        <v>14.6</v>
      </c>
      <c r="AS60" s="58">
        <v>12.7</v>
      </c>
      <c r="AT60" s="67">
        <v>27.3</v>
      </c>
      <c r="AU60" s="66">
        <v>146.5</v>
      </c>
      <c r="AV60" s="58">
        <v>40.5</v>
      </c>
      <c r="AW60" s="60">
        <v>29.8</v>
      </c>
      <c r="AX60" s="66">
        <v>23.2</v>
      </c>
      <c r="AY60" s="58">
        <v>20.568999999999999</v>
      </c>
      <c r="AZ60" s="58">
        <v>137.1</v>
      </c>
      <c r="BA60" s="58">
        <v>0</v>
      </c>
      <c r="BB60" s="58">
        <f t="shared" si="28"/>
        <v>180.869</v>
      </c>
      <c r="BC60" s="67">
        <v>143.4</v>
      </c>
      <c r="BD60" s="257" t="s">
        <v>418</v>
      </c>
      <c r="BE60" s="258" t="s">
        <v>418</v>
      </c>
      <c r="BF60" s="67">
        <v>94.6</v>
      </c>
      <c r="BG60" s="66">
        <v>450.7</v>
      </c>
      <c r="BH60" s="58">
        <v>66.400000000000006</v>
      </c>
      <c r="BI60" s="60">
        <v>38.200000000000003</v>
      </c>
      <c r="BJ60" s="66">
        <v>4.2</v>
      </c>
      <c r="BK60" s="58" t="s">
        <v>418</v>
      </c>
      <c r="BL60" s="58">
        <v>25.6</v>
      </c>
      <c r="BM60" s="58">
        <v>0</v>
      </c>
      <c r="BN60" s="58">
        <f t="shared" si="29"/>
        <v>29.8</v>
      </c>
      <c r="BO60" s="67">
        <v>15</v>
      </c>
      <c r="BP60" s="257" t="s">
        <v>418</v>
      </c>
      <c r="BQ60" s="258" t="s">
        <v>418</v>
      </c>
      <c r="BR60" s="67" t="s">
        <v>418</v>
      </c>
      <c r="BS60" s="66">
        <v>38.6</v>
      </c>
      <c r="BT60" s="58">
        <v>4.0999999999999996</v>
      </c>
      <c r="BU60" s="60">
        <v>10.5</v>
      </c>
      <c r="BV60" s="66">
        <v>2</v>
      </c>
      <c r="BW60" s="58" t="s">
        <v>418</v>
      </c>
      <c r="BX60" s="58">
        <v>7.7</v>
      </c>
      <c r="BY60" s="58">
        <v>0</v>
      </c>
      <c r="BZ60" s="58">
        <f t="shared" si="30"/>
        <v>9.6999999999999993</v>
      </c>
      <c r="CA60" s="67">
        <v>4.7</v>
      </c>
      <c r="CB60" s="257" t="s">
        <v>418</v>
      </c>
      <c r="CC60" s="258" t="s">
        <v>418</v>
      </c>
      <c r="CD60" s="67">
        <v>13.3</v>
      </c>
      <c r="CE60" s="66">
        <v>46.9</v>
      </c>
      <c r="CF60" s="58">
        <v>8.1</v>
      </c>
      <c r="CG60" s="60">
        <v>3.1</v>
      </c>
      <c r="CH60" s="66">
        <v>204</v>
      </c>
      <c r="CI60" s="58">
        <v>207.3</v>
      </c>
      <c r="CJ60" s="58">
        <v>862</v>
      </c>
      <c r="CK60" s="58">
        <v>197.6</v>
      </c>
      <c r="CL60" s="58">
        <f t="shared" si="21"/>
        <v>1470.8999999999999</v>
      </c>
      <c r="CM60" s="67">
        <f t="shared" si="22"/>
        <v>1135.5</v>
      </c>
      <c r="CN60" s="66">
        <v>307.5</v>
      </c>
      <c r="CO60" s="58">
        <v>389.9</v>
      </c>
      <c r="CP60" s="67">
        <f t="shared" si="31"/>
        <v>697.4</v>
      </c>
      <c r="CQ60" s="66">
        <v>1977.6</v>
      </c>
      <c r="CR60" s="58">
        <v>536.20000000000005</v>
      </c>
      <c r="CS60" s="60">
        <f t="shared" si="32"/>
        <v>437.8</v>
      </c>
      <c r="CT60" s="60">
        <f t="shared" si="33"/>
        <v>4583.7</v>
      </c>
      <c r="CW60" s="395"/>
    </row>
    <row r="61" spans="1:101" ht="12.75" customHeight="1">
      <c r="A61" s="194">
        <v>41671</v>
      </c>
      <c r="B61" s="66">
        <v>96</v>
      </c>
      <c r="C61" s="58">
        <v>83.942800000000005</v>
      </c>
      <c r="D61" s="58">
        <v>117.7</v>
      </c>
      <c r="E61" s="58">
        <v>157.4</v>
      </c>
      <c r="F61" s="58">
        <f t="shared" si="23"/>
        <v>455.04280000000006</v>
      </c>
      <c r="G61" s="67">
        <v>372.4</v>
      </c>
      <c r="H61" s="66">
        <v>80.099999999999994</v>
      </c>
      <c r="I61" s="58">
        <v>185.1</v>
      </c>
      <c r="J61" s="67">
        <v>265.2</v>
      </c>
      <c r="K61" s="66">
        <v>403.2</v>
      </c>
      <c r="L61" s="58">
        <v>159.80000000000001</v>
      </c>
      <c r="M61" s="60">
        <v>136.19999999999999</v>
      </c>
      <c r="N61" s="66">
        <v>34.5</v>
      </c>
      <c r="O61" s="58">
        <v>42.627900000000004</v>
      </c>
      <c r="P61" s="58">
        <v>268.2</v>
      </c>
      <c r="Q61" s="58">
        <v>15.3</v>
      </c>
      <c r="R61" s="58">
        <f t="shared" si="34"/>
        <v>360.62790000000001</v>
      </c>
      <c r="S61" s="67">
        <v>288.5</v>
      </c>
      <c r="T61" s="66">
        <v>52.3</v>
      </c>
      <c r="U61" s="58">
        <v>50.9</v>
      </c>
      <c r="V61" s="67">
        <f t="shared" si="24"/>
        <v>103.19999999999999</v>
      </c>
      <c r="W61" s="66">
        <v>324.60000000000002</v>
      </c>
      <c r="X61" s="58">
        <v>131.9</v>
      </c>
      <c r="Y61" s="60">
        <v>125.9</v>
      </c>
      <c r="Z61" s="66">
        <v>39.299999999999997</v>
      </c>
      <c r="AA61" s="58">
        <v>40.964400000000005</v>
      </c>
      <c r="AB61" s="58">
        <v>221.2</v>
      </c>
      <c r="AC61" s="58">
        <v>28.5</v>
      </c>
      <c r="AD61" s="58">
        <f t="shared" si="25"/>
        <v>329.96439999999996</v>
      </c>
      <c r="AE61" s="67">
        <v>240.3</v>
      </c>
      <c r="AF61" s="66">
        <v>65.3</v>
      </c>
      <c r="AG61" s="58">
        <v>50.1</v>
      </c>
      <c r="AH61" s="67">
        <f t="shared" si="26"/>
        <v>115.4</v>
      </c>
      <c r="AI61" s="66">
        <v>536.79999999999995</v>
      </c>
      <c r="AJ61" s="58">
        <v>139.19999999999999</v>
      </c>
      <c r="AK61" s="60">
        <v>107</v>
      </c>
      <c r="AL61" s="66">
        <v>7.7</v>
      </c>
      <c r="AM61" s="58">
        <v>11.2</v>
      </c>
      <c r="AN61" s="58">
        <v>85.2</v>
      </c>
      <c r="AO61" s="71" t="s">
        <v>418</v>
      </c>
      <c r="AP61" s="58">
        <f t="shared" si="27"/>
        <v>104.1</v>
      </c>
      <c r="AQ61" s="67">
        <v>82.8</v>
      </c>
      <c r="AR61" s="66">
        <v>15.5</v>
      </c>
      <c r="AS61" s="58">
        <v>7</v>
      </c>
      <c r="AT61" s="67">
        <v>22.5</v>
      </c>
      <c r="AU61" s="66">
        <v>148.80000000000001</v>
      </c>
      <c r="AV61" s="58">
        <v>41</v>
      </c>
      <c r="AW61" s="60">
        <v>31.4</v>
      </c>
      <c r="AX61" s="66">
        <v>23.5</v>
      </c>
      <c r="AY61" s="58">
        <v>20.4115</v>
      </c>
      <c r="AZ61" s="58">
        <v>138.69999999999999</v>
      </c>
      <c r="BA61" s="58" t="s">
        <v>418</v>
      </c>
      <c r="BB61" s="58">
        <f t="shared" si="28"/>
        <v>182.61149999999998</v>
      </c>
      <c r="BC61" s="67">
        <v>147.30000000000001</v>
      </c>
      <c r="BD61" s="257" t="s">
        <v>418</v>
      </c>
      <c r="BE61" s="258" t="s">
        <v>418</v>
      </c>
      <c r="BF61" s="67">
        <v>76</v>
      </c>
      <c r="BG61" s="66">
        <v>443</v>
      </c>
      <c r="BH61" s="58">
        <v>68</v>
      </c>
      <c r="BI61" s="60">
        <v>41.3</v>
      </c>
      <c r="BJ61" s="66">
        <v>4.5</v>
      </c>
      <c r="BK61" s="58" t="s">
        <v>418</v>
      </c>
      <c r="BL61" s="58">
        <v>24.7</v>
      </c>
      <c r="BM61" s="58">
        <v>0</v>
      </c>
      <c r="BN61" s="58">
        <f t="shared" si="29"/>
        <v>29.2</v>
      </c>
      <c r="BO61" s="67">
        <v>15.5</v>
      </c>
      <c r="BP61" s="257" t="s">
        <v>418</v>
      </c>
      <c r="BQ61" s="258" t="s">
        <v>418</v>
      </c>
      <c r="BR61" s="67" t="s">
        <v>418</v>
      </c>
      <c r="BS61" s="66">
        <v>36</v>
      </c>
      <c r="BT61" s="58">
        <v>4.0999999999999996</v>
      </c>
      <c r="BU61" s="60">
        <v>8.5</v>
      </c>
      <c r="BV61" s="66">
        <v>2</v>
      </c>
      <c r="BW61" s="58" t="s">
        <v>418</v>
      </c>
      <c r="BX61" s="58">
        <v>8.5</v>
      </c>
      <c r="BY61" s="58">
        <v>0</v>
      </c>
      <c r="BZ61" s="58">
        <f t="shared" si="30"/>
        <v>10.5</v>
      </c>
      <c r="CA61" s="67">
        <v>5.0999999999999996</v>
      </c>
      <c r="CB61" s="257" t="s">
        <v>418</v>
      </c>
      <c r="CC61" s="258" t="s">
        <v>418</v>
      </c>
      <c r="CD61" s="67">
        <v>11.3</v>
      </c>
      <c r="CE61" s="66">
        <v>35.200000000000003</v>
      </c>
      <c r="CF61" s="58">
        <v>8.6</v>
      </c>
      <c r="CG61" s="60">
        <v>3.2</v>
      </c>
      <c r="CH61" s="66">
        <v>207.4</v>
      </c>
      <c r="CI61" s="58">
        <v>199.3</v>
      </c>
      <c r="CJ61" s="58">
        <v>864.1</v>
      </c>
      <c r="CK61" s="58">
        <v>201.2</v>
      </c>
      <c r="CL61" s="58">
        <f t="shared" si="21"/>
        <v>1472.0000000000002</v>
      </c>
      <c r="CM61" s="67">
        <f t="shared" si="22"/>
        <v>1151.8999999999999</v>
      </c>
      <c r="CN61" s="66">
        <v>272.3</v>
      </c>
      <c r="CO61" s="58">
        <v>321.39999999999998</v>
      </c>
      <c r="CP61" s="67">
        <f t="shared" si="31"/>
        <v>593.70000000000005</v>
      </c>
      <c r="CQ61" s="66">
        <v>1927.6</v>
      </c>
      <c r="CR61" s="58">
        <v>552.6</v>
      </c>
      <c r="CS61" s="60">
        <f t="shared" si="32"/>
        <v>453.5</v>
      </c>
      <c r="CT61" s="60">
        <f t="shared" si="33"/>
        <v>4446.8</v>
      </c>
      <c r="CW61" s="395"/>
    </row>
    <row r="62" spans="1:101" ht="12.75" customHeight="1">
      <c r="A62" s="194">
        <v>41699</v>
      </c>
      <c r="B62" s="66">
        <v>97.3</v>
      </c>
      <c r="C62" s="58">
        <v>89.3596</v>
      </c>
      <c r="D62" s="58">
        <v>125.4</v>
      </c>
      <c r="E62" s="58">
        <v>160</v>
      </c>
      <c r="F62" s="58">
        <f t="shared" si="23"/>
        <v>472.05960000000005</v>
      </c>
      <c r="G62" s="67">
        <v>386.2</v>
      </c>
      <c r="H62" s="66">
        <v>92.4</v>
      </c>
      <c r="I62" s="58">
        <v>187.8</v>
      </c>
      <c r="J62" s="67">
        <v>280.2</v>
      </c>
      <c r="K62" s="66">
        <v>422.4</v>
      </c>
      <c r="L62" s="58">
        <v>171.6</v>
      </c>
      <c r="M62" s="60">
        <v>122.3</v>
      </c>
      <c r="N62" s="66">
        <v>35.200000000000003</v>
      </c>
      <c r="O62" s="58">
        <v>48.9268</v>
      </c>
      <c r="P62" s="58">
        <v>279.89999999999998</v>
      </c>
      <c r="Q62" s="58">
        <v>17.3</v>
      </c>
      <c r="R62" s="58">
        <f t="shared" si="34"/>
        <v>381.32679999999999</v>
      </c>
      <c r="S62" s="67">
        <v>309.5</v>
      </c>
      <c r="T62" s="66">
        <v>60.2</v>
      </c>
      <c r="U62" s="58">
        <v>65.5</v>
      </c>
      <c r="V62" s="67">
        <f t="shared" si="24"/>
        <v>125.7</v>
      </c>
      <c r="W62" s="66">
        <v>346.1</v>
      </c>
      <c r="X62" s="58">
        <v>141.5</v>
      </c>
      <c r="Y62" s="60">
        <v>121.6</v>
      </c>
      <c r="Z62" s="66">
        <v>39.200000000000003</v>
      </c>
      <c r="AA62" s="58">
        <v>43.306599999999996</v>
      </c>
      <c r="AB62" s="58">
        <v>222.9</v>
      </c>
      <c r="AC62" s="58">
        <v>28.5</v>
      </c>
      <c r="AD62" s="58">
        <f t="shared" si="25"/>
        <v>333.90660000000003</v>
      </c>
      <c r="AE62" s="67">
        <v>239.9</v>
      </c>
      <c r="AF62" s="66">
        <v>81.8</v>
      </c>
      <c r="AG62" s="58">
        <v>60.4</v>
      </c>
      <c r="AH62" s="67">
        <f t="shared" si="26"/>
        <v>142.19999999999999</v>
      </c>
      <c r="AI62" s="66">
        <v>591.6</v>
      </c>
      <c r="AJ62" s="58">
        <v>145</v>
      </c>
      <c r="AK62" s="60">
        <v>114.6</v>
      </c>
      <c r="AL62" s="66">
        <v>7.6</v>
      </c>
      <c r="AM62" s="58">
        <v>12.1</v>
      </c>
      <c r="AN62" s="58">
        <v>86.4</v>
      </c>
      <c r="AO62" s="71" t="s">
        <v>418</v>
      </c>
      <c r="AP62" s="58">
        <f t="shared" si="27"/>
        <v>106.10000000000001</v>
      </c>
      <c r="AQ62" s="67">
        <v>82.8</v>
      </c>
      <c r="AR62" s="66">
        <v>18.899999999999999</v>
      </c>
      <c r="AS62" s="58">
        <v>8.1</v>
      </c>
      <c r="AT62" s="67">
        <v>27</v>
      </c>
      <c r="AU62" s="66">
        <v>158.6</v>
      </c>
      <c r="AV62" s="58">
        <v>43</v>
      </c>
      <c r="AW62" s="60">
        <v>33.200000000000003</v>
      </c>
      <c r="AX62" s="66">
        <v>23.7</v>
      </c>
      <c r="AY62" s="58">
        <v>21.310700000000001</v>
      </c>
      <c r="AZ62" s="58">
        <v>139.4</v>
      </c>
      <c r="BA62" s="58">
        <v>0</v>
      </c>
      <c r="BB62" s="58">
        <f t="shared" si="28"/>
        <v>184.41070000000002</v>
      </c>
      <c r="BC62" s="67">
        <v>147.69999999999999</v>
      </c>
      <c r="BD62" s="257" t="s">
        <v>418</v>
      </c>
      <c r="BE62" s="258" t="s">
        <v>418</v>
      </c>
      <c r="BF62" s="67">
        <v>89.2</v>
      </c>
      <c r="BG62" s="66">
        <v>500.4</v>
      </c>
      <c r="BH62" s="58">
        <v>71.400000000000006</v>
      </c>
      <c r="BI62" s="60">
        <v>38.299999999999997</v>
      </c>
      <c r="BJ62" s="66">
        <v>4.3</v>
      </c>
      <c r="BK62" s="58" t="s">
        <v>418</v>
      </c>
      <c r="BL62" s="58">
        <v>24.4</v>
      </c>
      <c r="BM62" s="58">
        <v>0</v>
      </c>
      <c r="BN62" s="58">
        <f t="shared" si="29"/>
        <v>28.7</v>
      </c>
      <c r="BO62" s="67">
        <v>14</v>
      </c>
      <c r="BP62" s="257" t="s">
        <v>418</v>
      </c>
      <c r="BQ62" s="258" t="s">
        <v>418</v>
      </c>
      <c r="BR62" s="67" t="s">
        <v>418</v>
      </c>
      <c r="BS62" s="66">
        <v>37.1</v>
      </c>
      <c r="BT62" s="58">
        <v>3.8</v>
      </c>
      <c r="BU62" s="60">
        <v>8.4</v>
      </c>
      <c r="BV62" s="66">
        <v>2.1</v>
      </c>
      <c r="BW62" s="58" t="s">
        <v>418</v>
      </c>
      <c r="BX62" s="58">
        <v>8.6</v>
      </c>
      <c r="BY62" s="58">
        <v>0</v>
      </c>
      <c r="BZ62" s="58">
        <f t="shared" si="30"/>
        <v>10.7</v>
      </c>
      <c r="CA62" s="67">
        <v>5.0999999999999996</v>
      </c>
      <c r="CB62" s="257" t="s">
        <v>418</v>
      </c>
      <c r="CC62" s="258" t="s">
        <v>418</v>
      </c>
      <c r="CD62" s="67">
        <v>13</v>
      </c>
      <c r="CE62" s="66">
        <v>48</v>
      </c>
      <c r="CF62" s="58">
        <v>9.1999999999999993</v>
      </c>
      <c r="CG62" s="60">
        <v>3.4</v>
      </c>
      <c r="CH62" s="66">
        <v>209.4</v>
      </c>
      <c r="CI62" s="58">
        <v>215.2</v>
      </c>
      <c r="CJ62" s="58">
        <v>887</v>
      </c>
      <c r="CK62" s="58">
        <v>205.8</v>
      </c>
      <c r="CL62" s="58">
        <f t="shared" si="21"/>
        <v>1517.3999999999999</v>
      </c>
      <c r="CM62" s="67">
        <f t="shared" si="22"/>
        <v>1185.1999999999998</v>
      </c>
      <c r="CN62" s="66">
        <v>322</v>
      </c>
      <c r="CO62" s="58">
        <v>355.2</v>
      </c>
      <c r="CP62" s="67">
        <f t="shared" si="31"/>
        <v>677.2</v>
      </c>
      <c r="CQ62" s="66">
        <v>2104.1999999999998</v>
      </c>
      <c r="CR62" s="58">
        <v>585.6</v>
      </c>
      <c r="CS62" s="60">
        <f t="shared" si="32"/>
        <v>441.79999999999995</v>
      </c>
      <c r="CT62" s="60">
        <f t="shared" si="33"/>
        <v>4740.5999999999995</v>
      </c>
      <c r="CW62" s="395"/>
    </row>
    <row r="63" spans="1:101" ht="12.75" customHeight="1">
      <c r="A63" s="194">
        <v>41730</v>
      </c>
      <c r="B63" s="66">
        <v>95</v>
      </c>
      <c r="C63" s="58">
        <v>88.635600000000011</v>
      </c>
      <c r="D63" s="58">
        <v>123.5</v>
      </c>
      <c r="E63" s="58">
        <v>153.5</v>
      </c>
      <c r="F63" s="58">
        <f t="shared" si="23"/>
        <v>460.63560000000001</v>
      </c>
      <c r="G63" s="67">
        <v>374.6</v>
      </c>
      <c r="H63" s="66">
        <v>93</v>
      </c>
      <c r="I63" s="58">
        <v>194.9</v>
      </c>
      <c r="J63" s="67">
        <v>287.89999999999998</v>
      </c>
      <c r="K63" s="66">
        <v>400.9</v>
      </c>
      <c r="L63" s="58">
        <v>161.6</v>
      </c>
      <c r="M63" s="60">
        <v>126.2</v>
      </c>
      <c r="N63" s="66">
        <v>31.7</v>
      </c>
      <c r="O63" s="58">
        <v>47.491399999999999</v>
      </c>
      <c r="P63" s="58">
        <v>264.8</v>
      </c>
      <c r="Q63" s="58">
        <v>16.2</v>
      </c>
      <c r="R63" s="58">
        <f t="shared" si="34"/>
        <v>360.19139999999999</v>
      </c>
      <c r="S63" s="67">
        <v>289.60000000000002</v>
      </c>
      <c r="T63" s="66">
        <v>55.5</v>
      </c>
      <c r="U63" s="58">
        <v>62.7</v>
      </c>
      <c r="V63" s="67">
        <f t="shared" si="24"/>
        <v>118.2</v>
      </c>
      <c r="W63" s="66">
        <v>325.89999999999998</v>
      </c>
      <c r="X63" s="58">
        <v>126.6</v>
      </c>
      <c r="Y63" s="60">
        <v>123</v>
      </c>
      <c r="Z63" s="66">
        <v>39.6</v>
      </c>
      <c r="AA63" s="58">
        <v>43.925899999999999</v>
      </c>
      <c r="AB63" s="58">
        <v>221.1</v>
      </c>
      <c r="AC63" s="58">
        <v>28</v>
      </c>
      <c r="AD63" s="58">
        <f t="shared" si="25"/>
        <v>332.6259</v>
      </c>
      <c r="AE63" s="67">
        <v>236.6</v>
      </c>
      <c r="AF63" s="66">
        <v>84</v>
      </c>
      <c r="AG63" s="58">
        <v>58.6</v>
      </c>
      <c r="AH63" s="67">
        <f t="shared" si="26"/>
        <v>142.6</v>
      </c>
      <c r="AI63" s="66">
        <v>578.5</v>
      </c>
      <c r="AJ63" s="58">
        <v>140.6</v>
      </c>
      <c r="AK63" s="60">
        <v>97.8</v>
      </c>
      <c r="AL63" s="66">
        <v>7.5</v>
      </c>
      <c r="AM63" s="58">
        <v>12.8</v>
      </c>
      <c r="AN63" s="58">
        <v>87.9</v>
      </c>
      <c r="AO63" s="71" t="s">
        <v>418</v>
      </c>
      <c r="AP63" s="58">
        <f t="shared" si="27"/>
        <v>108.2</v>
      </c>
      <c r="AQ63" s="67">
        <v>84</v>
      </c>
      <c r="AR63" s="66">
        <v>17.8</v>
      </c>
      <c r="AS63" s="58">
        <v>9.3000000000000007</v>
      </c>
      <c r="AT63" s="67">
        <v>27.1</v>
      </c>
      <c r="AU63" s="66">
        <v>160.1</v>
      </c>
      <c r="AV63" s="58">
        <v>42.3</v>
      </c>
      <c r="AW63" s="60">
        <v>30.5</v>
      </c>
      <c r="AX63" s="66">
        <v>22.2</v>
      </c>
      <c r="AY63" s="58">
        <v>21.544799999999999</v>
      </c>
      <c r="AZ63" s="58">
        <v>136.19999999999999</v>
      </c>
      <c r="BA63" s="58" t="s">
        <v>418</v>
      </c>
      <c r="BB63" s="58">
        <f t="shared" si="28"/>
        <v>179.94479999999999</v>
      </c>
      <c r="BC63" s="67">
        <v>140.69999999999999</v>
      </c>
      <c r="BD63" s="257" t="s">
        <v>418</v>
      </c>
      <c r="BE63" s="258" t="s">
        <v>418</v>
      </c>
      <c r="BF63" s="67">
        <v>91.9</v>
      </c>
      <c r="BG63" s="66">
        <v>511.7</v>
      </c>
      <c r="BH63" s="58">
        <v>69.2</v>
      </c>
      <c r="BI63" s="60">
        <v>33.6</v>
      </c>
      <c r="BJ63" s="66">
        <v>4.0999999999999996</v>
      </c>
      <c r="BK63" s="58" t="s">
        <v>418</v>
      </c>
      <c r="BL63" s="58">
        <v>23.6</v>
      </c>
      <c r="BM63" s="58">
        <v>0</v>
      </c>
      <c r="BN63" s="58">
        <f t="shared" si="29"/>
        <v>27.700000000000003</v>
      </c>
      <c r="BO63" s="67">
        <v>13.8</v>
      </c>
      <c r="BP63" s="257" t="s">
        <v>418</v>
      </c>
      <c r="BQ63" s="258" t="s">
        <v>418</v>
      </c>
      <c r="BR63" s="67" t="s">
        <v>418</v>
      </c>
      <c r="BS63" s="66">
        <v>34.5</v>
      </c>
      <c r="BT63" s="58">
        <v>3.6</v>
      </c>
      <c r="BU63" s="60">
        <v>7.4</v>
      </c>
      <c r="BV63" s="66">
        <v>2.1</v>
      </c>
      <c r="BW63" s="58" t="s">
        <v>418</v>
      </c>
      <c r="BX63" s="58">
        <v>8.9</v>
      </c>
      <c r="BY63" s="58">
        <v>0</v>
      </c>
      <c r="BZ63" s="58">
        <f t="shared" si="30"/>
        <v>11</v>
      </c>
      <c r="CA63" s="67">
        <v>5.3</v>
      </c>
      <c r="CB63" s="257" t="s">
        <v>418</v>
      </c>
      <c r="CC63" s="258" t="s">
        <v>418</v>
      </c>
      <c r="CD63" s="67">
        <v>15.4</v>
      </c>
      <c r="CE63" s="66">
        <v>48.1</v>
      </c>
      <c r="CF63" s="58">
        <v>9.5</v>
      </c>
      <c r="CG63" s="60">
        <v>3.5</v>
      </c>
      <c r="CH63" s="66">
        <v>202.2</v>
      </c>
      <c r="CI63" s="58">
        <v>214.5</v>
      </c>
      <c r="CJ63" s="58">
        <v>866</v>
      </c>
      <c r="CK63" s="58">
        <v>197.7</v>
      </c>
      <c r="CL63" s="58">
        <f t="shared" si="21"/>
        <v>1480.4</v>
      </c>
      <c r="CM63" s="67">
        <f t="shared" si="22"/>
        <v>1144.5999999999999</v>
      </c>
      <c r="CN63" s="66">
        <v>323.39999999999998</v>
      </c>
      <c r="CO63" s="58">
        <v>359.8</v>
      </c>
      <c r="CP63" s="67">
        <f t="shared" si="31"/>
        <v>683.2</v>
      </c>
      <c r="CQ63" s="66">
        <v>2059.6999999999998</v>
      </c>
      <c r="CR63" s="58">
        <v>553.29999999999995</v>
      </c>
      <c r="CS63" s="60">
        <f t="shared" si="32"/>
        <v>422</v>
      </c>
      <c r="CT63" s="60">
        <f t="shared" si="33"/>
        <v>4645.3</v>
      </c>
      <c r="CW63" s="395"/>
    </row>
    <row r="64" spans="1:101" ht="12.75" customHeight="1">
      <c r="A64" s="194">
        <v>41760</v>
      </c>
      <c r="B64" s="66">
        <v>95.3</v>
      </c>
      <c r="C64" s="58">
        <v>89.23360000000001</v>
      </c>
      <c r="D64" s="58">
        <v>123.6</v>
      </c>
      <c r="E64" s="58">
        <v>153</v>
      </c>
      <c r="F64" s="58">
        <f t="shared" si="23"/>
        <v>461.1336</v>
      </c>
      <c r="G64" s="67">
        <v>375.2</v>
      </c>
      <c r="H64" s="66">
        <v>93.2</v>
      </c>
      <c r="I64" s="58">
        <v>186.3</v>
      </c>
      <c r="J64" s="67">
        <v>279.5</v>
      </c>
      <c r="K64" s="66">
        <v>437.8</v>
      </c>
      <c r="L64" s="58">
        <v>176.5</v>
      </c>
      <c r="M64" s="60">
        <v>127.4</v>
      </c>
      <c r="N64" s="66">
        <v>32.799999999999997</v>
      </c>
      <c r="O64" s="58">
        <v>48.601500000000001</v>
      </c>
      <c r="P64" s="58">
        <v>271.10000000000002</v>
      </c>
      <c r="Q64" s="58">
        <v>17.2</v>
      </c>
      <c r="R64" s="58">
        <f t="shared" si="34"/>
        <v>369.70150000000001</v>
      </c>
      <c r="S64" s="67">
        <v>297.3</v>
      </c>
      <c r="T64" s="66">
        <v>59.5</v>
      </c>
      <c r="U64" s="58">
        <v>62</v>
      </c>
      <c r="V64" s="67">
        <f t="shared" si="24"/>
        <v>121.5</v>
      </c>
      <c r="W64" s="66">
        <v>358.6</v>
      </c>
      <c r="X64" s="58">
        <v>142.5</v>
      </c>
      <c r="Y64" s="60">
        <v>141</v>
      </c>
      <c r="Z64" s="66">
        <v>38.9</v>
      </c>
      <c r="AA64" s="58">
        <v>43.975099999999998</v>
      </c>
      <c r="AB64" s="58">
        <v>218.8</v>
      </c>
      <c r="AC64" s="58">
        <v>27.6</v>
      </c>
      <c r="AD64" s="58">
        <f t="shared" si="25"/>
        <v>329.27510000000007</v>
      </c>
      <c r="AE64" s="67">
        <v>234.5</v>
      </c>
      <c r="AF64" s="66">
        <v>81.400000000000006</v>
      </c>
      <c r="AG64" s="58">
        <v>56.2</v>
      </c>
      <c r="AH64" s="67">
        <f t="shared" si="26"/>
        <v>137.60000000000002</v>
      </c>
      <c r="AI64" s="66">
        <v>625.1</v>
      </c>
      <c r="AJ64" s="58">
        <v>153.6</v>
      </c>
      <c r="AK64" s="60">
        <v>113.6</v>
      </c>
      <c r="AL64" s="66">
        <v>7.5</v>
      </c>
      <c r="AM64" s="58">
        <v>12.1</v>
      </c>
      <c r="AN64" s="58">
        <v>86.5</v>
      </c>
      <c r="AO64" s="71" t="s">
        <v>418</v>
      </c>
      <c r="AP64" s="58">
        <f t="shared" si="27"/>
        <v>106.1</v>
      </c>
      <c r="AQ64" s="67">
        <v>82.5</v>
      </c>
      <c r="AR64" s="66">
        <v>17.100000000000001</v>
      </c>
      <c r="AS64" s="58">
        <v>9.5</v>
      </c>
      <c r="AT64" s="67">
        <v>26.6</v>
      </c>
      <c r="AU64" s="66">
        <v>176</v>
      </c>
      <c r="AV64" s="58">
        <v>44.7</v>
      </c>
      <c r="AW64" s="60">
        <v>32.5</v>
      </c>
      <c r="AX64" s="66">
        <v>23</v>
      </c>
      <c r="AY64" s="58">
        <v>20.995099999999997</v>
      </c>
      <c r="AZ64" s="58">
        <v>136.69999999999999</v>
      </c>
      <c r="BA64" s="58" t="s">
        <v>418</v>
      </c>
      <c r="BB64" s="58">
        <f t="shared" si="28"/>
        <v>180.69509999999997</v>
      </c>
      <c r="BC64" s="67">
        <v>143.30000000000001</v>
      </c>
      <c r="BD64" s="257" t="s">
        <v>418</v>
      </c>
      <c r="BE64" s="258" t="s">
        <v>418</v>
      </c>
      <c r="BF64" s="67">
        <v>84.8</v>
      </c>
      <c r="BG64" s="66">
        <v>575.9</v>
      </c>
      <c r="BH64" s="58">
        <v>71.900000000000006</v>
      </c>
      <c r="BI64" s="60">
        <v>37.700000000000003</v>
      </c>
      <c r="BJ64" s="66">
        <v>4</v>
      </c>
      <c r="BK64" s="58" t="s">
        <v>418</v>
      </c>
      <c r="BL64" s="58">
        <v>23.6</v>
      </c>
      <c r="BM64" s="58">
        <v>0</v>
      </c>
      <c r="BN64" s="58">
        <f t="shared" si="29"/>
        <v>27.6</v>
      </c>
      <c r="BO64" s="67">
        <v>13.6</v>
      </c>
      <c r="BP64" s="257" t="s">
        <v>418</v>
      </c>
      <c r="BQ64" s="258" t="s">
        <v>418</v>
      </c>
      <c r="BR64" s="67" t="s">
        <v>418</v>
      </c>
      <c r="BS64" s="66">
        <v>35.4</v>
      </c>
      <c r="BT64" s="58">
        <v>3.6</v>
      </c>
      <c r="BU64" s="60">
        <v>6.6</v>
      </c>
      <c r="BV64" s="66">
        <v>2.2999999999999998</v>
      </c>
      <c r="BW64" s="58" t="s">
        <v>418</v>
      </c>
      <c r="BX64" s="58">
        <v>8.9</v>
      </c>
      <c r="BY64" s="58">
        <v>0</v>
      </c>
      <c r="BZ64" s="58">
        <f t="shared" si="30"/>
        <v>11.2</v>
      </c>
      <c r="CA64" s="67">
        <v>5.4</v>
      </c>
      <c r="CB64" s="257" t="s">
        <v>418</v>
      </c>
      <c r="CC64" s="258" t="s">
        <v>418</v>
      </c>
      <c r="CD64" s="67">
        <v>18.5</v>
      </c>
      <c r="CE64" s="66">
        <v>65.5</v>
      </c>
      <c r="CF64" s="58">
        <v>10.1</v>
      </c>
      <c r="CG64" s="60">
        <v>3.9</v>
      </c>
      <c r="CH64" s="66">
        <v>203.9</v>
      </c>
      <c r="CI64" s="58">
        <v>215</v>
      </c>
      <c r="CJ64" s="58">
        <v>869.1</v>
      </c>
      <c r="CK64" s="58">
        <v>197.8</v>
      </c>
      <c r="CL64" s="58">
        <f t="shared" si="21"/>
        <v>1485.8</v>
      </c>
      <c r="CM64" s="67">
        <f t="shared" si="22"/>
        <v>1151.8</v>
      </c>
      <c r="CN64" s="66">
        <v>324.60000000000002</v>
      </c>
      <c r="CO64" s="58">
        <v>343.9</v>
      </c>
      <c r="CP64" s="67">
        <f t="shared" si="31"/>
        <v>668.5</v>
      </c>
      <c r="CQ64" s="66">
        <v>2274.3000000000002</v>
      </c>
      <c r="CR64" s="58">
        <v>602.9</v>
      </c>
      <c r="CS64" s="60">
        <f t="shared" si="32"/>
        <v>462.7</v>
      </c>
      <c r="CT64" s="60">
        <f t="shared" si="33"/>
        <v>4891.3</v>
      </c>
      <c r="CW64" s="395"/>
    </row>
    <row r="65" spans="1:101" ht="12.75" customHeight="1">
      <c r="A65" s="194">
        <v>41791</v>
      </c>
      <c r="B65" s="66">
        <v>88.8</v>
      </c>
      <c r="C65" s="58">
        <v>84.731800000000007</v>
      </c>
      <c r="D65" s="58">
        <v>115.1</v>
      </c>
      <c r="E65" s="58">
        <v>145.80000000000001</v>
      </c>
      <c r="F65" s="58">
        <f t="shared" si="23"/>
        <v>434.43180000000001</v>
      </c>
      <c r="G65" s="67">
        <v>358.2</v>
      </c>
      <c r="H65" s="66">
        <v>93.5</v>
      </c>
      <c r="I65" s="58">
        <v>183.5</v>
      </c>
      <c r="J65" s="67">
        <v>277</v>
      </c>
      <c r="K65" s="66">
        <v>398.9</v>
      </c>
      <c r="L65" s="58">
        <v>161.5</v>
      </c>
      <c r="M65" s="60">
        <v>121.6</v>
      </c>
      <c r="N65" s="66">
        <v>29.3</v>
      </c>
      <c r="O65" s="58">
        <v>47.06</v>
      </c>
      <c r="P65" s="58">
        <v>258</v>
      </c>
      <c r="Q65" s="58">
        <v>16.5</v>
      </c>
      <c r="R65" s="58">
        <f t="shared" si="34"/>
        <v>350.86</v>
      </c>
      <c r="S65" s="67">
        <v>284.5</v>
      </c>
      <c r="T65" s="66">
        <v>58.7</v>
      </c>
      <c r="U65" s="58">
        <v>59.3</v>
      </c>
      <c r="V65" s="67">
        <f t="shared" si="24"/>
        <v>118</v>
      </c>
      <c r="W65" s="66">
        <v>308.3</v>
      </c>
      <c r="X65" s="58">
        <v>126.7</v>
      </c>
      <c r="Y65" s="60">
        <v>128.9</v>
      </c>
      <c r="Z65" s="66">
        <v>36.1</v>
      </c>
      <c r="AA65" s="58">
        <v>42.9895</v>
      </c>
      <c r="AB65" s="58">
        <v>209.7</v>
      </c>
      <c r="AC65" s="58">
        <v>26.1</v>
      </c>
      <c r="AD65" s="58">
        <f t="shared" si="25"/>
        <v>314.8895</v>
      </c>
      <c r="AE65" s="67">
        <v>225.9</v>
      </c>
      <c r="AF65" s="66">
        <v>81.400000000000006</v>
      </c>
      <c r="AG65" s="58">
        <v>56.1</v>
      </c>
      <c r="AH65" s="67">
        <f t="shared" si="26"/>
        <v>137.5</v>
      </c>
      <c r="AI65" s="66">
        <v>588.5</v>
      </c>
      <c r="AJ65" s="58">
        <v>143.30000000000001</v>
      </c>
      <c r="AK65" s="60">
        <v>102.4</v>
      </c>
      <c r="AL65" s="66">
        <v>6.5</v>
      </c>
      <c r="AM65" s="58">
        <v>11</v>
      </c>
      <c r="AN65" s="58">
        <v>79.900000000000006</v>
      </c>
      <c r="AO65" s="71" t="s">
        <v>418</v>
      </c>
      <c r="AP65" s="58">
        <f t="shared" si="27"/>
        <v>97.4</v>
      </c>
      <c r="AQ65" s="67">
        <v>76.400000000000006</v>
      </c>
      <c r="AR65" s="66">
        <v>16.899999999999999</v>
      </c>
      <c r="AS65" s="58">
        <v>9.3000000000000007</v>
      </c>
      <c r="AT65" s="67">
        <v>26.2</v>
      </c>
      <c r="AU65" s="66">
        <v>142.4</v>
      </c>
      <c r="AV65" s="58">
        <v>40</v>
      </c>
      <c r="AW65" s="60">
        <v>29</v>
      </c>
      <c r="AX65" s="66">
        <v>22.4</v>
      </c>
      <c r="AY65" s="58">
        <v>20.0093</v>
      </c>
      <c r="AZ65" s="58">
        <v>130.80000000000001</v>
      </c>
      <c r="BA65" s="58">
        <v>0</v>
      </c>
      <c r="BB65" s="58">
        <f t="shared" si="28"/>
        <v>173.20930000000001</v>
      </c>
      <c r="BC65" s="67">
        <v>137.19999999999999</v>
      </c>
      <c r="BD65" s="257" t="s">
        <v>418</v>
      </c>
      <c r="BE65" s="258" t="s">
        <v>418</v>
      </c>
      <c r="BF65" s="67">
        <v>107.4</v>
      </c>
      <c r="BG65" s="66">
        <v>538.9</v>
      </c>
      <c r="BH65" s="58">
        <v>69.7</v>
      </c>
      <c r="BI65" s="60">
        <v>34.9</v>
      </c>
      <c r="BJ65" s="66">
        <v>4.2</v>
      </c>
      <c r="BK65" s="58" t="s">
        <v>418</v>
      </c>
      <c r="BL65" s="58">
        <v>21.3</v>
      </c>
      <c r="BM65" s="58">
        <v>0</v>
      </c>
      <c r="BN65" s="58">
        <f t="shared" si="29"/>
        <v>25.5</v>
      </c>
      <c r="BO65" s="67">
        <v>13.2</v>
      </c>
      <c r="BP65" s="257" t="s">
        <v>418</v>
      </c>
      <c r="BQ65" s="258" t="s">
        <v>418</v>
      </c>
      <c r="BR65" s="67" t="s">
        <v>418</v>
      </c>
      <c r="BS65" s="66">
        <v>31</v>
      </c>
      <c r="BT65" s="58">
        <v>3.2</v>
      </c>
      <c r="BU65" s="60">
        <v>6.1</v>
      </c>
      <c r="BV65" s="66">
        <v>2.1</v>
      </c>
      <c r="BW65" s="58" t="s">
        <v>418</v>
      </c>
      <c r="BX65" s="58">
        <v>9.1</v>
      </c>
      <c r="BY65" s="58">
        <v>0</v>
      </c>
      <c r="BZ65" s="58">
        <f t="shared" si="30"/>
        <v>11.2</v>
      </c>
      <c r="CA65" s="67">
        <v>5.3</v>
      </c>
      <c r="CB65" s="257" t="s">
        <v>418</v>
      </c>
      <c r="CC65" s="258" t="s">
        <v>418</v>
      </c>
      <c r="CD65" s="67">
        <v>20.100000000000001</v>
      </c>
      <c r="CE65" s="66">
        <v>49.5</v>
      </c>
      <c r="CF65" s="58">
        <v>10.9</v>
      </c>
      <c r="CG65" s="60">
        <v>4</v>
      </c>
      <c r="CH65" s="66">
        <v>189.4</v>
      </c>
      <c r="CI65" s="58">
        <v>205.9</v>
      </c>
      <c r="CJ65" s="58">
        <v>823.9</v>
      </c>
      <c r="CK65" s="58">
        <v>188.4</v>
      </c>
      <c r="CL65" s="58">
        <f t="shared" si="21"/>
        <v>1407.6000000000001</v>
      </c>
      <c r="CM65" s="67">
        <f t="shared" si="22"/>
        <v>1100.7</v>
      </c>
      <c r="CN65" s="66">
        <v>348.2</v>
      </c>
      <c r="CO65" s="58">
        <v>338.1</v>
      </c>
      <c r="CP65" s="67">
        <f t="shared" si="31"/>
        <v>686.3</v>
      </c>
      <c r="CQ65" s="66">
        <v>2057.5</v>
      </c>
      <c r="CR65" s="58">
        <v>555.29999999999995</v>
      </c>
      <c r="CS65" s="60">
        <f t="shared" si="32"/>
        <v>426.9</v>
      </c>
      <c r="CT65" s="60">
        <f t="shared" si="33"/>
        <v>4578.2999999999993</v>
      </c>
      <c r="CW65" s="395"/>
    </row>
    <row r="66" spans="1:101" ht="12.75" customHeight="1">
      <c r="A66" s="194">
        <v>41821</v>
      </c>
      <c r="B66" s="66">
        <v>99</v>
      </c>
      <c r="C66" s="58">
        <v>91.911799999999999</v>
      </c>
      <c r="D66" s="58">
        <v>125.7</v>
      </c>
      <c r="E66" s="58">
        <v>168.7</v>
      </c>
      <c r="F66" s="58">
        <f t="shared" si="23"/>
        <v>485.31180000000001</v>
      </c>
      <c r="G66" s="67">
        <v>390</v>
      </c>
      <c r="H66" s="66">
        <v>104</v>
      </c>
      <c r="I66" s="58">
        <v>188.5</v>
      </c>
      <c r="J66" s="67">
        <v>292.5</v>
      </c>
      <c r="K66" s="66">
        <v>431.6</v>
      </c>
      <c r="L66" s="58">
        <v>177.1</v>
      </c>
      <c r="M66" s="60">
        <v>118.5</v>
      </c>
      <c r="N66" s="66">
        <v>33.5</v>
      </c>
      <c r="O66" s="58">
        <v>47.083599999999997</v>
      </c>
      <c r="P66" s="58">
        <v>287</v>
      </c>
      <c r="Q66" s="58">
        <v>17.5</v>
      </c>
      <c r="R66" s="58">
        <f t="shared" si="34"/>
        <v>385.08359999999999</v>
      </c>
      <c r="S66" s="67">
        <v>307.10000000000002</v>
      </c>
      <c r="T66" s="66">
        <v>58.6</v>
      </c>
      <c r="U66" s="58">
        <v>64.2</v>
      </c>
      <c r="V66" s="67">
        <f t="shared" si="24"/>
        <v>122.80000000000001</v>
      </c>
      <c r="W66" s="66">
        <v>329.2</v>
      </c>
      <c r="X66" s="58">
        <v>136.9</v>
      </c>
      <c r="Y66" s="60">
        <v>119</v>
      </c>
      <c r="Z66" s="66">
        <v>38.9</v>
      </c>
      <c r="AA66" s="58">
        <v>45.613300000000002</v>
      </c>
      <c r="AB66" s="58">
        <v>229.3</v>
      </c>
      <c r="AC66" s="58">
        <v>30.2</v>
      </c>
      <c r="AD66" s="58">
        <f t="shared" si="25"/>
        <v>344.01330000000002</v>
      </c>
      <c r="AE66" s="67">
        <v>242.5</v>
      </c>
      <c r="AF66" s="66">
        <v>84.3</v>
      </c>
      <c r="AG66" s="58">
        <v>55.3</v>
      </c>
      <c r="AH66" s="67">
        <f t="shared" si="26"/>
        <v>139.6</v>
      </c>
      <c r="AI66" s="66">
        <v>637.29999999999995</v>
      </c>
      <c r="AJ66" s="58">
        <v>152.4</v>
      </c>
      <c r="AK66" s="60">
        <v>100.5</v>
      </c>
      <c r="AL66" s="66">
        <v>7.5</v>
      </c>
      <c r="AM66" s="58">
        <v>12.3</v>
      </c>
      <c r="AN66" s="58">
        <v>88.9</v>
      </c>
      <c r="AO66" s="71" t="s">
        <v>418</v>
      </c>
      <c r="AP66" s="58">
        <f t="shared" si="27"/>
        <v>108.7</v>
      </c>
      <c r="AQ66" s="67">
        <v>86.1</v>
      </c>
      <c r="AR66" s="66">
        <v>17</v>
      </c>
      <c r="AS66" s="58">
        <v>9.5</v>
      </c>
      <c r="AT66" s="67">
        <v>26.4</v>
      </c>
      <c r="AU66" s="66">
        <v>144.69999999999999</v>
      </c>
      <c r="AV66" s="58">
        <v>42.2</v>
      </c>
      <c r="AW66" s="60">
        <v>26.9</v>
      </c>
      <c r="AX66" s="66">
        <v>23.6</v>
      </c>
      <c r="AY66" s="58">
        <v>20.235900000000001</v>
      </c>
      <c r="AZ66" s="58">
        <v>138.6</v>
      </c>
      <c r="BA66" s="58">
        <v>0</v>
      </c>
      <c r="BB66" s="58">
        <f t="shared" si="28"/>
        <v>182.4359</v>
      </c>
      <c r="BC66" s="67">
        <v>142.4</v>
      </c>
      <c r="BD66" s="257" t="s">
        <v>418</v>
      </c>
      <c r="BE66" s="258" t="s">
        <v>418</v>
      </c>
      <c r="BF66" s="67">
        <v>88.3</v>
      </c>
      <c r="BG66" s="66">
        <v>523.4</v>
      </c>
      <c r="BH66" s="58">
        <v>72</v>
      </c>
      <c r="BI66" s="60">
        <v>31.1</v>
      </c>
      <c r="BJ66" s="66">
        <v>3.8</v>
      </c>
      <c r="BK66" s="58" t="s">
        <v>418</v>
      </c>
      <c r="BL66" s="58">
        <v>23.8</v>
      </c>
      <c r="BM66" s="58">
        <v>0</v>
      </c>
      <c r="BN66" s="58">
        <f t="shared" si="29"/>
        <v>27.6</v>
      </c>
      <c r="BO66" s="67">
        <v>13.2</v>
      </c>
      <c r="BP66" s="257" t="s">
        <v>418</v>
      </c>
      <c r="BQ66" s="258" t="s">
        <v>418</v>
      </c>
      <c r="BR66" s="67" t="s">
        <v>418</v>
      </c>
      <c r="BS66" s="66">
        <v>32.299999999999997</v>
      </c>
      <c r="BT66" s="58">
        <v>3.3</v>
      </c>
      <c r="BU66" s="60">
        <v>5.2</v>
      </c>
      <c r="BV66" s="66">
        <v>2.4</v>
      </c>
      <c r="BW66" s="58" t="s">
        <v>418</v>
      </c>
      <c r="BX66" s="58">
        <v>9.6</v>
      </c>
      <c r="BY66" s="58">
        <v>0</v>
      </c>
      <c r="BZ66" s="58">
        <f t="shared" si="30"/>
        <v>12</v>
      </c>
      <c r="CA66" s="67">
        <v>6</v>
      </c>
      <c r="CB66" s="257" t="s">
        <v>418</v>
      </c>
      <c r="CC66" s="258" t="s">
        <v>418</v>
      </c>
      <c r="CD66" s="67">
        <v>22</v>
      </c>
      <c r="CE66" s="66">
        <v>51.7</v>
      </c>
      <c r="CF66" s="58">
        <v>10.6</v>
      </c>
      <c r="CG66" s="60">
        <v>3.7</v>
      </c>
      <c r="CH66" s="66">
        <v>208.8</v>
      </c>
      <c r="CI66" s="58">
        <v>217.3</v>
      </c>
      <c r="CJ66" s="58">
        <v>902.9</v>
      </c>
      <c r="CK66" s="58">
        <v>216.4</v>
      </c>
      <c r="CL66" s="58">
        <f t="shared" si="21"/>
        <v>1545.4</v>
      </c>
      <c r="CM66" s="67">
        <f t="shared" si="22"/>
        <v>1187.3000000000002</v>
      </c>
      <c r="CN66" s="66">
        <v>341</v>
      </c>
      <c r="CO66" s="58">
        <v>350.6</v>
      </c>
      <c r="CP66" s="67">
        <f t="shared" si="31"/>
        <v>691.6</v>
      </c>
      <c r="CQ66" s="66">
        <v>2150.1999999999998</v>
      </c>
      <c r="CR66" s="58">
        <v>594.5</v>
      </c>
      <c r="CS66" s="60">
        <f t="shared" si="32"/>
        <v>404.9</v>
      </c>
      <c r="CT66" s="60">
        <f t="shared" si="33"/>
        <v>4792.0999999999995</v>
      </c>
      <c r="CW66" s="395"/>
    </row>
    <row r="67" spans="1:101" ht="12.75" customHeight="1">
      <c r="A67" s="194">
        <v>41852</v>
      </c>
      <c r="B67" s="66">
        <v>98</v>
      </c>
      <c r="C67" s="58">
        <v>94.752899999999997</v>
      </c>
      <c r="D67" s="58">
        <v>125.3</v>
      </c>
      <c r="E67" s="58">
        <v>162.80000000000001</v>
      </c>
      <c r="F67" s="58">
        <f t="shared" si="23"/>
        <v>480.85290000000003</v>
      </c>
      <c r="G67" s="67">
        <v>390.5</v>
      </c>
      <c r="H67" s="66">
        <v>86.2</v>
      </c>
      <c r="I67" s="58">
        <v>189</v>
      </c>
      <c r="J67" s="67">
        <v>275.2</v>
      </c>
      <c r="K67" s="66">
        <v>405.9</v>
      </c>
      <c r="L67" s="58">
        <v>171.4</v>
      </c>
      <c r="M67" s="60">
        <v>98.4</v>
      </c>
      <c r="N67" s="66">
        <v>33.799999999999997</v>
      </c>
      <c r="O67" s="58">
        <v>49.228099999999998</v>
      </c>
      <c r="P67" s="58">
        <v>287.10000000000002</v>
      </c>
      <c r="Q67" s="58">
        <v>18.2</v>
      </c>
      <c r="R67" s="58">
        <f t="shared" si="34"/>
        <v>388.32810000000001</v>
      </c>
      <c r="S67" s="67">
        <v>308.2</v>
      </c>
      <c r="T67" s="66">
        <v>50.8</v>
      </c>
      <c r="U67" s="58">
        <v>70.5</v>
      </c>
      <c r="V67" s="67">
        <f t="shared" si="24"/>
        <v>121.3</v>
      </c>
      <c r="W67" s="66">
        <v>321.7</v>
      </c>
      <c r="X67" s="58">
        <v>130.6</v>
      </c>
      <c r="Y67" s="60">
        <v>114.4</v>
      </c>
      <c r="Z67" s="66">
        <v>39.799999999999997</v>
      </c>
      <c r="AA67" s="58">
        <v>48.014499999999998</v>
      </c>
      <c r="AB67" s="58">
        <v>229.1</v>
      </c>
      <c r="AC67" s="58">
        <v>31.6</v>
      </c>
      <c r="AD67" s="58">
        <f t="shared" si="25"/>
        <v>348.5145</v>
      </c>
      <c r="AE67" s="67">
        <v>250.2</v>
      </c>
      <c r="AF67" s="66">
        <v>90.6</v>
      </c>
      <c r="AG67" s="58">
        <v>61.4</v>
      </c>
      <c r="AH67" s="67">
        <f t="shared" si="26"/>
        <v>152</v>
      </c>
      <c r="AI67" s="66">
        <v>601.70000000000005</v>
      </c>
      <c r="AJ67" s="58">
        <v>151.4</v>
      </c>
      <c r="AK67" s="60">
        <v>92.3</v>
      </c>
      <c r="AL67" s="66">
        <v>7.6</v>
      </c>
      <c r="AM67" s="58">
        <v>12.7</v>
      </c>
      <c r="AN67" s="58">
        <v>92.6</v>
      </c>
      <c r="AO67" s="71" t="s">
        <v>418</v>
      </c>
      <c r="AP67" s="58">
        <f t="shared" si="27"/>
        <v>112.89999999999999</v>
      </c>
      <c r="AQ67" s="67">
        <v>89.2</v>
      </c>
      <c r="AR67" s="66">
        <v>18.899999999999999</v>
      </c>
      <c r="AS67" s="58">
        <v>8.6</v>
      </c>
      <c r="AT67" s="67">
        <v>27.5</v>
      </c>
      <c r="AU67" s="66">
        <v>139.9</v>
      </c>
      <c r="AV67" s="58">
        <v>39.6</v>
      </c>
      <c r="AW67" s="60">
        <v>26.7</v>
      </c>
      <c r="AX67" s="66">
        <v>24.4</v>
      </c>
      <c r="AY67" s="58">
        <v>21.984000000000002</v>
      </c>
      <c r="AZ67" s="58">
        <v>141</v>
      </c>
      <c r="BA67" s="58">
        <v>0</v>
      </c>
      <c r="BB67" s="58">
        <f t="shared" si="28"/>
        <v>187.38400000000001</v>
      </c>
      <c r="BC67" s="67">
        <v>148.69999999999999</v>
      </c>
      <c r="BD67" s="257" t="s">
        <v>418</v>
      </c>
      <c r="BE67" s="258" t="s">
        <v>418</v>
      </c>
      <c r="BF67" s="67">
        <v>88.3</v>
      </c>
      <c r="BG67" s="66">
        <v>522.79999999999995</v>
      </c>
      <c r="BH67" s="58">
        <v>71.2</v>
      </c>
      <c r="BI67" s="60">
        <v>34.799999999999997</v>
      </c>
      <c r="BJ67" s="66">
        <v>3.7</v>
      </c>
      <c r="BK67" s="58" t="s">
        <v>418</v>
      </c>
      <c r="BL67" s="58">
        <v>23.9</v>
      </c>
      <c r="BM67" s="58">
        <v>0</v>
      </c>
      <c r="BN67" s="58">
        <f t="shared" si="29"/>
        <v>27.599999999999998</v>
      </c>
      <c r="BO67" s="67">
        <v>13.3</v>
      </c>
      <c r="BP67" s="257" t="s">
        <v>418</v>
      </c>
      <c r="BQ67" s="258" t="s">
        <v>418</v>
      </c>
      <c r="BR67" s="67" t="s">
        <v>418</v>
      </c>
      <c r="BS67" s="66">
        <v>32.1</v>
      </c>
      <c r="BT67" s="58">
        <v>3.3</v>
      </c>
      <c r="BU67" s="60">
        <v>6.1</v>
      </c>
      <c r="BV67" s="66">
        <v>2.4</v>
      </c>
      <c r="BW67" s="58" t="s">
        <v>418</v>
      </c>
      <c r="BX67" s="58">
        <v>9.4</v>
      </c>
      <c r="BY67" s="58">
        <v>0</v>
      </c>
      <c r="BZ67" s="58">
        <f t="shared" si="30"/>
        <v>11.8</v>
      </c>
      <c r="CA67" s="67">
        <v>6</v>
      </c>
      <c r="CB67" s="257" t="s">
        <v>418</v>
      </c>
      <c r="CC67" s="258" t="s">
        <v>418</v>
      </c>
      <c r="CD67" s="67">
        <v>28.1</v>
      </c>
      <c r="CE67" s="66">
        <v>50.2</v>
      </c>
      <c r="CF67" s="58">
        <v>9.9</v>
      </c>
      <c r="CG67" s="60">
        <v>3.7</v>
      </c>
      <c r="CH67" s="66">
        <v>209.7</v>
      </c>
      <c r="CI67" s="58">
        <v>226.8</v>
      </c>
      <c r="CJ67" s="58">
        <v>908.4</v>
      </c>
      <c r="CK67" s="58">
        <v>212.6</v>
      </c>
      <c r="CL67" s="58">
        <f t="shared" si="21"/>
        <v>1557.5</v>
      </c>
      <c r="CM67" s="67">
        <f t="shared" si="22"/>
        <v>1206.1000000000001</v>
      </c>
      <c r="CN67" s="66">
        <v>329.8</v>
      </c>
      <c r="CO67" s="58">
        <v>362.6</v>
      </c>
      <c r="CP67" s="67">
        <f t="shared" si="31"/>
        <v>692.40000000000009</v>
      </c>
      <c r="CQ67" s="66">
        <v>2074.3000000000002</v>
      </c>
      <c r="CR67" s="58">
        <v>577.4</v>
      </c>
      <c r="CS67" s="60">
        <f t="shared" si="32"/>
        <v>376.40000000000003</v>
      </c>
      <c r="CT67" s="60">
        <f t="shared" si="33"/>
        <v>4700.6000000000004</v>
      </c>
      <c r="CW67" s="395"/>
    </row>
    <row r="68" spans="1:101" ht="12.75" customHeight="1">
      <c r="A68" s="194">
        <v>41883</v>
      </c>
      <c r="B68" s="66">
        <v>91.8</v>
      </c>
      <c r="C68" s="58">
        <v>87.868499999999997</v>
      </c>
      <c r="D68" s="58">
        <v>122.1</v>
      </c>
      <c r="E68" s="58">
        <v>150.80000000000001</v>
      </c>
      <c r="F68" s="58">
        <f t="shared" si="23"/>
        <v>452.56850000000003</v>
      </c>
      <c r="G68" s="67">
        <v>364.6</v>
      </c>
      <c r="H68" s="66">
        <v>86.3</v>
      </c>
      <c r="I68" s="58">
        <v>184.3</v>
      </c>
      <c r="J68" s="67">
        <v>270.5</v>
      </c>
      <c r="K68" s="66">
        <v>419.5</v>
      </c>
      <c r="L68" s="58">
        <v>171.8</v>
      </c>
      <c r="M68" s="60">
        <v>103.4</v>
      </c>
      <c r="N68" s="66">
        <v>30.8</v>
      </c>
      <c r="O68" s="58">
        <v>49.524800000000006</v>
      </c>
      <c r="P68" s="58">
        <v>262</v>
      </c>
      <c r="Q68" s="58">
        <v>16.399999999999999</v>
      </c>
      <c r="R68" s="58">
        <f t="shared" si="34"/>
        <v>358.72479999999996</v>
      </c>
      <c r="S68" s="67">
        <v>285.39999999999998</v>
      </c>
      <c r="T68" s="66">
        <v>50.6</v>
      </c>
      <c r="U68" s="58">
        <v>65.5</v>
      </c>
      <c r="V68" s="67">
        <f t="shared" si="24"/>
        <v>116.1</v>
      </c>
      <c r="W68" s="66">
        <v>332.7</v>
      </c>
      <c r="X68" s="58">
        <v>133.4</v>
      </c>
      <c r="Y68" s="60">
        <v>107</v>
      </c>
      <c r="Z68" s="66">
        <v>37.200000000000003</v>
      </c>
      <c r="AA68" s="58">
        <v>46.325000000000003</v>
      </c>
      <c r="AB68" s="58">
        <v>212.6</v>
      </c>
      <c r="AC68" s="58">
        <v>26.8</v>
      </c>
      <c r="AD68" s="58">
        <f t="shared" si="25"/>
        <v>322.92500000000001</v>
      </c>
      <c r="AE68" s="67">
        <v>226.3</v>
      </c>
      <c r="AF68" s="66">
        <v>82.2</v>
      </c>
      <c r="AG68" s="58">
        <v>57</v>
      </c>
      <c r="AH68" s="67">
        <f t="shared" si="26"/>
        <v>139.19999999999999</v>
      </c>
      <c r="AI68" s="66">
        <v>587.5</v>
      </c>
      <c r="AJ68" s="58">
        <v>150.4</v>
      </c>
      <c r="AK68" s="60">
        <v>106.7</v>
      </c>
      <c r="AL68" s="66">
        <v>7</v>
      </c>
      <c r="AM68" s="58">
        <v>12.2</v>
      </c>
      <c r="AN68" s="58">
        <v>82.7</v>
      </c>
      <c r="AO68" s="71" t="s">
        <v>418</v>
      </c>
      <c r="AP68" s="58">
        <f t="shared" si="27"/>
        <v>101.9</v>
      </c>
      <c r="AQ68" s="67">
        <v>79.2</v>
      </c>
      <c r="AR68" s="66">
        <v>17.100000000000001</v>
      </c>
      <c r="AS68" s="58">
        <v>8.6</v>
      </c>
      <c r="AT68" s="67">
        <v>25.7</v>
      </c>
      <c r="AU68" s="66">
        <v>140.1</v>
      </c>
      <c r="AV68" s="58">
        <v>39.5</v>
      </c>
      <c r="AW68" s="60">
        <v>26</v>
      </c>
      <c r="AX68" s="66">
        <v>23.1</v>
      </c>
      <c r="AY68" s="58">
        <v>21.152000000000001</v>
      </c>
      <c r="AZ68" s="58">
        <v>132.69999999999999</v>
      </c>
      <c r="BA68" s="58">
        <v>0</v>
      </c>
      <c r="BB68" s="58">
        <f t="shared" si="28"/>
        <v>176.952</v>
      </c>
      <c r="BC68" s="67">
        <v>138</v>
      </c>
      <c r="BD68" s="257" t="s">
        <v>418</v>
      </c>
      <c r="BE68" s="258" t="s">
        <v>418</v>
      </c>
      <c r="BF68" s="67">
        <v>83.1</v>
      </c>
      <c r="BG68" s="66">
        <v>505.1</v>
      </c>
      <c r="BH68" s="58">
        <v>69.5</v>
      </c>
      <c r="BI68" s="60">
        <v>34.200000000000003</v>
      </c>
      <c r="BJ68" s="66">
        <v>3.9</v>
      </c>
      <c r="BK68" s="58" t="s">
        <v>418</v>
      </c>
      <c r="BL68" s="58">
        <v>22.9</v>
      </c>
      <c r="BM68" s="58">
        <v>0</v>
      </c>
      <c r="BN68" s="58">
        <f t="shared" si="29"/>
        <v>26.799999999999997</v>
      </c>
      <c r="BO68" s="67">
        <v>12.2</v>
      </c>
      <c r="BP68" s="257" t="s">
        <v>418</v>
      </c>
      <c r="BQ68" s="258" t="s">
        <v>418</v>
      </c>
      <c r="BR68" s="67" t="s">
        <v>418</v>
      </c>
      <c r="BS68" s="66">
        <v>32.700000000000003</v>
      </c>
      <c r="BT68" s="58">
        <v>3.1</v>
      </c>
      <c r="BU68" s="60">
        <v>5.6</v>
      </c>
      <c r="BV68" s="66">
        <v>2.2999999999999998</v>
      </c>
      <c r="BW68" s="58" t="s">
        <v>418</v>
      </c>
      <c r="BX68" s="58">
        <v>8.8000000000000007</v>
      </c>
      <c r="BY68" s="58">
        <v>0</v>
      </c>
      <c r="BZ68" s="58">
        <f t="shared" si="30"/>
        <v>11.100000000000001</v>
      </c>
      <c r="CA68" s="67">
        <v>5.2</v>
      </c>
      <c r="CB68" s="257" t="s">
        <v>418</v>
      </c>
      <c r="CC68" s="258" t="s">
        <v>418</v>
      </c>
      <c r="CD68" s="67">
        <v>22.3</v>
      </c>
      <c r="CE68" s="66">
        <v>55.9</v>
      </c>
      <c r="CF68" s="58">
        <v>9.4</v>
      </c>
      <c r="CG68" s="60">
        <v>3.8</v>
      </c>
      <c r="CH68" s="66">
        <v>196</v>
      </c>
      <c r="CI68" s="58">
        <v>217.2</v>
      </c>
      <c r="CJ68" s="58">
        <v>843.8</v>
      </c>
      <c r="CK68" s="58">
        <v>194</v>
      </c>
      <c r="CL68" s="58">
        <f t="shared" si="21"/>
        <v>1451</v>
      </c>
      <c r="CM68" s="67">
        <f t="shared" si="22"/>
        <v>1110.9000000000001</v>
      </c>
      <c r="CN68" s="66">
        <v>308.7</v>
      </c>
      <c r="CO68" s="58">
        <v>348.3</v>
      </c>
      <c r="CP68" s="67">
        <f t="shared" si="31"/>
        <v>657</v>
      </c>
      <c r="CQ68" s="66">
        <v>2073.5</v>
      </c>
      <c r="CR68" s="58">
        <v>577.20000000000005</v>
      </c>
      <c r="CS68" s="60">
        <f t="shared" si="32"/>
        <v>386.70000000000005</v>
      </c>
      <c r="CT68" s="60">
        <f t="shared" si="33"/>
        <v>4568.2</v>
      </c>
      <c r="CW68" s="395"/>
    </row>
    <row r="69" spans="1:101" ht="12.75" customHeight="1">
      <c r="A69" s="194">
        <v>41913</v>
      </c>
      <c r="B69" s="66">
        <v>98.2</v>
      </c>
      <c r="C69" s="58">
        <v>98.330399999999997</v>
      </c>
      <c r="D69" s="58">
        <v>126.3</v>
      </c>
      <c r="E69" s="58">
        <v>159.5</v>
      </c>
      <c r="F69" s="58">
        <f t="shared" si="23"/>
        <v>482.3304</v>
      </c>
      <c r="G69" s="67">
        <v>387.3</v>
      </c>
      <c r="H69" s="66">
        <v>92.4</v>
      </c>
      <c r="I69" s="58">
        <v>182.8</v>
      </c>
      <c r="J69" s="67">
        <v>275.2</v>
      </c>
      <c r="K69" s="66">
        <v>436.2</v>
      </c>
      <c r="L69" s="58">
        <v>180.2</v>
      </c>
      <c r="M69" s="60">
        <v>105.6</v>
      </c>
      <c r="N69" s="66">
        <v>32.9</v>
      </c>
      <c r="O69" s="58">
        <v>54.386000000000003</v>
      </c>
      <c r="P69" s="58">
        <v>277.89999999999998</v>
      </c>
      <c r="Q69" s="58">
        <v>17.2</v>
      </c>
      <c r="R69" s="58">
        <f t="shared" si="34"/>
        <v>382.38599999999997</v>
      </c>
      <c r="S69" s="67">
        <v>300.60000000000002</v>
      </c>
      <c r="T69" s="66">
        <v>57.1</v>
      </c>
      <c r="U69" s="58">
        <v>69.5</v>
      </c>
      <c r="V69" s="67">
        <f t="shared" si="24"/>
        <v>126.6</v>
      </c>
      <c r="W69" s="66">
        <v>375.8</v>
      </c>
      <c r="X69" s="58">
        <v>147.30000000000001</v>
      </c>
      <c r="Y69" s="60">
        <v>109.1</v>
      </c>
      <c r="Z69" s="66">
        <v>38.5</v>
      </c>
      <c r="AA69" s="58">
        <v>48.719499999999996</v>
      </c>
      <c r="AB69" s="58">
        <v>221</v>
      </c>
      <c r="AC69" s="58">
        <v>28.1</v>
      </c>
      <c r="AD69" s="58">
        <f t="shared" si="25"/>
        <v>336.31950000000001</v>
      </c>
      <c r="AE69" s="67">
        <v>235.5</v>
      </c>
      <c r="AF69" s="66">
        <v>93.1</v>
      </c>
      <c r="AG69" s="58">
        <v>59.9</v>
      </c>
      <c r="AH69" s="67">
        <f t="shared" si="26"/>
        <v>153</v>
      </c>
      <c r="AI69" s="66">
        <v>633</v>
      </c>
      <c r="AJ69" s="58">
        <v>157.30000000000001</v>
      </c>
      <c r="AK69" s="60">
        <v>104</v>
      </c>
      <c r="AL69" s="66">
        <v>7.6</v>
      </c>
      <c r="AM69" s="58">
        <v>13.3</v>
      </c>
      <c r="AN69" s="58">
        <v>89.1</v>
      </c>
      <c r="AO69" s="71" t="s">
        <v>418</v>
      </c>
      <c r="AP69" s="58">
        <f t="shared" si="27"/>
        <v>110</v>
      </c>
      <c r="AQ69" s="67">
        <v>86.2</v>
      </c>
      <c r="AR69" s="66">
        <v>20</v>
      </c>
      <c r="AS69" s="58">
        <v>9</v>
      </c>
      <c r="AT69" s="67">
        <v>28.9</v>
      </c>
      <c r="AU69" s="66">
        <v>161.9</v>
      </c>
      <c r="AV69" s="58">
        <v>45</v>
      </c>
      <c r="AW69" s="60">
        <v>28</v>
      </c>
      <c r="AX69" s="66">
        <v>24.1</v>
      </c>
      <c r="AY69" s="58">
        <v>22.689499999999999</v>
      </c>
      <c r="AZ69" s="58">
        <v>140.30000000000001</v>
      </c>
      <c r="BA69" s="58">
        <v>0</v>
      </c>
      <c r="BB69" s="58">
        <f t="shared" si="28"/>
        <v>187.08950000000002</v>
      </c>
      <c r="BC69" s="67">
        <v>145.30000000000001</v>
      </c>
      <c r="BD69" s="257" t="s">
        <v>418</v>
      </c>
      <c r="BE69" s="258" t="s">
        <v>418</v>
      </c>
      <c r="BF69" s="67">
        <v>99.5</v>
      </c>
      <c r="BG69" s="66">
        <v>560.9</v>
      </c>
      <c r="BH69" s="58">
        <v>74.099999999999994</v>
      </c>
      <c r="BI69" s="60">
        <v>31.4</v>
      </c>
      <c r="BJ69" s="66">
        <v>4</v>
      </c>
      <c r="BK69" s="58" t="s">
        <v>418</v>
      </c>
      <c r="BL69" s="58">
        <v>24.1</v>
      </c>
      <c r="BM69" s="58">
        <v>0</v>
      </c>
      <c r="BN69" s="58">
        <f t="shared" si="29"/>
        <v>28.1</v>
      </c>
      <c r="BO69" s="67">
        <v>12.5</v>
      </c>
      <c r="BP69" s="257" t="s">
        <v>418</v>
      </c>
      <c r="BQ69" s="258" t="s">
        <v>418</v>
      </c>
      <c r="BR69" s="67" t="s">
        <v>418</v>
      </c>
      <c r="BS69" s="66">
        <v>36.9</v>
      </c>
      <c r="BT69" s="58">
        <v>3.3</v>
      </c>
      <c r="BU69" s="60">
        <v>5.9</v>
      </c>
      <c r="BV69" s="66">
        <v>2.2000000000000002</v>
      </c>
      <c r="BW69" s="58" t="s">
        <v>418</v>
      </c>
      <c r="BX69" s="58">
        <v>8.6</v>
      </c>
      <c r="BY69" s="58">
        <v>0</v>
      </c>
      <c r="BZ69" s="58">
        <f t="shared" si="30"/>
        <v>10.8</v>
      </c>
      <c r="CA69" s="67">
        <v>5.0999999999999996</v>
      </c>
      <c r="CB69" s="257" t="s">
        <v>418</v>
      </c>
      <c r="CC69" s="258" t="s">
        <v>418</v>
      </c>
      <c r="CD69" s="67">
        <v>18.5</v>
      </c>
      <c r="CE69" s="66">
        <v>51.2</v>
      </c>
      <c r="CF69" s="58">
        <v>8.6</v>
      </c>
      <c r="CG69" s="60">
        <v>4.0999999999999996</v>
      </c>
      <c r="CH69" s="66">
        <v>207.5</v>
      </c>
      <c r="CI69" s="58">
        <v>237.6</v>
      </c>
      <c r="CJ69" s="58">
        <v>887.3</v>
      </c>
      <c r="CK69" s="58">
        <v>204.8</v>
      </c>
      <c r="CL69" s="58">
        <f t="shared" si="21"/>
        <v>1537.2</v>
      </c>
      <c r="CM69" s="67">
        <f t="shared" si="22"/>
        <v>1172.5</v>
      </c>
      <c r="CN69" s="66">
        <v>345</v>
      </c>
      <c r="CO69" s="58">
        <v>356.7</v>
      </c>
      <c r="CP69" s="67">
        <f t="shared" si="31"/>
        <v>701.7</v>
      </c>
      <c r="CQ69" s="66">
        <v>2255.9</v>
      </c>
      <c r="CR69" s="58">
        <v>615.79999999999995</v>
      </c>
      <c r="CS69" s="60">
        <f t="shared" si="32"/>
        <v>388.09999999999997</v>
      </c>
      <c r="CT69" s="60">
        <f t="shared" si="33"/>
        <v>4882.9000000000005</v>
      </c>
      <c r="CW69" s="395"/>
    </row>
    <row r="70" spans="1:101" ht="12.75" customHeight="1">
      <c r="A70" s="194">
        <v>41944</v>
      </c>
      <c r="B70" s="66">
        <v>95.3</v>
      </c>
      <c r="C70" s="58">
        <v>97.770399999999995</v>
      </c>
      <c r="D70" s="58">
        <v>121.8</v>
      </c>
      <c r="E70" s="58">
        <v>153.69999999999999</v>
      </c>
      <c r="F70" s="58">
        <f t="shared" si="23"/>
        <v>468.57040000000001</v>
      </c>
      <c r="G70" s="67">
        <v>376.9</v>
      </c>
      <c r="H70" s="66">
        <v>103.5</v>
      </c>
      <c r="I70" s="58">
        <v>172</v>
      </c>
      <c r="J70" s="67">
        <v>275.5</v>
      </c>
      <c r="K70" s="66">
        <v>421.9</v>
      </c>
      <c r="L70" s="58">
        <v>177.6</v>
      </c>
      <c r="M70" s="60">
        <v>92.1</v>
      </c>
      <c r="N70" s="66">
        <v>32.9</v>
      </c>
      <c r="O70" s="58">
        <v>56.081300000000006</v>
      </c>
      <c r="P70" s="58">
        <v>274.2</v>
      </c>
      <c r="Q70" s="58">
        <v>17</v>
      </c>
      <c r="R70" s="58">
        <f t="shared" si="34"/>
        <v>380.18129999999996</v>
      </c>
      <c r="S70" s="67">
        <v>304.3</v>
      </c>
      <c r="T70" s="66">
        <v>53</v>
      </c>
      <c r="U70" s="58">
        <v>68.2</v>
      </c>
      <c r="V70" s="67">
        <f t="shared" si="24"/>
        <v>121.2</v>
      </c>
      <c r="W70" s="66">
        <v>364.8</v>
      </c>
      <c r="X70" s="58">
        <v>138.6</v>
      </c>
      <c r="Y70" s="60">
        <v>116.9</v>
      </c>
      <c r="Z70" s="66">
        <v>37.9</v>
      </c>
      <c r="AA70" s="58">
        <v>48.372999999999998</v>
      </c>
      <c r="AB70" s="58">
        <v>217.3</v>
      </c>
      <c r="AC70" s="58">
        <v>28.3</v>
      </c>
      <c r="AD70" s="58">
        <f t="shared" si="25"/>
        <v>331.87299999999999</v>
      </c>
      <c r="AE70" s="67">
        <v>235.3</v>
      </c>
      <c r="AF70" s="66">
        <v>77.3</v>
      </c>
      <c r="AG70" s="58">
        <v>60.9</v>
      </c>
      <c r="AH70" s="67">
        <f t="shared" si="26"/>
        <v>138.19999999999999</v>
      </c>
      <c r="AI70" s="66">
        <v>584.29999999999995</v>
      </c>
      <c r="AJ70" s="58">
        <v>152.69999999999999</v>
      </c>
      <c r="AK70" s="60">
        <v>109</v>
      </c>
      <c r="AL70" s="66">
        <v>7.1</v>
      </c>
      <c r="AM70" s="58">
        <v>12.8</v>
      </c>
      <c r="AN70" s="58">
        <v>82.5</v>
      </c>
      <c r="AO70" s="71" t="s">
        <v>418</v>
      </c>
      <c r="AP70" s="58">
        <f t="shared" si="27"/>
        <v>102.4</v>
      </c>
      <c r="AQ70" s="67">
        <v>81.400000000000006</v>
      </c>
      <c r="AR70" s="66">
        <v>17.8</v>
      </c>
      <c r="AS70" s="58">
        <v>8.5</v>
      </c>
      <c r="AT70" s="67">
        <v>26.3</v>
      </c>
      <c r="AU70" s="66">
        <v>169.2</v>
      </c>
      <c r="AV70" s="58">
        <v>43.5</v>
      </c>
      <c r="AW70" s="60">
        <v>24.3</v>
      </c>
      <c r="AX70" s="66">
        <v>23.8</v>
      </c>
      <c r="AY70" s="58">
        <v>21.848200000000002</v>
      </c>
      <c r="AZ70" s="58">
        <v>134.6</v>
      </c>
      <c r="BA70" s="58">
        <v>0</v>
      </c>
      <c r="BB70" s="58">
        <f t="shared" si="28"/>
        <v>180.2482</v>
      </c>
      <c r="BC70" s="67">
        <v>142.1</v>
      </c>
      <c r="BD70" s="257" t="s">
        <v>418</v>
      </c>
      <c r="BE70" s="258" t="s">
        <v>418</v>
      </c>
      <c r="BF70" s="67">
        <v>83.8</v>
      </c>
      <c r="BG70" s="66">
        <v>553.9</v>
      </c>
      <c r="BH70" s="58">
        <v>71.3</v>
      </c>
      <c r="BI70" s="60">
        <v>31.4</v>
      </c>
      <c r="BJ70" s="66">
        <v>4.0999999999999996</v>
      </c>
      <c r="BK70" s="58" t="s">
        <v>418</v>
      </c>
      <c r="BL70" s="58">
        <v>23.2</v>
      </c>
      <c r="BM70" s="58">
        <v>0</v>
      </c>
      <c r="BN70" s="58">
        <f t="shared" si="29"/>
        <v>27.299999999999997</v>
      </c>
      <c r="BO70" s="67">
        <v>12.5</v>
      </c>
      <c r="BP70" s="257" t="s">
        <v>418</v>
      </c>
      <c r="BQ70" s="258" t="s">
        <v>418</v>
      </c>
      <c r="BR70" s="67" t="s">
        <v>418</v>
      </c>
      <c r="BS70" s="66">
        <v>39.700000000000003</v>
      </c>
      <c r="BT70" s="58">
        <v>3.4</v>
      </c>
      <c r="BU70" s="60">
        <v>7</v>
      </c>
      <c r="BV70" s="66">
        <v>2.2000000000000002</v>
      </c>
      <c r="BW70" s="58" t="s">
        <v>418</v>
      </c>
      <c r="BX70" s="58">
        <v>8.3000000000000007</v>
      </c>
      <c r="BY70" s="58">
        <v>0</v>
      </c>
      <c r="BZ70" s="58">
        <f t="shared" si="30"/>
        <v>10.5</v>
      </c>
      <c r="CA70" s="67">
        <v>4.7</v>
      </c>
      <c r="CB70" s="257" t="s">
        <v>418</v>
      </c>
      <c r="CC70" s="258" t="s">
        <v>418</v>
      </c>
      <c r="CD70" s="67">
        <v>15.6</v>
      </c>
      <c r="CE70" s="66">
        <v>40.299999999999997</v>
      </c>
      <c r="CF70" s="58">
        <v>8.1</v>
      </c>
      <c r="CG70" s="60">
        <v>3.4</v>
      </c>
      <c r="CH70" s="66">
        <v>203.3</v>
      </c>
      <c r="CI70" s="58">
        <v>237</v>
      </c>
      <c r="CJ70" s="58">
        <v>861.8</v>
      </c>
      <c r="CK70" s="58">
        <v>199</v>
      </c>
      <c r="CL70" s="58">
        <f t="shared" si="21"/>
        <v>1501.1</v>
      </c>
      <c r="CM70" s="67">
        <f t="shared" si="22"/>
        <v>1157.2</v>
      </c>
      <c r="CN70" s="66">
        <v>320.2</v>
      </c>
      <c r="CO70" s="58">
        <v>340.5</v>
      </c>
      <c r="CP70" s="67">
        <f t="shared" si="31"/>
        <v>660.7</v>
      </c>
      <c r="CQ70" s="66">
        <v>2174.1</v>
      </c>
      <c r="CR70" s="58">
        <v>595.20000000000005</v>
      </c>
      <c r="CS70" s="60">
        <f t="shared" si="32"/>
        <v>384.09999999999997</v>
      </c>
      <c r="CT70" s="60">
        <f t="shared" si="33"/>
        <v>4720</v>
      </c>
      <c r="CW70" s="395"/>
    </row>
    <row r="71" spans="1:101" ht="12.75" customHeight="1">
      <c r="A71" s="194">
        <v>41974</v>
      </c>
      <c r="B71" s="66">
        <v>107.1</v>
      </c>
      <c r="C71" s="58">
        <v>112.95689999999999</v>
      </c>
      <c r="D71" s="58">
        <v>132.9</v>
      </c>
      <c r="E71" s="58">
        <v>160.80000000000001</v>
      </c>
      <c r="F71" s="58">
        <f t="shared" si="23"/>
        <v>513.75690000000009</v>
      </c>
      <c r="G71" s="67">
        <v>412.8</v>
      </c>
      <c r="H71" s="66">
        <v>104</v>
      </c>
      <c r="I71" s="58">
        <v>188.2</v>
      </c>
      <c r="J71" s="67">
        <v>292.2</v>
      </c>
      <c r="K71" s="66">
        <v>402.6</v>
      </c>
      <c r="L71" s="58">
        <v>176.3</v>
      </c>
      <c r="M71" s="60">
        <v>103.3</v>
      </c>
      <c r="N71" s="66">
        <v>36.299999999999997</v>
      </c>
      <c r="O71" s="58">
        <v>62.0837</v>
      </c>
      <c r="P71" s="58">
        <v>292.8</v>
      </c>
      <c r="Q71" s="58">
        <v>18.899999999999999</v>
      </c>
      <c r="R71" s="58">
        <f t="shared" si="34"/>
        <v>410.08370000000002</v>
      </c>
      <c r="S71" s="67">
        <v>323.39999999999998</v>
      </c>
      <c r="T71" s="66">
        <v>54.2</v>
      </c>
      <c r="U71" s="58">
        <v>76.5</v>
      </c>
      <c r="V71" s="67">
        <f t="shared" si="24"/>
        <v>130.69999999999999</v>
      </c>
      <c r="W71" s="66">
        <v>353</v>
      </c>
      <c r="X71" s="58">
        <v>145.30000000000001</v>
      </c>
      <c r="Y71" s="60">
        <v>119.4</v>
      </c>
      <c r="Z71" s="66">
        <v>41.6</v>
      </c>
      <c r="AA71" s="58">
        <v>53.549300000000002</v>
      </c>
      <c r="AB71" s="58">
        <v>231.2</v>
      </c>
      <c r="AC71" s="58">
        <v>28.8</v>
      </c>
      <c r="AD71" s="58">
        <f t="shared" si="25"/>
        <v>355.14929999999998</v>
      </c>
      <c r="AE71" s="67">
        <v>236.2</v>
      </c>
      <c r="AF71" s="66">
        <v>84.6</v>
      </c>
      <c r="AG71" s="58">
        <v>65.7</v>
      </c>
      <c r="AH71" s="67">
        <f t="shared" si="26"/>
        <v>150.30000000000001</v>
      </c>
      <c r="AI71" s="66">
        <v>521.4</v>
      </c>
      <c r="AJ71" s="58">
        <v>156.30000000000001</v>
      </c>
      <c r="AK71" s="60">
        <v>99.6</v>
      </c>
      <c r="AL71" s="66">
        <v>8.1</v>
      </c>
      <c r="AM71" s="58">
        <v>14.6</v>
      </c>
      <c r="AN71" s="58">
        <v>93.7</v>
      </c>
      <c r="AO71" s="71" t="s">
        <v>418</v>
      </c>
      <c r="AP71" s="58">
        <f t="shared" si="27"/>
        <v>116.4</v>
      </c>
      <c r="AQ71" s="67">
        <v>92.7</v>
      </c>
      <c r="AR71" s="66">
        <v>20.5</v>
      </c>
      <c r="AS71" s="58">
        <v>9.8000000000000007</v>
      </c>
      <c r="AT71" s="67">
        <v>30.3</v>
      </c>
      <c r="AU71" s="66">
        <v>151.4</v>
      </c>
      <c r="AV71" s="58">
        <v>44.5</v>
      </c>
      <c r="AW71" s="60">
        <v>26.9</v>
      </c>
      <c r="AX71" s="66">
        <v>25.4</v>
      </c>
      <c r="AY71" s="58">
        <v>24.468499999999999</v>
      </c>
      <c r="AZ71" s="58">
        <v>143.4</v>
      </c>
      <c r="BA71" s="58">
        <v>0</v>
      </c>
      <c r="BB71" s="58">
        <f t="shared" si="28"/>
        <v>193.26850000000002</v>
      </c>
      <c r="BC71" s="67">
        <v>151.30000000000001</v>
      </c>
      <c r="BD71" s="257" t="s">
        <v>418</v>
      </c>
      <c r="BE71" s="258" t="s">
        <v>418</v>
      </c>
      <c r="BF71" s="67">
        <v>95</v>
      </c>
      <c r="BG71" s="66">
        <v>534</v>
      </c>
      <c r="BH71" s="58">
        <v>75</v>
      </c>
      <c r="BI71" s="60">
        <v>36.1</v>
      </c>
      <c r="BJ71" s="66">
        <v>4.9000000000000004</v>
      </c>
      <c r="BK71" s="58" t="s">
        <v>418</v>
      </c>
      <c r="BL71" s="58">
        <v>26.8</v>
      </c>
      <c r="BM71" s="58">
        <v>0</v>
      </c>
      <c r="BN71" s="58">
        <f t="shared" si="29"/>
        <v>31.700000000000003</v>
      </c>
      <c r="BO71" s="67">
        <v>14.6</v>
      </c>
      <c r="BP71" s="257" t="s">
        <v>418</v>
      </c>
      <c r="BQ71" s="258" t="s">
        <v>418</v>
      </c>
      <c r="BR71" s="67" t="s">
        <v>418</v>
      </c>
      <c r="BS71" s="66">
        <v>35.700000000000003</v>
      </c>
      <c r="BT71" s="58">
        <v>3.9</v>
      </c>
      <c r="BU71" s="60">
        <v>6.4</v>
      </c>
      <c r="BV71" s="66">
        <v>2.1</v>
      </c>
      <c r="BW71" s="58" t="s">
        <v>418</v>
      </c>
      <c r="BX71" s="58">
        <v>7.9</v>
      </c>
      <c r="BY71" s="58">
        <v>0</v>
      </c>
      <c r="BZ71" s="58">
        <f t="shared" si="30"/>
        <v>10</v>
      </c>
      <c r="CA71" s="67">
        <v>5.2</v>
      </c>
      <c r="CB71" s="257" t="s">
        <v>418</v>
      </c>
      <c r="CC71" s="258" t="s">
        <v>418</v>
      </c>
      <c r="CD71" s="67">
        <v>14.1</v>
      </c>
      <c r="CE71" s="66">
        <v>50.4</v>
      </c>
      <c r="CF71" s="58">
        <v>8.4</v>
      </c>
      <c r="CG71" s="60">
        <v>3.1</v>
      </c>
      <c r="CH71" s="66">
        <v>225.4</v>
      </c>
      <c r="CI71" s="58">
        <v>267.8</v>
      </c>
      <c r="CJ71" s="58">
        <v>928.7</v>
      </c>
      <c r="CK71" s="58">
        <v>208.5</v>
      </c>
      <c r="CL71" s="58">
        <f t="shared" si="21"/>
        <v>1630.4</v>
      </c>
      <c r="CM71" s="67">
        <f t="shared" si="22"/>
        <v>1236.2</v>
      </c>
      <c r="CN71" s="66">
        <v>334.3</v>
      </c>
      <c r="CO71" s="58">
        <v>378.2</v>
      </c>
      <c r="CP71" s="67">
        <f t="shared" si="31"/>
        <v>712.5</v>
      </c>
      <c r="CQ71" s="66">
        <v>2048.5</v>
      </c>
      <c r="CR71" s="58">
        <v>609.79999999999995</v>
      </c>
      <c r="CS71" s="60">
        <f t="shared" si="32"/>
        <v>394.79999999999995</v>
      </c>
      <c r="CT71" s="60">
        <f t="shared" si="33"/>
        <v>4786.2</v>
      </c>
      <c r="CW71" s="395"/>
    </row>
    <row r="72" spans="1:101" ht="12.75" customHeight="1">
      <c r="A72" s="194">
        <v>42005</v>
      </c>
      <c r="B72" s="66">
        <v>96.1</v>
      </c>
      <c r="C72" s="58">
        <v>106.5813</v>
      </c>
      <c r="D72" s="58">
        <v>119.7</v>
      </c>
      <c r="E72" s="58">
        <v>140.19999999999999</v>
      </c>
      <c r="F72" s="58">
        <f t="shared" si="23"/>
        <v>462.5813</v>
      </c>
      <c r="G72" s="67">
        <v>372.9</v>
      </c>
      <c r="H72" s="66">
        <v>107.2</v>
      </c>
      <c r="I72" s="58">
        <v>187.5</v>
      </c>
      <c r="J72" s="67">
        <v>294.7</v>
      </c>
      <c r="K72" s="66">
        <v>391.7</v>
      </c>
      <c r="L72" s="58">
        <v>161.19999999999999</v>
      </c>
      <c r="M72" s="60">
        <v>92.3</v>
      </c>
      <c r="N72" s="66">
        <v>30.9</v>
      </c>
      <c r="O72" s="58">
        <v>56.841500000000003</v>
      </c>
      <c r="P72" s="58">
        <v>253.9</v>
      </c>
      <c r="Q72" s="58">
        <v>15.9</v>
      </c>
      <c r="R72" s="58">
        <f t="shared" si="34"/>
        <v>357.54149999999998</v>
      </c>
      <c r="S72" s="67">
        <v>282.3</v>
      </c>
      <c r="T72" s="66">
        <v>51.1</v>
      </c>
      <c r="U72" s="58">
        <v>76.2</v>
      </c>
      <c r="V72" s="67">
        <f t="shared" si="24"/>
        <v>127.30000000000001</v>
      </c>
      <c r="W72" s="66">
        <v>314.2</v>
      </c>
      <c r="X72" s="58">
        <v>126.8</v>
      </c>
      <c r="Y72" s="60">
        <v>111.7</v>
      </c>
      <c r="Z72" s="66">
        <v>38</v>
      </c>
      <c r="AA72" s="58">
        <v>53.490600000000001</v>
      </c>
      <c r="AB72" s="58">
        <v>219.1</v>
      </c>
      <c r="AC72" s="58">
        <v>31.7</v>
      </c>
      <c r="AD72" s="58">
        <f t="shared" si="25"/>
        <v>342.29059999999998</v>
      </c>
      <c r="AE72" s="67">
        <v>245.8</v>
      </c>
      <c r="AF72" s="66">
        <v>77.7</v>
      </c>
      <c r="AG72" s="58">
        <v>66.599999999999994</v>
      </c>
      <c r="AH72" s="67">
        <f t="shared" si="26"/>
        <v>144.30000000000001</v>
      </c>
      <c r="AI72" s="66">
        <v>490.8</v>
      </c>
      <c r="AJ72" s="58">
        <v>155.80000000000001</v>
      </c>
      <c r="AK72" s="60">
        <v>83.5</v>
      </c>
      <c r="AL72" s="66">
        <v>7.2</v>
      </c>
      <c r="AM72" s="58">
        <v>14.4</v>
      </c>
      <c r="AN72" s="58">
        <v>83.6</v>
      </c>
      <c r="AO72" s="71" t="s">
        <v>418</v>
      </c>
      <c r="AP72" s="58">
        <f t="shared" si="27"/>
        <v>105.19999999999999</v>
      </c>
      <c r="AQ72" s="67">
        <v>84.4</v>
      </c>
      <c r="AR72" s="66">
        <v>16</v>
      </c>
      <c r="AS72" s="58">
        <v>12.2</v>
      </c>
      <c r="AT72" s="67">
        <v>28.2</v>
      </c>
      <c r="AU72" s="66">
        <v>140.1</v>
      </c>
      <c r="AV72" s="58">
        <v>41.5</v>
      </c>
      <c r="AW72" s="60">
        <v>23.8</v>
      </c>
      <c r="AX72" s="66">
        <v>23.3</v>
      </c>
      <c r="AY72" s="58">
        <v>22.515900000000002</v>
      </c>
      <c r="AZ72" s="58">
        <v>131.6</v>
      </c>
      <c r="BA72" s="58">
        <v>0</v>
      </c>
      <c r="BB72" s="58">
        <f t="shared" si="28"/>
        <v>177.41589999999999</v>
      </c>
      <c r="BC72" s="67">
        <v>139.69999999999999</v>
      </c>
      <c r="BD72" s="257" t="s">
        <v>418</v>
      </c>
      <c r="BE72" s="258" t="s">
        <v>418</v>
      </c>
      <c r="BF72" s="67">
        <v>92.4</v>
      </c>
      <c r="BG72" s="66">
        <v>504</v>
      </c>
      <c r="BH72" s="58">
        <v>70.8</v>
      </c>
      <c r="BI72" s="60">
        <v>36.200000000000003</v>
      </c>
      <c r="BJ72" s="66">
        <v>4.4000000000000004</v>
      </c>
      <c r="BK72" s="58" t="s">
        <v>418</v>
      </c>
      <c r="BL72" s="58">
        <v>24.6</v>
      </c>
      <c r="BM72" s="58">
        <v>0</v>
      </c>
      <c r="BN72" s="58">
        <f t="shared" si="29"/>
        <v>29</v>
      </c>
      <c r="BO72" s="67">
        <v>13.1</v>
      </c>
      <c r="BP72" s="257" t="s">
        <v>418</v>
      </c>
      <c r="BQ72" s="258" t="s">
        <v>418</v>
      </c>
      <c r="BR72" s="67" t="s">
        <v>418</v>
      </c>
      <c r="BS72" s="66">
        <v>41.3</v>
      </c>
      <c r="BT72" s="58">
        <v>3.8</v>
      </c>
      <c r="BU72" s="60">
        <v>8.1999999999999993</v>
      </c>
      <c r="BV72" s="66">
        <v>1.9</v>
      </c>
      <c r="BW72" s="58" t="s">
        <v>418</v>
      </c>
      <c r="BX72" s="58">
        <v>6.9</v>
      </c>
      <c r="BY72" s="58">
        <v>0</v>
      </c>
      <c r="BZ72" s="58">
        <f t="shared" si="30"/>
        <v>8.8000000000000007</v>
      </c>
      <c r="CA72" s="67">
        <v>4.2</v>
      </c>
      <c r="CB72" s="257" t="s">
        <v>418</v>
      </c>
      <c r="CC72" s="258" t="s">
        <v>418</v>
      </c>
      <c r="CD72" s="67">
        <v>12.3</v>
      </c>
      <c r="CE72" s="66">
        <v>48.7</v>
      </c>
      <c r="CF72" s="58">
        <v>7.7</v>
      </c>
      <c r="CG72" s="60">
        <v>3.2</v>
      </c>
      <c r="CH72" s="66">
        <v>201.8</v>
      </c>
      <c r="CI72" s="58">
        <v>254</v>
      </c>
      <c r="CJ72" s="58">
        <v>839.3</v>
      </c>
      <c r="CK72" s="58">
        <v>187.8</v>
      </c>
      <c r="CL72" s="58">
        <f t="shared" si="21"/>
        <v>1482.8999999999999</v>
      </c>
      <c r="CM72" s="67">
        <f t="shared" si="22"/>
        <v>1142.3999999999999</v>
      </c>
      <c r="CN72" s="66">
        <v>320.5</v>
      </c>
      <c r="CO72" s="58">
        <v>378.9</v>
      </c>
      <c r="CP72" s="67">
        <f t="shared" si="31"/>
        <v>699.4</v>
      </c>
      <c r="CQ72" s="66">
        <v>1930.8</v>
      </c>
      <c r="CR72" s="58">
        <v>567.6</v>
      </c>
      <c r="CS72" s="60">
        <f t="shared" si="32"/>
        <v>358.9</v>
      </c>
      <c r="CT72" s="60">
        <f t="shared" si="33"/>
        <v>4471.9999999999991</v>
      </c>
      <c r="CW72" s="395"/>
    </row>
    <row r="73" spans="1:101" ht="12.75" customHeight="1">
      <c r="A73" s="194">
        <v>42036</v>
      </c>
      <c r="B73" s="66">
        <v>95.9</v>
      </c>
      <c r="C73" s="58">
        <v>99.573599999999999</v>
      </c>
      <c r="D73" s="58">
        <v>115.9</v>
      </c>
      <c r="E73" s="58">
        <v>146.19999999999999</v>
      </c>
      <c r="F73" s="58">
        <f t="shared" si="23"/>
        <v>457.5736</v>
      </c>
      <c r="G73" s="67">
        <v>372.9</v>
      </c>
      <c r="H73" s="66">
        <v>92.9</v>
      </c>
      <c r="I73" s="58">
        <v>166</v>
      </c>
      <c r="J73" s="67">
        <v>259</v>
      </c>
      <c r="K73" s="66">
        <v>419</v>
      </c>
      <c r="L73" s="58">
        <v>179.1</v>
      </c>
      <c r="M73" s="60">
        <v>88</v>
      </c>
      <c r="N73" s="66">
        <v>32.1</v>
      </c>
      <c r="O73" s="58">
        <v>55.373899999999999</v>
      </c>
      <c r="P73" s="58">
        <v>266.5</v>
      </c>
      <c r="Q73" s="58">
        <v>14.6</v>
      </c>
      <c r="R73" s="58">
        <f t="shared" si="34"/>
        <v>368.57390000000004</v>
      </c>
      <c r="S73" s="67">
        <v>301.10000000000002</v>
      </c>
      <c r="T73" s="66">
        <v>48.1</v>
      </c>
      <c r="U73" s="58">
        <v>66.400000000000006</v>
      </c>
      <c r="V73" s="67">
        <f t="shared" si="24"/>
        <v>114.5</v>
      </c>
      <c r="W73" s="66">
        <v>351.9</v>
      </c>
      <c r="X73" s="58">
        <v>141.19999999999999</v>
      </c>
      <c r="Y73" s="60">
        <v>114.3</v>
      </c>
      <c r="Z73" s="66">
        <v>37.299999999999997</v>
      </c>
      <c r="AA73" s="58">
        <v>47.7727</v>
      </c>
      <c r="AB73" s="58">
        <v>217.5</v>
      </c>
      <c r="AC73" s="58">
        <v>31.2</v>
      </c>
      <c r="AD73" s="58">
        <f t="shared" si="25"/>
        <v>333.77269999999999</v>
      </c>
      <c r="AE73" s="67">
        <v>242.9</v>
      </c>
      <c r="AF73" s="66">
        <v>69.3</v>
      </c>
      <c r="AG73" s="58">
        <v>57.9</v>
      </c>
      <c r="AH73" s="67">
        <f t="shared" si="26"/>
        <v>127.19999999999999</v>
      </c>
      <c r="AI73" s="66">
        <v>521.6</v>
      </c>
      <c r="AJ73" s="58">
        <v>165.7</v>
      </c>
      <c r="AK73" s="60">
        <v>94.2</v>
      </c>
      <c r="AL73" s="66">
        <v>7.2</v>
      </c>
      <c r="AM73" s="58">
        <v>12.9</v>
      </c>
      <c r="AN73" s="58">
        <v>81.599999999999994</v>
      </c>
      <c r="AO73" s="71" t="s">
        <v>418</v>
      </c>
      <c r="AP73" s="58">
        <f t="shared" si="27"/>
        <v>101.69999999999999</v>
      </c>
      <c r="AQ73" s="67">
        <v>83.8</v>
      </c>
      <c r="AR73" s="66">
        <v>14.4</v>
      </c>
      <c r="AS73" s="58">
        <v>11.9</v>
      </c>
      <c r="AT73" s="67">
        <v>26.3</v>
      </c>
      <c r="AU73" s="66">
        <v>150.69999999999999</v>
      </c>
      <c r="AV73" s="58">
        <v>45.3</v>
      </c>
      <c r="AW73" s="60">
        <v>24.4</v>
      </c>
      <c r="AX73" s="66">
        <v>24.1</v>
      </c>
      <c r="AY73" s="58">
        <v>22.094799999999999</v>
      </c>
      <c r="AZ73" s="58">
        <v>135.5</v>
      </c>
      <c r="BA73" s="58">
        <v>0</v>
      </c>
      <c r="BB73" s="58">
        <f t="shared" si="28"/>
        <v>181.69479999999999</v>
      </c>
      <c r="BC73" s="67">
        <v>145.30000000000001</v>
      </c>
      <c r="BD73" s="257" t="s">
        <v>418</v>
      </c>
      <c r="BE73" s="258" t="s">
        <v>418</v>
      </c>
      <c r="BF73" s="67">
        <v>83.4</v>
      </c>
      <c r="BG73" s="66">
        <v>475.2</v>
      </c>
      <c r="BH73" s="58">
        <v>73.599999999999994</v>
      </c>
      <c r="BI73" s="60">
        <v>30.3</v>
      </c>
      <c r="BJ73" s="66">
        <v>4.2</v>
      </c>
      <c r="BK73" s="58" t="s">
        <v>418</v>
      </c>
      <c r="BL73" s="58">
        <v>23.9</v>
      </c>
      <c r="BM73" s="58">
        <v>0</v>
      </c>
      <c r="BN73" s="58">
        <f t="shared" si="29"/>
        <v>28.099999999999998</v>
      </c>
      <c r="BO73" s="67">
        <v>14.2</v>
      </c>
      <c r="BP73" s="257" t="s">
        <v>418</v>
      </c>
      <c r="BQ73" s="258" t="s">
        <v>418</v>
      </c>
      <c r="BR73" s="67" t="s">
        <v>418</v>
      </c>
      <c r="BS73" s="66">
        <v>41.7</v>
      </c>
      <c r="BT73" s="58">
        <v>4.2</v>
      </c>
      <c r="BU73" s="60">
        <v>7.8</v>
      </c>
      <c r="BV73" s="66">
        <v>2</v>
      </c>
      <c r="BW73" s="58" t="s">
        <v>418</v>
      </c>
      <c r="BX73" s="58">
        <v>7.7</v>
      </c>
      <c r="BY73" s="58">
        <v>0</v>
      </c>
      <c r="BZ73" s="58">
        <f t="shared" si="30"/>
        <v>9.6999999999999993</v>
      </c>
      <c r="CA73" s="67">
        <v>4.9000000000000004</v>
      </c>
      <c r="CB73" s="257" t="s">
        <v>418</v>
      </c>
      <c r="CC73" s="258" t="s">
        <v>418</v>
      </c>
      <c r="CD73" s="67">
        <v>12.6</v>
      </c>
      <c r="CE73" s="66">
        <v>46.7</v>
      </c>
      <c r="CF73" s="58">
        <v>8.3000000000000007</v>
      </c>
      <c r="CG73" s="60">
        <v>2.8</v>
      </c>
      <c r="CH73" s="66">
        <v>202.8</v>
      </c>
      <c r="CI73" s="58">
        <v>237.9</v>
      </c>
      <c r="CJ73" s="58">
        <v>848.5</v>
      </c>
      <c r="CK73" s="58">
        <v>192</v>
      </c>
      <c r="CL73" s="58">
        <f t="shared" si="21"/>
        <v>1481.2</v>
      </c>
      <c r="CM73" s="67">
        <f t="shared" si="22"/>
        <v>1165.1000000000001</v>
      </c>
      <c r="CN73" s="66">
        <v>289.39999999999998</v>
      </c>
      <c r="CO73" s="58">
        <v>333.6</v>
      </c>
      <c r="CP73" s="67">
        <f t="shared" si="31"/>
        <v>623</v>
      </c>
      <c r="CQ73" s="66">
        <v>2006.8</v>
      </c>
      <c r="CR73" s="58">
        <v>617.4</v>
      </c>
      <c r="CS73" s="60">
        <f t="shared" si="32"/>
        <v>361.8</v>
      </c>
      <c r="CT73" s="60">
        <f t="shared" si="33"/>
        <v>4472.8</v>
      </c>
      <c r="CW73" s="395"/>
    </row>
    <row r="74" spans="1:101" ht="12.75" customHeight="1">
      <c r="A74" s="194">
        <v>42064</v>
      </c>
      <c r="B74" s="66">
        <v>98.5</v>
      </c>
      <c r="C74" s="58">
        <v>103.37219999999999</v>
      </c>
      <c r="D74" s="58">
        <v>126.4</v>
      </c>
      <c r="E74" s="58">
        <v>149</v>
      </c>
      <c r="F74" s="58">
        <f t="shared" si="23"/>
        <v>477.2722</v>
      </c>
      <c r="G74" s="67">
        <v>387.1</v>
      </c>
      <c r="H74" s="66">
        <v>101.1</v>
      </c>
      <c r="I74" s="58">
        <v>178.8</v>
      </c>
      <c r="J74" s="67">
        <v>279.8</v>
      </c>
      <c r="K74" s="66">
        <v>446.4</v>
      </c>
      <c r="L74" s="58">
        <v>198.6</v>
      </c>
      <c r="M74" s="60">
        <v>97.8</v>
      </c>
      <c r="N74" s="66">
        <v>32.9</v>
      </c>
      <c r="O74" s="58">
        <v>58.310099999999998</v>
      </c>
      <c r="P74" s="58">
        <v>276.3</v>
      </c>
      <c r="Q74" s="58">
        <v>17.5</v>
      </c>
      <c r="R74" s="58">
        <f t="shared" si="34"/>
        <v>385.01010000000002</v>
      </c>
      <c r="S74" s="67">
        <v>307.7</v>
      </c>
      <c r="T74" s="66">
        <v>55.6</v>
      </c>
      <c r="U74" s="58">
        <v>75.099999999999994</v>
      </c>
      <c r="V74" s="67">
        <f t="shared" si="24"/>
        <v>130.69999999999999</v>
      </c>
      <c r="W74" s="66">
        <v>371.2</v>
      </c>
      <c r="X74" s="58">
        <v>156.30000000000001</v>
      </c>
      <c r="Y74" s="60">
        <v>130.6</v>
      </c>
      <c r="Z74" s="66">
        <v>38.5</v>
      </c>
      <c r="AA74" s="58">
        <v>51.874400000000001</v>
      </c>
      <c r="AB74" s="58">
        <v>231</v>
      </c>
      <c r="AC74" s="58">
        <v>32.799999999999997</v>
      </c>
      <c r="AD74" s="58">
        <f t="shared" si="25"/>
        <v>354.17440000000005</v>
      </c>
      <c r="AE74" s="67">
        <v>257.89999999999998</v>
      </c>
      <c r="AF74" s="66">
        <v>81.5</v>
      </c>
      <c r="AG74" s="58">
        <v>61.7</v>
      </c>
      <c r="AH74" s="67">
        <f t="shared" si="26"/>
        <v>143.19999999999999</v>
      </c>
      <c r="AI74" s="66">
        <v>574.29999999999995</v>
      </c>
      <c r="AJ74" s="58">
        <v>181.6</v>
      </c>
      <c r="AK74" s="60">
        <v>109.2</v>
      </c>
      <c r="AL74" s="66">
        <v>7.4</v>
      </c>
      <c r="AM74" s="58">
        <v>13.7</v>
      </c>
      <c r="AN74" s="58">
        <v>86.8</v>
      </c>
      <c r="AO74" s="71" t="s">
        <v>418</v>
      </c>
      <c r="AP74" s="58">
        <f t="shared" si="27"/>
        <v>107.9</v>
      </c>
      <c r="AQ74" s="67">
        <v>87.2</v>
      </c>
      <c r="AR74" s="66">
        <v>15.6</v>
      </c>
      <c r="AS74" s="58">
        <v>12.2</v>
      </c>
      <c r="AT74" s="67">
        <v>27.8</v>
      </c>
      <c r="AU74" s="66">
        <v>152.9</v>
      </c>
      <c r="AV74" s="58">
        <v>52.1</v>
      </c>
      <c r="AW74" s="60">
        <v>27.8</v>
      </c>
      <c r="AX74" s="66">
        <v>24.5</v>
      </c>
      <c r="AY74" s="58">
        <v>23.261400000000002</v>
      </c>
      <c r="AZ74" s="58">
        <v>138.4</v>
      </c>
      <c r="BA74" s="58">
        <v>0</v>
      </c>
      <c r="BB74" s="58">
        <f t="shared" si="28"/>
        <v>186.16140000000001</v>
      </c>
      <c r="BC74" s="67">
        <v>148</v>
      </c>
      <c r="BD74" s="257" t="s">
        <v>418</v>
      </c>
      <c r="BE74" s="258" t="s">
        <v>418</v>
      </c>
      <c r="BF74" s="67">
        <v>92.3</v>
      </c>
      <c r="BG74" s="66">
        <v>507.7</v>
      </c>
      <c r="BH74" s="58">
        <v>78.7</v>
      </c>
      <c r="BI74" s="60">
        <v>37.4</v>
      </c>
      <c r="BJ74" s="66">
        <v>4.3</v>
      </c>
      <c r="BK74" s="58" t="s">
        <v>418</v>
      </c>
      <c r="BL74" s="58">
        <v>23.9</v>
      </c>
      <c r="BM74" s="58">
        <v>0</v>
      </c>
      <c r="BN74" s="58">
        <f t="shared" si="29"/>
        <v>28.2</v>
      </c>
      <c r="BO74" s="67">
        <v>13</v>
      </c>
      <c r="BP74" s="257" t="s">
        <v>418</v>
      </c>
      <c r="BQ74" s="258" t="s">
        <v>418</v>
      </c>
      <c r="BR74" s="67" t="s">
        <v>418</v>
      </c>
      <c r="BS74" s="66">
        <v>41.6</v>
      </c>
      <c r="BT74" s="58">
        <v>4.0999999999999996</v>
      </c>
      <c r="BU74" s="60">
        <v>6.7</v>
      </c>
      <c r="BV74" s="66">
        <v>2</v>
      </c>
      <c r="BW74" s="58" t="s">
        <v>418</v>
      </c>
      <c r="BX74" s="58">
        <v>8.1999999999999993</v>
      </c>
      <c r="BY74" s="58">
        <v>0</v>
      </c>
      <c r="BZ74" s="58">
        <f t="shared" si="30"/>
        <v>10.199999999999999</v>
      </c>
      <c r="CA74" s="67">
        <v>4.9000000000000004</v>
      </c>
      <c r="CB74" s="257" t="s">
        <v>418</v>
      </c>
      <c r="CC74" s="258" t="s">
        <v>418</v>
      </c>
      <c r="CD74" s="67">
        <v>13.2</v>
      </c>
      <c r="CE74" s="66">
        <v>62.6</v>
      </c>
      <c r="CF74" s="58">
        <v>8.3000000000000007</v>
      </c>
      <c r="CG74" s="60">
        <v>3.2</v>
      </c>
      <c r="CH74" s="66">
        <v>208.1</v>
      </c>
      <c r="CI74" s="58">
        <v>250.6</v>
      </c>
      <c r="CJ74" s="58">
        <v>891</v>
      </c>
      <c r="CK74" s="58">
        <v>199.3</v>
      </c>
      <c r="CL74" s="58">
        <f t="shared" si="21"/>
        <v>1549</v>
      </c>
      <c r="CM74" s="67">
        <f t="shared" si="22"/>
        <v>1205.8</v>
      </c>
      <c r="CN74" s="66">
        <v>324.39999999999998</v>
      </c>
      <c r="CO74" s="58">
        <v>362.8</v>
      </c>
      <c r="CP74" s="67">
        <f t="shared" si="31"/>
        <v>687.2</v>
      </c>
      <c r="CQ74" s="66">
        <v>2156.6999999999998</v>
      </c>
      <c r="CR74" s="58">
        <v>679.8</v>
      </c>
      <c r="CS74" s="60">
        <f t="shared" si="32"/>
        <v>412.69999999999993</v>
      </c>
      <c r="CT74" s="60">
        <f t="shared" si="33"/>
        <v>4805.5999999999995</v>
      </c>
      <c r="CW74" s="395"/>
    </row>
    <row r="75" spans="1:101" ht="12.75" customHeight="1">
      <c r="A75" s="194">
        <v>42095</v>
      </c>
      <c r="B75" s="66">
        <v>91</v>
      </c>
      <c r="C75" s="58">
        <v>98.167899999999989</v>
      </c>
      <c r="D75" s="58">
        <v>122.5</v>
      </c>
      <c r="E75" s="58">
        <v>131.1</v>
      </c>
      <c r="F75" s="58">
        <f t="shared" si="23"/>
        <v>442.76789999999994</v>
      </c>
      <c r="G75" s="67">
        <v>361.5</v>
      </c>
      <c r="H75" s="66">
        <v>99.1</v>
      </c>
      <c r="I75" s="58">
        <v>171.1</v>
      </c>
      <c r="J75" s="67">
        <v>270.2</v>
      </c>
      <c r="K75" s="66">
        <v>396.2</v>
      </c>
      <c r="L75" s="58">
        <v>177.8</v>
      </c>
      <c r="M75" s="60">
        <v>82.2</v>
      </c>
      <c r="N75" s="66">
        <v>31.3</v>
      </c>
      <c r="O75" s="58">
        <v>55.240099999999998</v>
      </c>
      <c r="P75" s="58">
        <v>260.89999999999998</v>
      </c>
      <c r="Q75" s="58">
        <v>15.7</v>
      </c>
      <c r="R75" s="58">
        <f t="shared" si="34"/>
        <v>363.14009999999996</v>
      </c>
      <c r="S75" s="67">
        <v>291.7</v>
      </c>
      <c r="T75" s="66">
        <v>53.2</v>
      </c>
      <c r="U75" s="58">
        <v>71.5</v>
      </c>
      <c r="V75" s="67">
        <f t="shared" si="24"/>
        <v>124.7</v>
      </c>
      <c r="W75" s="66">
        <v>343.3</v>
      </c>
      <c r="X75" s="58">
        <v>138.69999999999999</v>
      </c>
      <c r="Y75" s="60">
        <v>116.7</v>
      </c>
      <c r="Z75" s="66">
        <v>37.5</v>
      </c>
      <c r="AA75" s="58">
        <v>50.476699999999994</v>
      </c>
      <c r="AB75" s="58">
        <v>219.3</v>
      </c>
      <c r="AC75" s="58">
        <v>30.2</v>
      </c>
      <c r="AD75" s="58">
        <f t="shared" si="25"/>
        <v>337.47669999999999</v>
      </c>
      <c r="AE75" s="67">
        <v>241.6</v>
      </c>
      <c r="AF75" s="66">
        <v>82.8</v>
      </c>
      <c r="AG75" s="58">
        <v>59.1</v>
      </c>
      <c r="AH75" s="67">
        <f t="shared" si="26"/>
        <v>141.9</v>
      </c>
      <c r="AI75" s="66">
        <v>552</v>
      </c>
      <c r="AJ75" s="58">
        <v>172</v>
      </c>
      <c r="AK75" s="60">
        <v>90.6</v>
      </c>
      <c r="AL75" s="66">
        <v>7</v>
      </c>
      <c r="AM75" s="58">
        <v>12.9</v>
      </c>
      <c r="AN75" s="58">
        <v>82</v>
      </c>
      <c r="AO75" s="71" t="s">
        <v>418</v>
      </c>
      <c r="AP75" s="58">
        <f t="shared" si="27"/>
        <v>101.9</v>
      </c>
      <c r="AQ75" s="67">
        <v>81.400000000000006</v>
      </c>
      <c r="AR75" s="66">
        <v>16.100000000000001</v>
      </c>
      <c r="AS75" s="58">
        <v>11.9</v>
      </c>
      <c r="AT75" s="67">
        <v>27.9</v>
      </c>
      <c r="AU75" s="66">
        <v>153.9</v>
      </c>
      <c r="AV75" s="58">
        <v>48.8</v>
      </c>
      <c r="AW75" s="60">
        <v>23.2</v>
      </c>
      <c r="AX75" s="66">
        <v>23.5</v>
      </c>
      <c r="AY75" s="58">
        <v>22.379099999999998</v>
      </c>
      <c r="AZ75" s="58">
        <v>132.69999999999999</v>
      </c>
      <c r="BA75" s="58">
        <v>0</v>
      </c>
      <c r="BB75" s="58">
        <f t="shared" si="28"/>
        <v>178.57909999999998</v>
      </c>
      <c r="BC75" s="67">
        <v>140.19999999999999</v>
      </c>
      <c r="BD75" s="257" t="s">
        <v>418</v>
      </c>
      <c r="BE75" s="258" t="s">
        <v>418</v>
      </c>
      <c r="BF75" s="67">
        <v>91.5</v>
      </c>
      <c r="BG75" s="66">
        <v>559.1</v>
      </c>
      <c r="BH75" s="58">
        <v>75.099999999999994</v>
      </c>
      <c r="BI75" s="60">
        <v>28.5</v>
      </c>
      <c r="BJ75" s="66">
        <v>3.9</v>
      </c>
      <c r="BK75" s="58" t="s">
        <v>418</v>
      </c>
      <c r="BL75" s="58">
        <v>22.6</v>
      </c>
      <c r="BM75" s="58">
        <v>0</v>
      </c>
      <c r="BN75" s="58">
        <f t="shared" si="29"/>
        <v>26.5</v>
      </c>
      <c r="BO75" s="67">
        <v>12.4</v>
      </c>
      <c r="BP75" s="257" t="s">
        <v>418</v>
      </c>
      <c r="BQ75" s="258" t="s">
        <v>418</v>
      </c>
      <c r="BR75" s="67" t="s">
        <v>418</v>
      </c>
      <c r="BS75" s="66">
        <v>37.4</v>
      </c>
      <c r="BT75" s="58">
        <v>3.8</v>
      </c>
      <c r="BU75" s="60">
        <v>6.2</v>
      </c>
      <c r="BV75" s="66">
        <v>2</v>
      </c>
      <c r="BW75" s="58" t="s">
        <v>418</v>
      </c>
      <c r="BX75" s="58">
        <v>8.1999999999999993</v>
      </c>
      <c r="BY75" s="58">
        <v>0</v>
      </c>
      <c r="BZ75" s="58">
        <f t="shared" si="30"/>
        <v>10.199999999999999</v>
      </c>
      <c r="CA75" s="67">
        <v>4.8</v>
      </c>
      <c r="CB75" s="257" t="s">
        <v>418</v>
      </c>
      <c r="CC75" s="258" t="s">
        <v>418</v>
      </c>
      <c r="CD75" s="67">
        <v>15.3</v>
      </c>
      <c r="CE75" s="66">
        <v>43.5</v>
      </c>
      <c r="CF75" s="58">
        <v>8.6</v>
      </c>
      <c r="CG75" s="60">
        <v>3.5</v>
      </c>
      <c r="CH75" s="66">
        <v>196.3</v>
      </c>
      <c r="CI75" s="58">
        <v>239.3</v>
      </c>
      <c r="CJ75" s="58">
        <v>848.1</v>
      </c>
      <c r="CK75" s="58">
        <v>177</v>
      </c>
      <c r="CL75" s="58">
        <f t="shared" si="21"/>
        <v>1460.7</v>
      </c>
      <c r="CM75" s="67">
        <f t="shared" si="22"/>
        <v>1133.6000000000001</v>
      </c>
      <c r="CN75" s="66">
        <v>323.10000000000002</v>
      </c>
      <c r="CO75" s="58">
        <v>348.3</v>
      </c>
      <c r="CP75" s="67">
        <f t="shared" si="31"/>
        <v>671.40000000000009</v>
      </c>
      <c r="CQ75" s="66">
        <v>2085.4</v>
      </c>
      <c r="CR75" s="58">
        <v>624.70000000000005</v>
      </c>
      <c r="CS75" s="60">
        <f t="shared" si="32"/>
        <v>350.9</v>
      </c>
      <c r="CT75" s="60">
        <f t="shared" si="33"/>
        <v>4568.3999999999996</v>
      </c>
      <c r="CW75" s="395"/>
    </row>
    <row r="76" spans="1:101" ht="12.75" customHeight="1">
      <c r="A76" s="194">
        <v>42125</v>
      </c>
      <c r="B76" s="66">
        <v>93.3</v>
      </c>
      <c r="C76" s="58">
        <v>99.240300000000005</v>
      </c>
      <c r="D76" s="58">
        <v>126.6</v>
      </c>
      <c r="E76" s="58">
        <v>130.4</v>
      </c>
      <c r="F76" s="58">
        <f t="shared" si="23"/>
        <v>449.5403</v>
      </c>
      <c r="G76" s="67">
        <v>369</v>
      </c>
      <c r="H76" s="66">
        <v>101.1</v>
      </c>
      <c r="I76" s="58">
        <v>172.6</v>
      </c>
      <c r="J76" s="67">
        <v>273.60000000000002</v>
      </c>
      <c r="K76" s="66">
        <v>435.2</v>
      </c>
      <c r="L76" s="58">
        <v>194.9</v>
      </c>
      <c r="M76" s="60">
        <v>83.4</v>
      </c>
      <c r="N76" s="66">
        <v>31.4</v>
      </c>
      <c r="O76" s="58">
        <v>55.0336</v>
      </c>
      <c r="P76" s="58">
        <v>268.60000000000002</v>
      </c>
      <c r="Q76" s="58">
        <v>16.5</v>
      </c>
      <c r="R76" s="58">
        <f t="shared" si="34"/>
        <v>371.53360000000004</v>
      </c>
      <c r="S76" s="67">
        <v>301.8</v>
      </c>
      <c r="T76" s="66">
        <v>50.1</v>
      </c>
      <c r="U76" s="58">
        <v>73.400000000000006</v>
      </c>
      <c r="V76" s="67">
        <f t="shared" si="24"/>
        <v>123.5</v>
      </c>
      <c r="W76" s="66">
        <v>362</v>
      </c>
      <c r="X76" s="58">
        <v>148</v>
      </c>
      <c r="Y76" s="60">
        <v>118.2</v>
      </c>
      <c r="Z76" s="66">
        <v>37.9</v>
      </c>
      <c r="AA76" s="58">
        <v>50.474400000000003</v>
      </c>
      <c r="AB76" s="58">
        <v>221.7</v>
      </c>
      <c r="AC76" s="58">
        <v>31.6</v>
      </c>
      <c r="AD76" s="58">
        <f t="shared" si="25"/>
        <v>341.67439999999999</v>
      </c>
      <c r="AE76" s="67">
        <v>248.4</v>
      </c>
      <c r="AF76" s="66">
        <v>80.3</v>
      </c>
      <c r="AG76" s="58">
        <v>58.1</v>
      </c>
      <c r="AH76" s="67">
        <f t="shared" si="26"/>
        <v>138.4</v>
      </c>
      <c r="AI76" s="66">
        <v>587.4</v>
      </c>
      <c r="AJ76" s="58">
        <v>190.1</v>
      </c>
      <c r="AK76" s="60">
        <v>78.7</v>
      </c>
      <c r="AL76" s="66">
        <v>7.2</v>
      </c>
      <c r="AM76" s="58">
        <v>13.1</v>
      </c>
      <c r="AN76" s="58">
        <v>83</v>
      </c>
      <c r="AO76" s="71" t="s">
        <v>418</v>
      </c>
      <c r="AP76" s="58">
        <f t="shared" si="27"/>
        <v>103.3</v>
      </c>
      <c r="AQ76" s="67">
        <v>84.7</v>
      </c>
      <c r="AR76" s="66">
        <v>14.7</v>
      </c>
      <c r="AS76" s="58">
        <v>11.9</v>
      </c>
      <c r="AT76" s="67">
        <v>26.7</v>
      </c>
      <c r="AU76" s="66">
        <v>155.80000000000001</v>
      </c>
      <c r="AV76" s="58">
        <v>51.8</v>
      </c>
      <c r="AW76" s="60">
        <v>23.2</v>
      </c>
      <c r="AX76" s="66">
        <v>23.6</v>
      </c>
      <c r="AY76" s="58">
        <v>22.2865</v>
      </c>
      <c r="AZ76" s="58">
        <v>134.4</v>
      </c>
      <c r="BA76" s="58">
        <v>0</v>
      </c>
      <c r="BB76" s="58">
        <f t="shared" si="28"/>
        <v>180.28649999999999</v>
      </c>
      <c r="BC76" s="67">
        <v>143.80000000000001</v>
      </c>
      <c r="BD76" s="257" t="s">
        <v>418</v>
      </c>
      <c r="BE76" s="258" t="s">
        <v>418</v>
      </c>
      <c r="BF76" s="67">
        <v>88.6</v>
      </c>
      <c r="BG76" s="66">
        <v>584.5</v>
      </c>
      <c r="BH76" s="58">
        <v>80.099999999999994</v>
      </c>
      <c r="BI76" s="60">
        <v>38.9</v>
      </c>
      <c r="BJ76" s="66">
        <v>3.9</v>
      </c>
      <c r="BK76" s="58" t="s">
        <v>418</v>
      </c>
      <c r="BL76" s="58">
        <v>21.8</v>
      </c>
      <c r="BM76" s="58">
        <v>0</v>
      </c>
      <c r="BN76" s="58">
        <f t="shared" si="29"/>
        <v>25.7</v>
      </c>
      <c r="BO76" s="67">
        <v>12.1</v>
      </c>
      <c r="BP76" s="257" t="s">
        <v>418</v>
      </c>
      <c r="BQ76" s="258" t="s">
        <v>418</v>
      </c>
      <c r="BR76" s="67" t="s">
        <v>418</v>
      </c>
      <c r="BS76" s="66">
        <v>35.6</v>
      </c>
      <c r="BT76" s="58">
        <v>3.7</v>
      </c>
      <c r="BU76" s="60">
        <v>5.9</v>
      </c>
      <c r="BV76" s="66">
        <v>2</v>
      </c>
      <c r="BW76" s="58" t="s">
        <v>418</v>
      </c>
      <c r="BX76" s="58">
        <v>7.8</v>
      </c>
      <c r="BY76" s="58">
        <v>0</v>
      </c>
      <c r="BZ76" s="58">
        <f t="shared" si="30"/>
        <v>9.8000000000000007</v>
      </c>
      <c r="CA76" s="67">
        <v>4.8</v>
      </c>
      <c r="CB76" s="257" t="s">
        <v>418</v>
      </c>
      <c r="CC76" s="258" t="s">
        <v>418</v>
      </c>
      <c r="CD76" s="67">
        <v>15.5</v>
      </c>
      <c r="CE76" s="66">
        <v>52.6</v>
      </c>
      <c r="CF76" s="58">
        <v>9.6999999999999993</v>
      </c>
      <c r="CG76" s="60">
        <v>3.7</v>
      </c>
      <c r="CH76" s="66">
        <v>199.4</v>
      </c>
      <c r="CI76" s="58">
        <v>240.2</v>
      </c>
      <c r="CJ76" s="58">
        <v>863.9</v>
      </c>
      <c r="CK76" s="58">
        <v>178.5</v>
      </c>
      <c r="CL76" s="58">
        <f t="shared" si="21"/>
        <v>1482</v>
      </c>
      <c r="CM76" s="67">
        <f t="shared" si="22"/>
        <v>1164.5999999999999</v>
      </c>
      <c r="CN76" s="66">
        <v>316</v>
      </c>
      <c r="CO76" s="58">
        <v>350.4</v>
      </c>
      <c r="CP76" s="67">
        <f t="shared" si="31"/>
        <v>666.4</v>
      </c>
      <c r="CQ76" s="66">
        <v>2213.1</v>
      </c>
      <c r="CR76" s="58">
        <v>678.3</v>
      </c>
      <c r="CS76" s="60">
        <f t="shared" si="32"/>
        <v>351.99999999999994</v>
      </c>
      <c r="CT76" s="60">
        <f t="shared" si="33"/>
        <v>4713.5</v>
      </c>
      <c r="CW76" s="395"/>
    </row>
    <row r="77" spans="1:101" ht="12.75" customHeight="1">
      <c r="A77" s="194">
        <v>42156</v>
      </c>
      <c r="B77" s="66">
        <v>89.4</v>
      </c>
      <c r="C77" s="58">
        <v>95.829800000000006</v>
      </c>
      <c r="D77" s="58">
        <v>123.7</v>
      </c>
      <c r="E77" s="58">
        <v>124.2</v>
      </c>
      <c r="F77" s="58">
        <f t="shared" si="23"/>
        <v>433.12979999999999</v>
      </c>
      <c r="G77" s="67">
        <v>354.6</v>
      </c>
      <c r="H77" s="66">
        <v>100.3</v>
      </c>
      <c r="I77" s="58">
        <v>175.6</v>
      </c>
      <c r="J77" s="67">
        <v>275.89999999999998</v>
      </c>
      <c r="K77" s="66">
        <v>407.7</v>
      </c>
      <c r="L77" s="58">
        <v>186.7</v>
      </c>
      <c r="M77" s="60">
        <v>87.6</v>
      </c>
      <c r="N77" s="66">
        <v>30.7</v>
      </c>
      <c r="O77" s="58">
        <v>53.276400000000002</v>
      </c>
      <c r="P77" s="58">
        <v>257.3</v>
      </c>
      <c r="Q77" s="58">
        <v>16</v>
      </c>
      <c r="R77" s="58">
        <f t="shared" si="34"/>
        <v>357.27640000000002</v>
      </c>
      <c r="S77" s="67">
        <v>290.89999999999998</v>
      </c>
      <c r="T77" s="66">
        <v>50.4</v>
      </c>
      <c r="U77" s="58">
        <v>73.099999999999994</v>
      </c>
      <c r="V77" s="67">
        <f t="shared" si="24"/>
        <v>123.5</v>
      </c>
      <c r="W77" s="66">
        <v>337.2</v>
      </c>
      <c r="X77" s="58">
        <v>146.80000000000001</v>
      </c>
      <c r="Y77" s="60">
        <v>119.1</v>
      </c>
      <c r="Z77" s="66">
        <v>36.700000000000003</v>
      </c>
      <c r="AA77" s="58">
        <v>48.291899999999998</v>
      </c>
      <c r="AB77" s="58">
        <v>215.5</v>
      </c>
      <c r="AC77" s="58">
        <v>30.5</v>
      </c>
      <c r="AD77" s="58">
        <f t="shared" si="25"/>
        <v>330.99189999999999</v>
      </c>
      <c r="AE77" s="67">
        <v>237.3</v>
      </c>
      <c r="AF77" s="66">
        <v>81.900000000000006</v>
      </c>
      <c r="AG77" s="58">
        <v>61.1</v>
      </c>
      <c r="AH77" s="67">
        <f t="shared" si="26"/>
        <v>143</v>
      </c>
      <c r="AI77" s="66">
        <v>609.20000000000005</v>
      </c>
      <c r="AJ77" s="58">
        <v>192.6</v>
      </c>
      <c r="AK77" s="60">
        <v>85.8</v>
      </c>
      <c r="AL77" s="66">
        <v>6.8</v>
      </c>
      <c r="AM77" s="58">
        <v>12.3</v>
      </c>
      <c r="AN77" s="58">
        <v>81.5</v>
      </c>
      <c r="AO77" s="71" t="s">
        <v>418</v>
      </c>
      <c r="AP77" s="58">
        <f t="shared" si="27"/>
        <v>100.6</v>
      </c>
      <c r="AQ77" s="67">
        <v>80.099999999999994</v>
      </c>
      <c r="AR77" s="66">
        <v>14.3</v>
      </c>
      <c r="AS77" s="58">
        <v>12</v>
      </c>
      <c r="AT77" s="67">
        <v>26.4</v>
      </c>
      <c r="AU77" s="66">
        <v>144</v>
      </c>
      <c r="AV77" s="58">
        <v>48</v>
      </c>
      <c r="AW77" s="60">
        <v>22.5</v>
      </c>
      <c r="AX77" s="66">
        <v>23.1</v>
      </c>
      <c r="AY77" s="58">
        <v>20.892700000000001</v>
      </c>
      <c r="AZ77" s="58">
        <v>130.80000000000001</v>
      </c>
      <c r="BA77" s="58">
        <v>0</v>
      </c>
      <c r="BB77" s="58">
        <f t="shared" si="28"/>
        <v>174.79270000000002</v>
      </c>
      <c r="BC77" s="67">
        <v>139.19999999999999</v>
      </c>
      <c r="BD77" s="257" t="s">
        <v>418</v>
      </c>
      <c r="BE77" s="258" t="s">
        <v>418</v>
      </c>
      <c r="BF77" s="67">
        <v>88.2</v>
      </c>
      <c r="BG77" s="66">
        <v>530.1</v>
      </c>
      <c r="BH77" s="58">
        <v>77.599999999999994</v>
      </c>
      <c r="BI77" s="60">
        <v>34.1</v>
      </c>
      <c r="BJ77" s="66">
        <v>3.7</v>
      </c>
      <c r="BK77" s="58" t="s">
        <v>418</v>
      </c>
      <c r="BL77" s="58">
        <v>21.3</v>
      </c>
      <c r="BM77" s="58">
        <v>0</v>
      </c>
      <c r="BN77" s="58">
        <f t="shared" si="29"/>
        <v>25</v>
      </c>
      <c r="BO77" s="67">
        <v>11.7</v>
      </c>
      <c r="BP77" s="257" t="s">
        <v>418</v>
      </c>
      <c r="BQ77" s="258" t="s">
        <v>418</v>
      </c>
      <c r="BR77" s="67" t="s">
        <v>418</v>
      </c>
      <c r="BS77" s="66">
        <v>35.4</v>
      </c>
      <c r="BT77" s="58">
        <v>3.5</v>
      </c>
      <c r="BU77" s="60">
        <v>5.0999999999999996</v>
      </c>
      <c r="BV77" s="66">
        <v>2</v>
      </c>
      <c r="BW77" s="58" t="s">
        <v>418</v>
      </c>
      <c r="BX77" s="58">
        <v>7.7</v>
      </c>
      <c r="BY77" s="58">
        <v>0</v>
      </c>
      <c r="BZ77" s="58">
        <f t="shared" si="30"/>
        <v>9.6999999999999993</v>
      </c>
      <c r="CA77" s="67">
        <v>4.8</v>
      </c>
      <c r="CB77" s="257" t="s">
        <v>418</v>
      </c>
      <c r="CC77" s="258" t="s">
        <v>418</v>
      </c>
      <c r="CD77" s="67">
        <v>22.7</v>
      </c>
      <c r="CE77" s="66">
        <v>57.8</v>
      </c>
      <c r="CF77" s="58">
        <v>10.1</v>
      </c>
      <c r="CG77" s="60">
        <v>3.8</v>
      </c>
      <c r="CH77" s="66">
        <v>192.6</v>
      </c>
      <c r="CI77" s="58">
        <v>230.8</v>
      </c>
      <c r="CJ77" s="58">
        <v>837.7</v>
      </c>
      <c r="CK77" s="58">
        <v>170.7</v>
      </c>
      <c r="CL77" s="58">
        <f t="shared" si="21"/>
        <v>1431.8</v>
      </c>
      <c r="CM77" s="67">
        <f t="shared" si="22"/>
        <v>1118.5999999999999</v>
      </c>
      <c r="CN77" s="66">
        <v>322.60000000000002</v>
      </c>
      <c r="CO77" s="58">
        <v>356.9</v>
      </c>
      <c r="CP77" s="67">
        <f t="shared" si="31"/>
        <v>679.5</v>
      </c>
      <c r="CQ77" s="66">
        <v>2121.4</v>
      </c>
      <c r="CR77" s="58">
        <v>665.4</v>
      </c>
      <c r="CS77" s="60">
        <f t="shared" si="32"/>
        <v>358.00000000000006</v>
      </c>
      <c r="CT77" s="60">
        <f t="shared" si="33"/>
        <v>4590.7000000000007</v>
      </c>
      <c r="CW77" s="395"/>
    </row>
    <row r="78" spans="1:101" ht="12.75" customHeight="1">
      <c r="A78" s="194">
        <v>42186</v>
      </c>
      <c r="B78" s="66">
        <v>99.5</v>
      </c>
      <c r="C78" s="58">
        <v>104.71339999999999</v>
      </c>
      <c r="D78" s="58">
        <v>138.1</v>
      </c>
      <c r="E78" s="58">
        <v>158.6</v>
      </c>
      <c r="F78" s="58">
        <f t="shared" si="23"/>
        <v>500.91340000000002</v>
      </c>
      <c r="G78" s="67">
        <v>391</v>
      </c>
      <c r="H78" s="66">
        <v>106</v>
      </c>
      <c r="I78" s="58">
        <v>185.1</v>
      </c>
      <c r="J78" s="67">
        <v>291.10000000000002</v>
      </c>
      <c r="K78" s="66">
        <v>415.6</v>
      </c>
      <c r="L78" s="58">
        <v>211.4</v>
      </c>
      <c r="M78" s="60">
        <v>88.1</v>
      </c>
      <c r="N78" s="66">
        <v>33.5</v>
      </c>
      <c r="O78" s="58">
        <v>57.275700000000001</v>
      </c>
      <c r="P78" s="58">
        <v>278.2</v>
      </c>
      <c r="Q78" s="58">
        <v>16.5</v>
      </c>
      <c r="R78" s="58">
        <f t="shared" si="34"/>
        <v>385.47569999999996</v>
      </c>
      <c r="S78" s="67">
        <v>314.39999999999998</v>
      </c>
      <c r="T78" s="66">
        <v>56.3</v>
      </c>
      <c r="U78" s="58">
        <v>75.099999999999994</v>
      </c>
      <c r="V78" s="67">
        <f t="shared" si="24"/>
        <v>131.39999999999998</v>
      </c>
      <c r="W78" s="66">
        <v>315.60000000000002</v>
      </c>
      <c r="X78" s="58">
        <v>154.6</v>
      </c>
      <c r="Y78" s="60">
        <v>120.7</v>
      </c>
      <c r="Z78" s="66">
        <v>41</v>
      </c>
      <c r="AA78" s="58">
        <v>52.601399999999998</v>
      </c>
      <c r="AB78" s="58">
        <v>236.5</v>
      </c>
      <c r="AC78" s="58">
        <v>40</v>
      </c>
      <c r="AD78" s="58">
        <f t="shared" si="25"/>
        <v>370.10140000000001</v>
      </c>
      <c r="AE78" s="67">
        <v>263.89999999999998</v>
      </c>
      <c r="AF78" s="66">
        <v>89.3</v>
      </c>
      <c r="AG78" s="58">
        <v>64.5</v>
      </c>
      <c r="AH78" s="67">
        <f t="shared" si="26"/>
        <v>153.80000000000001</v>
      </c>
      <c r="AI78" s="66">
        <v>602.4</v>
      </c>
      <c r="AJ78" s="58">
        <v>216</v>
      </c>
      <c r="AK78" s="60">
        <v>117.8</v>
      </c>
      <c r="AL78" s="66">
        <v>7.5</v>
      </c>
      <c r="AM78" s="58">
        <v>13.2</v>
      </c>
      <c r="AN78" s="58">
        <v>86.8</v>
      </c>
      <c r="AO78" s="71">
        <v>0</v>
      </c>
      <c r="AP78" s="58">
        <f t="shared" si="27"/>
        <v>107.5</v>
      </c>
      <c r="AQ78" s="67">
        <v>86.6</v>
      </c>
      <c r="AR78" s="66">
        <v>15.8</v>
      </c>
      <c r="AS78" s="58">
        <v>12.3</v>
      </c>
      <c r="AT78" s="67">
        <v>28.1</v>
      </c>
      <c r="AU78" s="66">
        <v>134.9</v>
      </c>
      <c r="AV78" s="58">
        <v>51.4</v>
      </c>
      <c r="AW78" s="60">
        <v>25.1</v>
      </c>
      <c r="AX78" s="66">
        <v>24.4</v>
      </c>
      <c r="AY78" s="58">
        <v>22.1526</v>
      </c>
      <c r="AZ78" s="58">
        <v>139.4</v>
      </c>
      <c r="BA78" s="58">
        <v>0</v>
      </c>
      <c r="BB78" s="58">
        <f t="shared" si="28"/>
        <v>185.95260000000002</v>
      </c>
      <c r="BC78" s="67">
        <v>148.5</v>
      </c>
      <c r="BD78" s="257" t="s">
        <v>418</v>
      </c>
      <c r="BE78" s="258" t="s">
        <v>418</v>
      </c>
      <c r="BF78" s="67">
        <v>91</v>
      </c>
      <c r="BG78" s="66">
        <v>549.9</v>
      </c>
      <c r="BH78" s="58">
        <v>84.9</v>
      </c>
      <c r="BI78" s="60">
        <v>33.9</v>
      </c>
      <c r="BJ78" s="66">
        <v>4.0999999999999996</v>
      </c>
      <c r="BK78" s="58" t="s">
        <v>418</v>
      </c>
      <c r="BL78" s="58">
        <v>22.8</v>
      </c>
      <c r="BM78" s="58">
        <v>0</v>
      </c>
      <c r="BN78" s="58">
        <f t="shared" si="29"/>
        <v>26.9</v>
      </c>
      <c r="BO78" s="67">
        <v>13.2</v>
      </c>
      <c r="BP78" s="257" t="s">
        <v>418</v>
      </c>
      <c r="BQ78" s="258" t="s">
        <v>418</v>
      </c>
      <c r="BR78" s="67" t="s">
        <v>418</v>
      </c>
      <c r="BS78" s="66">
        <v>32.1</v>
      </c>
      <c r="BT78" s="58">
        <v>4</v>
      </c>
      <c r="BU78" s="60">
        <v>5.0999999999999996</v>
      </c>
      <c r="BV78" s="66">
        <v>2.2000000000000002</v>
      </c>
      <c r="BW78" s="58" t="s">
        <v>418</v>
      </c>
      <c r="BX78" s="58">
        <v>8.9</v>
      </c>
      <c r="BY78" s="58">
        <v>0</v>
      </c>
      <c r="BZ78" s="58">
        <f t="shared" si="30"/>
        <v>11.100000000000001</v>
      </c>
      <c r="CA78" s="67">
        <v>5.7</v>
      </c>
      <c r="CB78" s="257" t="s">
        <v>418</v>
      </c>
      <c r="CC78" s="258" t="s">
        <v>418</v>
      </c>
      <c r="CD78" s="67">
        <v>25.9</v>
      </c>
      <c r="CE78" s="66">
        <v>44.3</v>
      </c>
      <c r="CF78" s="58">
        <v>11.2</v>
      </c>
      <c r="CG78" s="60">
        <v>3.9</v>
      </c>
      <c r="CH78" s="66">
        <v>212.3</v>
      </c>
      <c r="CI78" s="58">
        <v>250.1</v>
      </c>
      <c r="CJ78" s="58">
        <v>910.7</v>
      </c>
      <c r="CK78" s="58">
        <v>215.1</v>
      </c>
      <c r="CL78" s="58">
        <f t="shared" si="21"/>
        <v>1588.1999999999998</v>
      </c>
      <c r="CM78" s="67">
        <f t="shared" si="22"/>
        <v>1223.3</v>
      </c>
      <c r="CN78" s="66">
        <v>350</v>
      </c>
      <c r="CO78" s="58">
        <v>371.4</v>
      </c>
      <c r="CP78" s="67">
        <f t="shared" si="31"/>
        <v>721.4</v>
      </c>
      <c r="CQ78" s="66">
        <v>2094.8000000000002</v>
      </c>
      <c r="CR78" s="58">
        <v>733.4</v>
      </c>
      <c r="CS78" s="60">
        <f t="shared" si="32"/>
        <v>394.6</v>
      </c>
      <c r="CT78" s="60">
        <f t="shared" si="33"/>
        <v>4799</v>
      </c>
      <c r="CW78" s="395"/>
    </row>
    <row r="79" spans="1:101" ht="12.75" customHeight="1">
      <c r="A79" s="194">
        <v>42217</v>
      </c>
      <c r="B79" s="66">
        <v>98.4</v>
      </c>
      <c r="C79" s="58">
        <v>107.2166</v>
      </c>
      <c r="D79" s="58">
        <v>136.4</v>
      </c>
      <c r="E79" s="58">
        <v>154.5</v>
      </c>
      <c r="F79" s="58">
        <f t="shared" si="23"/>
        <v>496.51660000000004</v>
      </c>
      <c r="G79" s="67">
        <v>388.7</v>
      </c>
      <c r="H79" s="66">
        <v>101.1</v>
      </c>
      <c r="I79" s="58">
        <v>176.8</v>
      </c>
      <c r="J79" s="67">
        <v>277.89999999999998</v>
      </c>
      <c r="K79" s="66">
        <v>402.7</v>
      </c>
      <c r="L79" s="58">
        <v>204.7</v>
      </c>
      <c r="M79" s="60">
        <v>84.9</v>
      </c>
      <c r="N79" s="66">
        <v>34.5</v>
      </c>
      <c r="O79" s="58">
        <v>59.350499999999997</v>
      </c>
      <c r="P79" s="58">
        <v>280.10000000000002</v>
      </c>
      <c r="Q79" s="58">
        <v>16.7</v>
      </c>
      <c r="R79" s="58">
        <f t="shared" si="34"/>
        <v>390.65050000000002</v>
      </c>
      <c r="S79" s="67">
        <v>320.3</v>
      </c>
      <c r="T79" s="66">
        <v>50.7</v>
      </c>
      <c r="U79" s="58">
        <v>74.099999999999994</v>
      </c>
      <c r="V79" s="67">
        <f t="shared" si="24"/>
        <v>124.8</v>
      </c>
      <c r="W79" s="66">
        <v>309.60000000000002</v>
      </c>
      <c r="X79" s="58">
        <v>154.69999999999999</v>
      </c>
      <c r="Y79" s="60">
        <v>123.2</v>
      </c>
      <c r="Z79" s="66">
        <v>40.299999999999997</v>
      </c>
      <c r="AA79" s="58">
        <v>53.907300000000006</v>
      </c>
      <c r="AB79" s="58">
        <v>228.4</v>
      </c>
      <c r="AC79" s="58">
        <v>37.700000000000003</v>
      </c>
      <c r="AD79" s="58">
        <f t="shared" si="25"/>
        <v>360.3073</v>
      </c>
      <c r="AE79" s="67">
        <v>260.10000000000002</v>
      </c>
      <c r="AF79" s="66">
        <v>88.8</v>
      </c>
      <c r="AG79" s="58">
        <v>63.4</v>
      </c>
      <c r="AH79" s="67">
        <f t="shared" si="26"/>
        <v>152.19999999999999</v>
      </c>
      <c r="AI79" s="66">
        <v>571.70000000000005</v>
      </c>
      <c r="AJ79" s="58">
        <v>195.3</v>
      </c>
      <c r="AK79" s="60">
        <v>93.7</v>
      </c>
      <c r="AL79" s="66">
        <v>7.7</v>
      </c>
      <c r="AM79" s="58">
        <v>13.8</v>
      </c>
      <c r="AN79" s="58">
        <v>86.4</v>
      </c>
      <c r="AO79" s="71" t="s">
        <v>418</v>
      </c>
      <c r="AP79" s="58">
        <f t="shared" si="27"/>
        <v>107.9</v>
      </c>
      <c r="AQ79" s="67">
        <v>87.6</v>
      </c>
      <c r="AR79" s="66">
        <v>14.8</v>
      </c>
      <c r="AS79" s="58">
        <v>11.2</v>
      </c>
      <c r="AT79" s="67">
        <v>26</v>
      </c>
      <c r="AU79" s="66">
        <v>129</v>
      </c>
      <c r="AV79" s="58">
        <v>50.6</v>
      </c>
      <c r="AW79" s="60">
        <v>23.9</v>
      </c>
      <c r="AX79" s="66">
        <v>25.1</v>
      </c>
      <c r="AY79" s="58">
        <v>23.2563</v>
      </c>
      <c r="AZ79" s="58">
        <v>141.69999999999999</v>
      </c>
      <c r="BA79" s="58">
        <v>0</v>
      </c>
      <c r="BB79" s="58">
        <f t="shared" si="28"/>
        <v>190.05629999999999</v>
      </c>
      <c r="BC79" s="67">
        <v>153.69999999999999</v>
      </c>
      <c r="BD79" s="257" t="s">
        <v>418</v>
      </c>
      <c r="BE79" s="258" t="s">
        <v>418</v>
      </c>
      <c r="BF79" s="67">
        <v>84.9</v>
      </c>
      <c r="BG79" s="66">
        <v>525.20000000000005</v>
      </c>
      <c r="BH79" s="58">
        <v>83.6</v>
      </c>
      <c r="BI79" s="60">
        <v>31</v>
      </c>
      <c r="BJ79" s="66">
        <v>3.9</v>
      </c>
      <c r="BK79" s="58" t="s">
        <v>418</v>
      </c>
      <c r="BL79" s="58">
        <v>21.9</v>
      </c>
      <c r="BM79" s="58">
        <v>0</v>
      </c>
      <c r="BN79" s="58">
        <f t="shared" si="29"/>
        <v>25.799999999999997</v>
      </c>
      <c r="BO79" s="67">
        <v>12.8</v>
      </c>
      <c r="BP79" s="257" t="s">
        <v>418</v>
      </c>
      <c r="BQ79" s="258" t="s">
        <v>418</v>
      </c>
      <c r="BR79" s="67" t="s">
        <v>418</v>
      </c>
      <c r="BS79" s="66">
        <v>29.9</v>
      </c>
      <c r="BT79" s="58">
        <v>3.9</v>
      </c>
      <c r="BU79" s="60">
        <v>5</v>
      </c>
      <c r="BV79" s="66">
        <v>2.2000000000000002</v>
      </c>
      <c r="BW79" s="58" t="s">
        <v>418</v>
      </c>
      <c r="BX79" s="58">
        <v>8.1</v>
      </c>
      <c r="BY79" s="58">
        <v>0</v>
      </c>
      <c r="BZ79" s="58">
        <f t="shared" si="30"/>
        <v>10.3</v>
      </c>
      <c r="CA79" s="67">
        <v>5.4</v>
      </c>
      <c r="CB79" s="257" t="s">
        <v>418</v>
      </c>
      <c r="CC79" s="258" t="s">
        <v>418</v>
      </c>
      <c r="CD79" s="67">
        <v>18.100000000000001</v>
      </c>
      <c r="CE79" s="66">
        <v>50</v>
      </c>
      <c r="CF79" s="58">
        <v>10.8</v>
      </c>
      <c r="CG79" s="60">
        <v>4.0999999999999996</v>
      </c>
      <c r="CH79" s="66">
        <v>212</v>
      </c>
      <c r="CI79" s="58">
        <v>257.7</v>
      </c>
      <c r="CJ79" s="58">
        <v>903</v>
      </c>
      <c r="CK79" s="58">
        <v>208.9</v>
      </c>
      <c r="CL79" s="58">
        <f t="shared" si="21"/>
        <v>1581.6000000000001</v>
      </c>
      <c r="CM79" s="67">
        <f t="shared" si="22"/>
        <v>1228.6000000000001</v>
      </c>
      <c r="CN79" s="66">
        <v>326.10000000000002</v>
      </c>
      <c r="CO79" s="58">
        <v>357.8</v>
      </c>
      <c r="CP79" s="67">
        <f t="shared" si="31"/>
        <v>683.90000000000009</v>
      </c>
      <c r="CQ79" s="66">
        <v>2018.1</v>
      </c>
      <c r="CR79" s="58">
        <v>703.6</v>
      </c>
      <c r="CS79" s="60">
        <f t="shared" si="32"/>
        <v>365.8</v>
      </c>
      <c r="CT79" s="60">
        <f t="shared" si="33"/>
        <v>4649.4000000000005</v>
      </c>
      <c r="CW79" s="395"/>
    </row>
    <row r="80" spans="1:101" ht="12.75" customHeight="1">
      <c r="A80" s="194">
        <v>42248</v>
      </c>
      <c r="B80" s="66">
        <v>91.3</v>
      </c>
      <c r="C80" s="58">
        <v>105.22669999999999</v>
      </c>
      <c r="D80" s="58">
        <v>133.4</v>
      </c>
      <c r="E80" s="58">
        <v>143</v>
      </c>
      <c r="F80" s="58">
        <f t="shared" si="23"/>
        <v>472.92669999999998</v>
      </c>
      <c r="G80" s="67">
        <v>364.8</v>
      </c>
      <c r="H80" s="66">
        <v>104.9</v>
      </c>
      <c r="I80" s="58">
        <v>187.2</v>
      </c>
      <c r="J80" s="67">
        <v>292.10000000000002</v>
      </c>
      <c r="K80" s="66">
        <v>408.3</v>
      </c>
      <c r="L80" s="58">
        <v>204.1</v>
      </c>
      <c r="M80" s="60">
        <v>89.6</v>
      </c>
      <c r="N80" s="66">
        <v>31.3</v>
      </c>
      <c r="O80" s="58">
        <v>57.722999999999999</v>
      </c>
      <c r="P80" s="58">
        <v>257.3</v>
      </c>
      <c r="Q80" s="58">
        <v>15.7</v>
      </c>
      <c r="R80" s="58">
        <f t="shared" si="34"/>
        <v>362.02299999999997</v>
      </c>
      <c r="S80" s="67">
        <v>292.3</v>
      </c>
      <c r="T80" s="66">
        <v>53.3</v>
      </c>
      <c r="U80" s="58">
        <v>76.900000000000006</v>
      </c>
      <c r="V80" s="67">
        <f t="shared" si="24"/>
        <v>130.19999999999999</v>
      </c>
      <c r="W80" s="66">
        <v>330.7</v>
      </c>
      <c r="X80" s="58">
        <v>156.9</v>
      </c>
      <c r="Y80" s="60">
        <v>114.4</v>
      </c>
      <c r="Z80" s="66">
        <v>37.700000000000003</v>
      </c>
      <c r="AA80" s="58">
        <v>53.135100000000001</v>
      </c>
      <c r="AB80" s="58">
        <v>218.9</v>
      </c>
      <c r="AC80" s="58">
        <v>35.700000000000003</v>
      </c>
      <c r="AD80" s="58">
        <f t="shared" si="25"/>
        <v>345.43509999999998</v>
      </c>
      <c r="AE80" s="67">
        <v>247.7</v>
      </c>
      <c r="AF80" s="66">
        <v>88.3</v>
      </c>
      <c r="AG80" s="58">
        <v>61.1</v>
      </c>
      <c r="AH80" s="67">
        <f t="shared" si="26"/>
        <v>149.4</v>
      </c>
      <c r="AI80" s="66">
        <v>557.29999999999995</v>
      </c>
      <c r="AJ80" s="58">
        <v>192.4</v>
      </c>
      <c r="AK80" s="60">
        <v>106.7</v>
      </c>
      <c r="AL80" s="66">
        <v>7.2</v>
      </c>
      <c r="AM80" s="58">
        <v>13.9</v>
      </c>
      <c r="AN80" s="58">
        <v>82.5</v>
      </c>
      <c r="AO80" s="71">
        <v>0</v>
      </c>
      <c r="AP80" s="58">
        <f t="shared" si="27"/>
        <v>103.6</v>
      </c>
      <c r="AQ80" s="67">
        <v>82.8</v>
      </c>
      <c r="AR80" s="66">
        <v>15.3</v>
      </c>
      <c r="AS80" s="58">
        <v>11.5</v>
      </c>
      <c r="AT80" s="67">
        <v>26.9</v>
      </c>
      <c r="AU80" s="66">
        <v>139.80000000000001</v>
      </c>
      <c r="AV80" s="58">
        <v>52.9</v>
      </c>
      <c r="AW80" s="60">
        <v>23.5</v>
      </c>
      <c r="AX80" s="66">
        <v>23.6</v>
      </c>
      <c r="AY80" s="58">
        <v>22.970700000000001</v>
      </c>
      <c r="AZ80" s="58">
        <v>133.5</v>
      </c>
      <c r="BA80" s="58" t="s">
        <v>418</v>
      </c>
      <c r="BB80" s="58">
        <f t="shared" si="28"/>
        <v>180.07069999999999</v>
      </c>
      <c r="BC80" s="67">
        <v>143.1</v>
      </c>
      <c r="BD80" s="257" t="s">
        <v>418</v>
      </c>
      <c r="BE80" s="258" t="s">
        <v>418</v>
      </c>
      <c r="BF80" s="67">
        <v>86.3</v>
      </c>
      <c r="BG80" s="66">
        <v>507.5</v>
      </c>
      <c r="BH80" s="58">
        <v>81.599999999999994</v>
      </c>
      <c r="BI80" s="60">
        <v>29.4</v>
      </c>
      <c r="BJ80" s="66">
        <v>4</v>
      </c>
      <c r="BK80" s="58" t="s">
        <v>418</v>
      </c>
      <c r="BL80" s="58">
        <v>21.6</v>
      </c>
      <c r="BM80" s="58">
        <v>0</v>
      </c>
      <c r="BN80" s="58">
        <f t="shared" si="29"/>
        <v>25.6</v>
      </c>
      <c r="BO80" s="67">
        <v>11.6</v>
      </c>
      <c r="BP80" s="257" t="s">
        <v>418</v>
      </c>
      <c r="BQ80" s="258" t="s">
        <v>418</v>
      </c>
      <c r="BR80" s="67" t="s">
        <v>418</v>
      </c>
      <c r="BS80" s="66">
        <v>32.4</v>
      </c>
      <c r="BT80" s="58">
        <v>3.8</v>
      </c>
      <c r="BU80" s="60">
        <v>4.5</v>
      </c>
      <c r="BV80" s="66">
        <v>2</v>
      </c>
      <c r="BW80" s="58" t="s">
        <v>418</v>
      </c>
      <c r="BX80" s="58">
        <v>7.5</v>
      </c>
      <c r="BY80" s="58">
        <v>0</v>
      </c>
      <c r="BZ80" s="58">
        <f t="shared" si="30"/>
        <v>9.5</v>
      </c>
      <c r="CA80" s="67">
        <v>4.5999999999999996</v>
      </c>
      <c r="CB80" s="257" t="s">
        <v>418</v>
      </c>
      <c r="CC80" s="258" t="s">
        <v>418</v>
      </c>
      <c r="CD80" s="67">
        <v>15.4</v>
      </c>
      <c r="CE80" s="66">
        <v>57.7</v>
      </c>
      <c r="CF80" s="58">
        <v>9</v>
      </c>
      <c r="CG80" s="60">
        <v>4</v>
      </c>
      <c r="CH80" s="66">
        <v>197.3</v>
      </c>
      <c r="CI80" s="58">
        <v>253.1</v>
      </c>
      <c r="CJ80" s="58">
        <v>854.7</v>
      </c>
      <c r="CK80" s="58">
        <v>194.4</v>
      </c>
      <c r="CL80" s="58">
        <f t="shared" si="21"/>
        <v>1499.5</v>
      </c>
      <c r="CM80" s="67">
        <f t="shared" si="22"/>
        <v>1146.8999999999996</v>
      </c>
      <c r="CN80" s="66">
        <v>332</v>
      </c>
      <c r="CO80" s="58">
        <v>368.2</v>
      </c>
      <c r="CP80" s="67">
        <f t="shared" si="31"/>
        <v>700.2</v>
      </c>
      <c r="CQ80" s="66">
        <v>2033.7</v>
      </c>
      <c r="CR80" s="58">
        <v>700.6</v>
      </c>
      <c r="CS80" s="60">
        <f t="shared" si="32"/>
        <v>372.09999999999997</v>
      </c>
      <c r="CT80" s="60">
        <f t="shared" si="33"/>
        <v>4605.5</v>
      </c>
      <c r="CW80" s="395"/>
    </row>
    <row r="81" spans="1:101" ht="12.75" customHeight="1">
      <c r="A81" s="194">
        <v>42278</v>
      </c>
      <c r="B81" s="66">
        <v>96.4</v>
      </c>
      <c r="C81" s="58">
        <v>110.25110000000001</v>
      </c>
      <c r="D81" s="58">
        <v>137.9</v>
      </c>
      <c r="E81" s="58">
        <v>148.6</v>
      </c>
      <c r="F81" s="58">
        <f t="shared" si="23"/>
        <v>493.15110000000004</v>
      </c>
      <c r="G81" s="67">
        <v>379.8</v>
      </c>
      <c r="H81" s="66">
        <v>100</v>
      </c>
      <c r="I81" s="58">
        <v>182.5</v>
      </c>
      <c r="J81" s="67">
        <v>282.5</v>
      </c>
      <c r="K81" s="66">
        <v>423.2</v>
      </c>
      <c r="L81" s="58">
        <v>210.6</v>
      </c>
      <c r="M81" s="60">
        <v>96.3</v>
      </c>
      <c r="N81" s="66">
        <v>34.200000000000003</v>
      </c>
      <c r="O81" s="58">
        <v>62.7879</v>
      </c>
      <c r="P81" s="58">
        <v>275.2</v>
      </c>
      <c r="Q81" s="58">
        <v>15.2</v>
      </c>
      <c r="R81" s="58">
        <f t="shared" si="34"/>
        <v>387.3879</v>
      </c>
      <c r="S81" s="67">
        <v>313.7</v>
      </c>
      <c r="T81" s="66">
        <v>55.9</v>
      </c>
      <c r="U81" s="58">
        <v>77.3</v>
      </c>
      <c r="V81" s="67">
        <f t="shared" si="24"/>
        <v>133.19999999999999</v>
      </c>
      <c r="W81" s="66">
        <v>360</v>
      </c>
      <c r="X81" s="58">
        <v>162</v>
      </c>
      <c r="Y81" s="60">
        <v>114.9</v>
      </c>
      <c r="Z81" s="66">
        <v>40.1</v>
      </c>
      <c r="AA81" s="58">
        <v>55.373800000000003</v>
      </c>
      <c r="AB81" s="58">
        <v>224</v>
      </c>
      <c r="AC81" s="58">
        <v>37.4</v>
      </c>
      <c r="AD81" s="58">
        <f t="shared" si="25"/>
        <v>356.87379999999996</v>
      </c>
      <c r="AE81" s="67">
        <v>259.89999999999998</v>
      </c>
      <c r="AF81" s="66">
        <v>89</v>
      </c>
      <c r="AG81" s="58">
        <v>64.900000000000006</v>
      </c>
      <c r="AH81" s="67">
        <f t="shared" si="26"/>
        <v>153.9</v>
      </c>
      <c r="AI81" s="66">
        <v>568.79999999999995</v>
      </c>
      <c r="AJ81" s="58">
        <v>195.6</v>
      </c>
      <c r="AK81" s="60">
        <v>117.2</v>
      </c>
      <c r="AL81" s="66">
        <v>7.8</v>
      </c>
      <c r="AM81" s="58">
        <v>14.1</v>
      </c>
      <c r="AN81" s="58">
        <v>85.4</v>
      </c>
      <c r="AO81" s="71">
        <v>0</v>
      </c>
      <c r="AP81" s="58">
        <f t="shared" si="27"/>
        <v>107.30000000000001</v>
      </c>
      <c r="AQ81" s="67">
        <v>85.7</v>
      </c>
      <c r="AR81" s="66">
        <v>16.899999999999999</v>
      </c>
      <c r="AS81" s="58">
        <v>11.9</v>
      </c>
      <c r="AT81" s="67">
        <v>28.8</v>
      </c>
      <c r="AU81" s="66">
        <v>149</v>
      </c>
      <c r="AV81" s="58">
        <v>53.9</v>
      </c>
      <c r="AW81" s="60">
        <v>24.5</v>
      </c>
      <c r="AX81" s="66">
        <v>24.2</v>
      </c>
      <c r="AY81" s="58">
        <v>23.541900000000002</v>
      </c>
      <c r="AZ81" s="58">
        <v>137.9</v>
      </c>
      <c r="BA81" s="58" t="s">
        <v>418</v>
      </c>
      <c r="BB81" s="58">
        <f t="shared" si="28"/>
        <v>185.64190000000002</v>
      </c>
      <c r="BC81" s="67">
        <v>149.4</v>
      </c>
      <c r="BD81" s="257" t="s">
        <v>418</v>
      </c>
      <c r="BE81" s="258" t="s">
        <v>418</v>
      </c>
      <c r="BF81" s="67">
        <v>87.2</v>
      </c>
      <c r="BG81" s="66">
        <v>566.6</v>
      </c>
      <c r="BH81" s="58">
        <v>83.9</v>
      </c>
      <c r="BI81" s="60">
        <v>26.2</v>
      </c>
      <c r="BJ81" s="66">
        <v>4.2</v>
      </c>
      <c r="BK81" s="58" t="s">
        <v>418</v>
      </c>
      <c r="BL81" s="58">
        <v>22.9</v>
      </c>
      <c r="BM81" s="58">
        <v>0</v>
      </c>
      <c r="BN81" s="58">
        <f t="shared" si="29"/>
        <v>27.099999999999998</v>
      </c>
      <c r="BO81" s="67">
        <v>12.3</v>
      </c>
      <c r="BP81" s="257" t="s">
        <v>418</v>
      </c>
      <c r="BQ81" s="258" t="s">
        <v>418</v>
      </c>
      <c r="BR81" s="67" t="s">
        <v>418</v>
      </c>
      <c r="BS81" s="66">
        <v>35.200000000000003</v>
      </c>
      <c r="BT81" s="58">
        <v>4.0999999999999996</v>
      </c>
      <c r="BU81" s="60">
        <v>4.4000000000000004</v>
      </c>
      <c r="BV81" s="66">
        <v>2</v>
      </c>
      <c r="BW81" s="58" t="s">
        <v>418</v>
      </c>
      <c r="BX81" s="58">
        <v>7.5</v>
      </c>
      <c r="BY81" s="58">
        <v>0</v>
      </c>
      <c r="BZ81" s="58">
        <f t="shared" si="30"/>
        <v>9.5</v>
      </c>
      <c r="CA81" s="67">
        <v>4.7</v>
      </c>
      <c r="CB81" s="257" t="s">
        <v>418</v>
      </c>
      <c r="CC81" s="258" t="s">
        <v>418</v>
      </c>
      <c r="CD81" s="67">
        <v>18.5</v>
      </c>
      <c r="CE81" s="66">
        <v>51.6</v>
      </c>
      <c r="CF81" s="58">
        <v>8.8000000000000007</v>
      </c>
      <c r="CG81" s="60">
        <v>3.6</v>
      </c>
      <c r="CH81" s="66">
        <v>208.8</v>
      </c>
      <c r="CI81" s="58">
        <v>266.2</v>
      </c>
      <c r="CJ81" s="58">
        <v>890.8</v>
      </c>
      <c r="CK81" s="58">
        <v>201.3</v>
      </c>
      <c r="CL81" s="58">
        <f t="shared" si="21"/>
        <v>1567.1</v>
      </c>
      <c r="CM81" s="67">
        <f t="shared" si="22"/>
        <v>1205.5</v>
      </c>
      <c r="CN81" s="66">
        <v>335.7</v>
      </c>
      <c r="CO81" s="58">
        <v>368.4</v>
      </c>
      <c r="CP81" s="67">
        <f t="shared" si="31"/>
        <v>704.09999999999991</v>
      </c>
      <c r="CQ81" s="66">
        <v>2154.4</v>
      </c>
      <c r="CR81" s="58">
        <v>718.9</v>
      </c>
      <c r="CS81" s="60">
        <f t="shared" si="32"/>
        <v>387.09999999999997</v>
      </c>
      <c r="CT81" s="60">
        <f t="shared" si="33"/>
        <v>4812.7000000000007</v>
      </c>
      <c r="CW81" s="395"/>
    </row>
    <row r="82" spans="1:101" ht="12.75" customHeight="1">
      <c r="A82" s="194">
        <v>42309</v>
      </c>
      <c r="B82" s="66">
        <v>93</v>
      </c>
      <c r="C82" s="58">
        <v>108.99969999999999</v>
      </c>
      <c r="D82" s="58">
        <v>137.19999999999999</v>
      </c>
      <c r="E82" s="58">
        <v>146.30000000000001</v>
      </c>
      <c r="F82" s="58">
        <f t="shared" si="23"/>
        <v>485.49970000000002</v>
      </c>
      <c r="G82" s="67">
        <v>374.2</v>
      </c>
      <c r="H82" s="66">
        <v>99.2</v>
      </c>
      <c r="I82" s="58">
        <v>186.6</v>
      </c>
      <c r="J82" s="67">
        <v>285.8</v>
      </c>
      <c r="K82" s="66">
        <v>408.5</v>
      </c>
      <c r="L82" s="58">
        <v>208.3</v>
      </c>
      <c r="M82" s="60">
        <v>95.6</v>
      </c>
      <c r="N82" s="66">
        <v>32.1</v>
      </c>
      <c r="O82" s="58">
        <v>60.858699999999999</v>
      </c>
      <c r="P82" s="58">
        <v>261.3</v>
      </c>
      <c r="Q82" s="58">
        <v>15</v>
      </c>
      <c r="R82" s="58">
        <f t="shared" si="34"/>
        <v>369.25869999999998</v>
      </c>
      <c r="S82" s="67">
        <v>301</v>
      </c>
      <c r="T82" s="66">
        <v>52.7</v>
      </c>
      <c r="U82" s="58">
        <v>78.099999999999994</v>
      </c>
      <c r="V82" s="67">
        <f t="shared" si="24"/>
        <v>130.80000000000001</v>
      </c>
      <c r="W82" s="66">
        <v>359.2</v>
      </c>
      <c r="X82" s="58">
        <v>159.9</v>
      </c>
      <c r="Y82" s="60">
        <v>124</v>
      </c>
      <c r="Z82" s="66">
        <v>37.799999999999997</v>
      </c>
      <c r="AA82" s="58">
        <v>54.031699999999994</v>
      </c>
      <c r="AB82" s="58">
        <v>214.1</v>
      </c>
      <c r="AC82" s="58">
        <v>36.200000000000003</v>
      </c>
      <c r="AD82" s="58">
        <f t="shared" si="25"/>
        <v>342.13169999999997</v>
      </c>
      <c r="AE82" s="67">
        <v>249</v>
      </c>
      <c r="AF82" s="66">
        <v>87.3</v>
      </c>
      <c r="AG82" s="58">
        <v>60.7</v>
      </c>
      <c r="AH82" s="67">
        <f t="shared" si="26"/>
        <v>148</v>
      </c>
      <c r="AI82" s="66">
        <v>534.79999999999995</v>
      </c>
      <c r="AJ82" s="58">
        <v>197.9</v>
      </c>
      <c r="AK82" s="60">
        <v>114.9</v>
      </c>
      <c r="AL82" s="66">
        <v>7.2</v>
      </c>
      <c r="AM82" s="58">
        <v>13.9</v>
      </c>
      <c r="AN82" s="58">
        <v>82.4</v>
      </c>
      <c r="AO82" s="71">
        <v>0</v>
      </c>
      <c r="AP82" s="58">
        <f t="shared" si="27"/>
        <v>103.5</v>
      </c>
      <c r="AQ82" s="67">
        <v>82.8</v>
      </c>
      <c r="AR82" s="66">
        <v>16.399999999999999</v>
      </c>
      <c r="AS82" s="58">
        <v>11.6</v>
      </c>
      <c r="AT82" s="67">
        <v>28</v>
      </c>
      <c r="AU82" s="66">
        <v>162.4</v>
      </c>
      <c r="AV82" s="58">
        <v>51.1</v>
      </c>
      <c r="AW82" s="60">
        <v>25.5</v>
      </c>
      <c r="AX82" s="66">
        <v>23.9</v>
      </c>
      <c r="AY82" s="58">
        <v>23.772400000000001</v>
      </c>
      <c r="AZ82" s="58">
        <v>136.19999999999999</v>
      </c>
      <c r="BA82" s="58" t="s">
        <v>418</v>
      </c>
      <c r="BB82" s="58">
        <f t="shared" si="28"/>
        <v>183.87239999999997</v>
      </c>
      <c r="BC82" s="67">
        <v>149.30000000000001</v>
      </c>
      <c r="BD82" s="257" t="s">
        <v>418</v>
      </c>
      <c r="BE82" s="258" t="s">
        <v>418</v>
      </c>
      <c r="BF82" s="67">
        <v>84.5</v>
      </c>
      <c r="BG82" s="66">
        <v>566.4</v>
      </c>
      <c r="BH82" s="58">
        <v>81.8</v>
      </c>
      <c r="BI82" s="60">
        <v>26.9</v>
      </c>
      <c r="BJ82" s="66">
        <v>4.0999999999999996</v>
      </c>
      <c r="BK82" s="58" t="s">
        <v>418</v>
      </c>
      <c r="BL82" s="58">
        <v>22.1</v>
      </c>
      <c r="BM82" s="58">
        <v>0</v>
      </c>
      <c r="BN82" s="58">
        <f t="shared" si="29"/>
        <v>26.200000000000003</v>
      </c>
      <c r="BO82" s="67">
        <v>12.2</v>
      </c>
      <c r="BP82" s="257" t="s">
        <v>418</v>
      </c>
      <c r="BQ82" s="258" t="s">
        <v>418</v>
      </c>
      <c r="BR82" s="67" t="s">
        <v>418</v>
      </c>
      <c r="BS82" s="66">
        <v>41.1</v>
      </c>
      <c r="BT82" s="58">
        <v>4</v>
      </c>
      <c r="BU82" s="60">
        <v>6.2</v>
      </c>
      <c r="BV82" s="66">
        <v>2</v>
      </c>
      <c r="BW82" s="58" t="s">
        <v>418</v>
      </c>
      <c r="BX82" s="58">
        <v>7.3</v>
      </c>
      <c r="BY82" s="58">
        <v>0</v>
      </c>
      <c r="BZ82" s="58">
        <f t="shared" si="30"/>
        <v>9.3000000000000007</v>
      </c>
      <c r="CA82" s="67">
        <v>4.7</v>
      </c>
      <c r="CB82" s="257" t="s">
        <v>418</v>
      </c>
      <c r="CC82" s="258" t="s">
        <v>418</v>
      </c>
      <c r="CD82" s="67">
        <v>16.100000000000001</v>
      </c>
      <c r="CE82" s="66">
        <v>36.9</v>
      </c>
      <c r="CF82" s="58">
        <v>8.4</v>
      </c>
      <c r="CG82" s="60">
        <v>3.9</v>
      </c>
      <c r="CH82" s="66">
        <v>200.2</v>
      </c>
      <c r="CI82" s="58">
        <v>261.7</v>
      </c>
      <c r="CJ82" s="58">
        <v>860.7</v>
      </c>
      <c r="CK82" s="58">
        <v>197.6</v>
      </c>
      <c r="CL82" s="58">
        <f t="shared" ref="CL82:CL108" si="35">SUM(CH82:CK82)</f>
        <v>1520.1999999999998</v>
      </c>
      <c r="CM82" s="67">
        <f t="shared" ref="CM82:CM107" si="36">SUM(G82,S82,AE82,AQ82,BC82,BO82,CA82)</f>
        <v>1173.2</v>
      </c>
      <c r="CN82" s="66">
        <v>325.5</v>
      </c>
      <c r="CO82" s="58">
        <v>367.6</v>
      </c>
      <c r="CP82" s="67">
        <f t="shared" si="31"/>
        <v>693.1</v>
      </c>
      <c r="CQ82" s="66">
        <v>2109.3000000000002</v>
      </c>
      <c r="CR82" s="58">
        <v>711.3</v>
      </c>
      <c r="CS82" s="60">
        <f t="shared" ref="CS82:CS105" si="37">SUM(M82,Y82,AK82,AW82,BI82,BU82,CG82)</f>
        <v>396.99999999999994</v>
      </c>
      <c r="CT82" s="60">
        <f t="shared" si="33"/>
        <v>4719.6000000000004</v>
      </c>
      <c r="CW82" s="395"/>
    </row>
    <row r="83" spans="1:101" ht="12.75" customHeight="1">
      <c r="A83" s="194">
        <v>42339</v>
      </c>
      <c r="B83" s="66">
        <v>105.3</v>
      </c>
      <c r="C83" s="58">
        <v>125.1724</v>
      </c>
      <c r="D83" s="58">
        <v>152.30000000000001</v>
      </c>
      <c r="E83" s="58">
        <v>155.4</v>
      </c>
      <c r="F83" s="58">
        <f t="shared" ref="F83:F107" si="38">SUM(B83:E83)</f>
        <v>538.17240000000004</v>
      </c>
      <c r="G83" s="67">
        <v>420.7</v>
      </c>
      <c r="H83" s="66">
        <v>111.6</v>
      </c>
      <c r="I83" s="58">
        <v>199.7</v>
      </c>
      <c r="J83" s="67">
        <v>311.2</v>
      </c>
      <c r="K83" s="66">
        <v>416</v>
      </c>
      <c r="L83" s="58">
        <v>215.7</v>
      </c>
      <c r="M83" s="60">
        <v>105.1</v>
      </c>
      <c r="N83" s="66">
        <v>37.799999999999997</v>
      </c>
      <c r="O83" s="58">
        <v>67.902000000000001</v>
      </c>
      <c r="P83" s="58">
        <v>289.60000000000002</v>
      </c>
      <c r="Q83" s="58">
        <v>17.7</v>
      </c>
      <c r="R83" s="58">
        <f t="shared" ref="R83:R106" si="39">SUM(N83:Q83)</f>
        <v>413.00200000000001</v>
      </c>
      <c r="S83" s="67">
        <v>334.9</v>
      </c>
      <c r="T83" s="66">
        <v>55.8</v>
      </c>
      <c r="U83" s="58">
        <v>83.4</v>
      </c>
      <c r="V83" s="67">
        <f t="shared" ref="V83:V106" si="40">SUM(T83:U83)</f>
        <v>139.19999999999999</v>
      </c>
      <c r="W83" s="66">
        <v>361.3</v>
      </c>
      <c r="X83" s="58">
        <v>174.5</v>
      </c>
      <c r="Y83" s="60">
        <v>124.3</v>
      </c>
      <c r="Z83" s="66">
        <v>42.2</v>
      </c>
      <c r="AA83" s="58">
        <v>57.501599999999996</v>
      </c>
      <c r="AB83" s="58">
        <v>230.2</v>
      </c>
      <c r="AC83" s="58">
        <v>38.4</v>
      </c>
      <c r="AD83" s="58">
        <f t="shared" ref="AD83:AD106" si="41">SUM(Z83:AC83)</f>
        <v>368.30159999999995</v>
      </c>
      <c r="AE83" s="67">
        <v>274.39999999999998</v>
      </c>
      <c r="AF83" s="66">
        <v>85.7</v>
      </c>
      <c r="AG83" s="58">
        <v>65.2</v>
      </c>
      <c r="AH83" s="67">
        <f t="shared" ref="AH83:AH106" si="42">SUM(AF83:AG83)</f>
        <v>150.9</v>
      </c>
      <c r="AI83" s="66">
        <v>505.9</v>
      </c>
      <c r="AJ83" s="58">
        <v>202.7</v>
      </c>
      <c r="AK83" s="60">
        <v>108.6</v>
      </c>
      <c r="AL83" s="66">
        <v>8.5</v>
      </c>
      <c r="AM83" s="58">
        <v>15.5</v>
      </c>
      <c r="AN83" s="58">
        <v>92.7</v>
      </c>
      <c r="AO83" s="71">
        <v>0</v>
      </c>
      <c r="AP83" s="58">
        <f t="shared" ref="AP83:AP118" si="43">SUM(AL83:AO83)</f>
        <v>116.7</v>
      </c>
      <c r="AQ83" s="67">
        <v>92.1</v>
      </c>
      <c r="AR83" s="66">
        <v>15</v>
      </c>
      <c r="AS83" s="58">
        <v>12.9</v>
      </c>
      <c r="AT83" s="67">
        <v>27.9</v>
      </c>
      <c r="AU83" s="66">
        <v>145</v>
      </c>
      <c r="AV83" s="58">
        <v>50.6</v>
      </c>
      <c r="AW83" s="60">
        <v>24.4</v>
      </c>
      <c r="AX83" s="66">
        <v>25.3</v>
      </c>
      <c r="AY83" s="58">
        <v>24.978000000000002</v>
      </c>
      <c r="AZ83" s="58">
        <v>141.69999999999999</v>
      </c>
      <c r="BA83" s="58" t="s">
        <v>418</v>
      </c>
      <c r="BB83" s="58">
        <f t="shared" ref="BB83:BB106" si="44">SUM(AX83:BA83)</f>
        <v>191.97800000000001</v>
      </c>
      <c r="BC83" s="67">
        <v>154.30000000000001</v>
      </c>
      <c r="BD83" s="257" t="s">
        <v>418</v>
      </c>
      <c r="BE83" s="258" t="s">
        <v>418</v>
      </c>
      <c r="BF83" s="67">
        <v>82</v>
      </c>
      <c r="BG83" s="66">
        <v>546.1</v>
      </c>
      <c r="BH83" s="58">
        <v>85</v>
      </c>
      <c r="BI83" s="60">
        <v>31.6</v>
      </c>
      <c r="BJ83" s="66">
        <v>5</v>
      </c>
      <c r="BK83" s="58" t="s">
        <v>418</v>
      </c>
      <c r="BL83" s="58">
        <v>25.6</v>
      </c>
      <c r="BM83" s="58">
        <v>0</v>
      </c>
      <c r="BN83" s="58">
        <f t="shared" ref="BN83:BN111" si="45">SUM(BJ83:BM83)</f>
        <v>30.6</v>
      </c>
      <c r="BO83" s="67">
        <v>14.9</v>
      </c>
      <c r="BP83" s="257" t="s">
        <v>418</v>
      </c>
      <c r="BQ83" s="258" t="s">
        <v>418</v>
      </c>
      <c r="BR83" s="67" t="s">
        <v>418</v>
      </c>
      <c r="BS83" s="66">
        <v>39</v>
      </c>
      <c r="BT83" s="58">
        <v>4.9000000000000004</v>
      </c>
      <c r="BU83" s="60">
        <v>5.9</v>
      </c>
      <c r="BV83" s="66">
        <v>2.1</v>
      </c>
      <c r="BW83" s="58" t="s">
        <v>418</v>
      </c>
      <c r="BX83" s="58">
        <v>7.2</v>
      </c>
      <c r="BY83" s="58">
        <v>0</v>
      </c>
      <c r="BZ83" s="58">
        <f t="shared" ref="BZ83:BZ111" si="46">SUM(BV83:BY83)</f>
        <v>9.3000000000000007</v>
      </c>
      <c r="CA83" s="67">
        <v>4.5999999999999996</v>
      </c>
      <c r="CB83" s="257" t="s">
        <v>418</v>
      </c>
      <c r="CC83" s="258" t="s">
        <v>418</v>
      </c>
      <c r="CD83" s="67">
        <v>16</v>
      </c>
      <c r="CE83" s="66">
        <v>45.6</v>
      </c>
      <c r="CF83" s="58">
        <v>8.6</v>
      </c>
      <c r="CG83" s="60">
        <v>3.3</v>
      </c>
      <c r="CH83" s="66">
        <v>226.4</v>
      </c>
      <c r="CI83" s="58">
        <v>291.3</v>
      </c>
      <c r="CJ83" s="58">
        <v>939.4</v>
      </c>
      <c r="CK83" s="58">
        <v>211.6</v>
      </c>
      <c r="CL83" s="58">
        <f t="shared" si="35"/>
        <v>1668.6999999999998</v>
      </c>
      <c r="CM83" s="67">
        <f t="shared" si="36"/>
        <v>1295.8999999999999</v>
      </c>
      <c r="CN83" s="66">
        <v>337.8</v>
      </c>
      <c r="CO83" s="58">
        <v>389.5</v>
      </c>
      <c r="CP83" s="67">
        <f t="shared" ref="CP83:CP109" si="47">SUM(CN83:CO83)</f>
        <v>727.3</v>
      </c>
      <c r="CQ83" s="66">
        <v>2058.9</v>
      </c>
      <c r="CR83" s="58">
        <v>741.9</v>
      </c>
      <c r="CS83" s="60">
        <f t="shared" si="37"/>
        <v>403.2</v>
      </c>
      <c r="CT83" s="60">
        <f t="shared" ref="CT83:CT118" si="48">SUM(CL83,CP83,CQ83,CS83)</f>
        <v>4858.0999999999995</v>
      </c>
      <c r="CW83" s="395"/>
    </row>
    <row r="84" spans="1:101" ht="12.75" customHeight="1">
      <c r="A84" s="194">
        <v>42370</v>
      </c>
      <c r="B84" s="66">
        <v>88.8</v>
      </c>
      <c r="C84" s="58">
        <v>110.96380000000001</v>
      </c>
      <c r="D84" s="58">
        <v>131.30000000000001</v>
      </c>
      <c r="E84" s="58">
        <v>131.6</v>
      </c>
      <c r="F84" s="58">
        <f t="shared" si="38"/>
        <v>462.66380000000004</v>
      </c>
      <c r="G84" s="67">
        <v>366.5</v>
      </c>
      <c r="H84" s="66">
        <v>109.3</v>
      </c>
      <c r="I84" s="58">
        <v>211.2</v>
      </c>
      <c r="J84" s="67">
        <v>320.5</v>
      </c>
      <c r="K84" s="66">
        <v>388.9</v>
      </c>
      <c r="L84" s="58">
        <v>184.9</v>
      </c>
      <c r="M84" s="60">
        <v>83.3</v>
      </c>
      <c r="N84" s="66">
        <v>32.200000000000003</v>
      </c>
      <c r="O84" s="58">
        <v>61.665900000000001</v>
      </c>
      <c r="P84" s="58">
        <v>255.9</v>
      </c>
      <c r="Q84" s="58">
        <v>15.1</v>
      </c>
      <c r="R84" s="58">
        <f t="shared" si="39"/>
        <v>364.86590000000001</v>
      </c>
      <c r="S84" s="67">
        <v>299.60000000000002</v>
      </c>
      <c r="T84" s="66">
        <v>54</v>
      </c>
      <c r="U84" s="58">
        <v>86.9</v>
      </c>
      <c r="V84" s="67">
        <f t="shared" si="40"/>
        <v>140.9</v>
      </c>
      <c r="W84" s="66">
        <v>305.5</v>
      </c>
      <c r="X84" s="58">
        <v>142</v>
      </c>
      <c r="Y84" s="60">
        <v>122.4</v>
      </c>
      <c r="Z84" s="66">
        <v>37.4</v>
      </c>
      <c r="AA84" s="58">
        <v>54.5764</v>
      </c>
      <c r="AB84" s="58">
        <v>210.2</v>
      </c>
      <c r="AC84" s="58">
        <v>35.1</v>
      </c>
      <c r="AD84" s="58">
        <f t="shared" si="41"/>
        <v>337.27640000000002</v>
      </c>
      <c r="AE84" s="67">
        <v>252.5</v>
      </c>
      <c r="AF84" s="66">
        <v>84.9</v>
      </c>
      <c r="AG84" s="58">
        <v>75.900000000000006</v>
      </c>
      <c r="AH84" s="67">
        <f t="shared" si="42"/>
        <v>160.80000000000001</v>
      </c>
      <c r="AI84" s="66">
        <v>529.70000000000005</v>
      </c>
      <c r="AJ84" s="58">
        <v>179.9</v>
      </c>
      <c r="AK84" s="60">
        <v>88.5</v>
      </c>
      <c r="AL84" s="66">
        <v>7.5</v>
      </c>
      <c r="AM84" s="58">
        <v>14.6</v>
      </c>
      <c r="AN84" s="58">
        <v>79.599999999999994</v>
      </c>
      <c r="AO84" s="71">
        <v>0</v>
      </c>
      <c r="AP84" s="58">
        <f t="shared" si="43"/>
        <v>101.69999999999999</v>
      </c>
      <c r="AQ84" s="67">
        <v>81.5</v>
      </c>
      <c r="AR84" s="66">
        <v>16</v>
      </c>
      <c r="AS84" s="58">
        <v>12.6</v>
      </c>
      <c r="AT84" s="67">
        <v>28.6</v>
      </c>
      <c r="AU84" s="66">
        <v>132.4</v>
      </c>
      <c r="AV84" s="58">
        <v>45.5</v>
      </c>
      <c r="AW84" s="60">
        <v>22.6</v>
      </c>
      <c r="AX84" s="66">
        <v>23.6</v>
      </c>
      <c r="AY84" s="58">
        <v>22.916700000000002</v>
      </c>
      <c r="AZ84" s="58">
        <v>131.6</v>
      </c>
      <c r="BA84" s="58" t="s">
        <v>418</v>
      </c>
      <c r="BB84" s="58">
        <f t="shared" si="44"/>
        <v>178.11669999999998</v>
      </c>
      <c r="BC84" s="67">
        <v>143.4</v>
      </c>
      <c r="BD84" s="257" t="s">
        <v>418</v>
      </c>
      <c r="BE84" s="258" t="s">
        <v>418</v>
      </c>
      <c r="BF84" s="67">
        <v>96.3</v>
      </c>
      <c r="BG84" s="66">
        <v>547.9</v>
      </c>
      <c r="BH84" s="58">
        <v>74.5</v>
      </c>
      <c r="BI84" s="60">
        <v>29</v>
      </c>
      <c r="BJ84" s="66">
        <v>4.3</v>
      </c>
      <c r="BK84" s="58" t="s">
        <v>418</v>
      </c>
      <c r="BL84" s="58">
        <v>22.7</v>
      </c>
      <c r="BM84" s="58">
        <v>0</v>
      </c>
      <c r="BN84" s="58">
        <f t="shared" si="45"/>
        <v>27</v>
      </c>
      <c r="BO84" s="67">
        <v>12.7</v>
      </c>
      <c r="BP84" s="257" t="s">
        <v>418</v>
      </c>
      <c r="BQ84" s="258" t="s">
        <v>418</v>
      </c>
      <c r="BR84" s="67" t="s">
        <v>418</v>
      </c>
      <c r="BS84" s="66">
        <v>36.799999999999997</v>
      </c>
      <c r="BT84" s="58">
        <v>4.2</v>
      </c>
      <c r="BU84" s="60">
        <v>5.4</v>
      </c>
      <c r="BV84" s="66">
        <v>1.7</v>
      </c>
      <c r="BW84" s="58" t="s">
        <v>418</v>
      </c>
      <c r="BX84" s="58">
        <v>5.9</v>
      </c>
      <c r="BY84" s="58">
        <v>0</v>
      </c>
      <c r="BZ84" s="58">
        <f t="shared" si="46"/>
        <v>7.6000000000000005</v>
      </c>
      <c r="CA84" s="67">
        <v>4</v>
      </c>
      <c r="CB84" s="257" t="s">
        <v>418</v>
      </c>
      <c r="CC84" s="258" t="s">
        <v>418</v>
      </c>
      <c r="CD84" s="67">
        <v>12.1</v>
      </c>
      <c r="CE84" s="66">
        <v>47.4</v>
      </c>
      <c r="CF84" s="58">
        <v>7.1</v>
      </c>
      <c r="CG84" s="60">
        <v>3.2</v>
      </c>
      <c r="CH84" s="66">
        <v>195.5</v>
      </c>
      <c r="CI84" s="58">
        <v>264.89999999999998</v>
      </c>
      <c r="CJ84" s="58">
        <v>837.3</v>
      </c>
      <c r="CK84" s="58">
        <v>181.9</v>
      </c>
      <c r="CL84" s="58">
        <f t="shared" si="35"/>
        <v>1479.6</v>
      </c>
      <c r="CM84" s="67">
        <f t="shared" si="36"/>
        <v>1160.2</v>
      </c>
      <c r="CN84" s="66">
        <v>332.1</v>
      </c>
      <c r="CO84" s="58">
        <v>427.2</v>
      </c>
      <c r="CP84" s="67">
        <f t="shared" si="47"/>
        <v>759.3</v>
      </c>
      <c r="CQ84" s="66">
        <v>1988.6</v>
      </c>
      <c r="CR84" s="58">
        <v>638.1</v>
      </c>
      <c r="CS84" s="60">
        <f t="shared" si="37"/>
        <v>354.4</v>
      </c>
      <c r="CT84" s="60">
        <f t="shared" si="48"/>
        <v>4581.8999999999996</v>
      </c>
      <c r="CW84" s="395"/>
    </row>
    <row r="85" spans="1:101" ht="12.75" customHeight="1">
      <c r="A85" s="194">
        <v>42401</v>
      </c>
      <c r="B85" s="66">
        <v>96.8</v>
      </c>
      <c r="C85" s="58">
        <v>115.93060000000001</v>
      </c>
      <c r="D85" s="58">
        <v>135.4</v>
      </c>
      <c r="E85" s="58">
        <v>141.4</v>
      </c>
      <c r="F85" s="58">
        <f t="shared" si="38"/>
        <v>489.53060000000005</v>
      </c>
      <c r="G85" s="67">
        <v>388</v>
      </c>
      <c r="H85" s="66">
        <v>97.7</v>
      </c>
      <c r="I85" s="58">
        <v>191.2</v>
      </c>
      <c r="J85" s="67">
        <v>288.89999999999998</v>
      </c>
      <c r="K85" s="66">
        <v>447.2</v>
      </c>
      <c r="L85" s="58">
        <v>215.9</v>
      </c>
      <c r="M85" s="60">
        <v>102.1</v>
      </c>
      <c r="N85" s="66">
        <v>34.4</v>
      </c>
      <c r="O85" s="58">
        <v>63.054600000000001</v>
      </c>
      <c r="P85" s="58">
        <v>273.2</v>
      </c>
      <c r="Q85" s="58">
        <v>14.2</v>
      </c>
      <c r="R85" s="58">
        <f t="shared" si="39"/>
        <v>384.85459999999995</v>
      </c>
      <c r="S85" s="67">
        <v>321.5</v>
      </c>
      <c r="T85" s="66">
        <v>50.2</v>
      </c>
      <c r="U85" s="58">
        <v>79.3</v>
      </c>
      <c r="V85" s="67">
        <f t="shared" si="40"/>
        <v>129.5</v>
      </c>
      <c r="W85" s="66">
        <v>366.8</v>
      </c>
      <c r="X85" s="58">
        <v>171.5</v>
      </c>
      <c r="Y85" s="60">
        <v>156</v>
      </c>
      <c r="Z85" s="66">
        <v>38.799999999999997</v>
      </c>
      <c r="AA85" s="58">
        <v>55.213999999999999</v>
      </c>
      <c r="AB85" s="58">
        <v>220.6</v>
      </c>
      <c r="AC85" s="58">
        <v>37.6</v>
      </c>
      <c r="AD85" s="58">
        <f t="shared" si="41"/>
        <v>352.214</v>
      </c>
      <c r="AE85" s="67">
        <v>266.89999999999998</v>
      </c>
      <c r="AF85" s="66">
        <v>77.8</v>
      </c>
      <c r="AG85" s="58">
        <v>65.099999999999994</v>
      </c>
      <c r="AH85" s="67">
        <f t="shared" si="42"/>
        <v>142.89999999999998</v>
      </c>
      <c r="AI85" s="66">
        <v>537.5</v>
      </c>
      <c r="AJ85" s="58">
        <v>199.9</v>
      </c>
      <c r="AK85" s="60">
        <v>106.9</v>
      </c>
      <c r="AL85" s="66">
        <v>7.8</v>
      </c>
      <c r="AM85" s="58">
        <v>14</v>
      </c>
      <c r="AN85" s="58">
        <v>84.2</v>
      </c>
      <c r="AO85" s="71">
        <v>0</v>
      </c>
      <c r="AP85" s="58">
        <f t="shared" si="43"/>
        <v>106</v>
      </c>
      <c r="AQ85" s="67">
        <v>86.3</v>
      </c>
      <c r="AR85" s="66">
        <v>14.1</v>
      </c>
      <c r="AS85" s="58">
        <v>10.8</v>
      </c>
      <c r="AT85" s="67">
        <v>24.9</v>
      </c>
      <c r="AU85" s="66">
        <v>149.1</v>
      </c>
      <c r="AV85" s="58">
        <v>51.3</v>
      </c>
      <c r="AW85" s="60">
        <v>27.5</v>
      </c>
      <c r="AX85" s="66">
        <v>25</v>
      </c>
      <c r="AY85" s="58">
        <v>24.0243</v>
      </c>
      <c r="AZ85" s="58">
        <v>141.6</v>
      </c>
      <c r="BA85" s="58" t="s">
        <v>418</v>
      </c>
      <c r="BB85" s="58">
        <f t="shared" si="44"/>
        <v>190.62430000000001</v>
      </c>
      <c r="BC85" s="67">
        <v>154.69999999999999</v>
      </c>
      <c r="BD85" s="257" t="s">
        <v>418</v>
      </c>
      <c r="BE85" s="258" t="s">
        <v>418</v>
      </c>
      <c r="BF85" s="67">
        <v>82</v>
      </c>
      <c r="BG85" s="66">
        <v>508.4</v>
      </c>
      <c r="BH85" s="58">
        <v>82.1</v>
      </c>
      <c r="BI85" s="60">
        <v>28.6</v>
      </c>
      <c r="BJ85" s="66">
        <v>4.5999999999999996</v>
      </c>
      <c r="BK85" s="58" t="s">
        <v>418</v>
      </c>
      <c r="BL85" s="58">
        <v>23.6</v>
      </c>
      <c r="BM85" s="58">
        <v>0</v>
      </c>
      <c r="BN85" s="58">
        <f t="shared" si="45"/>
        <v>28.200000000000003</v>
      </c>
      <c r="BO85" s="67">
        <v>13.9</v>
      </c>
      <c r="BP85" s="257" t="s">
        <v>418</v>
      </c>
      <c r="BQ85" s="258" t="s">
        <v>418</v>
      </c>
      <c r="BR85" s="67" t="s">
        <v>418</v>
      </c>
      <c r="BS85" s="66">
        <v>43</v>
      </c>
      <c r="BT85" s="58">
        <v>4.8</v>
      </c>
      <c r="BU85" s="60">
        <v>5.8</v>
      </c>
      <c r="BV85" s="66">
        <v>1.8</v>
      </c>
      <c r="BW85" s="58" t="s">
        <v>418</v>
      </c>
      <c r="BX85" s="58">
        <v>6.7</v>
      </c>
      <c r="BY85" s="58">
        <v>0</v>
      </c>
      <c r="BZ85" s="58">
        <f t="shared" si="46"/>
        <v>8.5</v>
      </c>
      <c r="CA85" s="67">
        <v>4.5999999999999996</v>
      </c>
      <c r="CB85" s="257" t="s">
        <v>418</v>
      </c>
      <c r="CC85" s="258" t="s">
        <v>418</v>
      </c>
      <c r="CD85" s="67">
        <v>11.5</v>
      </c>
      <c r="CE85" s="66">
        <v>47.2</v>
      </c>
      <c r="CF85" s="58">
        <v>8</v>
      </c>
      <c r="CG85" s="60">
        <v>3</v>
      </c>
      <c r="CH85" s="66">
        <v>209.3</v>
      </c>
      <c r="CI85" s="58">
        <v>272.39999999999998</v>
      </c>
      <c r="CJ85" s="58">
        <v>885.2</v>
      </c>
      <c r="CK85" s="58">
        <v>193.3</v>
      </c>
      <c r="CL85" s="58">
        <f t="shared" si="35"/>
        <v>1560.2</v>
      </c>
      <c r="CM85" s="67">
        <f t="shared" si="36"/>
        <v>1235.9000000000001</v>
      </c>
      <c r="CN85" s="66">
        <v>301.60000000000002</v>
      </c>
      <c r="CO85" s="58">
        <v>378.3</v>
      </c>
      <c r="CP85" s="67">
        <f t="shared" si="47"/>
        <v>679.90000000000009</v>
      </c>
      <c r="CQ85" s="66">
        <v>2099.1999999999998</v>
      </c>
      <c r="CR85" s="58">
        <v>733.4</v>
      </c>
      <c r="CS85" s="60">
        <f>SUM(M85,Y85,AK85,AW85,BI85,BU85,CG85)</f>
        <v>429.90000000000003</v>
      </c>
      <c r="CT85" s="60">
        <f t="shared" si="48"/>
        <v>4769.2</v>
      </c>
      <c r="CW85" s="395"/>
    </row>
    <row r="86" spans="1:101" ht="12.75" customHeight="1">
      <c r="A86" s="194">
        <v>42430</v>
      </c>
      <c r="B86" s="66">
        <v>96.1</v>
      </c>
      <c r="C86" s="58">
        <v>121.91589999999999</v>
      </c>
      <c r="D86" s="58">
        <v>143.9</v>
      </c>
      <c r="E86" s="58">
        <v>145.30000000000001</v>
      </c>
      <c r="F86" s="58">
        <f t="shared" si="38"/>
        <v>507.21589999999998</v>
      </c>
      <c r="G86" s="67">
        <v>400.5</v>
      </c>
      <c r="H86" s="66">
        <v>108.4</v>
      </c>
      <c r="I86" s="58">
        <v>204.7</v>
      </c>
      <c r="J86" s="67">
        <v>313.10000000000002</v>
      </c>
      <c r="K86" s="66">
        <v>451.8</v>
      </c>
      <c r="L86" s="58">
        <v>220.1</v>
      </c>
      <c r="M86" s="60">
        <v>99.5</v>
      </c>
      <c r="N86" s="66">
        <v>34</v>
      </c>
      <c r="O86" s="58">
        <v>65.94</v>
      </c>
      <c r="P86" s="58">
        <v>271.10000000000002</v>
      </c>
      <c r="Q86" s="58">
        <v>15.7</v>
      </c>
      <c r="R86" s="58">
        <f t="shared" si="39"/>
        <v>386.74</v>
      </c>
      <c r="S86" s="67">
        <v>314.89999999999998</v>
      </c>
      <c r="T86" s="66">
        <v>55.5</v>
      </c>
      <c r="U86" s="58">
        <v>83.7</v>
      </c>
      <c r="V86" s="67">
        <f t="shared" si="40"/>
        <v>139.19999999999999</v>
      </c>
      <c r="W86" s="66">
        <v>365.8</v>
      </c>
      <c r="X86" s="58">
        <v>166.6</v>
      </c>
      <c r="Y86" s="60">
        <v>154</v>
      </c>
      <c r="Z86" s="66">
        <v>38.200000000000003</v>
      </c>
      <c r="AA86" s="58">
        <v>56.272599999999997</v>
      </c>
      <c r="AB86" s="58">
        <v>219.2</v>
      </c>
      <c r="AC86" s="58">
        <v>37.1</v>
      </c>
      <c r="AD86" s="58">
        <f t="shared" si="41"/>
        <v>350.77260000000001</v>
      </c>
      <c r="AE86" s="67">
        <v>261.3</v>
      </c>
      <c r="AF86" s="66">
        <v>84.6</v>
      </c>
      <c r="AG86" s="58">
        <v>64.900000000000006</v>
      </c>
      <c r="AH86" s="67">
        <f t="shared" si="42"/>
        <v>149.5</v>
      </c>
      <c r="AI86" s="66">
        <v>582.79999999999995</v>
      </c>
      <c r="AJ86" s="58">
        <v>204.3</v>
      </c>
      <c r="AK86" s="60">
        <v>103</v>
      </c>
      <c r="AL86" s="66">
        <v>7.9</v>
      </c>
      <c r="AM86" s="58">
        <v>15.2</v>
      </c>
      <c r="AN86" s="58">
        <v>84.8</v>
      </c>
      <c r="AO86" s="71">
        <v>0</v>
      </c>
      <c r="AP86" s="58">
        <f t="shared" si="43"/>
        <v>107.9</v>
      </c>
      <c r="AQ86" s="67">
        <v>87.7</v>
      </c>
      <c r="AR86" s="66">
        <v>16.8</v>
      </c>
      <c r="AS86" s="58">
        <v>11.1</v>
      </c>
      <c r="AT86" s="67">
        <v>28</v>
      </c>
      <c r="AU86" s="66">
        <v>147</v>
      </c>
      <c r="AV86" s="58">
        <v>53.1</v>
      </c>
      <c r="AW86" s="60">
        <v>27.6</v>
      </c>
      <c r="AX86" s="66">
        <v>24.6</v>
      </c>
      <c r="AY86" s="58">
        <v>24.642700000000001</v>
      </c>
      <c r="AZ86" s="58">
        <v>139.30000000000001</v>
      </c>
      <c r="BA86" s="58" t="s">
        <v>418</v>
      </c>
      <c r="BB86" s="58">
        <f t="shared" si="44"/>
        <v>188.54270000000002</v>
      </c>
      <c r="BC86" s="67">
        <v>151.9</v>
      </c>
      <c r="BD86" s="257" t="s">
        <v>418</v>
      </c>
      <c r="BE86" s="258" t="s">
        <v>418</v>
      </c>
      <c r="BF86" s="67">
        <v>88.5</v>
      </c>
      <c r="BG86" s="66">
        <v>566.4</v>
      </c>
      <c r="BH86" s="58">
        <v>84.9</v>
      </c>
      <c r="BI86" s="60">
        <v>30</v>
      </c>
      <c r="BJ86" s="66">
        <v>4.5</v>
      </c>
      <c r="BK86" s="58" t="s">
        <v>418</v>
      </c>
      <c r="BL86" s="58">
        <v>22.9</v>
      </c>
      <c r="BM86" s="58">
        <v>0</v>
      </c>
      <c r="BN86" s="58">
        <f t="shared" si="45"/>
        <v>27.4</v>
      </c>
      <c r="BO86" s="67">
        <v>13.7</v>
      </c>
      <c r="BP86" s="257" t="s">
        <v>418</v>
      </c>
      <c r="BQ86" s="258" t="s">
        <v>418</v>
      </c>
      <c r="BR86" s="67" t="s">
        <v>418</v>
      </c>
      <c r="BS86" s="66">
        <v>42.2</v>
      </c>
      <c r="BT86" s="58">
        <v>5</v>
      </c>
      <c r="BU86" s="60">
        <v>5.3</v>
      </c>
      <c r="BV86" s="66">
        <v>1.9</v>
      </c>
      <c r="BW86" s="58" t="s">
        <v>418</v>
      </c>
      <c r="BX86" s="58">
        <v>7</v>
      </c>
      <c r="BY86" s="58">
        <v>0</v>
      </c>
      <c r="BZ86" s="58">
        <f t="shared" si="46"/>
        <v>8.9</v>
      </c>
      <c r="CA86" s="67">
        <v>4.4000000000000004</v>
      </c>
      <c r="CB86" s="257" t="s">
        <v>418</v>
      </c>
      <c r="CC86" s="258" t="s">
        <v>418</v>
      </c>
      <c r="CD86" s="67">
        <v>14.2</v>
      </c>
      <c r="CE86" s="66">
        <v>57.9</v>
      </c>
      <c r="CF86" s="58">
        <v>8.1</v>
      </c>
      <c r="CG86" s="60">
        <v>3.4</v>
      </c>
      <c r="CH86" s="66">
        <v>207.4</v>
      </c>
      <c r="CI86" s="58">
        <v>284.10000000000002</v>
      </c>
      <c r="CJ86" s="58">
        <v>888.3</v>
      </c>
      <c r="CK86" s="58">
        <v>198.2</v>
      </c>
      <c r="CL86" s="58">
        <f t="shared" si="35"/>
        <v>1578</v>
      </c>
      <c r="CM86" s="67">
        <f t="shared" si="36"/>
        <v>1234.4000000000003</v>
      </c>
      <c r="CN86" s="66">
        <v>334.9</v>
      </c>
      <c r="CO86" s="58">
        <v>397.6</v>
      </c>
      <c r="CP86" s="67">
        <f t="shared" si="47"/>
        <v>732.5</v>
      </c>
      <c r="CQ86" s="66">
        <v>2213.9</v>
      </c>
      <c r="CR86" s="58">
        <v>742.2</v>
      </c>
      <c r="CS86" s="60">
        <f t="shared" si="37"/>
        <v>422.8</v>
      </c>
      <c r="CT86" s="60">
        <f t="shared" si="48"/>
        <v>4947.2</v>
      </c>
      <c r="CW86" s="395"/>
    </row>
    <row r="87" spans="1:101" ht="12.75" customHeight="1">
      <c r="A87" s="194">
        <v>42461</v>
      </c>
      <c r="B87" s="66">
        <v>86.3</v>
      </c>
      <c r="C87" s="58">
        <v>110.7728</v>
      </c>
      <c r="D87" s="58">
        <v>130.19999999999999</v>
      </c>
      <c r="E87" s="58">
        <v>130.30000000000001</v>
      </c>
      <c r="F87" s="58">
        <f t="shared" si="38"/>
        <v>457.57279999999997</v>
      </c>
      <c r="G87" s="67">
        <v>364</v>
      </c>
      <c r="H87" s="66">
        <v>105.3</v>
      </c>
      <c r="I87" s="58">
        <v>192.2</v>
      </c>
      <c r="J87" s="67">
        <v>297.5</v>
      </c>
      <c r="K87" s="66">
        <v>428.8</v>
      </c>
      <c r="L87" s="58">
        <v>210.5</v>
      </c>
      <c r="M87" s="60">
        <v>93.6</v>
      </c>
      <c r="N87" s="66">
        <v>31.6</v>
      </c>
      <c r="O87" s="58">
        <v>61.317999999999998</v>
      </c>
      <c r="P87" s="58">
        <v>257.3</v>
      </c>
      <c r="Q87" s="58">
        <v>14.9</v>
      </c>
      <c r="R87" s="58">
        <f t="shared" si="39"/>
        <v>365.11799999999999</v>
      </c>
      <c r="S87" s="67">
        <v>299.2</v>
      </c>
      <c r="T87" s="66">
        <v>54.3</v>
      </c>
      <c r="U87" s="58">
        <v>77.400000000000006</v>
      </c>
      <c r="V87" s="67">
        <f t="shared" si="40"/>
        <v>131.69999999999999</v>
      </c>
      <c r="W87" s="66">
        <v>361.8</v>
      </c>
      <c r="X87" s="58">
        <v>161</v>
      </c>
      <c r="Y87" s="60">
        <v>148.6</v>
      </c>
      <c r="Z87" s="66">
        <v>36.799999999999997</v>
      </c>
      <c r="AA87" s="58">
        <v>54.270099999999999</v>
      </c>
      <c r="AB87" s="58">
        <v>209.3</v>
      </c>
      <c r="AC87" s="58">
        <v>35.6</v>
      </c>
      <c r="AD87" s="58">
        <f t="shared" si="41"/>
        <v>335.9701</v>
      </c>
      <c r="AE87" s="67">
        <v>250.1</v>
      </c>
      <c r="AF87" s="66">
        <v>83.6</v>
      </c>
      <c r="AG87" s="58">
        <v>63.1</v>
      </c>
      <c r="AH87" s="67">
        <f t="shared" si="42"/>
        <v>146.69999999999999</v>
      </c>
      <c r="AI87" s="66">
        <v>586</v>
      </c>
      <c r="AJ87" s="58">
        <v>198.6</v>
      </c>
      <c r="AK87" s="60">
        <v>120.1</v>
      </c>
      <c r="AL87" s="66">
        <v>7.5</v>
      </c>
      <c r="AM87" s="58">
        <v>13.7</v>
      </c>
      <c r="AN87" s="58">
        <v>79.8</v>
      </c>
      <c r="AO87" s="71">
        <v>0</v>
      </c>
      <c r="AP87" s="58">
        <f t="shared" si="43"/>
        <v>101</v>
      </c>
      <c r="AQ87" s="67">
        <v>82.5</v>
      </c>
      <c r="AR87" s="66">
        <v>15</v>
      </c>
      <c r="AS87" s="58">
        <v>10.7</v>
      </c>
      <c r="AT87" s="67">
        <v>25.7</v>
      </c>
      <c r="AU87" s="66">
        <v>139.69999999999999</v>
      </c>
      <c r="AV87" s="58">
        <v>51.2</v>
      </c>
      <c r="AW87" s="60">
        <v>29.2</v>
      </c>
      <c r="AX87" s="66">
        <v>23.4</v>
      </c>
      <c r="AY87" s="58">
        <v>23.3977</v>
      </c>
      <c r="AZ87" s="58">
        <v>133.9</v>
      </c>
      <c r="BA87" s="58" t="s">
        <v>418</v>
      </c>
      <c r="BB87" s="58">
        <f t="shared" si="44"/>
        <v>180.6977</v>
      </c>
      <c r="BC87" s="67">
        <v>146.6</v>
      </c>
      <c r="BD87" s="257" t="s">
        <v>418</v>
      </c>
      <c r="BE87" s="258" t="s">
        <v>418</v>
      </c>
      <c r="BF87" s="67">
        <v>84.7</v>
      </c>
      <c r="BG87" s="66">
        <v>581.79999999999995</v>
      </c>
      <c r="BH87" s="58">
        <v>83</v>
      </c>
      <c r="BI87" s="60">
        <v>32.299999999999997</v>
      </c>
      <c r="BJ87" s="66">
        <v>3.8</v>
      </c>
      <c r="BK87" s="58" t="s">
        <v>418</v>
      </c>
      <c r="BL87" s="58">
        <v>19.7</v>
      </c>
      <c r="BM87" s="58" t="s">
        <v>418</v>
      </c>
      <c r="BN87" s="58">
        <f t="shared" si="45"/>
        <v>23.5</v>
      </c>
      <c r="BO87" s="67">
        <v>14.4</v>
      </c>
      <c r="BP87" s="257" t="s">
        <v>418</v>
      </c>
      <c r="BQ87" s="258" t="s">
        <v>418</v>
      </c>
      <c r="BR87" s="67" t="s">
        <v>418</v>
      </c>
      <c r="BS87" s="66">
        <v>49.5</v>
      </c>
      <c r="BT87" s="58">
        <v>5.9</v>
      </c>
      <c r="BU87" s="60">
        <v>5.3</v>
      </c>
      <c r="BV87" s="66">
        <v>2</v>
      </c>
      <c r="BW87" s="58" t="s">
        <v>418</v>
      </c>
      <c r="BX87" s="58">
        <v>7.1</v>
      </c>
      <c r="BY87" s="58">
        <v>0</v>
      </c>
      <c r="BZ87" s="58">
        <f t="shared" si="46"/>
        <v>9.1</v>
      </c>
      <c r="CA87" s="67">
        <v>4.5</v>
      </c>
      <c r="CB87" s="257" t="s">
        <v>418</v>
      </c>
      <c r="CC87" s="258" t="s">
        <v>418</v>
      </c>
      <c r="CD87" s="67">
        <v>15.3</v>
      </c>
      <c r="CE87" s="66">
        <v>56.9</v>
      </c>
      <c r="CF87" s="58">
        <v>8.6999999999999993</v>
      </c>
      <c r="CG87" s="60">
        <v>3.7</v>
      </c>
      <c r="CH87" s="66">
        <v>191.3</v>
      </c>
      <c r="CI87" s="58">
        <v>263.60000000000002</v>
      </c>
      <c r="CJ87" s="58">
        <v>837.4</v>
      </c>
      <c r="CK87" s="58">
        <v>181</v>
      </c>
      <c r="CL87" s="58">
        <f t="shared" si="35"/>
        <v>1473.3</v>
      </c>
      <c r="CM87" s="67">
        <f t="shared" si="36"/>
        <v>1161.3000000000002</v>
      </c>
      <c r="CN87" s="66">
        <v>325.10000000000002</v>
      </c>
      <c r="CO87" s="58">
        <v>376.5</v>
      </c>
      <c r="CP87" s="67">
        <f t="shared" si="47"/>
        <v>701.6</v>
      </c>
      <c r="CQ87" s="66">
        <v>2204.5</v>
      </c>
      <c r="CR87" s="58">
        <v>718.8</v>
      </c>
      <c r="CS87" s="60">
        <f t="shared" si="37"/>
        <v>432.79999999999995</v>
      </c>
      <c r="CT87" s="60">
        <f t="shared" si="48"/>
        <v>4812.2</v>
      </c>
      <c r="CW87" s="395"/>
    </row>
    <row r="88" spans="1:101" ht="12.75" customHeight="1">
      <c r="A88" s="194">
        <v>42491</v>
      </c>
      <c r="B88" s="66">
        <v>86</v>
      </c>
      <c r="C88" s="58">
        <v>110.43039999999999</v>
      </c>
      <c r="D88" s="58">
        <v>132.80000000000001</v>
      </c>
      <c r="E88" s="58">
        <v>131.69999999999999</v>
      </c>
      <c r="F88" s="58">
        <f t="shared" si="38"/>
        <v>460.93040000000002</v>
      </c>
      <c r="G88" s="67">
        <v>361</v>
      </c>
      <c r="H88" s="66">
        <v>104.8</v>
      </c>
      <c r="I88" s="58">
        <v>196.6</v>
      </c>
      <c r="J88" s="67">
        <v>301.39999999999998</v>
      </c>
      <c r="K88" s="66">
        <v>441.3</v>
      </c>
      <c r="L88" s="58">
        <v>212.9</v>
      </c>
      <c r="M88" s="60">
        <v>94.8</v>
      </c>
      <c r="N88" s="66">
        <v>32.6</v>
      </c>
      <c r="O88" s="58">
        <v>62.619</v>
      </c>
      <c r="P88" s="58">
        <v>260.39999999999998</v>
      </c>
      <c r="Q88" s="58">
        <v>16.399999999999999</v>
      </c>
      <c r="R88" s="58">
        <f t="shared" si="39"/>
        <v>372.01899999999995</v>
      </c>
      <c r="S88" s="67">
        <v>300.5</v>
      </c>
      <c r="T88" s="66">
        <v>52.2</v>
      </c>
      <c r="U88" s="58">
        <v>81.5</v>
      </c>
      <c r="V88" s="67">
        <f t="shared" si="40"/>
        <v>133.69999999999999</v>
      </c>
      <c r="W88" s="66">
        <v>374.6</v>
      </c>
      <c r="X88" s="58">
        <v>163.6</v>
      </c>
      <c r="Y88" s="60">
        <v>146</v>
      </c>
      <c r="Z88" s="66">
        <v>37.1</v>
      </c>
      <c r="AA88" s="58">
        <v>54.8294</v>
      </c>
      <c r="AB88" s="58">
        <v>212.9</v>
      </c>
      <c r="AC88" s="58">
        <v>35.700000000000003</v>
      </c>
      <c r="AD88" s="58">
        <f t="shared" si="41"/>
        <v>340.52940000000001</v>
      </c>
      <c r="AE88" s="67">
        <v>249</v>
      </c>
      <c r="AF88" s="66">
        <v>84.4</v>
      </c>
      <c r="AG88" s="58">
        <v>65.099999999999994</v>
      </c>
      <c r="AH88" s="67">
        <f t="shared" si="42"/>
        <v>149.5</v>
      </c>
      <c r="AI88" s="66">
        <v>599.79999999999995</v>
      </c>
      <c r="AJ88" s="58">
        <v>199.9</v>
      </c>
      <c r="AK88" s="60">
        <v>108.4</v>
      </c>
      <c r="AL88" s="66">
        <v>7.2</v>
      </c>
      <c r="AM88" s="58">
        <v>13.7</v>
      </c>
      <c r="AN88" s="58">
        <v>80.7</v>
      </c>
      <c r="AO88" s="71">
        <v>0</v>
      </c>
      <c r="AP88" s="58">
        <f t="shared" si="43"/>
        <v>101.6</v>
      </c>
      <c r="AQ88" s="67">
        <v>82.2</v>
      </c>
      <c r="AR88" s="66">
        <v>15.9</v>
      </c>
      <c r="AS88" s="58">
        <v>13.1</v>
      </c>
      <c r="AT88" s="67">
        <v>29.1</v>
      </c>
      <c r="AU88" s="66">
        <v>149.6</v>
      </c>
      <c r="AV88" s="58">
        <v>52.4</v>
      </c>
      <c r="AW88" s="60">
        <v>28.4</v>
      </c>
      <c r="AX88" s="66">
        <v>23.9</v>
      </c>
      <c r="AY88" s="58">
        <v>23.789000000000001</v>
      </c>
      <c r="AZ88" s="58">
        <v>136.19999999999999</v>
      </c>
      <c r="BA88" s="58" t="s">
        <v>418</v>
      </c>
      <c r="BB88" s="58">
        <f t="shared" si="44"/>
        <v>183.88899999999998</v>
      </c>
      <c r="BC88" s="67">
        <v>148.9</v>
      </c>
      <c r="BD88" s="257" t="s">
        <v>418</v>
      </c>
      <c r="BE88" s="258" t="s">
        <v>418</v>
      </c>
      <c r="BF88" s="67">
        <v>82.3</v>
      </c>
      <c r="BG88" s="66">
        <v>577.5</v>
      </c>
      <c r="BH88" s="58">
        <v>85.9</v>
      </c>
      <c r="BI88" s="60">
        <v>29</v>
      </c>
      <c r="BJ88" s="66">
        <v>3.9</v>
      </c>
      <c r="BK88" s="58" t="s">
        <v>418</v>
      </c>
      <c r="BL88" s="58">
        <v>20.7</v>
      </c>
      <c r="BM88" s="58" t="s">
        <v>418</v>
      </c>
      <c r="BN88" s="58">
        <f t="shared" si="45"/>
        <v>24.599999999999998</v>
      </c>
      <c r="BO88" s="67">
        <v>16.5</v>
      </c>
      <c r="BP88" s="257" t="s">
        <v>418</v>
      </c>
      <c r="BQ88" s="258" t="s">
        <v>418</v>
      </c>
      <c r="BR88" s="67" t="s">
        <v>418</v>
      </c>
      <c r="BS88" s="66">
        <v>37.1</v>
      </c>
      <c r="BT88" s="58">
        <v>7.4</v>
      </c>
      <c r="BU88" s="60">
        <v>5.4</v>
      </c>
      <c r="BV88" s="66">
        <v>1.7</v>
      </c>
      <c r="BW88" s="58" t="s">
        <v>418</v>
      </c>
      <c r="BX88" s="58">
        <v>8</v>
      </c>
      <c r="BY88" s="58">
        <v>0</v>
      </c>
      <c r="BZ88" s="58">
        <f t="shared" si="46"/>
        <v>9.6999999999999993</v>
      </c>
      <c r="CA88" s="67">
        <v>4.5</v>
      </c>
      <c r="CB88" s="257" t="s">
        <v>418</v>
      </c>
      <c r="CC88" s="258" t="s">
        <v>418</v>
      </c>
      <c r="CD88" s="67">
        <v>14.2</v>
      </c>
      <c r="CE88" s="66">
        <v>54.1</v>
      </c>
      <c r="CF88" s="58">
        <v>9.5</v>
      </c>
      <c r="CG88" s="60">
        <v>4</v>
      </c>
      <c r="CH88" s="66">
        <v>192.4</v>
      </c>
      <c r="CI88" s="58">
        <v>265.5</v>
      </c>
      <c r="CJ88" s="58">
        <v>851.6</v>
      </c>
      <c r="CK88" s="58">
        <v>184</v>
      </c>
      <c r="CL88" s="58">
        <f t="shared" si="35"/>
        <v>1493.5</v>
      </c>
      <c r="CM88" s="67">
        <f t="shared" si="36"/>
        <v>1162.6000000000001</v>
      </c>
      <c r="CN88" s="66">
        <v>322.10000000000002</v>
      </c>
      <c r="CO88" s="58">
        <v>388.2</v>
      </c>
      <c r="CP88" s="67">
        <f t="shared" si="47"/>
        <v>710.3</v>
      </c>
      <c r="CQ88" s="66">
        <v>2234</v>
      </c>
      <c r="CR88" s="58">
        <v>731.5</v>
      </c>
      <c r="CS88" s="60">
        <f t="shared" si="37"/>
        <v>416</v>
      </c>
      <c r="CT88" s="60">
        <f t="shared" si="48"/>
        <v>4853.8</v>
      </c>
      <c r="CW88" s="395"/>
    </row>
    <row r="89" spans="1:101" ht="12.75" customHeight="1">
      <c r="A89" s="194">
        <v>42522</v>
      </c>
      <c r="B89" s="66">
        <v>81</v>
      </c>
      <c r="C89" s="58">
        <v>101.8147</v>
      </c>
      <c r="D89" s="58">
        <v>127.7</v>
      </c>
      <c r="E89" s="58">
        <v>126.5</v>
      </c>
      <c r="F89" s="58">
        <f t="shared" si="38"/>
        <v>437.0147</v>
      </c>
      <c r="G89" s="67">
        <v>342.2</v>
      </c>
      <c r="H89" s="66">
        <v>102</v>
      </c>
      <c r="I89" s="58">
        <v>193.6</v>
      </c>
      <c r="J89" s="67">
        <v>295.5</v>
      </c>
      <c r="K89" s="66">
        <v>402.3</v>
      </c>
      <c r="L89" s="58">
        <v>198.1</v>
      </c>
      <c r="M89" s="60">
        <v>96.3</v>
      </c>
      <c r="N89" s="66">
        <v>30.3</v>
      </c>
      <c r="O89" s="58">
        <v>58.753500000000003</v>
      </c>
      <c r="P89" s="58">
        <v>253.8</v>
      </c>
      <c r="Q89" s="58">
        <v>15.4</v>
      </c>
      <c r="R89" s="58">
        <f t="shared" si="39"/>
        <v>358.25349999999997</v>
      </c>
      <c r="S89" s="67">
        <v>289.3</v>
      </c>
      <c r="T89" s="66">
        <v>51.5</v>
      </c>
      <c r="U89" s="58">
        <v>81</v>
      </c>
      <c r="V89" s="67">
        <f t="shared" si="40"/>
        <v>132.5</v>
      </c>
      <c r="W89" s="66">
        <v>332.8</v>
      </c>
      <c r="X89" s="58">
        <v>148.69999999999999</v>
      </c>
      <c r="Y89" s="60">
        <v>143.80000000000001</v>
      </c>
      <c r="Z89" s="66">
        <v>34.799999999999997</v>
      </c>
      <c r="AA89" s="58">
        <v>50.7151</v>
      </c>
      <c r="AB89" s="58">
        <v>202.6</v>
      </c>
      <c r="AC89" s="58">
        <v>34.700000000000003</v>
      </c>
      <c r="AD89" s="58">
        <f t="shared" si="41"/>
        <v>322.81509999999997</v>
      </c>
      <c r="AE89" s="67">
        <v>235.3</v>
      </c>
      <c r="AF89" s="66">
        <v>86.8</v>
      </c>
      <c r="AG89" s="58">
        <v>65.2</v>
      </c>
      <c r="AH89" s="67">
        <f t="shared" si="42"/>
        <v>152</v>
      </c>
      <c r="AI89" s="66">
        <v>575.79999999999995</v>
      </c>
      <c r="AJ89" s="58">
        <v>195.4</v>
      </c>
      <c r="AK89" s="60">
        <v>107.4</v>
      </c>
      <c r="AL89" s="66">
        <v>7.4</v>
      </c>
      <c r="AM89" s="58">
        <v>13.5</v>
      </c>
      <c r="AN89" s="58">
        <v>80.5</v>
      </c>
      <c r="AO89" s="71">
        <v>0</v>
      </c>
      <c r="AP89" s="58">
        <f t="shared" si="43"/>
        <v>101.4</v>
      </c>
      <c r="AQ89" s="67">
        <v>83.6</v>
      </c>
      <c r="AR89" s="66">
        <v>14.8</v>
      </c>
      <c r="AS89" s="58">
        <v>12.5</v>
      </c>
      <c r="AT89" s="67">
        <v>27.4</v>
      </c>
      <c r="AU89" s="66">
        <v>131.5</v>
      </c>
      <c r="AV89" s="58">
        <v>49.1</v>
      </c>
      <c r="AW89" s="60">
        <v>28.1</v>
      </c>
      <c r="AX89" s="66">
        <v>23.1</v>
      </c>
      <c r="AY89" s="58">
        <v>21.831499999999998</v>
      </c>
      <c r="AZ89" s="58">
        <v>130.80000000000001</v>
      </c>
      <c r="BA89" s="58" t="s">
        <v>418</v>
      </c>
      <c r="BB89" s="58">
        <f t="shared" si="44"/>
        <v>175.73150000000001</v>
      </c>
      <c r="BC89" s="67">
        <v>143</v>
      </c>
      <c r="BD89" s="257" t="s">
        <v>418</v>
      </c>
      <c r="BE89" s="258" t="s">
        <v>418</v>
      </c>
      <c r="BF89" s="67">
        <v>80.5</v>
      </c>
      <c r="BG89" s="66">
        <v>552.4</v>
      </c>
      <c r="BH89" s="58">
        <v>85</v>
      </c>
      <c r="BI89" s="60">
        <v>34.799999999999997</v>
      </c>
      <c r="BJ89" s="66">
        <v>3.7</v>
      </c>
      <c r="BK89" s="58" t="s">
        <v>418</v>
      </c>
      <c r="BL89" s="58">
        <v>19.399999999999999</v>
      </c>
      <c r="BM89" s="58" t="s">
        <v>418</v>
      </c>
      <c r="BN89" s="58">
        <f t="shared" si="45"/>
        <v>23.099999999999998</v>
      </c>
      <c r="BO89" s="67">
        <v>15.2</v>
      </c>
      <c r="BP89" s="257" t="s">
        <v>418</v>
      </c>
      <c r="BQ89" s="258" t="s">
        <v>418</v>
      </c>
      <c r="BR89" s="67" t="s">
        <v>418</v>
      </c>
      <c r="BS89" s="66">
        <v>34.1</v>
      </c>
      <c r="BT89" s="58">
        <v>6.9</v>
      </c>
      <c r="BU89" s="60">
        <v>5.4</v>
      </c>
      <c r="BV89" s="66">
        <v>1.9</v>
      </c>
      <c r="BW89" s="58" t="s">
        <v>418</v>
      </c>
      <c r="BX89" s="58">
        <v>7.8</v>
      </c>
      <c r="BY89" s="58">
        <v>0</v>
      </c>
      <c r="BZ89" s="58">
        <f t="shared" si="46"/>
        <v>9.6999999999999993</v>
      </c>
      <c r="CA89" s="67">
        <v>4.7</v>
      </c>
      <c r="CB89" s="257" t="s">
        <v>418</v>
      </c>
      <c r="CC89" s="258" t="s">
        <v>418</v>
      </c>
      <c r="CD89" s="67">
        <v>14.8</v>
      </c>
      <c r="CE89" s="66">
        <v>62.3</v>
      </c>
      <c r="CF89" s="58">
        <v>10.1</v>
      </c>
      <c r="CG89" s="60">
        <v>4.0999999999999996</v>
      </c>
      <c r="CH89" s="66">
        <v>182.3</v>
      </c>
      <c r="CI89" s="58">
        <v>246.7</v>
      </c>
      <c r="CJ89" s="58">
        <v>822.7</v>
      </c>
      <c r="CK89" s="58">
        <v>176.8</v>
      </c>
      <c r="CL89" s="58">
        <f t="shared" si="35"/>
        <v>1428.5</v>
      </c>
      <c r="CM89" s="67">
        <f t="shared" si="36"/>
        <v>1113.3000000000002</v>
      </c>
      <c r="CN89" s="66">
        <v>319</v>
      </c>
      <c r="CO89" s="58">
        <v>383.8</v>
      </c>
      <c r="CP89" s="67">
        <f t="shared" si="47"/>
        <v>702.8</v>
      </c>
      <c r="CQ89" s="66">
        <v>2091.1999999999998</v>
      </c>
      <c r="CR89" s="58">
        <v>693.3</v>
      </c>
      <c r="CS89" s="60">
        <f t="shared" si="37"/>
        <v>419.90000000000003</v>
      </c>
      <c r="CT89" s="60">
        <f t="shared" si="48"/>
        <v>4642.3999999999996</v>
      </c>
      <c r="CW89" s="395"/>
    </row>
    <row r="90" spans="1:101" ht="12.75" customHeight="1">
      <c r="A90" s="194">
        <v>42552</v>
      </c>
      <c r="B90" s="66">
        <v>92.5</v>
      </c>
      <c r="C90" s="58">
        <v>109.8991</v>
      </c>
      <c r="D90" s="58">
        <v>138.80000000000001</v>
      </c>
      <c r="E90" s="58">
        <v>137.19999999999999</v>
      </c>
      <c r="F90" s="58">
        <f t="shared" si="38"/>
        <v>478.39910000000003</v>
      </c>
      <c r="G90" s="67">
        <v>371.4</v>
      </c>
      <c r="H90" s="66">
        <v>110.9</v>
      </c>
      <c r="I90" s="58">
        <v>196.5</v>
      </c>
      <c r="J90" s="67">
        <v>307.39999999999998</v>
      </c>
      <c r="K90" s="66">
        <v>420.1</v>
      </c>
      <c r="L90" s="58">
        <v>209.9</v>
      </c>
      <c r="M90" s="60">
        <v>98.8</v>
      </c>
      <c r="N90" s="66">
        <v>35</v>
      </c>
      <c r="O90" s="58">
        <v>62.294800000000002</v>
      </c>
      <c r="P90" s="58">
        <v>280.39999999999998</v>
      </c>
      <c r="Q90" s="58">
        <v>15.8</v>
      </c>
      <c r="R90" s="58">
        <f t="shared" si="39"/>
        <v>393.4948</v>
      </c>
      <c r="S90" s="67">
        <v>314.8</v>
      </c>
      <c r="T90" s="66">
        <v>54.7</v>
      </c>
      <c r="U90" s="58">
        <v>82.1</v>
      </c>
      <c r="V90" s="67">
        <f t="shared" si="40"/>
        <v>136.80000000000001</v>
      </c>
      <c r="W90" s="66">
        <v>327.9</v>
      </c>
      <c r="X90" s="58">
        <v>156.6</v>
      </c>
      <c r="Y90" s="60">
        <v>149.30000000000001</v>
      </c>
      <c r="Z90" s="66">
        <v>40.200000000000003</v>
      </c>
      <c r="AA90" s="58">
        <v>54.228300000000004</v>
      </c>
      <c r="AB90" s="58">
        <v>223.6</v>
      </c>
      <c r="AC90" s="58">
        <v>37.5</v>
      </c>
      <c r="AD90" s="58">
        <f t="shared" si="41"/>
        <v>355.5283</v>
      </c>
      <c r="AE90" s="67">
        <v>256.39999999999998</v>
      </c>
      <c r="AF90" s="66">
        <v>88.3</v>
      </c>
      <c r="AG90" s="58">
        <v>70.7</v>
      </c>
      <c r="AH90" s="67">
        <f t="shared" si="42"/>
        <v>159</v>
      </c>
      <c r="AI90" s="66">
        <v>581.70000000000005</v>
      </c>
      <c r="AJ90" s="58">
        <v>194.9</v>
      </c>
      <c r="AK90" s="60">
        <v>101.1</v>
      </c>
      <c r="AL90" s="66">
        <v>8.1999999999999993</v>
      </c>
      <c r="AM90" s="58">
        <v>14.1</v>
      </c>
      <c r="AN90" s="58">
        <v>88</v>
      </c>
      <c r="AO90" s="71">
        <v>0</v>
      </c>
      <c r="AP90" s="58">
        <f t="shared" si="43"/>
        <v>110.3</v>
      </c>
      <c r="AQ90" s="67">
        <v>88.3</v>
      </c>
      <c r="AR90" s="66">
        <v>14.9</v>
      </c>
      <c r="AS90" s="58">
        <v>14</v>
      </c>
      <c r="AT90" s="67">
        <v>28.9</v>
      </c>
      <c r="AU90" s="66">
        <v>131.80000000000001</v>
      </c>
      <c r="AV90" s="58">
        <v>48.9</v>
      </c>
      <c r="AW90" s="60">
        <v>27.3</v>
      </c>
      <c r="AX90" s="66">
        <v>25.2</v>
      </c>
      <c r="AY90" s="58">
        <v>23.248900000000003</v>
      </c>
      <c r="AZ90" s="58">
        <v>144.30000000000001</v>
      </c>
      <c r="BA90" s="58" t="s">
        <v>418</v>
      </c>
      <c r="BB90" s="58">
        <f t="shared" si="44"/>
        <v>192.74890000000002</v>
      </c>
      <c r="BC90" s="67">
        <v>154.9</v>
      </c>
      <c r="BD90" s="257" t="s">
        <v>418</v>
      </c>
      <c r="BE90" s="258" t="s">
        <v>418</v>
      </c>
      <c r="BF90" s="67">
        <v>84.5</v>
      </c>
      <c r="BG90" s="66">
        <v>526.20000000000005</v>
      </c>
      <c r="BH90" s="58">
        <v>87.7</v>
      </c>
      <c r="BI90" s="60">
        <v>35</v>
      </c>
      <c r="BJ90" s="66">
        <v>4.0999999999999996</v>
      </c>
      <c r="BK90" s="58" t="s">
        <v>418</v>
      </c>
      <c r="BL90" s="58">
        <v>21</v>
      </c>
      <c r="BM90" s="58" t="s">
        <v>418</v>
      </c>
      <c r="BN90" s="58">
        <f t="shared" si="45"/>
        <v>25.1</v>
      </c>
      <c r="BO90" s="67">
        <v>16.3</v>
      </c>
      <c r="BP90" s="257" t="s">
        <v>418</v>
      </c>
      <c r="BQ90" s="258" t="s">
        <v>418</v>
      </c>
      <c r="BR90" s="67" t="s">
        <v>418</v>
      </c>
      <c r="BS90" s="66">
        <v>33.6</v>
      </c>
      <c r="BT90" s="58">
        <v>7.3</v>
      </c>
      <c r="BU90" s="60">
        <v>5.5</v>
      </c>
      <c r="BV90" s="66">
        <v>2</v>
      </c>
      <c r="BW90" s="58" t="s">
        <v>418</v>
      </c>
      <c r="BX90" s="58">
        <v>8.6</v>
      </c>
      <c r="BY90" s="58">
        <v>0</v>
      </c>
      <c r="BZ90" s="58">
        <f t="shared" si="46"/>
        <v>10.6</v>
      </c>
      <c r="CA90" s="67">
        <v>5.0999999999999996</v>
      </c>
      <c r="CB90" s="257" t="s">
        <v>418</v>
      </c>
      <c r="CC90" s="258" t="s">
        <v>418</v>
      </c>
      <c r="CD90" s="67">
        <v>20.399999999999999</v>
      </c>
      <c r="CE90" s="66">
        <v>58.3</v>
      </c>
      <c r="CF90" s="58">
        <v>10.8</v>
      </c>
      <c r="CG90" s="60">
        <v>4.0999999999999996</v>
      </c>
      <c r="CH90" s="66">
        <v>207.2</v>
      </c>
      <c r="CI90" s="58">
        <v>263.89999999999998</v>
      </c>
      <c r="CJ90" s="58">
        <v>904.6</v>
      </c>
      <c r="CK90" s="58">
        <v>190.8</v>
      </c>
      <c r="CL90" s="58">
        <f t="shared" si="35"/>
        <v>1566.5</v>
      </c>
      <c r="CM90" s="67">
        <f t="shared" si="36"/>
        <v>1207.2</v>
      </c>
      <c r="CN90" s="66">
        <v>340</v>
      </c>
      <c r="CO90" s="58">
        <v>397</v>
      </c>
      <c r="CP90" s="67">
        <f t="shared" si="47"/>
        <v>737</v>
      </c>
      <c r="CQ90" s="66">
        <v>2079.6</v>
      </c>
      <c r="CR90" s="58">
        <v>716.2</v>
      </c>
      <c r="CS90" s="60">
        <f t="shared" si="37"/>
        <v>421.10000000000008</v>
      </c>
      <c r="CT90" s="60">
        <f t="shared" si="48"/>
        <v>4804.2000000000007</v>
      </c>
      <c r="CW90" s="395"/>
    </row>
    <row r="91" spans="1:101" ht="12.75" customHeight="1">
      <c r="A91" s="194">
        <v>42583</v>
      </c>
      <c r="B91" s="66">
        <v>94.2</v>
      </c>
      <c r="C91" s="58">
        <v>115.95180000000001</v>
      </c>
      <c r="D91" s="58">
        <v>143.5</v>
      </c>
      <c r="E91" s="58">
        <v>137.69999999999999</v>
      </c>
      <c r="F91" s="58">
        <f t="shared" si="38"/>
        <v>491.35179999999997</v>
      </c>
      <c r="G91" s="67">
        <v>385.2</v>
      </c>
      <c r="H91" s="66">
        <v>114.6</v>
      </c>
      <c r="I91" s="58">
        <v>196</v>
      </c>
      <c r="J91" s="67">
        <v>310.60000000000002</v>
      </c>
      <c r="K91" s="66">
        <v>434.3</v>
      </c>
      <c r="L91" s="58">
        <v>221.9</v>
      </c>
      <c r="M91" s="60">
        <v>83.3</v>
      </c>
      <c r="N91" s="66">
        <v>36.4</v>
      </c>
      <c r="O91" s="58">
        <v>66.127399999999994</v>
      </c>
      <c r="P91" s="58">
        <v>285.39999999999998</v>
      </c>
      <c r="Q91" s="58">
        <v>16.8</v>
      </c>
      <c r="R91" s="58">
        <f t="shared" si="39"/>
        <v>404.72739999999999</v>
      </c>
      <c r="S91" s="67">
        <v>321.60000000000002</v>
      </c>
      <c r="T91" s="66">
        <v>55.2</v>
      </c>
      <c r="U91" s="58">
        <v>83</v>
      </c>
      <c r="V91" s="67">
        <f t="shared" si="40"/>
        <v>138.19999999999999</v>
      </c>
      <c r="W91" s="66">
        <v>353.6</v>
      </c>
      <c r="X91" s="58">
        <v>168.9</v>
      </c>
      <c r="Y91" s="60">
        <v>134</v>
      </c>
      <c r="Z91" s="66">
        <v>41.8</v>
      </c>
      <c r="AA91" s="58">
        <v>58.2241</v>
      </c>
      <c r="AB91" s="58">
        <v>224.7</v>
      </c>
      <c r="AC91" s="58">
        <v>38.4</v>
      </c>
      <c r="AD91" s="58">
        <f t="shared" si="41"/>
        <v>363.1241</v>
      </c>
      <c r="AE91" s="67">
        <v>265.10000000000002</v>
      </c>
      <c r="AF91" s="66">
        <v>89</v>
      </c>
      <c r="AG91" s="58">
        <v>70.400000000000006</v>
      </c>
      <c r="AH91" s="67">
        <f t="shared" si="42"/>
        <v>159.4</v>
      </c>
      <c r="AI91" s="66">
        <v>630.5</v>
      </c>
      <c r="AJ91" s="58">
        <v>203.1</v>
      </c>
      <c r="AK91" s="60">
        <v>99.6</v>
      </c>
      <c r="AL91" s="66">
        <v>8.1</v>
      </c>
      <c r="AM91" s="58">
        <v>14.6</v>
      </c>
      <c r="AN91" s="58">
        <v>86.3</v>
      </c>
      <c r="AO91" s="71">
        <v>0</v>
      </c>
      <c r="AP91" s="58">
        <f t="shared" si="43"/>
        <v>109</v>
      </c>
      <c r="AQ91" s="67">
        <v>86.8</v>
      </c>
      <c r="AR91" s="66">
        <v>16.100000000000001</v>
      </c>
      <c r="AS91" s="58">
        <v>12.4</v>
      </c>
      <c r="AT91" s="67">
        <v>28.5</v>
      </c>
      <c r="AU91" s="66">
        <v>131.80000000000001</v>
      </c>
      <c r="AV91" s="58">
        <v>50.7</v>
      </c>
      <c r="AW91" s="60">
        <v>24.1</v>
      </c>
      <c r="AX91" s="66">
        <v>25.3</v>
      </c>
      <c r="AY91" s="58">
        <v>24.190300000000001</v>
      </c>
      <c r="AZ91" s="58">
        <v>145.19999999999999</v>
      </c>
      <c r="BA91" s="58" t="s">
        <v>418</v>
      </c>
      <c r="BB91" s="58">
        <f t="shared" si="44"/>
        <v>194.69029999999998</v>
      </c>
      <c r="BC91" s="67">
        <v>156.4</v>
      </c>
      <c r="BD91" s="257" t="s">
        <v>418</v>
      </c>
      <c r="BE91" s="258" t="s">
        <v>418</v>
      </c>
      <c r="BF91" s="67">
        <v>86.3</v>
      </c>
      <c r="BG91" s="66">
        <v>495.7</v>
      </c>
      <c r="BH91" s="58">
        <v>89</v>
      </c>
      <c r="BI91" s="60">
        <v>30.5</v>
      </c>
      <c r="BJ91" s="66">
        <v>4.2</v>
      </c>
      <c r="BK91" s="58" t="s">
        <v>418</v>
      </c>
      <c r="BL91" s="58">
        <v>21</v>
      </c>
      <c r="BM91" s="58" t="s">
        <v>418</v>
      </c>
      <c r="BN91" s="58">
        <f t="shared" si="45"/>
        <v>25.2</v>
      </c>
      <c r="BO91" s="67">
        <v>16.399999999999999</v>
      </c>
      <c r="BP91" s="257" t="s">
        <v>418</v>
      </c>
      <c r="BQ91" s="258" t="s">
        <v>418</v>
      </c>
      <c r="BR91" s="67" t="s">
        <v>418</v>
      </c>
      <c r="BS91" s="66">
        <v>35.799999999999997</v>
      </c>
      <c r="BT91" s="58">
        <v>7.2</v>
      </c>
      <c r="BU91" s="60">
        <v>4.8</v>
      </c>
      <c r="BV91" s="66">
        <v>2.2000000000000002</v>
      </c>
      <c r="BW91" s="58" t="s">
        <v>418</v>
      </c>
      <c r="BX91" s="58">
        <v>8.8000000000000007</v>
      </c>
      <c r="BY91" s="58">
        <v>0</v>
      </c>
      <c r="BZ91" s="58">
        <f t="shared" si="46"/>
        <v>11</v>
      </c>
      <c r="CA91" s="67">
        <v>5.2</v>
      </c>
      <c r="CB91" s="257" t="s">
        <v>418</v>
      </c>
      <c r="CC91" s="258" t="s">
        <v>418</v>
      </c>
      <c r="CD91" s="67">
        <v>27.6</v>
      </c>
      <c r="CE91" s="66">
        <v>62.9</v>
      </c>
      <c r="CF91" s="58">
        <v>10.7</v>
      </c>
      <c r="CG91" s="60">
        <v>3.8</v>
      </c>
      <c r="CH91" s="66">
        <v>212.2</v>
      </c>
      <c r="CI91" s="58">
        <v>279.3</v>
      </c>
      <c r="CJ91" s="58">
        <v>915</v>
      </c>
      <c r="CK91" s="58">
        <v>193.2</v>
      </c>
      <c r="CL91" s="58">
        <f t="shared" si="35"/>
        <v>1599.7</v>
      </c>
      <c r="CM91" s="67">
        <f t="shared" si="36"/>
        <v>1236.7000000000003</v>
      </c>
      <c r="CN91" s="66">
        <v>354.4</v>
      </c>
      <c r="CO91" s="58">
        <v>396.2</v>
      </c>
      <c r="CP91" s="67">
        <f t="shared" si="47"/>
        <v>750.59999999999991</v>
      </c>
      <c r="CQ91" s="66">
        <v>2144.6</v>
      </c>
      <c r="CR91" s="58">
        <v>751.6</v>
      </c>
      <c r="CS91" s="60">
        <f t="shared" si="37"/>
        <v>380.1</v>
      </c>
      <c r="CT91" s="60">
        <f t="shared" si="48"/>
        <v>4875</v>
      </c>
      <c r="CW91" s="395"/>
    </row>
    <row r="92" spans="1:101" ht="12.75" customHeight="1">
      <c r="A92" s="194">
        <v>42614</v>
      </c>
      <c r="B92" s="66">
        <v>87.6</v>
      </c>
      <c r="C92" s="58">
        <v>111.19630000000001</v>
      </c>
      <c r="D92" s="58">
        <v>135.9</v>
      </c>
      <c r="E92" s="58">
        <v>129.9</v>
      </c>
      <c r="F92" s="58">
        <f t="shared" si="38"/>
        <v>464.59630000000004</v>
      </c>
      <c r="G92" s="67">
        <v>363.7</v>
      </c>
      <c r="H92" s="66">
        <v>114.2</v>
      </c>
      <c r="I92" s="58">
        <v>187.6</v>
      </c>
      <c r="J92" s="67">
        <v>301.8</v>
      </c>
      <c r="K92" s="66">
        <v>429.7</v>
      </c>
      <c r="L92" s="58">
        <v>220.1</v>
      </c>
      <c r="M92" s="60">
        <v>79.8</v>
      </c>
      <c r="N92" s="66">
        <v>31.8</v>
      </c>
      <c r="O92" s="58">
        <v>60.613500000000002</v>
      </c>
      <c r="P92" s="58">
        <v>258.5</v>
      </c>
      <c r="Q92" s="58">
        <v>15.1</v>
      </c>
      <c r="R92" s="58">
        <f t="shared" si="39"/>
        <v>366.01350000000002</v>
      </c>
      <c r="S92" s="67">
        <v>289.3</v>
      </c>
      <c r="T92" s="66">
        <v>54.6</v>
      </c>
      <c r="U92" s="58">
        <v>80.099999999999994</v>
      </c>
      <c r="V92" s="67">
        <f t="shared" si="40"/>
        <v>134.69999999999999</v>
      </c>
      <c r="W92" s="66">
        <v>331.9</v>
      </c>
      <c r="X92" s="58">
        <v>156</v>
      </c>
      <c r="Y92" s="60">
        <v>102.7</v>
      </c>
      <c r="Z92" s="66">
        <v>37.9</v>
      </c>
      <c r="AA92" s="58">
        <v>54.4833</v>
      </c>
      <c r="AB92" s="58">
        <v>209.1</v>
      </c>
      <c r="AC92" s="58">
        <v>34.299999999999997</v>
      </c>
      <c r="AD92" s="58">
        <f t="shared" si="41"/>
        <v>335.7833</v>
      </c>
      <c r="AE92" s="67">
        <v>247</v>
      </c>
      <c r="AF92" s="66">
        <v>89.2</v>
      </c>
      <c r="AG92" s="58">
        <v>70.7</v>
      </c>
      <c r="AH92" s="67">
        <f t="shared" si="42"/>
        <v>159.9</v>
      </c>
      <c r="AI92" s="66">
        <v>601.20000000000005</v>
      </c>
      <c r="AJ92" s="58">
        <v>197.8</v>
      </c>
      <c r="AK92" s="60">
        <v>120.5</v>
      </c>
      <c r="AL92" s="66">
        <v>7.3</v>
      </c>
      <c r="AM92" s="58">
        <v>13.3</v>
      </c>
      <c r="AN92" s="58">
        <v>81.099999999999994</v>
      </c>
      <c r="AO92" s="71">
        <v>0</v>
      </c>
      <c r="AP92" s="58">
        <f t="shared" si="43"/>
        <v>101.69999999999999</v>
      </c>
      <c r="AQ92" s="67">
        <v>81.400000000000006</v>
      </c>
      <c r="AR92" s="66">
        <v>15.6</v>
      </c>
      <c r="AS92" s="58">
        <v>12.9</v>
      </c>
      <c r="AT92" s="67">
        <v>28.5</v>
      </c>
      <c r="AU92" s="66">
        <v>123.3</v>
      </c>
      <c r="AV92" s="58">
        <v>52.7</v>
      </c>
      <c r="AW92" s="60">
        <v>22.8</v>
      </c>
      <c r="AX92" s="66">
        <v>24.3</v>
      </c>
      <c r="AY92" s="58">
        <v>24.147200000000002</v>
      </c>
      <c r="AZ92" s="58">
        <v>139.6</v>
      </c>
      <c r="BA92" s="58" t="s">
        <v>418</v>
      </c>
      <c r="BB92" s="58">
        <f t="shared" si="44"/>
        <v>188.0472</v>
      </c>
      <c r="BC92" s="67">
        <v>151.4</v>
      </c>
      <c r="BD92" s="257" t="s">
        <v>418</v>
      </c>
      <c r="BE92" s="258" t="s">
        <v>418</v>
      </c>
      <c r="BF92" s="67">
        <v>86.5</v>
      </c>
      <c r="BG92" s="66">
        <v>581</v>
      </c>
      <c r="BH92" s="58">
        <v>85.7</v>
      </c>
      <c r="BI92" s="60">
        <v>28.4</v>
      </c>
      <c r="BJ92" s="66">
        <v>3.9</v>
      </c>
      <c r="BK92" s="58" t="s">
        <v>418</v>
      </c>
      <c r="BL92" s="58">
        <v>21</v>
      </c>
      <c r="BM92" s="58" t="s">
        <v>418</v>
      </c>
      <c r="BN92" s="58">
        <f t="shared" si="45"/>
        <v>24.9</v>
      </c>
      <c r="BO92" s="67">
        <v>14.9</v>
      </c>
      <c r="BP92" s="257" t="s">
        <v>418</v>
      </c>
      <c r="BQ92" s="258" t="s">
        <v>418</v>
      </c>
      <c r="BR92" s="67" t="s">
        <v>418</v>
      </c>
      <c r="BS92" s="66">
        <v>39.4</v>
      </c>
      <c r="BT92" s="58">
        <v>6.9</v>
      </c>
      <c r="BU92" s="60">
        <v>4.8</v>
      </c>
      <c r="BV92" s="66">
        <v>2</v>
      </c>
      <c r="BW92" s="58" t="s">
        <v>418</v>
      </c>
      <c r="BX92" s="58">
        <v>7.7</v>
      </c>
      <c r="BY92" s="58">
        <v>0</v>
      </c>
      <c r="BZ92" s="58">
        <f t="shared" si="46"/>
        <v>9.6999999999999993</v>
      </c>
      <c r="CA92" s="67">
        <v>4.7</v>
      </c>
      <c r="CB92" s="257" t="s">
        <v>418</v>
      </c>
      <c r="CC92" s="258" t="s">
        <v>418</v>
      </c>
      <c r="CD92" s="67">
        <v>16.399999999999999</v>
      </c>
      <c r="CE92" s="66">
        <v>51.3</v>
      </c>
      <c r="CF92" s="58">
        <v>9.1999999999999993</v>
      </c>
      <c r="CG92" s="60">
        <v>3.5</v>
      </c>
      <c r="CH92" s="66">
        <v>194.9</v>
      </c>
      <c r="CI92" s="58">
        <v>264</v>
      </c>
      <c r="CJ92" s="58">
        <v>852.9</v>
      </c>
      <c r="CK92" s="58">
        <v>179.6</v>
      </c>
      <c r="CL92" s="58">
        <f t="shared" si="35"/>
        <v>1491.3999999999999</v>
      </c>
      <c r="CM92" s="67">
        <f t="shared" si="36"/>
        <v>1152.4000000000001</v>
      </c>
      <c r="CN92" s="66">
        <v>341.8</v>
      </c>
      <c r="CO92" s="58">
        <v>386</v>
      </c>
      <c r="CP92" s="67">
        <f t="shared" si="47"/>
        <v>727.8</v>
      </c>
      <c r="CQ92" s="66">
        <v>2157.8000000000002</v>
      </c>
      <c r="CR92" s="58">
        <v>728.4</v>
      </c>
      <c r="CS92" s="60">
        <f t="shared" si="37"/>
        <v>362.5</v>
      </c>
      <c r="CT92" s="60">
        <f t="shared" si="48"/>
        <v>4739.5</v>
      </c>
      <c r="CW92" s="395"/>
    </row>
    <row r="93" spans="1:101" ht="12.75" customHeight="1">
      <c r="A93" s="194">
        <v>42644</v>
      </c>
      <c r="B93" s="66">
        <v>90.7</v>
      </c>
      <c r="C93" s="58">
        <v>113.28439999999999</v>
      </c>
      <c r="D93" s="58">
        <v>140.69999999999999</v>
      </c>
      <c r="E93" s="58">
        <v>133.9</v>
      </c>
      <c r="F93" s="58">
        <f t="shared" si="38"/>
        <v>478.58439999999996</v>
      </c>
      <c r="G93" s="67">
        <v>374.1</v>
      </c>
      <c r="H93" s="66">
        <v>115.2</v>
      </c>
      <c r="I93" s="58">
        <v>198.3</v>
      </c>
      <c r="J93" s="67">
        <v>313.5</v>
      </c>
      <c r="K93" s="66">
        <v>446.2</v>
      </c>
      <c r="L93" s="58">
        <v>225.5</v>
      </c>
      <c r="M93" s="60">
        <v>85.9</v>
      </c>
      <c r="N93" s="66">
        <v>33.700000000000003</v>
      </c>
      <c r="O93" s="58">
        <v>63.277000000000001</v>
      </c>
      <c r="P93" s="58">
        <v>270</v>
      </c>
      <c r="Q93" s="58">
        <v>16</v>
      </c>
      <c r="R93" s="58">
        <f t="shared" si="39"/>
        <v>382.97699999999998</v>
      </c>
      <c r="S93" s="67">
        <v>302.2</v>
      </c>
      <c r="T93" s="66">
        <v>56.8</v>
      </c>
      <c r="U93" s="58">
        <v>86.1</v>
      </c>
      <c r="V93" s="67">
        <f t="shared" si="40"/>
        <v>142.89999999999998</v>
      </c>
      <c r="W93" s="66">
        <v>360.9</v>
      </c>
      <c r="X93" s="58">
        <v>168.2</v>
      </c>
      <c r="Y93" s="60">
        <v>104.9</v>
      </c>
      <c r="Z93" s="66">
        <v>39.299999999999997</v>
      </c>
      <c r="AA93" s="58">
        <v>56.783499999999997</v>
      </c>
      <c r="AB93" s="58">
        <v>221.2</v>
      </c>
      <c r="AC93" s="58">
        <v>40.1</v>
      </c>
      <c r="AD93" s="58">
        <f t="shared" si="41"/>
        <v>357.38350000000003</v>
      </c>
      <c r="AE93" s="67">
        <v>261.2</v>
      </c>
      <c r="AF93" s="66">
        <v>92</v>
      </c>
      <c r="AG93" s="58">
        <v>67.3</v>
      </c>
      <c r="AH93" s="67">
        <f t="shared" si="42"/>
        <v>159.30000000000001</v>
      </c>
      <c r="AI93" s="66">
        <v>633.5</v>
      </c>
      <c r="AJ93" s="58">
        <v>204.2</v>
      </c>
      <c r="AK93" s="60">
        <v>111.4</v>
      </c>
      <c r="AL93" s="66">
        <v>7.4</v>
      </c>
      <c r="AM93" s="58">
        <v>14.4</v>
      </c>
      <c r="AN93" s="58">
        <v>85.6</v>
      </c>
      <c r="AO93" s="71">
        <v>0</v>
      </c>
      <c r="AP93" s="58">
        <f t="shared" si="43"/>
        <v>107.39999999999999</v>
      </c>
      <c r="AQ93" s="67">
        <v>85.3</v>
      </c>
      <c r="AR93" s="66">
        <v>15.3</v>
      </c>
      <c r="AS93" s="58">
        <v>12.9</v>
      </c>
      <c r="AT93" s="67">
        <v>28.2</v>
      </c>
      <c r="AU93" s="66">
        <v>135.19999999999999</v>
      </c>
      <c r="AV93" s="58">
        <v>49.6</v>
      </c>
      <c r="AW93" s="60">
        <v>25</v>
      </c>
      <c r="AX93" s="66">
        <v>24.4</v>
      </c>
      <c r="AY93" s="58">
        <v>23.8217</v>
      </c>
      <c r="AZ93" s="58">
        <v>140.4</v>
      </c>
      <c r="BA93" s="58" t="s">
        <v>418</v>
      </c>
      <c r="BB93" s="58">
        <f t="shared" si="44"/>
        <v>188.6217</v>
      </c>
      <c r="BC93" s="67">
        <v>151.4</v>
      </c>
      <c r="BD93" s="257" t="s">
        <v>418</v>
      </c>
      <c r="BE93" s="258" t="s">
        <v>418</v>
      </c>
      <c r="BF93" s="67">
        <v>86.4</v>
      </c>
      <c r="BG93" s="66">
        <v>583.9</v>
      </c>
      <c r="BH93" s="58">
        <v>87</v>
      </c>
      <c r="BI93" s="60">
        <v>27.6</v>
      </c>
      <c r="BJ93" s="66">
        <v>3.9</v>
      </c>
      <c r="BK93" s="58" t="s">
        <v>418</v>
      </c>
      <c r="BL93" s="58">
        <v>20.399999999999999</v>
      </c>
      <c r="BM93" s="58" t="s">
        <v>418</v>
      </c>
      <c r="BN93" s="58">
        <f t="shared" si="45"/>
        <v>24.299999999999997</v>
      </c>
      <c r="BO93" s="67">
        <v>15.4</v>
      </c>
      <c r="BP93" s="257" t="s">
        <v>418</v>
      </c>
      <c r="BQ93" s="258" t="s">
        <v>418</v>
      </c>
      <c r="BR93" s="67" t="s">
        <v>418</v>
      </c>
      <c r="BS93" s="66">
        <v>41</v>
      </c>
      <c r="BT93" s="58">
        <v>7.1</v>
      </c>
      <c r="BU93" s="60">
        <v>5.5</v>
      </c>
      <c r="BV93" s="66">
        <v>2</v>
      </c>
      <c r="BW93" s="58" t="s">
        <v>418</v>
      </c>
      <c r="BX93" s="58">
        <v>7.6</v>
      </c>
      <c r="BY93" s="58">
        <v>0</v>
      </c>
      <c r="BZ93" s="58">
        <f t="shared" si="46"/>
        <v>9.6</v>
      </c>
      <c r="CA93" s="67">
        <v>4.5</v>
      </c>
      <c r="CB93" s="257" t="s">
        <v>418</v>
      </c>
      <c r="CC93" s="258" t="s">
        <v>418</v>
      </c>
      <c r="CD93" s="67">
        <v>15</v>
      </c>
      <c r="CE93" s="66">
        <v>50</v>
      </c>
      <c r="CF93" s="58">
        <v>8.9</v>
      </c>
      <c r="CG93" s="60">
        <v>3.6</v>
      </c>
      <c r="CH93" s="66">
        <v>201.5</v>
      </c>
      <c r="CI93" s="58">
        <v>271.7</v>
      </c>
      <c r="CJ93" s="58">
        <v>885.9</v>
      </c>
      <c r="CK93" s="58">
        <v>190.3</v>
      </c>
      <c r="CL93" s="58">
        <f t="shared" si="35"/>
        <v>1549.3999999999999</v>
      </c>
      <c r="CM93" s="67">
        <f t="shared" si="36"/>
        <v>1194.1000000000001</v>
      </c>
      <c r="CN93" s="66">
        <v>345.2</v>
      </c>
      <c r="CO93" s="58">
        <v>400.2</v>
      </c>
      <c r="CP93" s="67">
        <f t="shared" si="47"/>
        <v>745.4</v>
      </c>
      <c r="CQ93" s="66">
        <v>2250.6999999999998</v>
      </c>
      <c r="CR93" s="58">
        <v>750.5</v>
      </c>
      <c r="CS93" s="60">
        <f t="shared" si="37"/>
        <v>363.90000000000009</v>
      </c>
      <c r="CT93" s="60">
        <f t="shared" si="48"/>
        <v>4909.3999999999996</v>
      </c>
      <c r="CW93" s="395"/>
    </row>
    <row r="94" spans="1:101" ht="12.75" customHeight="1">
      <c r="A94" s="194">
        <v>42675</v>
      </c>
      <c r="B94" s="66">
        <v>94</v>
      </c>
      <c r="C94" s="58">
        <v>116.8952</v>
      </c>
      <c r="D94" s="58">
        <v>149.1</v>
      </c>
      <c r="E94" s="58">
        <v>140.6</v>
      </c>
      <c r="F94" s="58">
        <f t="shared" si="38"/>
        <v>500.59519999999998</v>
      </c>
      <c r="G94" s="67">
        <v>388.1</v>
      </c>
      <c r="H94" s="66">
        <v>104.9</v>
      </c>
      <c r="I94" s="58">
        <v>205.8</v>
      </c>
      <c r="J94" s="67">
        <v>310.7</v>
      </c>
      <c r="K94" s="66">
        <v>489.2</v>
      </c>
      <c r="L94" s="58">
        <v>241.2</v>
      </c>
      <c r="M94" s="60">
        <v>94.8</v>
      </c>
      <c r="N94" s="66">
        <v>34.1</v>
      </c>
      <c r="O94" s="58">
        <v>65.453000000000003</v>
      </c>
      <c r="P94" s="58">
        <v>274.5</v>
      </c>
      <c r="Q94" s="58">
        <v>16.399999999999999</v>
      </c>
      <c r="R94" s="58">
        <f t="shared" si="39"/>
        <v>390.45299999999997</v>
      </c>
      <c r="S94" s="67">
        <v>308.2</v>
      </c>
      <c r="T94" s="66">
        <v>53.4</v>
      </c>
      <c r="U94" s="58">
        <v>87</v>
      </c>
      <c r="V94" s="67">
        <f t="shared" si="40"/>
        <v>140.4</v>
      </c>
      <c r="W94" s="66">
        <v>410.5</v>
      </c>
      <c r="X94" s="58">
        <v>176</v>
      </c>
      <c r="Y94" s="60">
        <v>118.3</v>
      </c>
      <c r="Z94" s="66">
        <v>39.799999999999997</v>
      </c>
      <c r="AA94" s="58">
        <v>55.807000000000002</v>
      </c>
      <c r="AB94" s="58">
        <v>217.5</v>
      </c>
      <c r="AC94" s="58">
        <v>43</v>
      </c>
      <c r="AD94" s="58">
        <f t="shared" si="41"/>
        <v>356.10699999999997</v>
      </c>
      <c r="AE94" s="67">
        <v>259.10000000000002</v>
      </c>
      <c r="AF94" s="66">
        <v>88.2</v>
      </c>
      <c r="AG94" s="58">
        <v>73.2</v>
      </c>
      <c r="AH94" s="67">
        <f t="shared" si="42"/>
        <v>161.4</v>
      </c>
      <c r="AI94" s="66">
        <v>657.3</v>
      </c>
      <c r="AJ94" s="58">
        <v>215.2</v>
      </c>
      <c r="AK94" s="60">
        <v>97</v>
      </c>
      <c r="AL94" s="66">
        <v>9.1</v>
      </c>
      <c r="AM94" s="58">
        <v>15.1</v>
      </c>
      <c r="AN94" s="58">
        <v>89.4</v>
      </c>
      <c r="AO94" s="71">
        <v>0</v>
      </c>
      <c r="AP94" s="58">
        <f t="shared" si="43"/>
        <v>113.60000000000001</v>
      </c>
      <c r="AQ94" s="67">
        <v>91.1</v>
      </c>
      <c r="AR94" s="66">
        <v>16.399999999999999</v>
      </c>
      <c r="AS94" s="58">
        <v>11.4</v>
      </c>
      <c r="AT94" s="67">
        <v>27.8</v>
      </c>
      <c r="AU94" s="66">
        <v>160.69999999999999</v>
      </c>
      <c r="AV94" s="58">
        <v>51.3</v>
      </c>
      <c r="AW94" s="60">
        <v>21.7</v>
      </c>
      <c r="AX94" s="66">
        <v>25</v>
      </c>
      <c r="AY94" s="58">
        <v>24.0625</v>
      </c>
      <c r="AZ94" s="58">
        <v>145.4</v>
      </c>
      <c r="BA94" s="58" t="s">
        <v>418</v>
      </c>
      <c r="BB94" s="58">
        <f t="shared" si="44"/>
        <v>194.46250000000001</v>
      </c>
      <c r="BC94" s="67">
        <v>151.30000000000001</v>
      </c>
      <c r="BD94" s="257" t="s">
        <v>418</v>
      </c>
      <c r="BE94" s="258" t="s">
        <v>418</v>
      </c>
      <c r="BF94" s="67">
        <v>88.4</v>
      </c>
      <c r="BG94" s="66">
        <v>610.4</v>
      </c>
      <c r="BH94" s="58">
        <v>87.5</v>
      </c>
      <c r="BI94" s="60">
        <v>24.6</v>
      </c>
      <c r="BJ94" s="66">
        <v>4.3</v>
      </c>
      <c r="BK94" s="58" t="s">
        <v>418</v>
      </c>
      <c r="BL94" s="58">
        <v>21.7</v>
      </c>
      <c r="BM94" s="58" t="s">
        <v>418</v>
      </c>
      <c r="BN94" s="58">
        <f t="shared" si="45"/>
        <v>26</v>
      </c>
      <c r="BO94" s="67">
        <v>16.100000000000001</v>
      </c>
      <c r="BP94" s="257" t="s">
        <v>418</v>
      </c>
      <c r="BQ94" s="258" t="s">
        <v>418</v>
      </c>
      <c r="BR94" s="67" t="s">
        <v>418</v>
      </c>
      <c r="BS94" s="66">
        <v>42.6</v>
      </c>
      <c r="BT94" s="58">
        <v>7.5</v>
      </c>
      <c r="BU94" s="60">
        <v>5.4</v>
      </c>
      <c r="BV94" s="66">
        <v>1.8</v>
      </c>
      <c r="BW94" s="58" t="s">
        <v>418</v>
      </c>
      <c r="BX94" s="58">
        <v>7.2</v>
      </c>
      <c r="BY94" s="58">
        <v>0</v>
      </c>
      <c r="BZ94" s="58">
        <f t="shared" si="46"/>
        <v>9</v>
      </c>
      <c r="CA94" s="67">
        <v>4.4000000000000004</v>
      </c>
      <c r="CB94" s="257" t="s">
        <v>418</v>
      </c>
      <c r="CC94" s="258" t="s">
        <v>418</v>
      </c>
      <c r="CD94" s="67">
        <v>16.100000000000001</v>
      </c>
      <c r="CE94" s="66">
        <v>54.6</v>
      </c>
      <c r="CF94" s="58">
        <v>8.5</v>
      </c>
      <c r="CG94" s="60">
        <v>3.4</v>
      </c>
      <c r="CH94" s="66">
        <v>208.1</v>
      </c>
      <c r="CI94" s="58">
        <v>277.5</v>
      </c>
      <c r="CJ94" s="58">
        <v>904.8</v>
      </c>
      <c r="CK94" s="58">
        <v>200.3</v>
      </c>
      <c r="CL94" s="58">
        <f t="shared" si="35"/>
        <v>1590.7</v>
      </c>
      <c r="CM94" s="67">
        <f t="shared" si="36"/>
        <v>1218.3</v>
      </c>
      <c r="CN94" s="66">
        <v>332.4</v>
      </c>
      <c r="CO94" s="58">
        <v>412.5</v>
      </c>
      <c r="CP94" s="67">
        <f t="shared" si="47"/>
        <v>744.9</v>
      </c>
      <c r="CQ94" s="66">
        <v>2425.3000000000002</v>
      </c>
      <c r="CR94" s="58">
        <v>787.4</v>
      </c>
      <c r="CS94" s="60">
        <f t="shared" si="37"/>
        <v>365.2</v>
      </c>
      <c r="CT94" s="60">
        <f t="shared" si="48"/>
        <v>5126.0999999999995</v>
      </c>
      <c r="CW94" s="395"/>
    </row>
    <row r="95" spans="1:101" ht="12.75" customHeight="1">
      <c r="A95" s="194">
        <v>42705</v>
      </c>
      <c r="B95" s="66">
        <v>99.4</v>
      </c>
      <c r="C95" s="58">
        <v>119.1519</v>
      </c>
      <c r="D95" s="58">
        <v>159.19999999999999</v>
      </c>
      <c r="E95" s="58">
        <v>148.30000000000001</v>
      </c>
      <c r="F95" s="58">
        <f t="shared" si="38"/>
        <v>526.05189999999993</v>
      </c>
      <c r="G95" s="67">
        <v>403.8</v>
      </c>
      <c r="H95" s="66">
        <v>106.9</v>
      </c>
      <c r="I95" s="58">
        <v>226.9</v>
      </c>
      <c r="J95" s="67">
        <v>333.8</v>
      </c>
      <c r="K95" s="66">
        <v>475.1</v>
      </c>
      <c r="L95" s="58">
        <v>236.4</v>
      </c>
      <c r="M95" s="60">
        <v>86.7</v>
      </c>
      <c r="N95" s="66">
        <v>38.700000000000003</v>
      </c>
      <c r="O95" s="58">
        <v>68.1999</v>
      </c>
      <c r="P95" s="58">
        <v>295.8</v>
      </c>
      <c r="Q95" s="58">
        <v>18.399999999999999</v>
      </c>
      <c r="R95" s="58">
        <f t="shared" si="39"/>
        <v>421.09989999999999</v>
      </c>
      <c r="S95" s="67">
        <v>328.9</v>
      </c>
      <c r="T95" s="66">
        <v>58</v>
      </c>
      <c r="U95" s="58">
        <v>92.7</v>
      </c>
      <c r="V95" s="67">
        <f t="shared" si="40"/>
        <v>150.69999999999999</v>
      </c>
      <c r="W95" s="66">
        <v>413.4</v>
      </c>
      <c r="X95" s="58">
        <v>174.6</v>
      </c>
      <c r="Y95" s="60">
        <v>126.3</v>
      </c>
      <c r="Z95" s="66">
        <v>41.2</v>
      </c>
      <c r="AA95" s="58">
        <v>57.840400000000002</v>
      </c>
      <c r="AB95" s="58">
        <v>224.8</v>
      </c>
      <c r="AC95" s="58">
        <v>47.7</v>
      </c>
      <c r="AD95" s="58">
        <f t="shared" si="41"/>
        <v>371.54040000000003</v>
      </c>
      <c r="AE95" s="67">
        <v>268.8</v>
      </c>
      <c r="AF95" s="66">
        <v>85.9</v>
      </c>
      <c r="AG95" s="58">
        <v>79.900000000000006</v>
      </c>
      <c r="AH95" s="67">
        <f t="shared" si="42"/>
        <v>165.8</v>
      </c>
      <c r="AI95" s="66">
        <v>595.4</v>
      </c>
      <c r="AJ95" s="58">
        <v>200</v>
      </c>
      <c r="AK95" s="60">
        <v>92.8</v>
      </c>
      <c r="AL95" s="66">
        <v>8.6999999999999993</v>
      </c>
      <c r="AM95" s="58">
        <v>14.9</v>
      </c>
      <c r="AN95" s="58">
        <v>89.7</v>
      </c>
      <c r="AO95" s="71">
        <v>0</v>
      </c>
      <c r="AP95" s="58">
        <f t="shared" si="43"/>
        <v>113.30000000000001</v>
      </c>
      <c r="AQ95" s="67">
        <v>91</v>
      </c>
      <c r="AR95" s="66">
        <v>15.5</v>
      </c>
      <c r="AS95" s="58">
        <v>14.6</v>
      </c>
      <c r="AT95" s="67">
        <v>30</v>
      </c>
      <c r="AU95" s="66">
        <v>158.30000000000001</v>
      </c>
      <c r="AV95" s="58">
        <v>49.8</v>
      </c>
      <c r="AW95" s="60">
        <v>24</v>
      </c>
      <c r="AX95" s="66">
        <v>25.9</v>
      </c>
      <c r="AY95" s="58">
        <v>24.6221</v>
      </c>
      <c r="AZ95" s="58">
        <v>148.19999999999999</v>
      </c>
      <c r="BA95" s="58" t="s">
        <v>418</v>
      </c>
      <c r="BB95" s="58">
        <f t="shared" si="44"/>
        <v>198.72209999999998</v>
      </c>
      <c r="BC95" s="67">
        <v>155.1</v>
      </c>
      <c r="BD95" s="257" t="s">
        <v>418</v>
      </c>
      <c r="BE95" s="258" t="s">
        <v>418</v>
      </c>
      <c r="BF95" s="67">
        <v>90.8</v>
      </c>
      <c r="BG95" s="66">
        <v>593.70000000000005</v>
      </c>
      <c r="BH95" s="58">
        <v>87</v>
      </c>
      <c r="BI95" s="60">
        <v>53.3</v>
      </c>
      <c r="BJ95" s="66">
        <v>4.9000000000000004</v>
      </c>
      <c r="BK95" s="58" t="s">
        <v>418</v>
      </c>
      <c r="BL95" s="58">
        <v>24.4</v>
      </c>
      <c r="BM95" s="58" t="s">
        <v>418</v>
      </c>
      <c r="BN95" s="58">
        <f t="shared" si="45"/>
        <v>29.299999999999997</v>
      </c>
      <c r="BO95" s="67">
        <v>18.5</v>
      </c>
      <c r="BP95" s="257" t="s">
        <v>418</v>
      </c>
      <c r="BQ95" s="258" t="s">
        <v>418</v>
      </c>
      <c r="BR95" s="67" t="s">
        <v>418</v>
      </c>
      <c r="BS95" s="66">
        <v>44</v>
      </c>
      <c r="BT95" s="58">
        <v>8.1999999999999993</v>
      </c>
      <c r="BU95" s="60">
        <v>5</v>
      </c>
      <c r="BV95" s="66">
        <v>1.8</v>
      </c>
      <c r="BW95" s="58" t="s">
        <v>418</v>
      </c>
      <c r="BX95" s="58">
        <v>6.8</v>
      </c>
      <c r="BY95" s="58">
        <v>0</v>
      </c>
      <c r="BZ95" s="58">
        <f t="shared" si="46"/>
        <v>8.6</v>
      </c>
      <c r="CA95" s="67">
        <v>4.5999999999999996</v>
      </c>
      <c r="CB95" s="257" t="s">
        <v>418</v>
      </c>
      <c r="CC95" s="258" t="s">
        <v>418</v>
      </c>
      <c r="CD95" s="67">
        <v>12.9</v>
      </c>
      <c r="CE95" s="66">
        <v>53.3</v>
      </c>
      <c r="CF95" s="58">
        <v>7.5</v>
      </c>
      <c r="CG95" s="60">
        <v>3.1</v>
      </c>
      <c r="CH95" s="66">
        <v>220.5</v>
      </c>
      <c r="CI95" s="58">
        <v>284.89999999999998</v>
      </c>
      <c r="CJ95" s="58">
        <v>948.9</v>
      </c>
      <c r="CK95" s="58">
        <v>214.7</v>
      </c>
      <c r="CL95" s="58">
        <f t="shared" si="35"/>
        <v>1669</v>
      </c>
      <c r="CM95" s="67">
        <f t="shared" si="36"/>
        <v>1270.6999999999998</v>
      </c>
      <c r="CN95" s="66">
        <v>329.8</v>
      </c>
      <c r="CO95" s="58">
        <v>454.1</v>
      </c>
      <c r="CP95" s="67">
        <f t="shared" si="47"/>
        <v>783.90000000000009</v>
      </c>
      <c r="CQ95" s="66">
        <v>2333.1999999999998</v>
      </c>
      <c r="CR95" s="58">
        <v>763.5</v>
      </c>
      <c r="CS95" s="60">
        <f t="shared" si="37"/>
        <v>391.20000000000005</v>
      </c>
      <c r="CT95" s="60">
        <f t="shared" si="48"/>
        <v>5177.3</v>
      </c>
      <c r="CV95" s="395"/>
      <c r="CW95" s="395"/>
    </row>
    <row r="96" spans="1:101" ht="12.75" customHeight="1">
      <c r="A96" s="194">
        <v>42736</v>
      </c>
      <c r="B96" s="66">
        <v>88.3</v>
      </c>
      <c r="C96" s="58">
        <v>105.6139</v>
      </c>
      <c r="D96" s="58">
        <v>143.80000000000001</v>
      </c>
      <c r="E96" s="58">
        <v>117.6</v>
      </c>
      <c r="F96" s="58">
        <f t="shared" si="38"/>
        <v>455.31389999999999</v>
      </c>
      <c r="G96" s="67">
        <v>364.8</v>
      </c>
      <c r="H96" s="66">
        <v>107.9</v>
      </c>
      <c r="I96" s="58">
        <v>224.1</v>
      </c>
      <c r="J96" s="67">
        <v>332</v>
      </c>
      <c r="K96" s="66">
        <v>403.9</v>
      </c>
      <c r="L96" s="58">
        <v>225.7</v>
      </c>
      <c r="M96" s="60">
        <v>87.9</v>
      </c>
      <c r="N96" s="66">
        <v>32.799999999999997</v>
      </c>
      <c r="O96" s="58">
        <v>60.633900000000004</v>
      </c>
      <c r="P96" s="58">
        <v>254.7</v>
      </c>
      <c r="Q96" s="58">
        <v>17.2</v>
      </c>
      <c r="R96" s="58">
        <f t="shared" si="39"/>
        <v>365.33389999999997</v>
      </c>
      <c r="S96" s="67">
        <v>285.5</v>
      </c>
      <c r="T96" s="66">
        <v>55.3</v>
      </c>
      <c r="U96" s="58">
        <v>93.6</v>
      </c>
      <c r="V96" s="67">
        <f t="shared" si="40"/>
        <v>148.89999999999998</v>
      </c>
      <c r="W96" s="66">
        <v>332.3</v>
      </c>
      <c r="X96" s="58">
        <v>164.1</v>
      </c>
      <c r="Y96" s="60">
        <v>109.3</v>
      </c>
      <c r="Z96" s="66">
        <v>37.9</v>
      </c>
      <c r="AA96" s="58">
        <v>52.87</v>
      </c>
      <c r="AB96" s="58">
        <v>206.7</v>
      </c>
      <c r="AC96" s="58">
        <v>51.5</v>
      </c>
      <c r="AD96" s="58">
        <f t="shared" si="41"/>
        <v>348.96999999999997</v>
      </c>
      <c r="AE96" s="67">
        <v>281.89999999999998</v>
      </c>
      <c r="AF96" s="66">
        <v>81.400000000000006</v>
      </c>
      <c r="AG96" s="58">
        <v>78.2</v>
      </c>
      <c r="AH96" s="67">
        <f t="shared" si="42"/>
        <v>159.60000000000002</v>
      </c>
      <c r="AI96" s="66">
        <v>524.20000000000005</v>
      </c>
      <c r="AJ96" s="58">
        <v>190.2</v>
      </c>
      <c r="AK96" s="60">
        <v>93.9</v>
      </c>
      <c r="AL96" s="66">
        <v>8.1</v>
      </c>
      <c r="AM96" s="58">
        <v>14.1</v>
      </c>
      <c r="AN96" s="58">
        <v>86.7</v>
      </c>
      <c r="AO96" s="71">
        <v>0</v>
      </c>
      <c r="AP96" s="58">
        <f t="shared" si="43"/>
        <v>108.9</v>
      </c>
      <c r="AQ96" s="67">
        <v>85</v>
      </c>
      <c r="AR96" s="66">
        <v>15.3</v>
      </c>
      <c r="AS96" s="58">
        <v>14.5</v>
      </c>
      <c r="AT96" s="67">
        <v>29.8</v>
      </c>
      <c r="AU96" s="66">
        <v>130.5</v>
      </c>
      <c r="AV96" s="58">
        <v>50</v>
      </c>
      <c r="AW96" s="60">
        <v>20.9</v>
      </c>
      <c r="AX96" s="66">
        <v>24.2</v>
      </c>
      <c r="AY96" s="58">
        <v>22.862500000000001</v>
      </c>
      <c r="AZ96" s="58">
        <v>137</v>
      </c>
      <c r="BA96" s="58" t="s">
        <v>418</v>
      </c>
      <c r="BB96" s="58">
        <f t="shared" si="44"/>
        <v>184.0625</v>
      </c>
      <c r="BC96" s="67">
        <v>165</v>
      </c>
      <c r="BD96" s="257" t="s">
        <v>418</v>
      </c>
      <c r="BE96" s="258" t="s">
        <v>418</v>
      </c>
      <c r="BF96" s="67">
        <v>88.2</v>
      </c>
      <c r="BG96" s="66">
        <v>504.4</v>
      </c>
      <c r="BH96" s="58">
        <v>88.6</v>
      </c>
      <c r="BI96" s="60">
        <v>27.7</v>
      </c>
      <c r="BJ96" s="66">
        <v>4.3</v>
      </c>
      <c r="BK96" s="58" t="s">
        <v>418</v>
      </c>
      <c r="BL96" s="58">
        <v>22</v>
      </c>
      <c r="BM96" s="58" t="s">
        <v>418</v>
      </c>
      <c r="BN96" s="58">
        <f t="shared" si="45"/>
        <v>26.3</v>
      </c>
      <c r="BO96" s="67">
        <v>16.3</v>
      </c>
      <c r="BP96" s="257" t="s">
        <v>418</v>
      </c>
      <c r="BQ96" s="258" t="s">
        <v>418</v>
      </c>
      <c r="BR96" s="67" t="s">
        <v>418</v>
      </c>
      <c r="BS96" s="66">
        <v>39.5</v>
      </c>
      <c r="BT96" s="58">
        <v>7.9</v>
      </c>
      <c r="BU96" s="60">
        <v>6.4</v>
      </c>
      <c r="BV96" s="66">
        <v>1.5</v>
      </c>
      <c r="BW96" s="58" t="s">
        <v>418</v>
      </c>
      <c r="BX96" s="58">
        <v>5.8</v>
      </c>
      <c r="BY96" s="58">
        <v>0</v>
      </c>
      <c r="BZ96" s="58">
        <f t="shared" si="46"/>
        <v>7.3</v>
      </c>
      <c r="CA96" s="67">
        <v>6.1</v>
      </c>
      <c r="CB96" s="257" t="s">
        <v>418</v>
      </c>
      <c r="CC96" s="258" t="s">
        <v>418</v>
      </c>
      <c r="CD96" s="67">
        <v>11.7</v>
      </c>
      <c r="CE96" s="66">
        <v>39.6</v>
      </c>
      <c r="CF96" s="58">
        <v>7.9</v>
      </c>
      <c r="CG96" s="60">
        <v>3</v>
      </c>
      <c r="CH96" s="66">
        <v>197</v>
      </c>
      <c r="CI96" s="58">
        <v>256.3</v>
      </c>
      <c r="CJ96" s="58">
        <v>856.7</v>
      </c>
      <c r="CK96" s="58">
        <v>186.6</v>
      </c>
      <c r="CL96" s="58">
        <f t="shared" si="35"/>
        <v>1496.6</v>
      </c>
      <c r="CM96" s="67">
        <f t="shared" si="36"/>
        <v>1204.5999999999997</v>
      </c>
      <c r="CN96" s="66">
        <v>321</v>
      </c>
      <c r="CO96" s="58">
        <v>449.2</v>
      </c>
      <c r="CP96" s="67">
        <f t="shared" si="47"/>
        <v>770.2</v>
      </c>
      <c r="CQ96" s="66">
        <v>1974.4</v>
      </c>
      <c r="CR96" s="58">
        <v>734.5</v>
      </c>
      <c r="CS96" s="60">
        <f t="shared" si="37"/>
        <v>349.09999999999997</v>
      </c>
      <c r="CT96" s="60">
        <f t="shared" si="48"/>
        <v>4590.3000000000011</v>
      </c>
      <c r="CV96" s="395"/>
      <c r="CW96" s="395"/>
    </row>
    <row r="97" spans="1:101" ht="12.75" customHeight="1">
      <c r="A97" s="194">
        <v>42767</v>
      </c>
      <c r="B97" s="66">
        <v>89.8</v>
      </c>
      <c r="C97" s="58">
        <v>107.46680000000001</v>
      </c>
      <c r="D97" s="58">
        <v>144.80000000000001</v>
      </c>
      <c r="E97" s="58">
        <v>126.1</v>
      </c>
      <c r="F97" s="58">
        <f t="shared" si="38"/>
        <v>468.16679999999997</v>
      </c>
      <c r="G97" s="67">
        <v>380.7</v>
      </c>
      <c r="H97" s="66">
        <v>93.1</v>
      </c>
      <c r="I97" s="58">
        <v>216.8</v>
      </c>
      <c r="J97" s="67">
        <v>309.89999999999998</v>
      </c>
      <c r="K97" s="66">
        <v>421.5</v>
      </c>
      <c r="L97" s="58">
        <v>239.9</v>
      </c>
      <c r="M97" s="60">
        <v>83.2</v>
      </c>
      <c r="N97" s="66">
        <v>35.9</v>
      </c>
      <c r="O97" s="58">
        <v>60.586599999999997</v>
      </c>
      <c r="P97" s="58">
        <v>272.3</v>
      </c>
      <c r="Q97" s="58">
        <v>16.5</v>
      </c>
      <c r="R97" s="58">
        <f t="shared" si="39"/>
        <v>385.28660000000002</v>
      </c>
      <c r="S97" s="67">
        <v>307.39999999999998</v>
      </c>
      <c r="T97" s="66">
        <v>50.2</v>
      </c>
      <c r="U97" s="58">
        <v>84.6</v>
      </c>
      <c r="V97" s="67">
        <f t="shared" si="40"/>
        <v>134.80000000000001</v>
      </c>
      <c r="W97" s="66">
        <v>338.9</v>
      </c>
      <c r="X97" s="58">
        <v>172.5</v>
      </c>
      <c r="Y97" s="60">
        <v>105.2</v>
      </c>
      <c r="Z97" s="66">
        <v>36.799999999999997</v>
      </c>
      <c r="AA97" s="58">
        <v>51.390099999999997</v>
      </c>
      <c r="AB97" s="58">
        <v>205.2</v>
      </c>
      <c r="AC97" s="58">
        <v>53.4</v>
      </c>
      <c r="AD97" s="58">
        <f t="shared" si="41"/>
        <v>346.79009999999994</v>
      </c>
      <c r="AE97" s="67">
        <v>287.2</v>
      </c>
      <c r="AF97" s="66">
        <v>71.7</v>
      </c>
      <c r="AG97" s="58">
        <v>74.3</v>
      </c>
      <c r="AH97" s="67">
        <f t="shared" si="42"/>
        <v>146</v>
      </c>
      <c r="AI97" s="66">
        <v>534.29999999999995</v>
      </c>
      <c r="AJ97" s="58">
        <v>195.8</v>
      </c>
      <c r="AK97" s="60">
        <v>106.2</v>
      </c>
      <c r="AL97" s="66">
        <v>7.8</v>
      </c>
      <c r="AM97" s="58">
        <v>12.9</v>
      </c>
      <c r="AN97" s="58">
        <v>83.2</v>
      </c>
      <c r="AO97" s="71">
        <v>0</v>
      </c>
      <c r="AP97" s="58">
        <f t="shared" si="43"/>
        <v>103.9</v>
      </c>
      <c r="AQ97" s="67">
        <v>83</v>
      </c>
      <c r="AR97" s="66">
        <v>14.2</v>
      </c>
      <c r="AS97" s="58">
        <v>12.3</v>
      </c>
      <c r="AT97" s="67">
        <v>26.5</v>
      </c>
      <c r="AU97" s="66">
        <v>128.80000000000001</v>
      </c>
      <c r="AV97" s="58">
        <v>50.4</v>
      </c>
      <c r="AW97" s="60">
        <v>22.1</v>
      </c>
      <c r="AX97" s="66">
        <v>24.5</v>
      </c>
      <c r="AY97" s="58">
        <v>22.3063</v>
      </c>
      <c r="AZ97" s="58">
        <v>138.4</v>
      </c>
      <c r="BA97" s="58" t="s">
        <v>418</v>
      </c>
      <c r="BB97" s="58">
        <f t="shared" si="44"/>
        <v>185.2063</v>
      </c>
      <c r="BC97" s="67">
        <v>167.8</v>
      </c>
      <c r="BD97" s="257" t="s">
        <v>418</v>
      </c>
      <c r="BE97" s="258" t="s">
        <v>418</v>
      </c>
      <c r="BF97" s="67">
        <v>75.900000000000006</v>
      </c>
      <c r="BG97" s="66">
        <v>484.2</v>
      </c>
      <c r="BH97" s="58">
        <v>92.2</v>
      </c>
      <c r="BI97" s="60">
        <v>27.3</v>
      </c>
      <c r="BJ97" s="66">
        <v>4.3</v>
      </c>
      <c r="BK97" s="58" t="s">
        <v>418</v>
      </c>
      <c r="BL97" s="58">
        <v>22.5</v>
      </c>
      <c r="BM97" s="58" t="s">
        <v>418</v>
      </c>
      <c r="BN97" s="58">
        <f t="shared" si="45"/>
        <v>26.8</v>
      </c>
      <c r="BO97" s="67">
        <v>16.8</v>
      </c>
      <c r="BP97" s="257" t="s">
        <v>418</v>
      </c>
      <c r="BQ97" s="258" t="s">
        <v>418</v>
      </c>
      <c r="BR97" s="67" t="s">
        <v>418</v>
      </c>
      <c r="BS97" s="66">
        <v>39.700000000000003</v>
      </c>
      <c r="BT97" s="58">
        <v>8.3000000000000007</v>
      </c>
      <c r="BU97" s="60">
        <v>5.4</v>
      </c>
      <c r="BV97" s="66">
        <v>1.6</v>
      </c>
      <c r="BW97" s="58" t="s">
        <v>418</v>
      </c>
      <c r="BX97" s="58">
        <v>6.3</v>
      </c>
      <c r="BY97" s="58">
        <v>0</v>
      </c>
      <c r="BZ97" s="58">
        <f t="shared" si="46"/>
        <v>7.9</v>
      </c>
      <c r="CA97" s="67">
        <v>4.2</v>
      </c>
      <c r="CB97" s="257" t="s">
        <v>418</v>
      </c>
      <c r="CC97" s="258" t="s">
        <v>418</v>
      </c>
      <c r="CD97" s="67">
        <v>10.199999999999999</v>
      </c>
      <c r="CE97" s="66">
        <v>40.799999999999997</v>
      </c>
      <c r="CF97" s="58">
        <v>7.2</v>
      </c>
      <c r="CG97" s="60">
        <v>3.1</v>
      </c>
      <c r="CH97" s="66">
        <v>200.6</v>
      </c>
      <c r="CI97" s="58">
        <v>254.8</v>
      </c>
      <c r="CJ97" s="58">
        <v>872.7</v>
      </c>
      <c r="CK97" s="58">
        <v>196.3</v>
      </c>
      <c r="CL97" s="58">
        <f t="shared" si="35"/>
        <v>1524.3999999999999</v>
      </c>
      <c r="CM97" s="67">
        <f t="shared" si="36"/>
        <v>1247.0999999999999</v>
      </c>
      <c r="CN97" s="66">
        <v>284.89999999999998</v>
      </c>
      <c r="CO97" s="58">
        <v>418.4</v>
      </c>
      <c r="CP97" s="67">
        <f t="shared" si="47"/>
        <v>703.3</v>
      </c>
      <c r="CQ97" s="66">
        <v>1988.2</v>
      </c>
      <c r="CR97" s="58">
        <v>766.2</v>
      </c>
      <c r="CS97" s="60">
        <f t="shared" si="37"/>
        <v>352.50000000000006</v>
      </c>
      <c r="CT97" s="60">
        <f t="shared" si="48"/>
        <v>4568.3999999999996</v>
      </c>
      <c r="CV97" s="395"/>
      <c r="CW97" s="395"/>
    </row>
    <row r="98" spans="1:101" ht="12.75" customHeight="1">
      <c r="A98" s="194">
        <v>42795</v>
      </c>
      <c r="B98" s="66">
        <v>91.6</v>
      </c>
      <c r="C98" s="58">
        <v>121.2513</v>
      </c>
      <c r="D98" s="58">
        <v>160.69999999999999</v>
      </c>
      <c r="E98" s="58">
        <v>135.1</v>
      </c>
      <c r="F98" s="58">
        <f t="shared" si="38"/>
        <v>508.65129999999999</v>
      </c>
      <c r="G98" s="67">
        <v>408.6</v>
      </c>
      <c r="H98" s="66">
        <v>104.4</v>
      </c>
      <c r="I98" s="58">
        <v>217</v>
      </c>
      <c r="J98" s="67">
        <v>321.39999999999998</v>
      </c>
      <c r="K98" s="66">
        <v>469.2</v>
      </c>
      <c r="L98" s="58">
        <v>246.1</v>
      </c>
      <c r="M98" s="60">
        <v>92.3</v>
      </c>
      <c r="N98" s="66">
        <v>36.299999999999997</v>
      </c>
      <c r="O98" s="58">
        <v>67.427000000000007</v>
      </c>
      <c r="P98" s="58">
        <v>283.60000000000002</v>
      </c>
      <c r="Q98" s="58">
        <v>18.5</v>
      </c>
      <c r="R98" s="58">
        <f t="shared" si="39"/>
        <v>405.827</v>
      </c>
      <c r="S98" s="67">
        <v>318.39999999999998</v>
      </c>
      <c r="T98" s="66">
        <v>58.4</v>
      </c>
      <c r="U98" s="58">
        <v>86.7</v>
      </c>
      <c r="V98" s="67">
        <f t="shared" si="40"/>
        <v>145.1</v>
      </c>
      <c r="W98" s="66">
        <v>405</v>
      </c>
      <c r="X98" s="58">
        <v>186.4</v>
      </c>
      <c r="Y98" s="60">
        <v>123</v>
      </c>
      <c r="Z98" s="66">
        <v>35.5</v>
      </c>
      <c r="AA98" s="58">
        <v>53.249699999999997</v>
      </c>
      <c r="AB98" s="58">
        <v>203.7</v>
      </c>
      <c r="AC98" s="58">
        <v>55.2</v>
      </c>
      <c r="AD98" s="58">
        <f t="shared" si="41"/>
        <v>347.6497</v>
      </c>
      <c r="AE98" s="67">
        <v>285.2</v>
      </c>
      <c r="AF98" s="66">
        <v>85.6</v>
      </c>
      <c r="AG98" s="58">
        <v>72.7</v>
      </c>
      <c r="AH98" s="67">
        <f t="shared" si="42"/>
        <v>158.30000000000001</v>
      </c>
      <c r="AI98" s="66">
        <v>542.4</v>
      </c>
      <c r="AJ98" s="58">
        <v>203.9</v>
      </c>
      <c r="AK98" s="60">
        <v>95.6</v>
      </c>
      <c r="AL98" s="66">
        <v>8.6</v>
      </c>
      <c r="AM98" s="58">
        <v>14.9</v>
      </c>
      <c r="AN98" s="58">
        <v>90.4</v>
      </c>
      <c r="AO98" s="71">
        <v>0</v>
      </c>
      <c r="AP98" s="58">
        <f t="shared" si="43"/>
        <v>113.9</v>
      </c>
      <c r="AQ98" s="67">
        <v>90.1</v>
      </c>
      <c r="AR98" s="66">
        <v>17.8</v>
      </c>
      <c r="AS98" s="58">
        <v>13</v>
      </c>
      <c r="AT98" s="67">
        <v>30.8</v>
      </c>
      <c r="AU98" s="66">
        <v>144.80000000000001</v>
      </c>
      <c r="AV98" s="58">
        <v>52.2</v>
      </c>
      <c r="AW98" s="60">
        <v>23.6</v>
      </c>
      <c r="AX98" s="66">
        <v>24.8</v>
      </c>
      <c r="AY98" s="58">
        <v>24.011299999999999</v>
      </c>
      <c r="AZ98" s="58">
        <v>142</v>
      </c>
      <c r="BA98" s="58" t="s">
        <v>418</v>
      </c>
      <c r="BB98" s="58">
        <f t="shared" si="44"/>
        <v>190.81130000000002</v>
      </c>
      <c r="BC98" s="67">
        <v>171.4</v>
      </c>
      <c r="BD98" s="257" t="s">
        <v>418</v>
      </c>
      <c r="BE98" s="258" t="s">
        <v>418</v>
      </c>
      <c r="BF98" s="67">
        <v>92.3</v>
      </c>
      <c r="BG98" s="66">
        <v>585</v>
      </c>
      <c r="BH98" s="58">
        <v>91.9</v>
      </c>
      <c r="BI98" s="60">
        <v>55.3</v>
      </c>
      <c r="BJ98" s="66">
        <v>4.3</v>
      </c>
      <c r="BK98" s="58" t="s">
        <v>418</v>
      </c>
      <c r="BL98" s="58">
        <v>22.7</v>
      </c>
      <c r="BM98" s="58" t="s">
        <v>418</v>
      </c>
      <c r="BN98" s="58">
        <f t="shared" si="45"/>
        <v>27</v>
      </c>
      <c r="BO98" s="67">
        <v>16.100000000000001</v>
      </c>
      <c r="BP98" s="257" t="s">
        <v>418</v>
      </c>
      <c r="BQ98" s="258" t="s">
        <v>418</v>
      </c>
      <c r="BR98" s="67" t="s">
        <v>418</v>
      </c>
      <c r="BS98" s="66">
        <v>39.700000000000003</v>
      </c>
      <c r="BT98" s="58">
        <v>7.7</v>
      </c>
      <c r="BU98" s="60">
        <v>5</v>
      </c>
      <c r="BV98" s="66">
        <v>1.7</v>
      </c>
      <c r="BW98" s="58" t="s">
        <v>418</v>
      </c>
      <c r="BX98" s="58">
        <v>6.8</v>
      </c>
      <c r="BY98" s="58">
        <v>0</v>
      </c>
      <c r="BZ98" s="58">
        <f t="shared" si="46"/>
        <v>8.5</v>
      </c>
      <c r="CA98" s="67">
        <v>4</v>
      </c>
      <c r="CB98" s="257" t="s">
        <v>418</v>
      </c>
      <c r="CC98" s="258" t="s">
        <v>418</v>
      </c>
      <c r="CD98" s="67">
        <v>17</v>
      </c>
      <c r="CE98" s="66">
        <v>52.5</v>
      </c>
      <c r="CF98" s="58">
        <v>7.6</v>
      </c>
      <c r="CG98" s="60">
        <v>3</v>
      </c>
      <c r="CH98" s="66">
        <v>202.7</v>
      </c>
      <c r="CI98" s="58">
        <v>281</v>
      </c>
      <c r="CJ98" s="58">
        <v>910</v>
      </c>
      <c r="CK98" s="58">
        <v>209.1</v>
      </c>
      <c r="CL98" s="58">
        <f t="shared" si="35"/>
        <v>1602.8</v>
      </c>
      <c r="CM98" s="67">
        <f t="shared" si="36"/>
        <v>1293.8</v>
      </c>
      <c r="CN98" s="66">
        <v>339.2</v>
      </c>
      <c r="CO98" s="58">
        <v>425.7</v>
      </c>
      <c r="CP98" s="67">
        <f t="shared" si="47"/>
        <v>764.9</v>
      </c>
      <c r="CQ98" s="66">
        <v>2238.6</v>
      </c>
      <c r="CR98" s="58">
        <v>795.8</v>
      </c>
      <c r="CS98" s="60">
        <f t="shared" si="37"/>
        <v>397.8</v>
      </c>
      <c r="CT98" s="60">
        <f t="shared" si="48"/>
        <v>5004.0999999999995</v>
      </c>
      <c r="CV98" s="395"/>
      <c r="CW98" s="395"/>
    </row>
    <row r="99" spans="1:101" ht="12.75" customHeight="1">
      <c r="A99" s="194">
        <v>42826</v>
      </c>
      <c r="B99" s="66">
        <v>82.2</v>
      </c>
      <c r="C99" s="58">
        <v>111.5831</v>
      </c>
      <c r="D99" s="58">
        <v>143.69999999999999</v>
      </c>
      <c r="E99" s="58">
        <v>118.8</v>
      </c>
      <c r="F99" s="58">
        <f t="shared" si="38"/>
        <v>456.28309999999999</v>
      </c>
      <c r="G99" s="67">
        <v>366</v>
      </c>
      <c r="H99" s="66">
        <v>102.6</v>
      </c>
      <c r="I99" s="58">
        <v>206.6</v>
      </c>
      <c r="J99" s="67">
        <v>309.2</v>
      </c>
      <c r="K99" s="66">
        <v>422.3</v>
      </c>
      <c r="L99" s="58">
        <v>226.9</v>
      </c>
      <c r="M99" s="60">
        <v>73.5</v>
      </c>
      <c r="N99" s="66">
        <v>33.4</v>
      </c>
      <c r="O99" s="58">
        <v>61.295099999999998</v>
      </c>
      <c r="P99" s="58">
        <v>251.7</v>
      </c>
      <c r="Q99" s="58">
        <v>17.3</v>
      </c>
      <c r="R99" s="58">
        <f t="shared" si="39"/>
        <v>363.69509999999997</v>
      </c>
      <c r="S99" s="67">
        <v>284</v>
      </c>
      <c r="T99" s="66">
        <v>51.7</v>
      </c>
      <c r="U99" s="58">
        <v>85.3</v>
      </c>
      <c r="V99" s="67">
        <f t="shared" si="40"/>
        <v>137</v>
      </c>
      <c r="W99" s="66">
        <v>353.8</v>
      </c>
      <c r="X99" s="58">
        <v>162.69999999999999</v>
      </c>
      <c r="Y99" s="60">
        <v>115.7</v>
      </c>
      <c r="Z99" s="66">
        <v>35</v>
      </c>
      <c r="AA99" s="58">
        <v>54.846299999999999</v>
      </c>
      <c r="AB99" s="58">
        <v>197.5</v>
      </c>
      <c r="AC99" s="58">
        <v>52.4</v>
      </c>
      <c r="AD99" s="58">
        <f t="shared" si="41"/>
        <v>339.74629999999996</v>
      </c>
      <c r="AE99" s="67">
        <v>280.10000000000002</v>
      </c>
      <c r="AF99" s="66">
        <v>83.6</v>
      </c>
      <c r="AG99" s="58">
        <v>74.099999999999994</v>
      </c>
      <c r="AH99" s="67">
        <f t="shared" si="42"/>
        <v>157.69999999999999</v>
      </c>
      <c r="AI99" s="66">
        <v>554.4</v>
      </c>
      <c r="AJ99" s="58">
        <v>191.8</v>
      </c>
      <c r="AK99" s="60">
        <v>93.7</v>
      </c>
      <c r="AL99" s="66">
        <v>7.4</v>
      </c>
      <c r="AM99" s="58">
        <v>13.5</v>
      </c>
      <c r="AN99" s="58">
        <v>79.2</v>
      </c>
      <c r="AO99" s="71">
        <v>0</v>
      </c>
      <c r="AP99" s="58">
        <f t="shared" si="43"/>
        <v>100.1</v>
      </c>
      <c r="AQ99" s="67">
        <v>79.5</v>
      </c>
      <c r="AR99" s="66">
        <v>14.9</v>
      </c>
      <c r="AS99" s="58">
        <v>13.4</v>
      </c>
      <c r="AT99" s="67">
        <v>28.2</v>
      </c>
      <c r="AU99" s="66">
        <v>132.19999999999999</v>
      </c>
      <c r="AV99" s="58">
        <v>49.9</v>
      </c>
      <c r="AW99" s="60">
        <v>21.8</v>
      </c>
      <c r="AX99" s="66">
        <v>23.6</v>
      </c>
      <c r="AY99" s="58">
        <v>22.921799999999998</v>
      </c>
      <c r="AZ99" s="58">
        <v>133.19999999999999</v>
      </c>
      <c r="BA99" s="58" t="s">
        <v>418</v>
      </c>
      <c r="BB99" s="58">
        <f t="shared" si="44"/>
        <v>179.72179999999997</v>
      </c>
      <c r="BC99" s="67">
        <v>160.6</v>
      </c>
      <c r="BD99" s="257" t="s">
        <v>418</v>
      </c>
      <c r="BE99" s="258" t="s">
        <v>418</v>
      </c>
      <c r="BF99" s="67">
        <v>82.5</v>
      </c>
      <c r="BG99" s="66">
        <v>499.2</v>
      </c>
      <c r="BH99" s="58">
        <v>88.8</v>
      </c>
      <c r="BI99" s="60">
        <v>41.3</v>
      </c>
      <c r="BJ99" s="66">
        <v>3.9</v>
      </c>
      <c r="BK99" s="58" t="s">
        <v>418</v>
      </c>
      <c r="BL99" s="58">
        <v>20.100000000000001</v>
      </c>
      <c r="BM99" s="58" t="s">
        <v>418</v>
      </c>
      <c r="BN99" s="58">
        <f t="shared" si="45"/>
        <v>24</v>
      </c>
      <c r="BO99" s="67">
        <v>15.2</v>
      </c>
      <c r="BP99" s="257" t="s">
        <v>418</v>
      </c>
      <c r="BQ99" s="258" t="s">
        <v>418</v>
      </c>
      <c r="BR99" s="67" t="s">
        <v>418</v>
      </c>
      <c r="BS99" s="66">
        <v>35.700000000000003</v>
      </c>
      <c r="BT99" s="58">
        <v>7.1</v>
      </c>
      <c r="BU99" s="60">
        <v>4.8</v>
      </c>
      <c r="BV99" s="66">
        <v>1.8</v>
      </c>
      <c r="BW99" s="58" t="s">
        <v>418</v>
      </c>
      <c r="BX99" s="58">
        <v>6.9</v>
      </c>
      <c r="BY99" s="58">
        <v>0</v>
      </c>
      <c r="BZ99" s="58">
        <f t="shared" si="46"/>
        <v>8.7000000000000011</v>
      </c>
      <c r="CA99" s="67">
        <v>6.7</v>
      </c>
      <c r="CB99" s="257" t="s">
        <v>418</v>
      </c>
      <c r="CC99" s="258" t="s">
        <v>418</v>
      </c>
      <c r="CD99" s="67">
        <v>15.2</v>
      </c>
      <c r="CE99" s="66">
        <v>44.2</v>
      </c>
      <c r="CF99" s="58">
        <v>7.9</v>
      </c>
      <c r="CG99" s="60">
        <v>3.2</v>
      </c>
      <c r="CH99" s="66">
        <v>187.3</v>
      </c>
      <c r="CI99" s="58">
        <v>264.3</v>
      </c>
      <c r="CJ99" s="58">
        <v>832.4</v>
      </c>
      <c r="CK99" s="58">
        <v>188.8</v>
      </c>
      <c r="CL99" s="58">
        <f t="shared" si="35"/>
        <v>1472.8</v>
      </c>
      <c r="CM99" s="67">
        <f t="shared" si="36"/>
        <v>1192.1000000000001</v>
      </c>
      <c r="CN99" s="66">
        <v>315.5</v>
      </c>
      <c r="CO99" s="58">
        <v>414.3</v>
      </c>
      <c r="CP99" s="67">
        <f t="shared" si="47"/>
        <v>729.8</v>
      </c>
      <c r="CQ99" s="66">
        <v>2041.8</v>
      </c>
      <c r="CR99" s="58">
        <v>735.1</v>
      </c>
      <c r="CS99" s="60">
        <f t="shared" si="37"/>
        <v>354</v>
      </c>
      <c r="CT99" s="60">
        <f t="shared" si="48"/>
        <v>4598.3999999999996</v>
      </c>
      <c r="CV99" s="395"/>
      <c r="CW99" s="395"/>
    </row>
    <row r="100" spans="1:101" ht="12.75" customHeight="1">
      <c r="A100" s="194">
        <v>42856</v>
      </c>
      <c r="B100" s="66">
        <v>87.3</v>
      </c>
      <c r="C100" s="58">
        <v>116.97199999999999</v>
      </c>
      <c r="D100" s="58">
        <v>153.69999999999999</v>
      </c>
      <c r="E100" s="58">
        <v>129.1</v>
      </c>
      <c r="F100" s="58">
        <f t="shared" si="38"/>
        <v>487.072</v>
      </c>
      <c r="G100" s="67">
        <v>388.2</v>
      </c>
      <c r="H100" s="66">
        <v>97.9</v>
      </c>
      <c r="I100" s="58">
        <v>217.3</v>
      </c>
      <c r="J100" s="67">
        <v>315.2</v>
      </c>
      <c r="K100" s="66">
        <v>492</v>
      </c>
      <c r="L100" s="58">
        <v>255.4</v>
      </c>
      <c r="M100" s="60">
        <v>81.599999999999994</v>
      </c>
      <c r="N100" s="66">
        <v>35.200000000000003</v>
      </c>
      <c r="O100" s="58">
        <v>64.236999999999995</v>
      </c>
      <c r="P100" s="58">
        <v>274.60000000000002</v>
      </c>
      <c r="Q100" s="58">
        <v>18.2</v>
      </c>
      <c r="R100" s="58">
        <f t="shared" si="39"/>
        <v>392.23700000000002</v>
      </c>
      <c r="S100" s="67">
        <v>310.3</v>
      </c>
      <c r="T100" s="66">
        <v>51.6</v>
      </c>
      <c r="U100" s="58">
        <v>88.7</v>
      </c>
      <c r="V100" s="67">
        <f t="shared" si="40"/>
        <v>140.30000000000001</v>
      </c>
      <c r="W100" s="66">
        <v>417.3</v>
      </c>
      <c r="X100" s="58">
        <v>182.7</v>
      </c>
      <c r="Y100" s="60">
        <v>124.8</v>
      </c>
      <c r="Z100" s="66">
        <v>35.4</v>
      </c>
      <c r="AA100" s="58">
        <v>55.241</v>
      </c>
      <c r="AB100" s="58">
        <v>203.5</v>
      </c>
      <c r="AC100" s="58">
        <v>57.1</v>
      </c>
      <c r="AD100" s="58">
        <f t="shared" si="41"/>
        <v>351.24099999999999</v>
      </c>
      <c r="AE100" s="67">
        <v>291.89999999999998</v>
      </c>
      <c r="AF100" s="66">
        <v>80.8</v>
      </c>
      <c r="AG100" s="58">
        <v>73.599999999999994</v>
      </c>
      <c r="AH100" s="67">
        <f t="shared" si="42"/>
        <v>154.39999999999998</v>
      </c>
      <c r="AI100" s="66">
        <v>623.9</v>
      </c>
      <c r="AJ100" s="58">
        <v>215.6</v>
      </c>
      <c r="AK100" s="60">
        <v>104.9</v>
      </c>
      <c r="AL100" s="66">
        <v>8.8000000000000007</v>
      </c>
      <c r="AM100" s="58">
        <v>14.9</v>
      </c>
      <c r="AN100" s="58">
        <v>89.8</v>
      </c>
      <c r="AO100" s="71">
        <v>0</v>
      </c>
      <c r="AP100" s="58">
        <f t="shared" si="43"/>
        <v>113.5</v>
      </c>
      <c r="AQ100" s="67">
        <v>91</v>
      </c>
      <c r="AR100" s="66">
        <v>14.7</v>
      </c>
      <c r="AS100" s="58">
        <v>13</v>
      </c>
      <c r="AT100" s="67">
        <v>27.7</v>
      </c>
      <c r="AU100" s="66">
        <v>159.80000000000001</v>
      </c>
      <c r="AV100" s="58">
        <v>55.4</v>
      </c>
      <c r="AW100" s="60">
        <v>24.7</v>
      </c>
      <c r="AX100" s="66">
        <v>24.4</v>
      </c>
      <c r="AY100" s="58">
        <v>23.672999999999998</v>
      </c>
      <c r="AZ100" s="58">
        <v>140.1</v>
      </c>
      <c r="BA100" s="58" t="s">
        <v>418</v>
      </c>
      <c r="BB100" s="58">
        <f>SUM(AX100:BA100)</f>
        <v>188.173</v>
      </c>
      <c r="BC100" s="67">
        <v>169.6</v>
      </c>
      <c r="BD100" s="257" t="s">
        <v>418</v>
      </c>
      <c r="BE100" s="258" t="s">
        <v>418</v>
      </c>
      <c r="BF100" s="67">
        <v>81.7</v>
      </c>
      <c r="BG100" s="66">
        <v>602.70000000000005</v>
      </c>
      <c r="BH100" s="58">
        <v>97.2</v>
      </c>
      <c r="BI100" s="60">
        <v>56.2</v>
      </c>
      <c r="BJ100" s="66">
        <v>4</v>
      </c>
      <c r="BK100" s="58">
        <v>2.2549999999999999</v>
      </c>
      <c r="BL100" s="58">
        <v>20.7</v>
      </c>
      <c r="BM100" s="58" t="s">
        <v>418</v>
      </c>
      <c r="BN100" s="58">
        <f t="shared" si="45"/>
        <v>26.954999999999998</v>
      </c>
      <c r="BO100" s="67">
        <v>15.3</v>
      </c>
      <c r="BP100" s="257" t="s">
        <v>418</v>
      </c>
      <c r="BQ100" s="258" t="s">
        <v>418</v>
      </c>
      <c r="BR100" s="67" t="s">
        <v>418</v>
      </c>
      <c r="BS100" s="66">
        <v>37.200000000000003</v>
      </c>
      <c r="BT100" s="58">
        <v>7.2</v>
      </c>
      <c r="BU100" s="60">
        <v>4.9000000000000004</v>
      </c>
      <c r="BV100" s="66">
        <v>1.9</v>
      </c>
      <c r="BW100" s="58">
        <v>0.33200000000000002</v>
      </c>
      <c r="BX100" s="58">
        <v>7.6</v>
      </c>
      <c r="BY100" s="58">
        <v>0</v>
      </c>
      <c r="BZ100" s="58">
        <f t="shared" si="46"/>
        <v>9.831999999999999</v>
      </c>
      <c r="CA100" s="67">
        <v>7</v>
      </c>
      <c r="CB100" s="257" t="s">
        <v>418</v>
      </c>
      <c r="CC100" s="258" t="s">
        <v>418</v>
      </c>
      <c r="CD100" s="67">
        <v>14.4</v>
      </c>
      <c r="CE100" s="66">
        <v>51.2</v>
      </c>
      <c r="CF100" s="58">
        <v>9</v>
      </c>
      <c r="CG100" s="60">
        <v>4.0999999999999996</v>
      </c>
      <c r="CH100" s="66">
        <v>196.9</v>
      </c>
      <c r="CI100" s="58">
        <v>277.60000000000002</v>
      </c>
      <c r="CJ100" s="58">
        <v>890.1</v>
      </c>
      <c r="CK100" s="58">
        <v>204.7</v>
      </c>
      <c r="CL100" s="58">
        <f t="shared" si="35"/>
        <v>1569.3</v>
      </c>
      <c r="CM100" s="67">
        <f t="shared" si="36"/>
        <v>1273.3</v>
      </c>
      <c r="CN100" s="66">
        <v>307.8</v>
      </c>
      <c r="CO100" s="58">
        <v>425.8</v>
      </c>
      <c r="CP100" s="67">
        <f t="shared" si="47"/>
        <v>733.6</v>
      </c>
      <c r="CQ100" s="66">
        <v>2384.1</v>
      </c>
      <c r="CR100" s="58">
        <v>822.5</v>
      </c>
      <c r="CS100" s="60">
        <f t="shared" si="37"/>
        <v>401.19999999999993</v>
      </c>
      <c r="CT100" s="60">
        <f t="shared" si="48"/>
        <v>5088.2</v>
      </c>
      <c r="CV100" s="395"/>
      <c r="CW100" s="395"/>
    </row>
    <row r="101" spans="1:101" ht="12.75" customHeight="1">
      <c r="A101" s="194">
        <v>42887</v>
      </c>
      <c r="B101" s="66">
        <v>81.8</v>
      </c>
      <c r="C101" s="58">
        <v>111.17149999999999</v>
      </c>
      <c r="D101" s="58">
        <v>141.9</v>
      </c>
      <c r="E101" s="58">
        <v>121.2</v>
      </c>
      <c r="F101" s="58">
        <f t="shared" si="38"/>
        <v>456.07149999999996</v>
      </c>
      <c r="G101" s="67">
        <v>365.8</v>
      </c>
      <c r="H101" s="66">
        <v>97.5</v>
      </c>
      <c r="I101" s="58">
        <v>211.4</v>
      </c>
      <c r="J101" s="67">
        <v>308.89999999999998</v>
      </c>
      <c r="K101" s="66">
        <v>436.7</v>
      </c>
      <c r="L101" s="58">
        <v>234.1</v>
      </c>
      <c r="M101" s="60">
        <v>78</v>
      </c>
      <c r="N101" s="66">
        <v>33.4</v>
      </c>
      <c r="O101" s="58">
        <v>60.710500000000003</v>
      </c>
      <c r="P101" s="58">
        <v>259.2</v>
      </c>
      <c r="Q101" s="58">
        <v>18.100000000000001</v>
      </c>
      <c r="R101" s="58">
        <f t="shared" si="39"/>
        <v>371.41050000000001</v>
      </c>
      <c r="S101" s="67">
        <v>291.5</v>
      </c>
      <c r="T101" s="66">
        <v>50.9</v>
      </c>
      <c r="U101" s="58">
        <v>87.6</v>
      </c>
      <c r="V101" s="67">
        <f t="shared" si="40"/>
        <v>138.5</v>
      </c>
      <c r="W101" s="66">
        <v>371.2</v>
      </c>
      <c r="X101" s="58">
        <v>166.4</v>
      </c>
      <c r="Y101" s="60">
        <v>110.1</v>
      </c>
      <c r="Z101" s="66">
        <v>33.799999999999997</v>
      </c>
      <c r="AA101" s="58">
        <v>52.96</v>
      </c>
      <c r="AB101" s="58">
        <v>191.4</v>
      </c>
      <c r="AC101" s="58">
        <v>54.5</v>
      </c>
      <c r="AD101" s="58">
        <f t="shared" si="41"/>
        <v>332.65999999999997</v>
      </c>
      <c r="AE101" s="67">
        <v>276.10000000000002</v>
      </c>
      <c r="AF101" s="66">
        <v>81.2</v>
      </c>
      <c r="AG101" s="58">
        <v>72.7</v>
      </c>
      <c r="AH101" s="67">
        <f t="shared" si="42"/>
        <v>153.9</v>
      </c>
      <c r="AI101" s="66">
        <v>652.5</v>
      </c>
      <c r="AJ101" s="58">
        <v>214.9</v>
      </c>
      <c r="AK101" s="60">
        <v>89.5</v>
      </c>
      <c r="AL101" s="66">
        <v>7.7</v>
      </c>
      <c r="AM101" s="58">
        <v>13.7</v>
      </c>
      <c r="AN101" s="58">
        <v>85.2</v>
      </c>
      <c r="AO101" s="71">
        <v>0</v>
      </c>
      <c r="AP101" s="58">
        <f t="shared" si="43"/>
        <v>106.6</v>
      </c>
      <c r="AQ101" s="67">
        <v>85.4</v>
      </c>
      <c r="AR101" s="66">
        <v>14.2</v>
      </c>
      <c r="AS101" s="58">
        <v>12.9</v>
      </c>
      <c r="AT101" s="67">
        <v>27</v>
      </c>
      <c r="AU101" s="66">
        <v>135.9</v>
      </c>
      <c r="AV101" s="58">
        <v>52.2</v>
      </c>
      <c r="AW101" s="60">
        <v>30</v>
      </c>
      <c r="AX101" s="66">
        <v>24.1</v>
      </c>
      <c r="AY101" s="58">
        <v>22.4084</v>
      </c>
      <c r="AZ101" s="58">
        <v>133.1</v>
      </c>
      <c r="BA101" s="58" t="s">
        <v>418</v>
      </c>
      <c r="BB101" s="58">
        <f>SUM(AX101:BA101)</f>
        <v>179.60839999999999</v>
      </c>
      <c r="BC101" s="67">
        <v>160.4</v>
      </c>
      <c r="BD101" s="257" t="s">
        <v>418</v>
      </c>
      <c r="BE101" s="258" t="s">
        <v>418</v>
      </c>
      <c r="BF101" s="67">
        <v>81.3</v>
      </c>
      <c r="BG101" s="66">
        <v>565.5</v>
      </c>
      <c r="BH101" s="58">
        <v>91.8</v>
      </c>
      <c r="BI101" s="60">
        <v>65.099999999999994</v>
      </c>
      <c r="BJ101" s="66">
        <v>3.9</v>
      </c>
      <c r="BK101" s="58" t="s">
        <v>418</v>
      </c>
      <c r="BL101" s="58">
        <v>19.899999999999999</v>
      </c>
      <c r="BM101" s="58" t="s">
        <v>418</v>
      </c>
      <c r="BN101" s="58">
        <f t="shared" si="45"/>
        <v>23.799999999999997</v>
      </c>
      <c r="BO101" s="67">
        <v>14.8</v>
      </c>
      <c r="BP101" s="257" t="s">
        <v>418</v>
      </c>
      <c r="BQ101" s="258" t="s">
        <v>418</v>
      </c>
      <c r="BR101" s="67" t="s">
        <v>418</v>
      </c>
      <c r="BS101" s="66">
        <v>35.6</v>
      </c>
      <c r="BT101" s="58">
        <v>6.9</v>
      </c>
      <c r="BU101" s="60">
        <v>4.9000000000000004</v>
      </c>
      <c r="BV101" s="66">
        <v>1.8</v>
      </c>
      <c r="BW101" s="58" t="s">
        <v>418</v>
      </c>
      <c r="BX101" s="58">
        <v>7.3</v>
      </c>
      <c r="BY101" s="58">
        <v>0</v>
      </c>
      <c r="BZ101" s="58">
        <f t="shared" si="46"/>
        <v>9.1</v>
      </c>
      <c r="CA101" s="67">
        <v>6.9</v>
      </c>
      <c r="CB101" s="257" t="s">
        <v>418</v>
      </c>
      <c r="CC101" s="258" t="s">
        <v>418</v>
      </c>
      <c r="CD101" s="67">
        <v>24.4</v>
      </c>
      <c r="CE101" s="66">
        <v>64.8</v>
      </c>
      <c r="CF101" s="58">
        <v>9.8000000000000007</v>
      </c>
      <c r="CG101" s="60">
        <v>3.6</v>
      </c>
      <c r="CH101" s="66">
        <v>186.5</v>
      </c>
      <c r="CI101" s="58">
        <v>261.10000000000002</v>
      </c>
      <c r="CJ101" s="58">
        <v>838</v>
      </c>
      <c r="CK101" s="58">
        <v>193.9</v>
      </c>
      <c r="CL101" s="58">
        <f t="shared" si="35"/>
        <v>1479.5</v>
      </c>
      <c r="CM101" s="67">
        <f t="shared" si="36"/>
        <v>1200.9000000000001</v>
      </c>
      <c r="CN101" s="66">
        <v>316.2</v>
      </c>
      <c r="CO101" s="58">
        <v>417.9</v>
      </c>
      <c r="CP101" s="67">
        <f t="shared" si="47"/>
        <v>734.09999999999991</v>
      </c>
      <c r="CQ101" s="66">
        <v>2262.1999999999998</v>
      </c>
      <c r="CR101" s="58">
        <v>776.2</v>
      </c>
      <c r="CS101" s="60">
        <f t="shared" si="37"/>
        <v>381.20000000000005</v>
      </c>
      <c r="CT101" s="60">
        <f t="shared" si="48"/>
        <v>4856.9999999999991</v>
      </c>
      <c r="CV101" s="395"/>
      <c r="CW101" s="395"/>
    </row>
    <row r="102" spans="1:101" ht="12.75" customHeight="1">
      <c r="A102" s="194">
        <v>42917</v>
      </c>
      <c r="B102" s="66">
        <v>88.4</v>
      </c>
      <c r="C102" s="58">
        <v>119.348</v>
      </c>
      <c r="D102" s="58">
        <v>148.80000000000001</v>
      </c>
      <c r="E102" s="58">
        <v>137.1</v>
      </c>
      <c r="F102" s="58">
        <f t="shared" si="38"/>
        <v>493.64800000000002</v>
      </c>
      <c r="G102" s="67">
        <v>393.3</v>
      </c>
      <c r="H102" s="66">
        <v>109.4</v>
      </c>
      <c r="I102" s="58">
        <v>224.3</v>
      </c>
      <c r="J102" s="67">
        <v>333.7</v>
      </c>
      <c r="K102" s="66">
        <v>454.8</v>
      </c>
      <c r="L102" s="58">
        <v>245.7</v>
      </c>
      <c r="M102" s="60">
        <v>79.2</v>
      </c>
      <c r="N102" s="66">
        <v>36.299999999999997</v>
      </c>
      <c r="O102" s="58">
        <v>64.540000000000006</v>
      </c>
      <c r="P102" s="58">
        <v>276.8</v>
      </c>
      <c r="Q102" s="58">
        <v>21.1</v>
      </c>
      <c r="R102" s="58">
        <f t="shared" si="39"/>
        <v>398.74</v>
      </c>
      <c r="S102" s="67">
        <v>317.7</v>
      </c>
      <c r="T102" s="66">
        <v>56.5</v>
      </c>
      <c r="U102" s="58">
        <v>92.1</v>
      </c>
      <c r="V102" s="67">
        <f t="shared" si="40"/>
        <v>148.6</v>
      </c>
      <c r="W102" s="66">
        <v>364.9</v>
      </c>
      <c r="X102" s="58">
        <v>178.1</v>
      </c>
      <c r="Y102" s="60">
        <v>122.1</v>
      </c>
      <c r="Z102" s="66">
        <v>37.6</v>
      </c>
      <c r="AA102" s="58">
        <v>58.768000000000001</v>
      </c>
      <c r="AB102" s="58">
        <v>207.3</v>
      </c>
      <c r="AC102" s="58">
        <v>64.5</v>
      </c>
      <c r="AD102" s="58">
        <f t="shared" si="41"/>
        <v>368.16800000000001</v>
      </c>
      <c r="AE102" s="67">
        <v>303.60000000000002</v>
      </c>
      <c r="AF102" s="66">
        <v>96.8</v>
      </c>
      <c r="AG102" s="58">
        <v>77</v>
      </c>
      <c r="AH102" s="67">
        <f t="shared" si="42"/>
        <v>173.8</v>
      </c>
      <c r="AI102" s="66">
        <v>658.6</v>
      </c>
      <c r="AJ102" s="58">
        <v>226.7</v>
      </c>
      <c r="AK102" s="60">
        <v>83.7</v>
      </c>
      <c r="AL102" s="66">
        <v>8.5</v>
      </c>
      <c r="AM102" s="58">
        <v>14.4</v>
      </c>
      <c r="AN102" s="58">
        <v>86.1</v>
      </c>
      <c r="AO102" s="71">
        <v>0</v>
      </c>
      <c r="AP102" s="58">
        <f t="shared" si="43"/>
        <v>109</v>
      </c>
      <c r="AQ102" s="67">
        <v>88.4</v>
      </c>
      <c r="AR102" s="66">
        <v>15.3</v>
      </c>
      <c r="AS102" s="58">
        <v>13.5</v>
      </c>
      <c r="AT102" s="67">
        <v>28.9</v>
      </c>
      <c r="AU102" s="66">
        <v>124.1</v>
      </c>
      <c r="AV102" s="58">
        <v>52.2</v>
      </c>
      <c r="AW102" s="60">
        <v>23</v>
      </c>
      <c r="AX102" s="66">
        <v>24.8</v>
      </c>
      <c r="AY102" s="58">
        <v>23.094999999999999</v>
      </c>
      <c r="AZ102" s="58">
        <v>139.1</v>
      </c>
      <c r="BA102" s="58" t="s">
        <v>418</v>
      </c>
      <c r="BB102" s="58">
        <f>SUM(AX102:BA102)</f>
        <v>186.995</v>
      </c>
      <c r="BC102" s="67">
        <v>167.3</v>
      </c>
      <c r="BD102" s="257" t="s">
        <v>418</v>
      </c>
      <c r="BE102" s="258" t="s">
        <v>418</v>
      </c>
      <c r="BF102" s="67">
        <v>83.9</v>
      </c>
      <c r="BG102" s="66">
        <v>538.29999999999995</v>
      </c>
      <c r="BH102" s="58">
        <v>93.8</v>
      </c>
      <c r="BI102" s="60">
        <v>26.3</v>
      </c>
      <c r="BJ102" s="66">
        <v>3.8</v>
      </c>
      <c r="BK102" s="58">
        <v>2.1779999999999999</v>
      </c>
      <c r="BL102" s="58">
        <v>20</v>
      </c>
      <c r="BM102" s="58" t="s">
        <v>418</v>
      </c>
      <c r="BN102" s="58">
        <f t="shared" si="45"/>
        <v>25.978000000000002</v>
      </c>
      <c r="BO102" s="67">
        <v>15.5</v>
      </c>
      <c r="BP102" s="257" t="s">
        <v>418</v>
      </c>
      <c r="BQ102" s="258" t="s">
        <v>418</v>
      </c>
      <c r="BR102" s="67" t="s">
        <v>418</v>
      </c>
      <c r="BS102" s="66">
        <v>33.299999999999997</v>
      </c>
      <c r="BT102" s="58">
        <v>7</v>
      </c>
      <c r="BU102" s="60">
        <v>4.8</v>
      </c>
      <c r="BV102" s="66">
        <v>2</v>
      </c>
      <c r="BW102" s="58">
        <v>0.34200000000000003</v>
      </c>
      <c r="BX102" s="58">
        <v>8.3000000000000007</v>
      </c>
      <c r="BY102" s="58">
        <v>0</v>
      </c>
      <c r="BZ102" s="58">
        <f t="shared" si="46"/>
        <v>10.642000000000001</v>
      </c>
      <c r="CA102" s="67">
        <v>7.6</v>
      </c>
      <c r="CB102" s="257" t="s">
        <v>418</v>
      </c>
      <c r="CC102" s="258" t="s">
        <v>418</v>
      </c>
      <c r="CD102" s="67">
        <v>18.8</v>
      </c>
      <c r="CE102" s="66">
        <v>58.7</v>
      </c>
      <c r="CF102" s="58">
        <v>10.5</v>
      </c>
      <c r="CG102" s="60">
        <v>3.4</v>
      </c>
      <c r="CH102" s="66">
        <v>201.5</v>
      </c>
      <c r="CI102" s="58">
        <v>282.7</v>
      </c>
      <c r="CJ102" s="58">
        <v>886.4</v>
      </c>
      <c r="CK102" s="58">
        <v>222.8</v>
      </c>
      <c r="CL102" s="58">
        <f t="shared" si="35"/>
        <v>1593.3999999999999</v>
      </c>
      <c r="CM102" s="67">
        <f t="shared" si="36"/>
        <v>1293.3999999999999</v>
      </c>
      <c r="CN102" s="66">
        <v>345.3</v>
      </c>
      <c r="CO102" s="58">
        <v>442.3</v>
      </c>
      <c r="CP102" s="67">
        <f t="shared" si="47"/>
        <v>787.6</v>
      </c>
      <c r="CQ102" s="66">
        <v>2232.6999999999998</v>
      </c>
      <c r="CR102" s="58">
        <v>814</v>
      </c>
      <c r="CS102" s="60">
        <f t="shared" si="37"/>
        <v>342.5</v>
      </c>
      <c r="CT102" s="60">
        <f t="shared" si="48"/>
        <v>4956.2</v>
      </c>
      <c r="CV102" s="395"/>
      <c r="CW102" s="395"/>
    </row>
    <row r="103" spans="1:101" ht="12.75" customHeight="1">
      <c r="A103" s="194">
        <v>42948</v>
      </c>
      <c r="B103" s="66">
        <v>88.9</v>
      </c>
      <c r="C103" s="58">
        <v>118.496</v>
      </c>
      <c r="D103" s="58">
        <v>151.9</v>
      </c>
      <c r="E103" s="58">
        <v>140</v>
      </c>
      <c r="F103" s="58">
        <f t="shared" si="38"/>
        <v>499.29600000000005</v>
      </c>
      <c r="G103" s="67">
        <v>393.7</v>
      </c>
      <c r="H103" s="66">
        <v>94.3</v>
      </c>
      <c r="I103" s="58">
        <v>217.8</v>
      </c>
      <c r="J103" s="67">
        <v>312.10000000000002</v>
      </c>
      <c r="K103" s="66">
        <v>464.2</v>
      </c>
      <c r="L103" s="58">
        <v>250.9</v>
      </c>
      <c r="M103" s="60">
        <v>73.7</v>
      </c>
      <c r="N103" s="66">
        <v>35.4</v>
      </c>
      <c r="O103" s="58">
        <v>64.566999999999993</v>
      </c>
      <c r="P103" s="58">
        <v>273</v>
      </c>
      <c r="Q103" s="58">
        <v>22.1</v>
      </c>
      <c r="R103" s="58">
        <f t="shared" si="39"/>
        <v>395.06700000000001</v>
      </c>
      <c r="S103" s="67">
        <v>315.39999999999998</v>
      </c>
      <c r="T103" s="66">
        <v>69.599999999999994</v>
      </c>
      <c r="U103" s="58">
        <v>91.6</v>
      </c>
      <c r="V103" s="67">
        <f t="shared" si="40"/>
        <v>161.19999999999999</v>
      </c>
      <c r="W103" s="66">
        <v>369.9</v>
      </c>
      <c r="X103" s="58">
        <v>178.1</v>
      </c>
      <c r="Y103" s="60">
        <v>116.1</v>
      </c>
      <c r="Z103" s="66">
        <v>37.1</v>
      </c>
      <c r="AA103" s="58">
        <v>59.121000000000002</v>
      </c>
      <c r="AB103" s="58">
        <v>205.4</v>
      </c>
      <c r="AC103" s="58">
        <v>65</v>
      </c>
      <c r="AD103" s="58">
        <f t="shared" si="41"/>
        <v>366.62099999999998</v>
      </c>
      <c r="AE103" s="67">
        <v>303.39999999999998</v>
      </c>
      <c r="AF103" s="66">
        <v>90.6</v>
      </c>
      <c r="AG103" s="58">
        <v>77.400000000000006</v>
      </c>
      <c r="AH103" s="67">
        <f t="shared" si="42"/>
        <v>168</v>
      </c>
      <c r="AI103" s="66">
        <v>665.9</v>
      </c>
      <c r="AJ103" s="58">
        <v>231.9</v>
      </c>
      <c r="AK103" s="60">
        <v>89.3</v>
      </c>
      <c r="AL103" s="66">
        <v>8</v>
      </c>
      <c r="AM103" s="58">
        <v>13.6</v>
      </c>
      <c r="AN103" s="58">
        <v>83.6</v>
      </c>
      <c r="AO103" s="71">
        <v>0</v>
      </c>
      <c r="AP103" s="58">
        <f t="shared" si="43"/>
        <v>105.19999999999999</v>
      </c>
      <c r="AQ103" s="67">
        <v>83.3</v>
      </c>
      <c r="AR103" s="66">
        <v>15.8</v>
      </c>
      <c r="AS103" s="58">
        <v>13.2</v>
      </c>
      <c r="AT103" s="67">
        <v>29</v>
      </c>
      <c r="AU103" s="66">
        <v>130.6</v>
      </c>
      <c r="AV103" s="58">
        <v>53.4</v>
      </c>
      <c r="AW103" s="60">
        <v>24</v>
      </c>
      <c r="AX103" s="66">
        <v>25.4</v>
      </c>
      <c r="AY103" s="58">
        <v>23.794</v>
      </c>
      <c r="AZ103" s="58">
        <v>141.6</v>
      </c>
      <c r="BA103" s="58" t="s">
        <v>418</v>
      </c>
      <c r="BB103" s="58">
        <f t="shared" si="44"/>
        <v>190.79399999999998</v>
      </c>
      <c r="BC103" s="67">
        <v>170.4</v>
      </c>
      <c r="BD103" s="257" t="s">
        <v>418</v>
      </c>
      <c r="BE103" s="258" t="s">
        <v>418</v>
      </c>
      <c r="BF103" s="67">
        <v>86.2</v>
      </c>
      <c r="BG103" s="66">
        <v>578.5</v>
      </c>
      <c r="BH103" s="58">
        <v>97.5</v>
      </c>
      <c r="BI103" s="60">
        <v>31.3</v>
      </c>
      <c r="BJ103" s="66">
        <v>4.0999999999999996</v>
      </c>
      <c r="BK103" s="58">
        <v>2.3359999999999999</v>
      </c>
      <c r="BL103" s="58">
        <v>20.8</v>
      </c>
      <c r="BM103" s="58" t="s">
        <v>418</v>
      </c>
      <c r="BN103" s="58">
        <f t="shared" si="45"/>
        <v>27.236000000000001</v>
      </c>
      <c r="BO103" s="67">
        <v>15.9</v>
      </c>
      <c r="BP103" s="257" t="s">
        <v>418</v>
      </c>
      <c r="BQ103" s="258" t="s">
        <v>418</v>
      </c>
      <c r="BR103" s="67" t="s">
        <v>418</v>
      </c>
      <c r="BS103" s="66">
        <v>34.299999999999997</v>
      </c>
      <c r="BT103" s="58">
        <v>7.2</v>
      </c>
      <c r="BU103" s="60">
        <v>5</v>
      </c>
      <c r="BV103" s="66">
        <v>2</v>
      </c>
      <c r="BW103" s="58">
        <v>0.38500000000000001</v>
      </c>
      <c r="BX103" s="58">
        <v>7.5</v>
      </c>
      <c r="BY103" s="58">
        <v>0</v>
      </c>
      <c r="BZ103" s="58">
        <f t="shared" si="46"/>
        <v>9.8849999999999998</v>
      </c>
      <c r="CA103" s="67">
        <v>7.8</v>
      </c>
      <c r="CB103" s="257" t="s">
        <v>418</v>
      </c>
      <c r="CC103" s="258" t="s">
        <v>418</v>
      </c>
      <c r="CD103" s="67">
        <v>15.9</v>
      </c>
      <c r="CE103" s="66">
        <v>70.8</v>
      </c>
      <c r="CF103" s="58">
        <v>10.1</v>
      </c>
      <c r="CG103" s="60">
        <v>3.7</v>
      </c>
      <c r="CH103" s="66">
        <v>200.9</v>
      </c>
      <c r="CI103" s="58">
        <v>282.3</v>
      </c>
      <c r="CJ103" s="58">
        <v>883.8</v>
      </c>
      <c r="CK103" s="58">
        <v>227.2</v>
      </c>
      <c r="CL103" s="58">
        <f t="shared" si="35"/>
        <v>1594.2</v>
      </c>
      <c r="CM103" s="67">
        <f t="shared" si="36"/>
        <v>1289.9000000000001</v>
      </c>
      <c r="CN103" s="66">
        <v>337.8</v>
      </c>
      <c r="CO103" s="58">
        <v>434.6</v>
      </c>
      <c r="CP103" s="67">
        <f t="shared" si="47"/>
        <v>772.40000000000009</v>
      </c>
      <c r="CQ103" s="66">
        <v>2314.1999999999998</v>
      </c>
      <c r="CR103" s="58">
        <v>829.2</v>
      </c>
      <c r="CS103" s="60">
        <f t="shared" si="37"/>
        <v>343.1</v>
      </c>
      <c r="CT103" s="60">
        <f t="shared" si="48"/>
        <v>5023.9000000000005</v>
      </c>
      <c r="CV103" s="395"/>
      <c r="CW103" s="395"/>
    </row>
    <row r="104" spans="1:101" ht="12.75" customHeight="1">
      <c r="A104" s="194">
        <v>42979</v>
      </c>
      <c r="B104" s="66">
        <v>83.1</v>
      </c>
      <c r="C104" s="58">
        <v>113.538</v>
      </c>
      <c r="D104" s="58">
        <v>148.5</v>
      </c>
      <c r="E104" s="58">
        <v>135.1</v>
      </c>
      <c r="F104" s="58">
        <f t="shared" si="38"/>
        <v>480.23799999999994</v>
      </c>
      <c r="G104" s="67">
        <v>374</v>
      </c>
      <c r="H104" s="66">
        <v>93.3</v>
      </c>
      <c r="I104" s="58">
        <v>218.2</v>
      </c>
      <c r="J104" s="67">
        <v>311.5</v>
      </c>
      <c r="K104" s="66">
        <v>457.2</v>
      </c>
      <c r="L104" s="58">
        <v>242.4</v>
      </c>
      <c r="M104" s="60">
        <v>67.3</v>
      </c>
      <c r="N104" s="66">
        <v>32.799999999999997</v>
      </c>
      <c r="O104" s="58">
        <v>61.451000000000001</v>
      </c>
      <c r="P104" s="58">
        <v>257.10000000000002</v>
      </c>
      <c r="Q104" s="58">
        <v>20.7</v>
      </c>
      <c r="R104" s="58">
        <f t="shared" si="39"/>
        <v>372.05099999999999</v>
      </c>
      <c r="S104" s="67">
        <v>294</v>
      </c>
      <c r="T104" s="66">
        <v>69</v>
      </c>
      <c r="U104" s="58">
        <v>90.7</v>
      </c>
      <c r="V104" s="67">
        <f t="shared" si="40"/>
        <v>159.69999999999999</v>
      </c>
      <c r="W104" s="66">
        <v>346.3</v>
      </c>
      <c r="X104" s="58">
        <v>168.6</v>
      </c>
      <c r="Y104" s="60">
        <v>105.4</v>
      </c>
      <c r="Z104" s="66">
        <v>34.5</v>
      </c>
      <c r="AA104" s="58">
        <v>56.228000000000002</v>
      </c>
      <c r="AB104" s="58">
        <v>192.4</v>
      </c>
      <c r="AC104" s="58">
        <v>62.4</v>
      </c>
      <c r="AD104" s="58">
        <f t="shared" si="41"/>
        <v>345.52800000000002</v>
      </c>
      <c r="AE104" s="67">
        <v>282.5</v>
      </c>
      <c r="AF104" s="66">
        <v>89.5</v>
      </c>
      <c r="AG104" s="58">
        <v>84.4</v>
      </c>
      <c r="AH104" s="67">
        <f t="shared" si="42"/>
        <v>173.9</v>
      </c>
      <c r="AI104" s="66">
        <v>617.20000000000005</v>
      </c>
      <c r="AJ104" s="58">
        <v>214.3</v>
      </c>
      <c r="AK104" s="60">
        <v>104.7</v>
      </c>
      <c r="AL104" s="66">
        <v>7.9</v>
      </c>
      <c r="AM104" s="58">
        <v>13.8</v>
      </c>
      <c r="AN104" s="58">
        <v>83.3</v>
      </c>
      <c r="AO104" s="71">
        <v>0</v>
      </c>
      <c r="AP104" s="58">
        <f t="shared" si="43"/>
        <v>105</v>
      </c>
      <c r="AQ104" s="67">
        <v>82.8</v>
      </c>
      <c r="AR104" s="66">
        <v>15.5</v>
      </c>
      <c r="AS104" s="58">
        <v>14</v>
      </c>
      <c r="AT104" s="67">
        <v>29.5</v>
      </c>
      <c r="AU104" s="66">
        <v>132.19999999999999</v>
      </c>
      <c r="AV104" s="58">
        <v>53.8</v>
      </c>
      <c r="AW104" s="60">
        <v>21.7</v>
      </c>
      <c r="AX104" s="66">
        <v>23.9</v>
      </c>
      <c r="AY104" s="58">
        <v>22.245000000000001</v>
      </c>
      <c r="AZ104" s="58">
        <v>131.69999999999999</v>
      </c>
      <c r="BA104" s="58" t="s">
        <v>418</v>
      </c>
      <c r="BB104" s="58">
        <f t="shared" si="44"/>
        <v>177.84499999999997</v>
      </c>
      <c r="BC104" s="67">
        <v>158.5</v>
      </c>
      <c r="BD104" s="257" t="s">
        <v>418</v>
      </c>
      <c r="BE104" s="258" t="s">
        <v>418</v>
      </c>
      <c r="BF104" s="67">
        <v>82.4</v>
      </c>
      <c r="BG104" s="66">
        <v>558.9</v>
      </c>
      <c r="BH104" s="58">
        <v>90.6</v>
      </c>
      <c r="BI104" s="60">
        <v>24.3</v>
      </c>
      <c r="BJ104" s="66">
        <v>3.8</v>
      </c>
      <c r="BK104" s="58">
        <v>2.2370000000000001</v>
      </c>
      <c r="BL104" s="58">
        <v>19.7</v>
      </c>
      <c r="BM104" s="58" t="s">
        <v>418</v>
      </c>
      <c r="BN104" s="58">
        <f t="shared" si="45"/>
        <v>25.736999999999998</v>
      </c>
      <c r="BO104" s="67">
        <v>14.6</v>
      </c>
      <c r="BP104" s="257" t="s">
        <v>418</v>
      </c>
      <c r="BQ104" s="258" t="s">
        <v>418</v>
      </c>
      <c r="BR104" s="67" t="s">
        <v>418</v>
      </c>
      <c r="BS104" s="66">
        <v>34.6</v>
      </c>
      <c r="BT104" s="58">
        <v>6.8</v>
      </c>
      <c r="BU104" s="60">
        <v>5.9</v>
      </c>
      <c r="BV104" s="66">
        <v>1.8</v>
      </c>
      <c r="BW104" s="58">
        <v>0.40500000000000003</v>
      </c>
      <c r="BX104" s="58">
        <v>6.9</v>
      </c>
      <c r="BY104" s="58">
        <v>0</v>
      </c>
      <c r="BZ104" s="58">
        <f t="shared" si="46"/>
        <v>9.1050000000000004</v>
      </c>
      <c r="CA104" s="67">
        <v>6.9</v>
      </c>
      <c r="CB104" s="257" t="s">
        <v>418</v>
      </c>
      <c r="CC104" s="258" t="s">
        <v>418</v>
      </c>
      <c r="CD104" s="67">
        <v>15.8</v>
      </c>
      <c r="CE104" s="66">
        <v>57.7</v>
      </c>
      <c r="CF104" s="58">
        <v>8.6999999999999993</v>
      </c>
      <c r="CG104" s="60">
        <v>3.5</v>
      </c>
      <c r="CH104" s="66">
        <v>187.8</v>
      </c>
      <c r="CI104" s="58">
        <v>269.89999999999998</v>
      </c>
      <c r="CJ104" s="58">
        <v>839.6</v>
      </c>
      <c r="CK104" s="58">
        <v>218.3</v>
      </c>
      <c r="CL104" s="58">
        <f t="shared" si="35"/>
        <v>1515.6</v>
      </c>
      <c r="CM104" s="67">
        <f t="shared" si="36"/>
        <v>1213.3</v>
      </c>
      <c r="CN104" s="66">
        <v>331.4</v>
      </c>
      <c r="CO104" s="58">
        <v>441.4</v>
      </c>
      <c r="CP104" s="67">
        <f t="shared" si="47"/>
        <v>772.8</v>
      </c>
      <c r="CQ104" s="66">
        <v>2204.1</v>
      </c>
      <c r="CR104" s="58">
        <v>785.3</v>
      </c>
      <c r="CS104" s="60">
        <f t="shared" si="37"/>
        <v>332.79999999999995</v>
      </c>
      <c r="CT104" s="60">
        <f t="shared" si="48"/>
        <v>4825.3</v>
      </c>
      <c r="CV104" s="395"/>
      <c r="CW104" s="395"/>
    </row>
    <row r="105" spans="1:101" ht="12.75" customHeight="1">
      <c r="A105" s="194">
        <v>43009</v>
      </c>
      <c r="B105" s="66">
        <v>83.9</v>
      </c>
      <c r="C105" s="58">
        <v>114.07</v>
      </c>
      <c r="D105" s="58">
        <v>153.4</v>
      </c>
      <c r="E105" s="58">
        <v>137.80000000000001</v>
      </c>
      <c r="F105" s="58">
        <f t="shared" si="38"/>
        <v>489.17</v>
      </c>
      <c r="G105" s="67">
        <v>380.5</v>
      </c>
      <c r="H105" s="66">
        <v>99.1</v>
      </c>
      <c r="I105" s="58">
        <v>219.6</v>
      </c>
      <c r="J105" s="67">
        <v>318.8</v>
      </c>
      <c r="K105" s="66">
        <v>465.9</v>
      </c>
      <c r="L105" s="58">
        <v>244.1</v>
      </c>
      <c r="M105" s="60">
        <v>68.7</v>
      </c>
      <c r="N105" s="66">
        <v>33.9</v>
      </c>
      <c r="O105" s="58">
        <v>63.665999999999997</v>
      </c>
      <c r="P105" s="58">
        <v>253.3</v>
      </c>
      <c r="Q105" s="58">
        <v>21</v>
      </c>
      <c r="R105" s="58">
        <f t="shared" si="39"/>
        <v>371.86599999999999</v>
      </c>
      <c r="S105" s="67">
        <v>289.7</v>
      </c>
      <c r="T105" s="66">
        <v>74.2</v>
      </c>
      <c r="U105" s="58">
        <v>92.3</v>
      </c>
      <c r="V105" s="67">
        <f t="shared" si="40"/>
        <v>166.5</v>
      </c>
      <c r="W105" s="66">
        <v>375.6</v>
      </c>
      <c r="X105" s="58">
        <v>174.1</v>
      </c>
      <c r="Y105" s="60">
        <v>116.2</v>
      </c>
      <c r="Z105" s="66">
        <v>34.1</v>
      </c>
      <c r="AA105" s="58">
        <v>56.03</v>
      </c>
      <c r="AB105" s="58">
        <v>195.7</v>
      </c>
      <c r="AC105" s="58">
        <v>66.599999999999994</v>
      </c>
      <c r="AD105" s="58">
        <f t="shared" si="41"/>
        <v>352.42999999999995</v>
      </c>
      <c r="AE105" s="67">
        <v>288.8</v>
      </c>
      <c r="AF105" s="66">
        <v>88.6</v>
      </c>
      <c r="AG105" s="58">
        <v>75.900000000000006</v>
      </c>
      <c r="AH105" s="67">
        <f t="shared" si="42"/>
        <v>164.5</v>
      </c>
      <c r="AI105" s="66">
        <v>588.1</v>
      </c>
      <c r="AJ105" s="58">
        <v>212</v>
      </c>
      <c r="AK105" s="60">
        <v>109.3</v>
      </c>
      <c r="AL105" s="66">
        <v>8.1</v>
      </c>
      <c r="AM105" s="58">
        <v>14.5</v>
      </c>
      <c r="AN105" s="58">
        <v>86.3</v>
      </c>
      <c r="AO105" s="71">
        <v>0</v>
      </c>
      <c r="AP105" s="58">
        <f t="shared" si="43"/>
        <v>108.9</v>
      </c>
      <c r="AQ105" s="67">
        <v>85.6</v>
      </c>
      <c r="AR105" s="66">
        <v>16.899999999999999</v>
      </c>
      <c r="AS105" s="58">
        <v>13.6</v>
      </c>
      <c r="AT105" s="67">
        <v>30.5</v>
      </c>
      <c r="AU105" s="66">
        <v>144.69999999999999</v>
      </c>
      <c r="AV105" s="58">
        <v>56.8</v>
      </c>
      <c r="AW105" s="60">
        <v>21.7</v>
      </c>
      <c r="AX105" s="66">
        <v>25</v>
      </c>
      <c r="AY105" s="58">
        <v>23.481999999999999</v>
      </c>
      <c r="AZ105" s="58">
        <v>140.30000000000001</v>
      </c>
      <c r="BA105" s="58" t="s">
        <v>418</v>
      </c>
      <c r="BB105" s="58">
        <f t="shared" si="44"/>
        <v>188.78200000000001</v>
      </c>
      <c r="BC105" s="67">
        <v>167.9</v>
      </c>
      <c r="BD105" s="257" t="s">
        <v>418</v>
      </c>
      <c r="BE105" s="258" t="s">
        <v>418</v>
      </c>
      <c r="BF105" s="67">
        <v>86.9</v>
      </c>
      <c r="BG105" s="66">
        <v>538.29999999999995</v>
      </c>
      <c r="BH105" s="58">
        <v>95.2</v>
      </c>
      <c r="BI105" s="60">
        <v>29.3</v>
      </c>
      <c r="BJ105" s="66">
        <v>4.0999999999999996</v>
      </c>
      <c r="BK105" s="58">
        <v>2.37</v>
      </c>
      <c r="BL105" s="58">
        <v>20.5</v>
      </c>
      <c r="BM105" s="58" t="s">
        <v>418</v>
      </c>
      <c r="BN105" s="58">
        <f t="shared" si="45"/>
        <v>26.97</v>
      </c>
      <c r="BO105" s="67">
        <v>15</v>
      </c>
      <c r="BP105" s="257" t="s">
        <v>418</v>
      </c>
      <c r="BQ105" s="258" t="s">
        <v>418</v>
      </c>
      <c r="BR105" s="67" t="s">
        <v>418</v>
      </c>
      <c r="BS105" s="66">
        <v>39.4</v>
      </c>
      <c r="BT105" s="58">
        <v>7.2</v>
      </c>
      <c r="BU105" s="60">
        <v>5.7</v>
      </c>
      <c r="BV105" s="66">
        <v>1.8</v>
      </c>
      <c r="BW105" s="58">
        <v>0.373</v>
      </c>
      <c r="BX105" s="58">
        <v>7.2</v>
      </c>
      <c r="BY105" s="58">
        <v>0</v>
      </c>
      <c r="BZ105" s="58">
        <f t="shared" si="46"/>
        <v>9.3730000000000011</v>
      </c>
      <c r="CA105" s="67">
        <v>6.7</v>
      </c>
      <c r="CB105" s="257" t="s">
        <v>418</v>
      </c>
      <c r="CC105" s="258" t="s">
        <v>418</v>
      </c>
      <c r="CD105" s="67">
        <v>15.2</v>
      </c>
      <c r="CE105" s="66">
        <v>65.8</v>
      </c>
      <c r="CF105" s="58">
        <v>8.1999999999999993</v>
      </c>
      <c r="CG105" s="60">
        <v>3.6</v>
      </c>
      <c r="CH105" s="66">
        <v>190.9</v>
      </c>
      <c r="CI105" s="58">
        <v>274.5</v>
      </c>
      <c r="CJ105" s="58">
        <v>856.8</v>
      </c>
      <c r="CK105" s="58">
        <v>225.5</v>
      </c>
      <c r="CL105" s="58">
        <f t="shared" si="35"/>
        <v>1547.6999999999998</v>
      </c>
      <c r="CM105" s="67">
        <f t="shared" si="36"/>
        <v>1234.2</v>
      </c>
      <c r="CN105" s="66">
        <v>345.6</v>
      </c>
      <c r="CO105" s="58">
        <v>436.7</v>
      </c>
      <c r="CP105" s="67">
        <f t="shared" si="47"/>
        <v>782.3</v>
      </c>
      <c r="CQ105" s="66">
        <v>2217.8000000000002</v>
      </c>
      <c r="CR105" s="58">
        <v>797.5</v>
      </c>
      <c r="CS105" s="60">
        <f t="shared" si="37"/>
        <v>354.5</v>
      </c>
      <c r="CT105" s="60">
        <f t="shared" si="48"/>
        <v>4902.3</v>
      </c>
      <c r="CV105" s="395"/>
      <c r="CW105" s="395"/>
    </row>
    <row r="106" spans="1:101" ht="12.75" customHeight="1">
      <c r="A106" s="194">
        <v>43040</v>
      </c>
      <c r="B106" s="66">
        <v>86.2</v>
      </c>
      <c r="C106" s="58">
        <v>112.479</v>
      </c>
      <c r="D106" s="58">
        <v>156.1</v>
      </c>
      <c r="E106" s="58">
        <v>146.80000000000001</v>
      </c>
      <c r="F106" s="58">
        <f t="shared" si="38"/>
        <v>501.57900000000001</v>
      </c>
      <c r="G106" s="67">
        <v>381</v>
      </c>
      <c r="H106" s="66">
        <v>95.6</v>
      </c>
      <c r="I106" s="58">
        <v>215.3</v>
      </c>
      <c r="J106" s="67">
        <v>310.89999999999998</v>
      </c>
      <c r="K106" s="66">
        <v>477.9</v>
      </c>
      <c r="L106" s="58">
        <v>253.7</v>
      </c>
      <c r="M106" s="60">
        <v>70.599999999999994</v>
      </c>
      <c r="N106" s="66">
        <v>35</v>
      </c>
      <c r="O106" s="58">
        <v>64.027000000000001</v>
      </c>
      <c r="P106" s="58">
        <v>273</v>
      </c>
      <c r="Q106" s="58">
        <v>22.6</v>
      </c>
      <c r="R106" s="58">
        <f t="shared" si="39"/>
        <v>394.62700000000001</v>
      </c>
      <c r="S106" s="67">
        <v>306.60000000000002</v>
      </c>
      <c r="T106" s="66">
        <v>70.599999999999994</v>
      </c>
      <c r="U106" s="58">
        <v>86.5</v>
      </c>
      <c r="V106" s="67">
        <f t="shared" si="40"/>
        <v>157.1</v>
      </c>
      <c r="W106" s="66">
        <v>412.3</v>
      </c>
      <c r="X106" s="58">
        <v>183.7</v>
      </c>
      <c r="Y106" s="60">
        <v>111.4</v>
      </c>
      <c r="Z106" s="66">
        <v>33.700000000000003</v>
      </c>
      <c r="AA106" s="58">
        <v>54.183999999999997</v>
      </c>
      <c r="AB106" s="58">
        <v>197.9</v>
      </c>
      <c r="AC106" s="58">
        <v>69</v>
      </c>
      <c r="AD106" s="58">
        <f t="shared" si="41"/>
        <v>354.78399999999999</v>
      </c>
      <c r="AE106" s="67">
        <v>288.60000000000002</v>
      </c>
      <c r="AF106" s="66">
        <v>84.6</v>
      </c>
      <c r="AG106" s="58">
        <v>74.599999999999994</v>
      </c>
      <c r="AH106" s="67">
        <f t="shared" si="42"/>
        <v>159.19999999999999</v>
      </c>
      <c r="AI106" s="66">
        <v>644.5</v>
      </c>
      <c r="AJ106" s="58">
        <v>217.6</v>
      </c>
      <c r="AK106" s="60">
        <v>115.4</v>
      </c>
      <c r="AL106" s="66">
        <v>7.8</v>
      </c>
      <c r="AM106" s="58">
        <v>13.7</v>
      </c>
      <c r="AN106" s="58">
        <v>85.6</v>
      </c>
      <c r="AO106" s="71">
        <v>0</v>
      </c>
      <c r="AP106" s="58">
        <f t="shared" si="43"/>
        <v>107.1</v>
      </c>
      <c r="AQ106" s="67">
        <v>83.6</v>
      </c>
      <c r="AR106" s="66">
        <v>16.600000000000001</v>
      </c>
      <c r="AS106" s="58">
        <v>12.8</v>
      </c>
      <c r="AT106" s="67">
        <v>29.4</v>
      </c>
      <c r="AU106" s="66">
        <v>160.69999999999999</v>
      </c>
      <c r="AV106" s="58">
        <v>56.8</v>
      </c>
      <c r="AW106" s="60">
        <v>21.4</v>
      </c>
      <c r="AX106" s="66">
        <v>24.9</v>
      </c>
      <c r="AY106" s="58">
        <v>22.606000000000002</v>
      </c>
      <c r="AZ106" s="58">
        <v>137.1</v>
      </c>
      <c r="BA106" s="58" t="s">
        <v>418</v>
      </c>
      <c r="BB106" s="58">
        <f t="shared" si="44"/>
        <v>184.60599999999999</v>
      </c>
      <c r="BC106" s="67">
        <v>164.5</v>
      </c>
      <c r="BD106" s="257" t="s">
        <v>418</v>
      </c>
      <c r="BE106" s="258" t="s">
        <v>418</v>
      </c>
      <c r="BF106" s="67">
        <v>84.2</v>
      </c>
      <c r="BG106" s="66">
        <v>659.1</v>
      </c>
      <c r="BH106" s="58">
        <v>96.1</v>
      </c>
      <c r="BI106" s="60">
        <v>27.7</v>
      </c>
      <c r="BJ106" s="66">
        <v>4.2</v>
      </c>
      <c r="BK106" s="58">
        <v>2.4729999999999999</v>
      </c>
      <c r="BL106" s="58">
        <v>21.2</v>
      </c>
      <c r="BM106" s="58" t="s">
        <v>418</v>
      </c>
      <c r="BN106" s="58">
        <f t="shared" si="45"/>
        <v>27.872999999999998</v>
      </c>
      <c r="BO106" s="67">
        <v>15.1</v>
      </c>
      <c r="BP106" s="257" t="s">
        <v>418</v>
      </c>
      <c r="BQ106" s="258" t="s">
        <v>418</v>
      </c>
      <c r="BR106" s="67" t="s">
        <v>418</v>
      </c>
      <c r="BS106" s="66">
        <v>41.9</v>
      </c>
      <c r="BT106" s="58">
        <v>7.3</v>
      </c>
      <c r="BU106" s="60">
        <v>5.8</v>
      </c>
      <c r="BV106" s="66">
        <v>1.6</v>
      </c>
      <c r="BW106" s="58">
        <v>0.31900000000000001</v>
      </c>
      <c r="BX106" s="58">
        <v>6.7</v>
      </c>
      <c r="BY106" s="58">
        <v>0</v>
      </c>
      <c r="BZ106" s="58">
        <f t="shared" si="46"/>
        <v>8.6189999999999998</v>
      </c>
      <c r="CA106" s="67">
        <v>6.3</v>
      </c>
      <c r="CB106" s="257" t="s">
        <v>418</v>
      </c>
      <c r="CC106" s="258" t="s">
        <v>418</v>
      </c>
      <c r="CD106" s="67">
        <v>14.5</v>
      </c>
      <c r="CE106" s="66">
        <v>71.3</v>
      </c>
      <c r="CF106" s="58">
        <v>7.5</v>
      </c>
      <c r="CG106" s="60">
        <v>3.3</v>
      </c>
      <c r="CH106" s="66">
        <v>193.5</v>
      </c>
      <c r="CI106" s="58">
        <v>269.8</v>
      </c>
      <c r="CJ106" s="58">
        <v>877.4</v>
      </c>
      <c r="CK106" s="58">
        <v>238.5</v>
      </c>
      <c r="CL106" s="58">
        <f t="shared" si="35"/>
        <v>1579.2</v>
      </c>
      <c r="CM106" s="67">
        <f t="shared" si="36"/>
        <v>1245.6999999999998</v>
      </c>
      <c r="CN106" s="66">
        <v>332.9</v>
      </c>
      <c r="CO106" s="58">
        <v>422.4</v>
      </c>
      <c r="CP106" s="67">
        <f t="shared" si="47"/>
        <v>755.3</v>
      </c>
      <c r="CQ106" s="66">
        <v>2467.6999999999998</v>
      </c>
      <c r="CR106" s="58">
        <v>822.8</v>
      </c>
      <c r="CS106" s="60">
        <f>SUM(M106,Y106,AK106,AW106,BI106,BU106,CG106)</f>
        <v>355.59999999999997</v>
      </c>
      <c r="CT106" s="60">
        <f t="shared" si="48"/>
        <v>5157.8</v>
      </c>
      <c r="CV106" s="395"/>
      <c r="CW106" s="395"/>
    </row>
    <row r="107" spans="1:101" ht="12.75" customHeight="1">
      <c r="A107" s="194">
        <v>43070</v>
      </c>
      <c r="B107" s="66">
        <v>95</v>
      </c>
      <c r="C107" s="58">
        <v>120.44799999999999</v>
      </c>
      <c r="D107" s="58">
        <v>166.7</v>
      </c>
      <c r="E107" s="58">
        <v>158.19999999999999</v>
      </c>
      <c r="F107" s="58">
        <f t="shared" si="38"/>
        <v>540.34799999999996</v>
      </c>
      <c r="G107" s="67">
        <v>408.9</v>
      </c>
      <c r="H107" s="66">
        <v>98.2</v>
      </c>
      <c r="I107" s="58">
        <v>241.3</v>
      </c>
      <c r="J107" s="67">
        <v>339.4</v>
      </c>
      <c r="K107" s="66">
        <v>445.1</v>
      </c>
      <c r="L107" s="58">
        <v>245.4</v>
      </c>
      <c r="M107" s="60">
        <v>75.2</v>
      </c>
      <c r="N107" s="66">
        <v>37.9</v>
      </c>
      <c r="O107" s="58">
        <v>66.671000000000006</v>
      </c>
      <c r="P107" s="58">
        <v>291.39999999999998</v>
      </c>
      <c r="Q107" s="58">
        <v>25.8</v>
      </c>
      <c r="R107" s="58">
        <f>SUM(N107:Q107)</f>
        <v>421.77100000000002</v>
      </c>
      <c r="S107" s="67">
        <v>329.2</v>
      </c>
      <c r="T107" s="66">
        <v>78</v>
      </c>
      <c r="U107" s="58">
        <v>94.2</v>
      </c>
      <c r="V107" s="67">
        <f>SUM(T107:U107)</f>
        <v>172.2</v>
      </c>
      <c r="W107" s="66">
        <v>391.7</v>
      </c>
      <c r="X107" s="58">
        <v>181.7</v>
      </c>
      <c r="Y107" s="60">
        <v>113.9</v>
      </c>
      <c r="Z107" s="66">
        <v>36.1</v>
      </c>
      <c r="AA107" s="58">
        <v>56.686999999999998</v>
      </c>
      <c r="AB107" s="58">
        <v>205.6</v>
      </c>
      <c r="AC107" s="58">
        <v>70.900000000000006</v>
      </c>
      <c r="AD107" s="58">
        <f>SUM(Z107:AC107)</f>
        <v>369.28700000000003</v>
      </c>
      <c r="AE107" s="67">
        <v>301.10000000000002</v>
      </c>
      <c r="AF107" s="66">
        <v>85.1</v>
      </c>
      <c r="AG107" s="58">
        <v>86.8</v>
      </c>
      <c r="AH107" s="67">
        <f>SUM(AF107:AG107)</f>
        <v>171.89999999999998</v>
      </c>
      <c r="AI107" s="66">
        <v>587.29999999999995</v>
      </c>
      <c r="AJ107" s="58">
        <v>207.2</v>
      </c>
      <c r="AK107" s="60">
        <v>97.1</v>
      </c>
      <c r="AL107" s="66">
        <v>8.8000000000000007</v>
      </c>
      <c r="AM107" s="58">
        <v>14.5</v>
      </c>
      <c r="AN107" s="58">
        <v>93.8</v>
      </c>
      <c r="AO107" s="71">
        <v>0</v>
      </c>
      <c r="AP107" s="58">
        <f t="shared" si="43"/>
        <v>117.1</v>
      </c>
      <c r="AQ107" s="67">
        <v>91.4</v>
      </c>
      <c r="AR107" s="66">
        <v>16.7</v>
      </c>
      <c r="AS107" s="58">
        <v>16.3</v>
      </c>
      <c r="AT107" s="67">
        <v>33</v>
      </c>
      <c r="AU107" s="66">
        <v>144.1</v>
      </c>
      <c r="AV107" s="58">
        <v>53.7</v>
      </c>
      <c r="AW107" s="60">
        <v>20.8</v>
      </c>
      <c r="AX107" s="66">
        <v>26</v>
      </c>
      <c r="AY107" s="58">
        <v>23.224</v>
      </c>
      <c r="AZ107" s="58">
        <v>141.5</v>
      </c>
      <c r="BA107" s="58" t="s">
        <v>418</v>
      </c>
      <c r="BB107" s="58">
        <f>SUM(AX107:BA107)</f>
        <v>190.72399999999999</v>
      </c>
      <c r="BC107" s="67">
        <v>169.8</v>
      </c>
      <c r="BD107" s="257" t="s">
        <v>418</v>
      </c>
      <c r="BE107" s="258" t="s">
        <v>418</v>
      </c>
      <c r="BF107" s="67">
        <v>87.8</v>
      </c>
      <c r="BG107" s="66">
        <v>562.9</v>
      </c>
      <c r="BH107" s="58">
        <v>91.1</v>
      </c>
      <c r="BI107" s="60">
        <v>30.7</v>
      </c>
      <c r="BJ107" s="66">
        <v>4.5999999999999996</v>
      </c>
      <c r="BK107" s="58">
        <v>2.4510000000000001</v>
      </c>
      <c r="BL107" s="58">
        <v>23</v>
      </c>
      <c r="BM107" s="58" t="s">
        <v>418</v>
      </c>
      <c r="BN107" s="58">
        <f t="shared" si="45"/>
        <v>30.051000000000002</v>
      </c>
      <c r="BO107" s="67">
        <v>17.2</v>
      </c>
      <c r="BP107" s="257" t="s">
        <v>418</v>
      </c>
      <c r="BQ107" s="258" t="s">
        <v>418</v>
      </c>
      <c r="BR107" s="67" t="s">
        <v>418</v>
      </c>
      <c r="BS107" s="66">
        <v>38.9</v>
      </c>
      <c r="BT107" s="58">
        <v>7.7</v>
      </c>
      <c r="BU107" s="60">
        <v>5.2</v>
      </c>
      <c r="BV107" s="66">
        <v>1.6</v>
      </c>
      <c r="BW107" s="58">
        <v>0.29699999999999999</v>
      </c>
      <c r="BX107" s="58">
        <v>6.5</v>
      </c>
      <c r="BY107" s="58">
        <v>0</v>
      </c>
      <c r="BZ107" s="58">
        <f t="shared" si="46"/>
        <v>8.3970000000000002</v>
      </c>
      <c r="CA107" s="67">
        <v>6.3</v>
      </c>
      <c r="CB107" s="257" t="s">
        <v>418</v>
      </c>
      <c r="CC107" s="258" t="s">
        <v>418</v>
      </c>
      <c r="CD107" s="67">
        <v>14.5</v>
      </c>
      <c r="CE107" s="66">
        <v>63.7</v>
      </c>
      <c r="CF107" s="58">
        <v>6.9</v>
      </c>
      <c r="CG107" s="60">
        <v>2.9</v>
      </c>
      <c r="CH107" s="66">
        <v>210</v>
      </c>
      <c r="CI107" s="58">
        <v>284.3</v>
      </c>
      <c r="CJ107" s="58">
        <v>928.5</v>
      </c>
      <c r="CK107" s="58">
        <v>255</v>
      </c>
      <c r="CL107" s="58">
        <f t="shared" si="35"/>
        <v>1677.8</v>
      </c>
      <c r="CM107" s="67">
        <f t="shared" si="36"/>
        <v>1323.8999999999999</v>
      </c>
      <c r="CN107" s="66">
        <v>342.1</v>
      </c>
      <c r="CO107" s="58">
        <v>476.7</v>
      </c>
      <c r="CP107" s="67">
        <f t="shared" si="47"/>
        <v>818.8</v>
      </c>
      <c r="CQ107" s="66">
        <v>2233.6999999999998</v>
      </c>
      <c r="CR107" s="58">
        <v>793.7</v>
      </c>
      <c r="CS107" s="60">
        <f>SUM(M107,Y107,AK107,AW107,BI107,BU107,CG107)</f>
        <v>345.8</v>
      </c>
      <c r="CT107" s="60">
        <f t="shared" si="48"/>
        <v>5076.0999999999995</v>
      </c>
      <c r="CV107" s="395"/>
      <c r="CW107" s="395"/>
    </row>
    <row r="108" spans="1:101" ht="12.75" customHeight="1">
      <c r="A108" s="194">
        <v>43101</v>
      </c>
      <c r="B108" s="66">
        <v>91.7</v>
      </c>
      <c r="C108" s="58">
        <v>114.1812</v>
      </c>
      <c r="D108" s="58">
        <v>159.4</v>
      </c>
      <c r="E108" s="58">
        <v>117.8</v>
      </c>
      <c r="F108" s="58">
        <f t="shared" ref="F108" si="49">SUM(B108:E108)</f>
        <v>483.08120000000002</v>
      </c>
      <c r="G108" s="67">
        <v>386.9</v>
      </c>
      <c r="H108" s="66">
        <v>62.8</v>
      </c>
      <c r="I108" s="58">
        <v>275.60000000000002</v>
      </c>
      <c r="J108" s="67">
        <v>338.4</v>
      </c>
      <c r="K108" s="66">
        <v>526.4</v>
      </c>
      <c r="L108" s="58">
        <v>244</v>
      </c>
      <c r="M108" s="60">
        <v>99.4</v>
      </c>
      <c r="N108" s="66">
        <v>33.700000000000003</v>
      </c>
      <c r="O108" s="58">
        <v>62.773199999999996</v>
      </c>
      <c r="P108" s="58">
        <v>267.10000000000002</v>
      </c>
      <c r="Q108" s="58">
        <v>21.5</v>
      </c>
      <c r="R108" s="58">
        <f t="shared" ref="R108" si="50">SUM(N108:Q108)</f>
        <v>385.07320000000004</v>
      </c>
      <c r="S108" s="67">
        <v>327.2</v>
      </c>
      <c r="T108" s="66">
        <v>58.2</v>
      </c>
      <c r="U108" s="58">
        <v>109.4</v>
      </c>
      <c r="V108" s="67">
        <f t="shared" ref="V108" si="51">SUM(T108:U108)</f>
        <v>167.60000000000002</v>
      </c>
      <c r="W108" s="66">
        <v>375.7</v>
      </c>
      <c r="X108" s="58">
        <v>185</v>
      </c>
      <c r="Y108" s="60">
        <v>135.9</v>
      </c>
      <c r="Z108" s="66">
        <v>33.9</v>
      </c>
      <c r="AA108" s="58">
        <v>51.129100000000001</v>
      </c>
      <c r="AB108" s="58">
        <v>180.9</v>
      </c>
      <c r="AC108" s="58">
        <v>51.8</v>
      </c>
      <c r="AD108" s="58">
        <f t="shared" ref="AD108" si="52">SUM(Z108:AC108)</f>
        <v>317.72910000000002</v>
      </c>
      <c r="AE108" s="67">
        <v>278.60000000000002</v>
      </c>
      <c r="AF108" s="66">
        <v>81.3</v>
      </c>
      <c r="AG108" s="58">
        <v>92.3</v>
      </c>
      <c r="AH108" s="67">
        <f t="shared" ref="AH108" si="53">SUM(AF108:AG108)</f>
        <v>173.6</v>
      </c>
      <c r="AI108" s="66">
        <v>633.70000000000005</v>
      </c>
      <c r="AJ108" s="58">
        <v>203.2</v>
      </c>
      <c r="AK108" s="60">
        <v>84.7</v>
      </c>
      <c r="AL108" s="66">
        <v>8</v>
      </c>
      <c r="AM108" s="58">
        <v>13.6882</v>
      </c>
      <c r="AN108" s="58">
        <v>83.8</v>
      </c>
      <c r="AO108" s="71">
        <v>0</v>
      </c>
      <c r="AP108" s="58">
        <f t="shared" si="43"/>
        <v>105.48820000000001</v>
      </c>
      <c r="AQ108" s="67">
        <v>85.4</v>
      </c>
      <c r="AR108" s="66">
        <v>15.5</v>
      </c>
      <c r="AS108" s="58">
        <v>15.8</v>
      </c>
      <c r="AT108" s="67">
        <v>31.3</v>
      </c>
      <c r="AU108" s="66">
        <v>146.4</v>
      </c>
      <c r="AV108" s="58">
        <v>51.2</v>
      </c>
      <c r="AW108" s="60">
        <v>20.8</v>
      </c>
      <c r="AX108" s="66">
        <v>17.8</v>
      </c>
      <c r="AY108" s="58">
        <v>21.524000000000001</v>
      </c>
      <c r="AZ108" s="58">
        <v>115.2</v>
      </c>
      <c r="BA108" s="58" t="s">
        <v>418</v>
      </c>
      <c r="BB108" s="58">
        <f t="shared" ref="BB108" si="54">SUM(AX108:BA108)</f>
        <v>154.524</v>
      </c>
      <c r="BC108" s="67">
        <v>139</v>
      </c>
      <c r="BD108" s="257" t="s">
        <v>418</v>
      </c>
      <c r="BE108" s="258" t="s">
        <v>418</v>
      </c>
      <c r="BF108" s="67">
        <v>87</v>
      </c>
      <c r="BG108" s="66">
        <v>477</v>
      </c>
      <c r="BH108" s="58">
        <v>88</v>
      </c>
      <c r="BI108" s="60">
        <v>33.9</v>
      </c>
      <c r="BJ108" s="66">
        <v>4.3</v>
      </c>
      <c r="BK108" s="58" t="s">
        <v>418</v>
      </c>
      <c r="BL108" s="58">
        <v>29.5</v>
      </c>
      <c r="BM108" s="58" t="s">
        <v>418</v>
      </c>
      <c r="BN108" s="58">
        <f t="shared" si="45"/>
        <v>33.799999999999997</v>
      </c>
      <c r="BO108" s="67">
        <v>24.9</v>
      </c>
      <c r="BP108" s="257" t="s">
        <v>418</v>
      </c>
      <c r="BQ108" s="258" t="s">
        <v>418</v>
      </c>
      <c r="BR108" s="67" t="s">
        <v>418</v>
      </c>
      <c r="BS108" s="58">
        <v>45.5</v>
      </c>
      <c r="BT108" s="58">
        <v>12.1</v>
      </c>
      <c r="BU108" s="60">
        <v>6.9</v>
      </c>
      <c r="BV108" s="66">
        <v>1.3</v>
      </c>
      <c r="BW108" s="58" t="s">
        <v>418</v>
      </c>
      <c r="BX108" s="58">
        <v>6.8</v>
      </c>
      <c r="BY108" s="58">
        <v>0</v>
      </c>
      <c r="BZ108" s="58">
        <f t="shared" si="46"/>
        <v>8.1</v>
      </c>
      <c r="CA108" s="67">
        <v>6.5</v>
      </c>
      <c r="CB108" s="257" t="s">
        <v>418</v>
      </c>
      <c r="CC108" s="258" t="s">
        <v>418</v>
      </c>
      <c r="CD108" s="67">
        <v>12.8</v>
      </c>
      <c r="CE108" s="66">
        <v>50.1</v>
      </c>
      <c r="CF108" s="58">
        <v>6.8</v>
      </c>
      <c r="CG108" s="60">
        <v>2.2999999999999998</v>
      </c>
      <c r="CH108" s="66">
        <v>190.7</v>
      </c>
      <c r="CI108" s="58">
        <v>263.3</v>
      </c>
      <c r="CJ108" s="58">
        <v>842.7</v>
      </c>
      <c r="CK108" s="58">
        <v>191.1</v>
      </c>
      <c r="CL108" s="58">
        <f t="shared" si="35"/>
        <v>1487.8</v>
      </c>
      <c r="CM108" s="67">
        <f>SUM(G108,S108,AE108,AQ108,BC108,BO108,CA108)</f>
        <v>1248.5</v>
      </c>
      <c r="CN108" s="66">
        <v>279.5</v>
      </c>
      <c r="CO108" s="58">
        <v>531.29999999999995</v>
      </c>
      <c r="CP108" s="67">
        <f t="shared" si="47"/>
        <v>810.8</v>
      </c>
      <c r="CQ108" s="66">
        <v>2254.8000000000002</v>
      </c>
      <c r="CR108" s="58">
        <v>790.3</v>
      </c>
      <c r="CS108" s="60">
        <f t="shared" ref="CS108" si="55">SUM(M108,Y108,AK108,AW108,BI108,BU108,CG108)</f>
        <v>383.9</v>
      </c>
      <c r="CT108" s="60">
        <f t="shared" si="48"/>
        <v>4937.2999999999993</v>
      </c>
      <c r="CV108" s="395"/>
      <c r="CW108" s="395"/>
    </row>
    <row r="109" spans="1:101" ht="12.75" customHeight="1">
      <c r="A109" s="194">
        <v>43132</v>
      </c>
      <c r="B109" s="66">
        <v>86.7</v>
      </c>
      <c r="C109" s="58">
        <v>113.06939999999999</v>
      </c>
      <c r="D109" s="58">
        <v>150.6</v>
      </c>
      <c r="E109" s="58">
        <v>111</v>
      </c>
      <c r="F109" s="58">
        <f t="shared" ref="F109" si="56">SUM(B109:E109)</f>
        <v>461.36939999999998</v>
      </c>
      <c r="G109" s="67">
        <v>367.6</v>
      </c>
      <c r="H109" s="66">
        <v>60.9</v>
      </c>
      <c r="I109" s="58">
        <v>224.4</v>
      </c>
      <c r="J109" s="67">
        <v>285.3</v>
      </c>
      <c r="K109" s="66">
        <v>526.4</v>
      </c>
      <c r="L109" s="58">
        <v>252.6</v>
      </c>
      <c r="M109" s="60">
        <v>99.1</v>
      </c>
      <c r="N109" s="66">
        <v>33.5</v>
      </c>
      <c r="O109" s="58">
        <v>61.387900000000002</v>
      </c>
      <c r="P109" s="58">
        <v>263.39999999999998</v>
      </c>
      <c r="Q109" s="58">
        <v>23.9</v>
      </c>
      <c r="R109" s="58">
        <f t="shared" ref="R109" si="57">SUM(N109:Q109)</f>
        <v>382.18789999999996</v>
      </c>
      <c r="S109" s="67">
        <v>327.9</v>
      </c>
      <c r="T109" s="66">
        <v>59.8</v>
      </c>
      <c r="U109" s="58">
        <v>117.5</v>
      </c>
      <c r="V109" s="67">
        <f t="shared" ref="V109" si="58">SUM(T109:U109)</f>
        <v>177.3</v>
      </c>
      <c r="W109" s="66">
        <v>395.1</v>
      </c>
      <c r="X109" s="58">
        <v>189.2</v>
      </c>
      <c r="Y109" s="60">
        <v>112.1</v>
      </c>
      <c r="Z109" s="66">
        <v>30.7</v>
      </c>
      <c r="AA109" s="58">
        <v>47.168399999999998</v>
      </c>
      <c r="AB109" s="58">
        <v>167.2</v>
      </c>
      <c r="AC109" s="58">
        <v>50.4</v>
      </c>
      <c r="AD109" s="58">
        <f t="shared" ref="AD109" si="59">SUM(Z109:AC109)</f>
        <v>295.46839999999997</v>
      </c>
      <c r="AE109" s="67">
        <v>258.89999999999998</v>
      </c>
      <c r="AF109" s="66">
        <v>68.7</v>
      </c>
      <c r="AG109" s="58">
        <v>78.2</v>
      </c>
      <c r="AH109" s="67">
        <f t="shared" ref="AH109" si="60">SUM(AF109:AG109)</f>
        <v>146.9</v>
      </c>
      <c r="AI109" s="66">
        <v>580.29999999999995</v>
      </c>
      <c r="AJ109" s="58">
        <v>194.1</v>
      </c>
      <c r="AK109" s="60">
        <v>94.6</v>
      </c>
      <c r="AL109" s="66">
        <v>7.2</v>
      </c>
      <c r="AM109" s="58">
        <v>11.957799999999999</v>
      </c>
      <c r="AN109" s="58">
        <v>77.400000000000006</v>
      </c>
      <c r="AO109" s="71">
        <v>0</v>
      </c>
      <c r="AP109" s="58">
        <f t="shared" si="43"/>
        <v>96.5578</v>
      </c>
      <c r="AQ109" s="67">
        <v>78.599999999999994</v>
      </c>
      <c r="AR109" s="66">
        <v>15.6</v>
      </c>
      <c r="AS109" s="58">
        <v>11.1</v>
      </c>
      <c r="AT109" s="67">
        <v>26.6</v>
      </c>
      <c r="AU109" s="66">
        <v>145.6</v>
      </c>
      <c r="AV109" s="58">
        <v>50.6</v>
      </c>
      <c r="AW109" s="60">
        <v>18.8</v>
      </c>
      <c r="AX109" s="66">
        <v>17.100000000000001</v>
      </c>
      <c r="AY109" s="58">
        <v>19.860799999999998</v>
      </c>
      <c r="AZ109" s="58">
        <v>108.1</v>
      </c>
      <c r="BA109" s="58" t="s">
        <v>418</v>
      </c>
      <c r="BB109" s="58">
        <f t="shared" ref="BB109" si="61">SUM(AX109:BA109)</f>
        <v>145.0608</v>
      </c>
      <c r="BC109" s="67">
        <v>131.30000000000001</v>
      </c>
      <c r="BD109" s="257" t="s">
        <v>418</v>
      </c>
      <c r="BE109" s="258" t="s">
        <v>418</v>
      </c>
      <c r="BF109" s="67">
        <v>75.8</v>
      </c>
      <c r="BG109" s="66">
        <v>516.1</v>
      </c>
      <c r="BH109" s="58">
        <v>85.2</v>
      </c>
      <c r="BI109" s="60">
        <v>33.9</v>
      </c>
      <c r="BJ109" s="66">
        <v>3.8</v>
      </c>
      <c r="BK109" s="58" t="s">
        <v>418</v>
      </c>
      <c r="BL109" s="58">
        <v>26.8</v>
      </c>
      <c r="BM109" s="58" t="s">
        <v>418</v>
      </c>
      <c r="BN109" s="58">
        <f t="shared" si="45"/>
        <v>30.6</v>
      </c>
      <c r="BO109" s="67">
        <v>22.5</v>
      </c>
      <c r="BP109" s="257" t="s">
        <v>418</v>
      </c>
      <c r="BQ109" s="258" t="s">
        <v>418</v>
      </c>
      <c r="BR109" s="67" t="s">
        <v>418</v>
      </c>
      <c r="BS109" s="58">
        <v>45.7</v>
      </c>
      <c r="BT109" s="58">
        <v>11.7</v>
      </c>
      <c r="BU109" s="60">
        <v>6.6</v>
      </c>
      <c r="BV109" s="66">
        <v>1.2</v>
      </c>
      <c r="BW109" s="58" t="s">
        <v>418</v>
      </c>
      <c r="BX109" s="58">
        <v>6.8</v>
      </c>
      <c r="BY109" s="58">
        <v>0</v>
      </c>
      <c r="BZ109" s="58">
        <f t="shared" si="46"/>
        <v>8</v>
      </c>
      <c r="CA109" s="67">
        <v>6.4</v>
      </c>
      <c r="CB109" s="257" t="s">
        <v>418</v>
      </c>
      <c r="CC109" s="258" t="s">
        <v>418</v>
      </c>
      <c r="CD109" s="67">
        <v>11.8</v>
      </c>
      <c r="CE109" s="66">
        <v>58.7</v>
      </c>
      <c r="CF109" s="58">
        <v>6.5</v>
      </c>
      <c r="CG109" s="60">
        <v>2.6</v>
      </c>
      <c r="CH109" s="66">
        <v>180.3</v>
      </c>
      <c r="CI109" s="58">
        <v>253.5</v>
      </c>
      <c r="CJ109" s="58">
        <v>800.4</v>
      </c>
      <c r="CK109" s="58">
        <v>185.3</v>
      </c>
      <c r="CL109" s="58">
        <f t="shared" ref="CL109" si="62">SUM(CH109:CK109)</f>
        <v>1419.5</v>
      </c>
      <c r="CM109" s="67">
        <f t="shared" ref="CM109" si="63">SUM(G109,S109,AE109,AQ109,BC109,BO109,CA109)</f>
        <v>1193.2</v>
      </c>
      <c r="CN109" s="66">
        <v>260.7</v>
      </c>
      <c r="CO109" s="58">
        <v>462.9</v>
      </c>
      <c r="CP109" s="67">
        <f t="shared" si="47"/>
        <v>723.59999999999991</v>
      </c>
      <c r="CQ109" s="66">
        <v>2267.9</v>
      </c>
      <c r="CR109" s="58">
        <v>789.9</v>
      </c>
      <c r="CS109" s="60">
        <f t="shared" ref="CS109" si="64">SUM(M109,Y109,AK109,AW109,BI109,BU109,CG109)</f>
        <v>367.7</v>
      </c>
      <c r="CT109" s="60">
        <f t="shared" si="48"/>
        <v>4778.7</v>
      </c>
      <c r="CV109" s="395"/>
      <c r="CW109" s="395"/>
    </row>
    <row r="110" spans="1:101" ht="12.75" customHeight="1">
      <c r="A110" s="194">
        <v>43160</v>
      </c>
      <c r="B110" s="66">
        <v>96</v>
      </c>
      <c r="C110" s="58">
        <v>126.139</v>
      </c>
      <c r="D110" s="58">
        <v>166.9</v>
      </c>
      <c r="E110" s="58">
        <v>124.5</v>
      </c>
      <c r="F110" s="58">
        <f t="shared" ref="F110" si="65">SUM(B110:E110)</f>
        <v>513.53899999999999</v>
      </c>
      <c r="G110" s="67">
        <v>413.7</v>
      </c>
      <c r="H110" s="66">
        <v>64</v>
      </c>
      <c r="I110" s="58">
        <v>238.8</v>
      </c>
      <c r="J110" s="67">
        <v>302.8</v>
      </c>
      <c r="K110" s="66">
        <v>562.6</v>
      </c>
      <c r="L110" s="58">
        <v>278.2</v>
      </c>
      <c r="M110" s="60">
        <v>105.5</v>
      </c>
      <c r="N110" s="66">
        <v>36.5</v>
      </c>
      <c r="O110" s="58">
        <v>66.573599999999999</v>
      </c>
      <c r="P110" s="58">
        <v>289.2</v>
      </c>
      <c r="Q110" s="58">
        <v>27.2</v>
      </c>
      <c r="R110" s="58">
        <f t="shared" ref="R110" si="66">SUM(N110:Q110)</f>
        <v>419.47359999999998</v>
      </c>
      <c r="S110" s="67">
        <v>362.1</v>
      </c>
      <c r="T110" s="66">
        <v>61.8</v>
      </c>
      <c r="U110" s="58">
        <v>122.2</v>
      </c>
      <c r="V110" s="67">
        <f t="shared" ref="V110" si="67">SUM(T110:U110)</f>
        <v>184</v>
      </c>
      <c r="W110" s="66">
        <v>430.3</v>
      </c>
      <c r="X110" s="58">
        <v>213.6</v>
      </c>
      <c r="Y110" s="60">
        <v>110.3</v>
      </c>
      <c r="Z110" s="66">
        <v>34</v>
      </c>
      <c r="AA110" s="58">
        <v>52.055300000000003</v>
      </c>
      <c r="AB110" s="58">
        <v>183.2</v>
      </c>
      <c r="AC110" s="58">
        <v>55.8</v>
      </c>
      <c r="AD110" s="58">
        <f t="shared" ref="AD110" si="68">SUM(Z110:AC110)</f>
        <v>325.05529999999999</v>
      </c>
      <c r="AE110" s="67">
        <v>286</v>
      </c>
      <c r="AF110" s="66">
        <v>79.099999999999994</v>
      </c>
      <c r="AG110" s="58">
        <v>84.2</v>
      </c>
      <c r="AH110" s="67">
        <f t="shared" ref="AH110" si="69">SUM(AF110:AG110)</f>
        <v>163.30000000000001</v>
      </c>
      <c r="AI110" s="66">
        <v>654.4</v>
      </c>
      <c r="AJ110" s="58">
        <v>217</v>
      </c>
      <c r="AK110" s="60">
        <v>98.3</v>
      </c>
      <c r="AL110" s="66">
        <v>8</v>
      </c>
      <c r="AM110" s="58">
        <v>13.963700000000001</v>
      </c>
      <c r="AN110" s="58">
        <v>86.1</v>
      </c>
      <c r="AO110" s="71">
        <v>0</v>
      </c>
      <c r="AP110" s="58">
        <f t="shared" si="43"/>
        <v>108.0637</v>
      </c>
      <c r="AQ110" s="67">
        <v>87.8</v>
      </c>
      <c r="AR110" s="66">
        <v>18</v>
      </c>
      <c r="AS110" s="58">
        <v>11.8</v>
      </c>
      <c r="AT110" s="67">
        <v>29.8</v>
      </c>
      <c r="AU110" s="66">
        <v>163.69999999999999</v>
      </c>
      <c r="AV110" s="58">
        <v>58</v>
      </c>
      <c r="AW110" s="60">
        <v>20.9</v>
      </c>
      <c r="AX110" s="66">
        <v>18.5</v>
      </c>
      <c r="AY110" s="58">
        <v>22.954900000000002</v>
      </c>
      <c r="AZ110" s="58">
        <v>118.8</v>
      </c>
      <c r="BA110" s="58" t="s">
        <v>418</v>
      </c>
      <c r="BB110" s="58">
        <f t="shared" ref="BB110" si="70">SUM(AX110:BA110)</f>
        <v>160.25489999999999</v>
      </c>
      <c r="BC110" s="67">
        <v>143.9</v>
      </c>
      <c r="BD110" s="257" t="s">
        <v>418</v>
      </c>
      <c r="BE110" s="258" t="s">
        <v>418</v>
      </c>
      <c r="BF110" s="67">
        <v>83.1</v>
      </c>
      <c r="BG110" s="66">
        <v>565</v>
      </c>
      <c r="BH110" s="58">
        <v>95.6</v>
      </c>
      <c r="BI110" s="60">
        <v>44.4</v>
      </c>
      <c r="BJ110" s="66">
        <v>4.2</v>
      </c>
      <c r="BK110" s="58" t="s">
        <v>418</v>
      </c>
      <c r="BL110" s="58">
        <v>29.1</v>
      </c>
      <c r="BM110" s="58" t="s">
        <v>418</v>
      </c>
      <c r="BN110" s="58">
        <f t="shared" si="45"/>
        <v>33.300000000000004</v>
      </c>
      <c r="BO110" s="67">
        <v>24.3</v>
      </c>
      <c r="BP110" s="257" t="s">
        <v>418</v>
      </c>
      <c r="BQ110" s="258" t="s">
        <v>418</v>
      </c>
      <c r="BR110" s="67" t="s">
        <v>418</v>
      </c>
      <c r="BS110" s="58">
        <v>48.4</v>
      </c>
      <c r="BT110" s="58">
        <v>12.6</v>
      </c>
      <c r="BU110" s="60">
        <v>6.7</v>
      </c>
      <c r="BV110" s="66">
        <v>1.5</v>
      </c>
      <c r="BW110" s="58" t="s">
        <v>418</v>
      </c>
      <c r="BX110" s="58">
        <v>8.3000000000000007</v>
      </c>
      <c r="BY110" s="58">
        <v>0</v>
      </c>
      <c r="BZ110" s="58">
        <f t="shared" si="46"/>
        <v>9.8000000000000007</v>
      </c>
      <c r="CA110" s="67">
        <v>8.1</v>
      </c>
      <c r="CB110" s="257" t="s">
        <v>418</v>
      </c>
      <c r="CC110" s="258" t="s">
        <v>418</v>
      </c>
      <c r="CD110" s="67">
        <v>13.8</v>
      </c>
      <c r="CE110" s="66">
        <v>66.2</v>
      </c>
      <c r="CF110" s="58">
        <v>8.1999999999999993</v>
      </c>
      <c r="CG110" s="60">
        <v>2.5</v>
      </c>
      <c r="CH110" s="66">
        <v>198.8</v>
      </c>
      <c r="CI110" s="58">
        <v>281.7</v>
      </c>
      <c r="CJ110" s="58">
        <v>881.6</v>
      </c>
      <c r="CK110" s="58">
        <v>207.5</v>
      </c>
      <c r="CL110" s="58">
        <f t="shared" ref="CL110" si="71">SUM(CH110:CK110)</f>
        <v>1569.6</v>
      </c>
      <c r="CM110" s="67">
        <f t="shared" ref="CM110" si="72">SUM(G110,S110,AE110,AQ110,BC110,BO110,CA110)</f>
        <v>1325.8999999999999</v>
      </c>
      <c r="CN110" s="66">
        <v>285.10000000000002</v>
      </c>
      <c r="CO110" s="58">
        <v>491.7</v>
      </c>
      <c r="CP110" s="67">
        <f t="shared" ref="CP110" si="73">SUM(CN110:CO110)</f>
        <v>776.8</v>
      </c>
      <c r="CQ110" s="66">
        <v>2490.6999999999998</v>
      </c>
      <c r="CR110" s="58">
        <v>883.3</v>
      </c>
      <c r="CS110" s="60">
        <f t="shared" ref="CS110" si="74">SUM(M110,Y110,AK110,AW110,BI110,BU110,CG110)</f>
        <v>388.59999999999997</v>
      </c>
      <c r="CT110" s="60">
        <f t="shared" si="48"/>
        <v>5225.7</v>
      </c>
      <c r="CV110" s="395"/>
      <c r="CW110" s="395"/>
    </row>
    <row r="111" spans="1:101" ht="12.75" customHeight="1">
      <c r="A111" s="194">
        <v>43191</v>
      </c>
      <c r="B111" s="66">
        <v>85.3</v>
      </c>
      <c r="C111" s="58">
        <v>112.71260000000001</v>
      </c>
      <c r="D111" s="58">
        <v>151.6</v>
      </c>
      <c r="E111" s="58">
        <v>115.1</v>
      </c>
      <c r="F111" s="58">
        <f t="shared" ref="F111" si="75">SUM(B111:E111)</f>
        <v>464.71260000000007</v>
      </c>
      <c r="G111" s="67">
        <v>368.4</v>
      </c>
      <c r="H111" s="66">
        <v>62.3</v>
      </c>
      <c r="I111" s="58">
        <v>242.8</v>
      </c>
      <c r="J111" s="67">
        <v>305.10000000000002</v>
      </c>
      <c r="K111" s="66">
        <v>537</v>
      </c>
      <c r="L111" s="58">
        <v>259.60000000000002</v>
      </c>
      <c r="M111" s="60">
        <v>96.8</v>
      </c>
      <c r="N111" s="66">
        <v>33.5</v>
      </c>
      <c r="O111" s="58">
        <v>62.8521</v>
      </c>
      <c r="P111" s="58">
        <v>259.60000000000002</v>
      </c>
      <c r="Q111" s="58">
        <v>25.6</v>
      </c>
      <c r="R111" s="58">
        <f t="shared" ref="R111" si="76">SUM(N111:Q111)</f>
        <v>381.55210000000005</v>
      </c>
      <c r="S111" s="67">
        <v>327.7</v>
      </c>
      <c r="T111" s="66">
        <v>58.7</v>
      </c>
      <c r="U111" s="58">
        <v>133.6</v>
      </c>
      <c r="V111" s="67">
        <f t="shared" ref="V111" si="77">SUM(T111:U111)</f>
        <v>192.3</v>
      </c>
      <c r="W111" s="66">
        <v>403.4</v>
      </c>
      <c r="X111" s="58">
        <v>196.2</v>
      </c>
      <c r="Y111" s="60">
        <v>118.2</v>
      </c>
      <c r="Z111" s="66">
        <v>30.5</v>
      </c>
      <c r="AA111" s="58">
        <v>46.482900000000001</v>
      </c>
      <c r="AB111" s="58">
        <v>165.3</v>
      </c>
      <c r="AC111" s="58">
        <v>51</v>
      </c>
      <c r="AD111" s="58">
        <f t="shared" ref="AD111" si="78">SUM(Z111:AC111)</f>
        <v>293.28290000000004</v>
      </c>
      <c r="AE111" s="67">
        <v>255.6</v>
      </c>
      <c r="AF111" s="66">
        <v>78.3</v>
      </c>
      <c r="AG111" s="58">
        <v>85.4</v>
      </c>
      <c r="AH111" s="67">
        <f t="shared" ref="AH111" si="79">SUM(AF111:AG111)</f>
        <v>163.69999999999999</v>
      </c>
      <c r="AI111" s="66">
        <v>648.5</v>
      </c>
      <c r="AJ111" s="58">
        <v>203.8</v>
      </c>
      <c r="AK111" s="60">
        <v>113.5</v>
      </c>
      <c r="AL111" s="66">
        <v>7.7</v>
      </c>
      <c r="AM111" s="58">
        <v>12.820200000000002</v>
      </c>
      <c r="AN111" s="58">
        <v>78.7</v>
      </c>
      <c r="AO111" s="71">
        <v>0</v>
      </c>
      <c r="AP111" s="58">
        <f t="shared" si="43"/>
        <v>99.220200000000006</v>
      </c>
      <c r="AQ111" s="67">
        <v>79.2</v>
      </c>
      <c r="AR111" s="66">
        <v>17.5</v>
      </c>
      <c r="AS111" s="58">
        <v>12.1</v>
      </c>
      <c r="AT111" s="67">
        <v>29.6</v>
      </c>
      <c r="AU111" s="66">
        <v>156.9</v>
      </c>
      <c r="AV111" s="58">
        <v>52.9</v>
      </c>
      <c r="AW111" s="60">
        <v>20.9</v>
      </c>
      <c r="AX111" s="66">
        <v>17.2</v>
      </c>
      <c r="AY111" s="58">
        <v>20.304299999999998</v>
      </c>
      <c r="AZ111" s="58">
        <v>111.2</v>
      </c>
      <c r="BA111" s="58" t="s">
        <v>418</v>
      </c>
      <c r="BB111" s="58">
        <f t="shared" ref="BB111" si="80">SUM(AX111:BA111)</f>
        <v>148.70429999999999</v>
      </c>
      <c r="BC111" s="67">
        <v>133.69999999999999</v>
      </c>
      <c r="BD111" s="257" t="s">
        <v>418</v>
      </c>
      <c r="BE111" s="258" t="s">
        <v>418</v>
      </c>
      <c r="BF111" s="67">
        <v>86.5</v>
      </c>
      <c r="BG111" s="66">
        <v>533.20000000000005</v>
      </c>
      <c r="BH111" s="58">
        <v>89.9</v>
      </c>
      <c r="BI111" s="60">
        <v>35.1</v>
      </c>
      <c r="BJ111" s="66">
        <v>3.6</v>
      </c>
      <c r="BK111" s="58" t="s">
        <v>418</v>
      </c>
      <c r="BL111" s="58">
        <v>25.4</v>
      </c>
      <c r="BM111" s="58" t="s">
        <v>418</v>
      </c>
      <c r="BN111" s="58">
        <f t="shared" si="45"/>
        <v>29</v>
      </c>
      <c r="BO111" s="67">
        <v>22.2</v>
      </c>
      <c r="BP111" s="257" t="s">
        <v>418</v>
      </c>
      <c r="BQ111" s="258" t="s">
        <v>418</v>
      </c>
      <c r="BR111" s="67" t="s">
        <v>418</v>
      </c>
      <c r="BS111" s="58">
        <v>41</v>
      </c>
      <c r="BT111" s="58">
        <v>11.5</v>
      </c>
      <c r="BU111" s="60">
        <v>5.7</v>
      </c>
      <c r="BV111" s="66">
        <v>1.5</v>
      </c>
      <c r="BW111" s="58" t="s">
        <v>418</v>
      </c>
      <c r="BX111" s="58">
        <v>8.3000000000000007</v>
      </c>
      <c r="BY111" s="58">
        <v>0</v>
      </c>
      <c r="BZ111" s="58">
        <f t="shared" si="46"/>
        <v>9.8000000000000007</v>
      </c>
      <c r="CA111" s="67">
        <v>8.1</v>
      </c>
      <c r="CB111" s="257" t="s">
        <v>418</v>
      </c>
      <c r="CC111" s="258" t="s">
        <v>418</v>
      </c>
      <c r="CD111" s="67">
        <v>13.9</v>
      </c>
      <c r="CE111" s="66">
        <v>71.8</v>
      </c>
      <c r="CF111" s="58">
        <v>9.6999999999999993</v>
      </c>
      <c r="CG111" s="60">
        <v>3.2</v>
      </c>
      <c r="CH111" s="66">
        <v>179.3</v>
      </c>
      <c r="CI111" s="58">
        <v>255.2</v>
      </c>
      <c r="CJ111" s="58">
        <v>800.1</v>
      </c>
      <c r="CK111" s="58">
        <v>191.6</v>
      </c>
      <c r="CL111" s="58">
        <f t="shared" ref="CL111" si="81">SUM(CH111:CK111)</f>
        <v>1426.1999999999998</v>
      </c>
      <c r="CM111" s="67">
        <f t="shared" ref="CM111" si="82">SUM(G111,S111,AE111,AQ111,BC111,BO111,CA111)</f>
        <v>1194.8999999999999</v>
      </c>
      <c r="CN111" s="66">
        <v>278.7</v>
      </c>
      <c r="CO111" s="58">
        <v>512.4</v>
      </c>
      <c r="CP111" s="67">
        <f t="shared" ref="CP111" si="83">SUM(CN111:CO111)</f>
        <v>791.09999999999991</v>
      </c>
      <c r="CQ111" s="66">
        <v>2391.9</v>
      </c>
      <c r="CR111" s="58">
        <v>823.6</v>
      </c>
      <c r="CS111" s="60">
        <f t="shared" ref="CS111" si="84">SUM(M111,Y111,AK111,AW111,BI111,BU111,CG111)</f>
        <v>393.4</v>
      </c>
      <c r="CT111" s="60">
        <f t="shared" si="48"/>
        <v>5002.5999999999995</v>
      </c>
      <c r="CV111" s="395"/>
      <c r="CW111" s="395"/>
    </row>
    <row r="112" spans="1:101" ht="12.75" customHeight="1">
      <c r="A112" s="194">
        <v>43221</v>
      </c>
      <c r="B112" s="66">
        <v>90</v>
      </c>
      <c r="C112" s="58">
        <v>116.5056</v>
      </c>
      <c r="D112" s="58">
        <v>156.69999999999999</v>
      </c>
      <c r="E112" s="58">
        <v>126.8</v>
      </c>
      <c r="F112" s="58">
        <f t="shared" ref="F112" si="85">SUM(B112:E112)</f>
        <v>490.00560000000002</v>
      </c>
      <c r="G112" s="67">
        <v>388</v>
      </c>
      <c r="H112" s="66">
        <v>63.1</v>
      </c>
      <c r="I112" s="58">
        <v>230.2</v>
      </c>
      <c r="J112" s="67">
        <v>293.3</v>
      </c>
      <c r="K112" s="66">
        <v>594</v>
      </c>
      <c r="L112" s="58">
        <v>282.2</v>
      </c>
      <c r="M112" s="60">
        <v>96.5</v>
      </c>
      <c r="N112" s="66">
        <v>34.799999999999997</v>
      </c>
      <c r="O112" s="58">
        <v>63.254599999999996</v>
      </c>
      <c r="P112" s="58">
        <v>283.60000000000002</v>
      </c>
      <c r="Q112" s="58">
        <v>30.3</v>
      </c>
      <c r="R112" s="58">
        <f t="shared" ref="R112" si="86">SUM(N112:Q112)</f>
        <v>411.95460000000003</v>
      </c>
      <c r="S112" s="67">
        <v>352.9</v>
      </c>
      <c r="T112" s="66">
        <v>52.8</v>
      </c>
      <c r="U112" s="58">
        <v>133.1</v>
      </c>
      <c r="V112" s="67">
        <f t="shared" ref="V112" si="87">SUM(T112:U112)</f>
        <v>185.89999999999998</v>
      </c>
      <c r="W112" s="66">
        <v>452.6</v>
      </c>
      <c r="X112" s="58">
        <v>214.3</v>
      </c>
      <c r="Y112" s="60">
        <v>127.3</v>
      </c>
      <c r="Z112" s="66">
        <v>32</v>
      </c>
      <c r="AA112" s="58">
        <v>47.945800000000006</v>
      </c>
      <c r="AB112" s="58">
        <v>178.6</v>
      </c>
      <c r="AC112" s="58">
        <v>56.8</v>
      </c>
      <c r="AD112" s="58">
        <f t="shared" ref="AD112" si="88">SUM(Z112:AC112)</f>
        <v>315.3458</v>
      </c>
      <c r="AE112" s="67">
        <v>274.10000000000002</v>
      </c>
      <c r="AF112" s="66">
        <v>81</v>
      </c>
      <c r="AG112" s="58">
        <v>80.900000000000006</v>
      </c>
      <c r="AH112" s="67">
        <f t="shared" ref="AH112" si="89">SUM(AF112:AG112)</f>
        <v>161.9</v>
      </c>
      <c r="AI112" s="66">
        <v>727.1</v>
      </c>
      <c r="AJ112" s="58">
        <v>224.4</v>
      </c>
      <c r="AK112" s="60">
        <v>115.4</v>
      </c>
      <c r="AL112" s="66">
        <v>7.7</v>
      </c>
      <c r="AM112" s="58">
        <v>12.597299999999999</v>
      </c>
      <c r="AN112" s="58">
        <v>84.5</v>
      </c>
      <c r="AO112" s="71">
        <v>0</v>
      </c>
      <c r="AP112" s="58">
        <f t="shared" si="43"/>
        <v>104.79730000000001</v>
      </c>
      <c r="AQ112" s="67">
        <v>84.5</v>
      </c>
      <c r="AR112" s="66">
        <v>16.600000000000001</v>
      </c>
      <c r="AS112" s="58">
        <v>11.6</v>
      </c>
      <c r="AT112" s="67">
        <v>28.3</v>
      </c>
      <c r="AU112" s="66">
        <v>176.1</v>
      </c>
      <c r="AV112" s="58">
        <v>56.5</v>
      </c>
      <c r="AW112" s="60">
        <v>25</v>
      </c>
      <c r="AX112" s="66">
        <v>18</v>
      </c>
      <c r="AY112" s="58">
        <v>20.589700000000001</v>
      </c>
      <c r="AZ112" s="58">
        <v>116.5</v>
      </c>
      <c r="BA112" s="58" t="s">
        <v>418</v>
      </c>
      <c r="BB112" s="58">
        <f t="shared" ref="BB112" si="90">SUM(AX112:BA112)</f>
        <v>155.08969999999999</v>
      </c>
      <c r="BC112" s="67">
        <v>139.80000000000001</v>
      </c>
      <c r="BD112" s="257" t="s">
        <v>418</v>
      </c>
      <c r="BE112" s="258" t="s">
        <v>418</v>
      </c>
      <c r="BF112" s="67">
        <v>88.3</v>
      </c>
      <c r="BG112" s="66">
        <v>597</v>
      </c>
      <c r="BH112" s="58">
        <v>98.4</v>
      </c>
      <c r="BI112" s="60">
        <v>42.5</v>
      </c>
      <c r="BJ112" s="66">
        <v>3.8</v>
      </c>
      <c r="BK112" s="58" t="s">
        <v>418</v>
      </c>
      <c r="BL112" s="58">
        <v>28.6</v>
      </c>
      <c r="BM112" s="58" t="s">
        <v>418</v>
      </c>
      <c r="BN112" s="58">
        <f t="shared" ref="BN112" si="91">SUM(BJ112:BM112)</f>
        <v>32.4</v>
      </c>
      <c r="BO112" s="67">
        <v>24.9</v>
      </c>
      <c r="BP112" s="257" t="s">
        <v>418</v>
      </c>
      <c r="BQ112" s="258" t="s">
        <v>418</v>
      </c>
      <c r="BR112" s="67" t="s">
        <v>418</v>
      </c>
      <c r="BS112" s="58">
        <v>45.2</v>
      </c>
      <c r="BT112" s="58">
        <v>13.1</v>
      </c>
      <c r="BU112" s="60">
        <v>6</v>
      </c>
      <c r="BV112" s="66">
        <v>1.6</v>
      </c>
      <c r="BW112" s="58" t="s">
        <v>418</v>
      </c>
      <c r="BX112" s="58">
        <v>9.6</v>
      </c>
      <c r="BY112" s="58">
        <v>0</v>
      </c>
      <c r="BZ112" s="58">
        <f t="shared" ref="BZ112" si="92">SUM(BV112:BY112)</f>
        <v>11.2</v>
      </c>
      <c r="CA112" s="67">
        <v>9.1</v>
      </c>
      <c r="CB112" s="257" t="s">
        <v>418</v>
      </c>
      <c r="CC112" s="258" t="s">
        <v>418</v>
      </c>
      <c r="CD112" s="67">
        <v>14.9</v>
      </c>
      <c r="CE112" s="66">
        <v>76.5</v>
      </c>
      <c r="CF112" s="58">
        <v>11.7</v>
      </c>
      <c r="CG112" s="60">
        <v>4.7</v>
      </c>
      <c r="CH112" s="66">
        <v>187.9</v>
      </c>
      <c r="CI112" s="58">
        <v>261</v>
      </c>
      <c r="CJ112" s="58">
        <v>858.1</v>
      </c>
      <c r="CK112" s="58">
        <v>213.8</v>
      </c>
      <c r="CL112" s="58">
        <f t="shared" ref="CL112" si="93">SUM(CH112:CK112)</f>
        <v>1520.8</v>
      </c>
      <c r="CM112" s="67">
        <f t="shared" ref="CM112" si="94">SUM(G112,S112,AE112,AQ112,BC112,BO112,CA112)</f>
        <v>1273.3</v>
      </c>
      <c r="CN112" s="66">
        <v>278.10000000000002</v>
      </c>
      <c r="CO112" s="58">
        <v>494.5</v>
      </c>
      <c r="CP112" s="67">
        <f t="shared" ref="CP112" si="95">SUM(CN112:CO112)</f>
        <v>772.6</v>
      </c>
      <c r="CQ112" s="66">
        <v>2668.5</v>
      </c>
      <c r="CR112" s="58">
        <v>900.7</v>
      </c>
      <c r="CS112" s="60">
        <f t="shared" ref="CS112" si="96">SUM(M112,Y112,AK112,AW112,BI112,BU112,CG112)</f>
        <v>417.40000000000003</v>
      </c>
      <c r="CT112" s="60">
        <f t="shared" si="48"/>
        <v>5379.2999999999993</v>
      </c>
      <c r="CV112" s="395"/>
      <c r="CW112" s="395"/>
    </row>
    <row r="113" spans="1:101" ht="12.75" customHeight="1">
      <c r="A113" s="194">
        <v>43252</v>
      </c>
      <c r="B113" s="66">
        <v>84.1</v>
      </c>
      <c r="C113" s="58">
        <v>104.099</v>
      </c>
      <c r="D113" s="58">
        <v>145.5</v>
      </c>
      <c r="E113" s="58">
        <v>118.9</v>
      </c>
      <c r="F113" s="58">
        <f t="shared" ref="F113" si="97">SUM(B113:E113)</f>
        <v>452.59900000000005</v>
      </c>
      <c r="G113" s="67">
        <v>359.4</v>
      </c>
      <c r="H113" s="66">
        <v>57.6</v>
      </c>
      <c r="I113" s="58">
        <v>225.4</v>
      </c>
      <c r="J113" s="67">
        <v>283</v>
      </c>
      <c r="K113" s="66">
        <v>537.70000000000005</v>
      </c>
      <c r="L113" s="58">
        <v>253.1</v>
      </c>
      <c r="M113" s="60">
        <v>81.5</v>
      </c>
      <c r="N113" s="66">
        <v>32.1</v>
      </c>
      <c r="O113" s="58">
        <v>57.850999999999999</v>
      </c>
      <c r="P113" s="58">
        <v>268.7</v>
      </c>
      <c r="Q113" s="58">
        <v>30.5</v>
      </c>
      <c r="R113" s="58">
        <f t="shared" ref="R113" si="98">SUM(N113:Q113)</f>
        <v>389.15099999999995</v>
      </c>
      <c r="S113" s="67">
        <v>335.4</v>
      </c>
      <c r="T113" s="66">
        <v>51.5</v>
      </c>
      <c r="U113" s="58">
        <v>131.6</v>
      </c>
      <c r="V113" s="67">
        <f t="shared" ref="V113" si="99">SUM(T113:U113)</f>
        <v>183.1</v>
      </c>
      <c r="W113" s="66">
        <v>396.2</v>
      </c>
      <c r="X113" s="58">
        <v>191.9</v>
      </c>
      <c r="Y113" s="60">
        <v>116.8</v>
      </c>
      <c r="Z113" s="66">
        <v>30.6</v>
      </c>
      <c r="AA113" s="58">
        <v>45.502000000000002</v>
      </c>
      <c r="AB113" s="58">
        <v>172</v>
      </c>
      <c r="AC113" s="58">
        <v>55.2</v>
      </c>
      <c r="AD113" s="58">
        <f t="shared" ref="AD113" si="100">SUM(Z113:AC113)</f>
        <v>303.30200000000002</v>
      </c>
      <c r="AE113" s="67">
        <v>263.8</v>
      </c>
      <c r="AF113" s="66">
        <v>74.900000000000006</v>
      </c>
      <c r="AG113" s="58">
        <v>82.5</v>
      </c>
      <c r="AH113" s="67">
        <f t="shared" ref="AH113" si="101">SUM(AF113:AG113)</f>
        <v>157.4</v>
      </c>
      <c r="AI113" s="66">
        <v>699.8</v>
      </c>
      <c r="AJ113" s="58">
        <v>218.7</v>
      </c>
      <c r="AK113" s="60">
        <v>115.4</v>
      </c>
      <c r="AL113" s="66">
        <v>7.4</v>
      </c>
      <c r="AM113" s="58">
        <v>11.840999999999999</v>
      </c>
      <c r="AN113" s="58">
        <v>81.2</v>
      </c>
      <c r="AO113" s="71">
        <v>0</v>
      </c>
      <c r="AP113" s="58">
        <f t="shared" si="43"/>
        <v>100.441</v>
      </c>
      <c r="AQ113" s="67">
        <v>81.900000000000006</v>
      </c>
      <c r="AR113" s="66">
        <v>14.8</v>
      </c>
      <c r="AS113" s="58">
        <v>11.4</v>
      </c>
      <c r="AT113" s="67">
        <v>26.2</v>
      </c>
      <c r="AU113" s="66">
        <v>149.19999999999999</v>
      </c>
      <c r="AV113" s="58">
        <v>53.8</v>
      </c>
      <c r="AW113" s="60">
        <v>21</v>
      </c>
      <c r="AX113" s="66">
        <v>16.8</v>
      </c>
      <c r="AY113" s="58">
        <v>18.884</v>
      </c>
      <c r="AZ113" s="58">
        <v>109.8</v>
      </c>
      <c r="BA113" s="58" t="s">
        <v>418</v>
      </c>
      <c r="BB113" s="58">
        <f t="shared" ref="BB113" si="102">SUM(AX113:BA113)</f>
        <v>145.48399999999998</v>
      </c>
      <c r="BC113" s="67">
        <v>130.9</v>
      </c>
      <c r="BD113" s="257" t="s">
        <v>418</v>
      </c>
      <c r="BE113" s="258" t="s">
        <v>418</v>
      </c>
      <c r="BF113" s="67">
        <v>84.6</v>
      </c>
      <c r="BG113" s="66">
        <v>606.70000000000005</v>
      </c>
      <c r="BH113" s="58">
        <v>91.2</v>
      </c>
      <c r="BI113" s="60">
        <v>39</v>
      </c>
      <c r="BJ113" s="66">
        <v>3.5</v>
      </c>
      <c r="BK113" s="58">
        <v>2.9529999999999998</v>
      </c>
      <c r="BL113" s="58">
        <v>26.3</v>
      </c>
      <c r="BM113" s="58" t="s">
        <v>418</v>
      </c>
      <c r="BN113" s="58">
        <f t="shared" ref="BN113" si="103">SUM(BJ113:BM113)</f>
        <v>32.753</v>
      </c>
      <c r="BO113" s="67">
        <v>22.9</v>
      </c>
      <c r="BP113" s="257" t="s">
        <v>418</v>
      </c>
      <c r="BQ113" s="258" t="s">
        <v>418</v>
      </c>
      <c r="BR113" s="67" t="s">
        <v>418</v>
      </c>
      <c r="BS113" s="58">
        <v>41.4</v>
      </c>
      <c r="BT113" s="58">
        <v>11.8</v>
      </c>
      <c r="BU113" s="60">
        <v>5.5</v>
      </c>
      <c r="BV113" s="66">
        <v>1.5</v>
      </c>
      <c r="BW113" s="58">
        <v>1.169</v>
      </c>
      <c r="BX113" s="58">
        <v>9.1999999999999993</v>
      </c>
      <c r="BY113" s="58">
        <v>0</v>
      </c>
      <c r="BZ113" s="58">
        <f t="shared" ref="BZ113" si="104">SUM(BV113:BY113)</f>
        <v>11.869</v>
      </c>
      <c r="CA113" s="67">
        <v>9.1999999999999993</v>
      </c>
      <c r="CB113" s="257" t="s">
        <v>418</v>
      </c>
      <c r="CC113" s="258" t="s">
        <v>418</v>
      </c>
      <c r="CD113" s="67">
        <v>14.5</v>
      </c>
      <c r="CE113" s="66">
        <v>83.4</v>
      </c>
      <c r="CF113" s="58">
        <v>12.1</v>
      </c>
      <c r="CG113" s="60">
        <v>4.0999999999999996</v>
      </c>
      <c r="CH113" s="66">
        <v>176.1</v>
      </c>
      <c r="CI113" s="58">
        <v>242.3</v>
      </c>
      <c r="CJ113" s="58">
        <v>812.7</v>
      </c>
      <c r="CK113" s="58">
        <v>204.5</v>
      </c>
      <c r="CL113" s="58">
        <f t="shared" ref="CL113" si="105">SUM(CH113:CK113)</f>
        <v>1435.6</v>
      </c>
      <c r="CM113" s="67">
        <f t="shared" ref="CM113" si="106">SUM(G113,S113,AE113,AQ113,BC113,BO113,CA113)</f>
        <v>1203.5000000000002</v>
      </c>
      <c r="CN113" s="66">
        <v>251.6</v>
      </c>
      <c r="CO113" s="58">
        <v>497.2</v>
      </c>
      <c r="CP113" s="67">
        <f t="shared" ref="CP113" si="107">SUM(CN113:CO113)</f>
        <v>748.8</v>
      </c>
      <c r="CQ113" s="66">
        <v>2514.4</v>
      </c>
      <c r="CR113" s="58">
        <v>832.5</v>
      </c>
      <c r="CS113" s="60">
        <f t="shared" ref="CS113" si="108">SUM(M113,Y113,AK113,AW113,BI113,BU113,CG113)</f>
        <v>383.30000000000007</v>
      </c>
      <c r="CT113" s="60">
        <f t="shared" si="48"/>
        <v>5082.0999999999995</v>
      </c>
      <c r="CV113" s="395"/>
      <c r="CW113" s="395"/>
    </row>
    <row r="114" spans="1:101" ht="12.75" customHeight="1">
      <c r="A114" s="194">
        <f>DATE(YEAR(A113),MONTH(A113)+1,DAY(A113))</f>
        <v>43282</v>
      </c>
      <c r="B114" s="66">
        <v>87.3</v>
      </c>
      <c r="C114" s="58">
        <v>114.4038</v>
      </c>
      <c r="D114" s="58">
        <v>153.1</v>
      </c>
      <c r="E114" s="58">
        <v>120.3</v>
      </c>
      <c r="F114" s="58">
        <f t="shared" ref="F114:F115" si="109">SUM(B114:E114)</f>
        <v>475.10380000000004</v>
      </c>
      <c r="G114" s="67">
        <v>378.8</v>
      </c>
      <c r="H114" s="66">
        <v>67.900000000000006</v>
      </c>
      <c r="I114" s="58">
        <v>241.7</v>
      </c>
      <c r="J114" s="67">
        <v>309.60000000000002</v>
      </c>
      <c r="K114" s="66">
        <v>567.6</v>
      </c>
      <c r="L114" s="58">
        <v>268</v>
      </c>
      <c r="M114" s="60">
        <v>85.2</v>
      </c>
      <c r="N114" s="66">
        <v>33.1</v>
      </c>
      <c r="O114" s="58">
        <v>60.625300000000003</v>
      </c>
      <c r="P114" s="58">
        <v>275</v>
      </c>
      <c r="Q114" s="58">
        <v>30.3</v>
      </c>
      <c r="R114" s="58">
        <f t="shared" ref="R114:R115" si="110">SUM(N114:Q114)</f>
        <v>399.02530000000002</v>
      </c>
      <c r="S114" s="67">
        <v>344.1</v>
      </c>
      <c r="T114" s="66">
        <v>62</v>
      </c>
      <c r="U114" s="58">
        <v>140.19999999999999</v>
      </c>
      <c r="V114" s="67">
        <f t="shared" ref="V114:V115" si="111">SUM(T114:U114)</f>
        <v>202.2</v>
      </c>
      <c r="W114" s="66">
        <v>407.2</v>
      </c>
      <c r="X114" s="58">
        <v>199.7</v>
      </c>
      <c r="Y114" s="60">
        <v>113.9</v>
      </c>
      <c r="Z114" s="66">
        <v>32.299999999999997</v>
      </c>
      <c r="AA114" s="58">
        <v>49.541400000000003</v>
      </c>
      <c r="AB114" s="58">
        <v>177.9</v>
      </c>
      <c r="AC114" s="58">
        <v>55.7</v>
      </c>
      <c r="AD114" s="58">
        <f t="shared" ref="AD114:AD115" si="112">SUM(Z114:AC114)</f>
        <v>315.44139999999999</v>
      </c>
      <c r="AE114" s="67">
        <v>273.2</v>
      </c>
      <c r="AF114" s="66">
        <v>87.7</v>
      </c>
      <c r="AG114" s="58">
        <v>83</v>
      </c>
      <c r="AH114" s="67">
        <f t="shared" ref="AH114:AH115" si="113">SUM(AF114:AG114)</f>
        <v>170.7</v>
      </c>
      <c r="AI114" s="66">
        <v>709.7</v>
      </c>
      <c r="AJ114" s="58">
        <v>226.6</v>
      </c>
      <c r="AK114" s="60">
        <v>103.8</v>
      </c>
      <c r="AL114" s="66">
        <v>7.2</v>
      </c>
      <c r="AM114" s="58">
        <v>12.232200000000001</v>
      </c>
      <c r="AN114" s="58">
        <v>81.7</v>
      </c>
      <c r="AO114" s="71">
        <v>0</v>
      </c>
      <c r="AP114" s="58">
        <f t="shared" si="43"/>
        <v>101.13220000000001</v>
      </c>
      <c r="AQ114" s="67">
        <v>81.400000000000006</v>
      </c>
      <c r="AR114" s="66" t="s">
        <v>418</v>
      </c>
      <c r="AS114" s="58" t="s">
        <v>418</v>
      </c>
      <c r="AT114" s="67">
        <v>29.4</v>
      </c>
      <c r="AU114" s="66">
        <v>149.69999999999999</v>
      </c>
      <c r="AV114" s="58">
        <v>56.1</v>
      </c>
      <c r="AW114" s="60">
        <v>21.7</v>
      </c>
      <c r="AX114" s="66">
        <v>17.399999999999999</v>
      </c>
      <c r="AY114" s="58">
        <v>19.731400000000001</v>
      </c>
      <c r="AZ114" s="58">
        <v>114.7</v>
      </c>
      <c r="BA114" s="58" t="s">
        <v>418</v>
      </c>
      <c r="BB114" s="58">
        <f t="shared" ref="BB114:BB115" si="114">SUM(AX114:BA114)</f>
        <v>151.8314</v>
      </c>
      <c r="BC114" s="67">
        <v>136.30000000000001</v>
      </c>
      <c r="BD114" s="257" t="s">
        <v>418</v>
      </c>
      <c r="BE114" s="258" t="s">
        <v>418</v>
      </c>
      <c r="BF114" s="67">
        <v>86.4</v>
      </c>
      <c r="BG114" s="66">
        <v>506.6</v>
      </c>
      <c r="BH114" s="58">
        <v>93.7</v>
      </c>
      <c r="BI114" s="60">
        <v>33.1</v>
      </c>
      <c r="BJ114" s="66">
        <v>3.6</v>
      </c>
      <c r="BK114" s="58" t="s">
        <v>418</v>
      </c>
      <c r="BL114" s="58">
        <v>26.9</v>
      </c>
      <c r="BM114" s="58" t="s">
        <v>418</v>
      </c>
      <c r="BN114" s="58">
        <f t="shared" ref="BN114:BN115" si="115">SUM(BJ114:BM114)</f>
        <v>30.5</v>
      </c>
      <c r="BO114" s="67">
        <v>23.6</v>
      </c>
      <c r="BP114" s="257" t="s">
        <v>418</v>
      </c>
      <c r="BQ114" s="258" t="s">
        <v>418</v>
      </c>
      <c r="BR114" s="67" t="s">
        <v>418</v>
      </c>
      <c r="BS114" s="58">
        <v>40.4</v>
      </c>
      <c r="BT114" s="58">
        <v>11.9</v>
      </c>
      <c r="BU114" s="60">
        <v>5.6</v>
      </c>
      <c r="BV114" s="66">
        <v>1.9</v>
      </c>
      <c r="BW114" s="58" t="s">
        <v>418</v>
      </c>
      <c r="BX114" s="58">
        <v>9.8000000000000007</v>
      </c>
      <c r="BY114" s="58">
        <v>0</v>
      </c>
      <c r="BZ114" s="58">
        <f t="shared" ref="BZ114:BZ115" si="116">SUM(BV114:BY114)</f>
        <v>11.700000000000001</v>
      </c>
      <c r="CA114" s="67">
        <v>10.199999999999999</v>
      </c>
      <c r="CB114" s="257" t="s">
        <v>418</v>
      </c>
      <c r="CC114" s="258" t="s">
        <v>418</v>
      </c>
      <c r="CD114" s="67">
        <v>22.1</v>
      </c>
      <c r="CE114" s="66">
        <v>85.5</v>
      </c>
      <c r="CF114" s="58">
        <v>15.8</v>
      </c>
      <c r="CG114" s="60">
        <v>4</v>
      </c>
      <c r="CH114" s="66">
        <v>182.7</v>
      </c>
      <c r="CI114" s="58">
        <v>256.60000000000002</v>
      </c>
      <c r="CJ114" s="58">
        <v>839</v>
      </c>
      <c r="CK114" s="58">
        <v>206.3</v>
      </c>
      <c r="CL114" s="58">
        <f t="shared" ref="CL114:CL115" si="117">SUM(CH114:CK114)</f>
        <v>1484.6</v>
      </c>
      <c r="CM114" s="67">
        <f t="shared" ref="CM114:CM115" si="118">SUM(G114,S114,AE114,AQ114,BC114,BO114,CA114)</f>
        <v>1247.6000000000001</v>
      </c>
      <c r="CN114" s="66">
        <v>304.89999999999998</v>
      </c>
      <c r="CO114" s="58">
        <v>515.6</v>
      </c>
      <c r="CP114" s="67">
        <f t="shared" ref="CP114:CP115" si="119">SUM(CN114:CO114)</f>
        <v>820.5</v>
      </c>
      <c r="CQ114" s="66">
        <v>2466.6</v>
      </c>
      <c r="CR114" s="58">
        <v>871.8</v>
      </c>
      <c r="CS114" s="60">
        <f t="shared" ref="CS114:CS115" si="120">SUM(M114,Y114,AK114,AW114,BI114,BU114,CG114)</f>
        <v>367.30000000000007</v>
      </c>
      <c r="CT114" s="60">
        <f t="shared" si="48"/>
        <v>5139</v>
      </c>
      <c r="CV114" s="395"/>
      <c r="CW114" s="395"/>
    </row>
    <row r="115" spans="1:101" ht="12.75" customHeight="1">
      <c r="A115" s="194">
        <f>DATE(YEAR(A114),MONTH(A114)+1,DAY(A114))</f>
        <v>43313</v>
      </c>
      <c r="B115" s="66">
        <v>87.7</v>
      </c>
      <c r="C115" s="58">
        <v>112.63680000000001</v>
      </c>
      <c r="D115" s="58">
        <v>154</v>
      </c>
      <c r="E115" s="58">
        <v>122.9</v>
      </c>
      <c r="F115" s="58">
        <f t="shared" si="109"/>
        <v>477.23680000000002</v>
      </c>
      <c r="G115" s="67">
        <v>378.5</v>
      </c>
      <c r="H115" s="66">
        <v>62.6</v>
      </c>
      <c r="I115" s="58">
        <v>229.3</v>
      </c>
      <c r="J115" s="67">
        <v>291.89999999999998</v>
      </c>
      <c r="K115" s="66">
        <v>582.5</v>
      </c>
      <c r="L115" s="58">
        <v>278.3</v>
      </c>
      <c r="M115" s="60">
        <v>83.5</v>
      </c>
      <c r="N115" s="66">
        <v>34.200000000000003</v>
      </c>
      <c r="O115" s="58">
        <v>63.5884</v>
      </c>
      <c r="P115" s="58">
        <v>283.3</v>
      </c>
      <c r="Q115" s="58">
        <v>31.2</v>
      </c>
      <c r="R115" s="58">
        <f t="shared" si="110"/>
        <v>412.28839999999997</v>
      </c>
      <c r="S115" s="67">
        <v>359.1</v>
      </c>
      <c r="T115" s="66">
        <v>57.3</v>
      </c>
      <c r="U115" s="58">
        <v>141.80000000000001</v>
      </c>
      <c r="V115" s="67">
        <f t="shared" si="111"/>
        <v>199.10000000000002</v>
      </c>
      <c r="W115" s="66">
        <v>415.1</v>
      </c>
      <c r="X115" s="58">
        <v>203.9</v>
      </c>
      <c r="Y115" s="60">
        <v>117.7</v>
      </c>
      <c r="Z115" s="66">
        <v>33.200000000000003</v>
      </c>
      <c r="AA115" s="58">
        <v>51.030800000000006</v>
      </c>
      <c r="AB115" s="58">
        <v>179</v>
      </c>
      <c r="AC115" s="58">
        <v>56.9</v>
      </c>
      <c r="AD115" s="58">
        <f t="shared" si="112"/>
        <v>320.13080000000002</v>
      </c>
      <c r="AE115" s="67">
        <v>278.7</v>
      </c>
      <c r="AF115" s="66">
        <v>86.6</v>
      </c>
      <c r="AG115" s="58">
        <v>84.8</v>
      </c>
      <c r="AH115" s="67">
        <f t="shared" si="113"/>
        <v>171.39999999999998</v>
      </c>
      <c r="AI115" s="66">
        <v>733.1</v>
      </c>
      <c r="AJ115" s="58">
        <v>228.5</v>
      </c>
      <c r="AK115" s="60">
        <v>112.8</v>
      </c>
      <c r="AL115" s="66">
        <v>7.8</v>
      </c>
      <c r="AM115" s="58">
        <v>12.882299999999999</v>
      </c>
      <c r="AN115" s="58">
        <v>84.1</v>
      </c>
      <c r="AO115" s="71">
        <v>0</v>
      </c>
      <c r="AP115" s="58">
        <f t="shared" si="43"/>
        <v>104.78229999999999</v>
      </c>
      <c r="AQ115" s="67">
        <v>85.1</v>
      </c>
      <c r="AR115" s="66" t="s">
        <v>418</v>
      </c>
      <c r="AS115" s="58" t="s">
        <v>418</v>
      </c>
      <c r="AT115" s="67">
        <v>28.8</v>
      </c>
      <c r="AU115" s="66">
        <v>149.80000000000001</v>
      </c>
      <c r="AV115" s="58">
        <v>56.3</v>
      </c>
      <c r="AW115" s="60">
        <v>21.1</v>
      </c>
      <c r="AX115" s="66">
        <v>18</v>
      </c>
      <c r="AY115" s="58">
        <v>20.7362</v>
      </c>
      <c r="AZ115" s="58">
        <v>115.1</v>
      </c>
      <c r="BA115" s="58" t="s">
        <v>418</v>
      </c>
      <c r="BB115" s="58">
        <f t="shared" si="114"/>
        <v>153.83619999999999</v>
      </c>
      <c r="BC115" s="67">
        <v>138.4</v>
      </c>
      <c r="BD115" s="257" t="s">
        <v>418</v>
      </c>
      <c r="BE115" s="258" t="s">
        <v>418</v>
      </c>
      <c r="BF115" s="67">
        <v>86.7</v>
      </c>
      <c r="BG115" s="66">
        <v>552.9</v>
      </c>
      <c r="BH115" s="58">
        <v>95.7</v>
      </c>
      <c r="BI115" s="60">
        <v>38.799999999999997</v>
      </c>
      <c r="BJ115" s="66">
        <v>3.7</v>
      </c>
      <c r="BK115" s="58" t="s">
        <v>418</v>
      </c>
      <c r="BL115" s="58">
        <v>27.9</v>
      </c>
      <c r="BM115" s="58" t="s">
        <v>418</v>
      </c>
      <c r="BN115" s="58">
        <f t="shared" si="115"/>
        <v>31.599999999999998</v>
      </c>
      <c r="BO115" s="67">
        <v>23.9</v>
      </c>
      <c r="BP115" s="257" t="s">
        <v>418</v>
      </c>
      <c r="BQ115" s="258" t="s">
        <v>418</v>
      </c>
      <c r="BR115" s="67" t="s">
        <v>418</v>
      </c>
      <c r="BS115" s="58">
        <v>42.6</v>
      </c>
      <c r="BT115" s="58">
        <v>12.2</v>
      </c>
      <c r="BU115" s="60">
        <v>5.8</v>
      </c>
      <c r="BV115" s="66">
        <v>1.9</v>
      </c>
      <c r="BW115" s="58" t="s">
        <v>418</v>
      </c>
      <c r="BX115" s="58">
        <v>9.8000000000000007</v>
      </c>
      <c r="BY115" s="58">
        <v>0</v>
      </c>
      <c r="BZ115" s="58">
        <f t="shared" si="116"/>
        <v>11.700000000000001</v>
      </c>
      <c r="CA115" s="67">
        <v>10.199999999999999</v>
      </c>
      <c r="CB115" s="257" t="s">
        <v>418</v>
      </c>
      <c r="CC115" s="258" t="s">
        <v>418</v>
      </c>
      <c r="CD115" s="67">
        <v>31.2</v>
      </c>
      <c r="CE115" s="66">
        <v>86.6</v>
      </c>
      <c r="CF115" s="58">
        <v>14.1</v>
      </c>
      <c r="CG115" s="60">
        <v>3.9</v>
      </c>
      <c r="CH115" s="66">
        <v>186.5</v>
      </c>
      <c r="CI115" s="58">
        <v>260.89999999999998</v>
      </c>
      <c r="CJ115" s="58">
        <v>853.1</v>
      </c>
      <c r="CK115" s="58">
        <v>211</v>
      </c>
      <c r="CL115" s="58">
        <f t="shared" si="117"/>
        <v>1511.5</v>
      </c>
      <c r="CM115" s="67">
        <f t="shared" si="118"/>
        <v>1273.9000000000001</v>
      </c>
      <c r="CN115" s="66">
        <v>302.39999999999998</v>
      </c>
      <c r="CO115" s="58">
        <v>506.7</v>
      </c>
      <c r="CP115" s="67">
        <f t="shared" si="119"/>
        <v>809.09999999999991</v>
      </c>
      <c r="CQ115" s="66">
        <v>2562.6</v>
      </c>
      <c r="CR115" s="58">
        <v>889</v>
      </c>
      <c r="CS115" s="60">
        <f t="shared" si="120"/>
        <v>383.6</v>
      </c>
      <c r="CT115" s="60">
        <f t="shared" si="48"/>
        <v>5266.8</v>
      </c>
      <c r="CV115" s="395"/>
      <c r="CW115" s="395"/>
    </row>
    <row r="116" spans="1:101" ht="12.75" customHeight="1">
      <c r="A116" s="194">
        <f t="shared" ref="A116:A130" si="121">DATE(YEAR(A115),MONTH(A115)+1,DAY(A115))</f>
        <v>43344</v>
      </c>
      <c r="B116" s="66">
        <v>84</v>
      </c>
      <c r="C116" s="58">
        <v>106.7457</v>
      </c>
      <c r="D116" s="58">
        <v>155.9</v>
      </c>
      <c r="E116" s="58">
        <v>116.5</v>
      </c>
      <c r="F116" s="58">
        <f t="shared" ref="F116" si="122">SUM(B116:E116)</f>
        <v>463.14570000000003</v>
      </c>
      <c r="G116" s="67">
        <v>369.3</v>
      </c>
      <c r="H116" s="66">
        <v>62.1</v>
      </c>
      <c r="I116" s="58">
        <v>219.6</v>
      </c>
      <c r="J116" s="67">
        <v>281.7</v>
      </c>
      <c r="K116" s="66">
        <v>529.9</v>
      </c>
      <c r="L116" s="58">
        <v>255.3</v>
      </c>
      <c r="M116" s="60">
        <v>74.400000000000006</v>
      </c>
      <c r="N116" s="66">
        <v>31.8</v>
      </c>
      <c r="O116" s="58">
        <v>57.767000000000003</v>
      </c>
      <c r="P116" s="58">
        <v>261.7</v>
      </c>
      <c r="Q116" s="58">
        <v>29.3</v>
      </c>
      <c r="R116" s="58">
        <f t="shared" ref="R116" si="123">SUM(N116:Q116)</f>
        <v>380.56700000000001</v>
      </c>
      <c r="S116" s="67">
        <v>328.7</v>
      </c>
      <c r="T116" s="66">
        <v>57.3</v>
      </c>
      <c r="U116" s="58">
        <v>131.9</v>
      </c>
      <c r="V116" s="67">
        <f t="shared" ref="V116" si="124">SUM(T116:U116)</f>
        <v>189.2</v>
      </c>
      <c r="W116" s="66">
        <v>388.2</v>
      </c>
      <c r="X116" s="58">
        <v>188.8</v>
      </c>
      <c r="Y116" s="60">
        <v>114</v>
      </c>
      <c r="Z116" s="66">
        <v>30</v>
      </c>
      <c r="AA116" s="58">
        <v>46.255199999999995</v>
      </c>
      <c r="AB116" s="58">
        <v>164.1</v>
      </c>
      <c r="AC116" s="58">
        <v>53.2</v>
      </c>
      <c r="AD116" s="58">
        <f t="shared" ref="AD116" si="125">SUM(Z116:AC116)</f>
        <v>293.55520000000001</v>
      </c>
      <c r="AE116" s="67">
        <v>255.8</v>
      </c>
      <c r="AF116" s="66">
        <v>82</v>
      </c>
      <c r="AG116" s="58">
        <v>82.7</v>
      </c>
      <c r="AH116" s="67">
        <f t="shared" ref="AH116" si="126">SUM(AF116:AG116)</f>
        <v>164.7</v>
      </c>
      <c r="AI116" s="66">
        <v>651.5</v>
      </c>
      <c r="AJ116" s="58">
        <v>213.7</v>
      </c>
      <c r="AK116" s="60">
        <v>77.099999999999994</v>
      </c>
      <c r="AL116" s="66">
        <v>7</v>
      </c>
      <c r="AM116" s="58">
        <v>11.4428</v>
      </c>
      <c r="AN116" s="58">
        <v>78.900000000000006</v>
      </c>
      <c r="AO116" s="71">
        <v>0</v>
      </c>
      <c r="AP116" s="58">
        <f t="shared" si="43"/>
        <v>97.342800000000011</v>
      </c>
      <c r="AQ116" s="67">
        <v>78.3</v>
      </c>
      <c r="AR116" s="66" t="s">
        <v>418</v>
      </c>
      <c r="AS116" s="58" t="s">
        <v>418</v>
      </c>
      <c r="AT116" s="67">
        <v>29</v>
      </c>
      <c r="AU116" s="66">
        <v>141.80000000000001</v>
      </c>
      <c r="AV116" s="58">
        <v>53.9</v>
      </c>
      <c r="AW116" s="60">
        <v>19.8</v>
      </c>
      <c r="AX116" s="66">
        <v>17.100000000000001</v>
      </c>
      <c r="AY116" s="58">
        <v>19.447500000000002</v>
      </c>
      <c r="AZ116" s="58">
        <v>108.4</v>
      </c>
      <c r="BA116" s="58" t="s">
        <v>418</v>
      </c>
      <c r="BB116" s="58">
        <f t="shared" ref="BB116" si="127">SUM(AX116:BA116)</f>
        <v>144.94749999999999</v>
      </c>
      <c r="BC116" s="67">
        <v>115</v>
      </c>
      <c r="BD116" s="257" t="s">
        <v>418</v>
      </c>
      <c r="BE116" s="258" t="s">
        <v>418</v>
      </c>
      <c r="BF116" s="67">
        <v>84.8</v>
      </c>
      <c r="BG116" s="66">
        <v>519.5</v>
      </c>
      <c r="BH116" s="58">
        <v>90.5</v>
      </c>
      <c r="BI116" s="60">
        <v>62.9</v>
      </c>
      <c r="BJ116" s="66">
        <v>3.4</v>
      </c>
      <c r="BK116" s="58" t="s">
        <v>418</v>
      </c>
      <c r="BL116" s="58">
        <v>26.9</v>
      </c>
      <c r="BM116" s="58" t="s">
        <v>418</v>
      </c>
      <c r="BN116" s="58">
        <f t="shared" ref="BN116" si="128">SUM(BJ116:BM116)</f>
        <v>30.299999999999997</v>
      </c>
      <c r="BO116" s="67">
        <v>23.5</v>
      </c>
      <c r="BP116" s="257" t="s">
        <v>418</v>
      </c>
      <c r="BQ116" s="258" t="s">
        <v>418</v>
      </c>
      <c r="BR116" s="67" t="s">
        <v>418</v>
      </c>
      <c r="BS116" s="58">
        <v>41.1</v>
      </c>
      <c r="BT116" s="58">
        <v>12.1</v>
      </c>
      <c r="BU116" s="60">
        <v>5.3</v>
      </c>
      <c r="BV116" s="66">
        <v>1.5</v>
      </c>
      <c r="BW116" s="58" t="s">
        <v>418</v>
      </c>
      <c r="BX116" s="58">
        <v>8.6</v>
      </c>
      <c r="BY116" s="58">
        <v>0</v>
      </c>
      <c r="BZ116" s="58">
        <f t="shared" ref="BZ116" si="129">SUM(BV116:BY116)</f>
        <v>10.1</v>
      </c>
      <c r="CA116" s="67">
        <v>8.9</v>
      </c>
      <c r="CB116" s="257" t="s">
        <v>418</v>
      </c>
      <c r="CC116" s="258" t="s">
        <v>418</v>
      </c>
      <c r="CD116" s="67">
        <v>17.3</v>
      </c>
      <c r="CE116" s="66">
        <v>79.599999999999994</v>
      </c>
      <c r="CF116" s="58">
        <v>11.7</v>
      </c>
      <c r="CG116" s="60">
        <v>2.9</v>
      </c>
      <c r="CH116" s="66">
        <v>174.8</v>
      </c>
      <c r="CI116" s="58">
        <v>241.7</v>
      </c>
      <c r="CJ116" s="58">
        <v>804.6</v>
      </c>
      <c r="CK116" s="58">
        <v>199</v>
      </c>
      <c r="CL116" s="58">
        <f t="shared" ref="CL116" si="130">SUM(CH116:CK116)</f>
        <v>1420.1</v>
      </c>
      <c r="CM116" s="67">
        <f t="shared" ref="CM116" si="131">SUM(G116,S116,AE116,AQ116,BC116,BO116,CA116)</f>
        <v>1179.5</v>
      </c>
      <c r="CN116" s="66">
        <v>282.7</v>
      </c>
      <c r="CO116" s="58">
        <v>483.8</v>
      </c>
      <c r="CP116" s="67">
        <f t="shared" ref="CP116" si="132">SUM(CN116:CO116)</f>
        <v>766.5</v>
      </c>
      <c r="CQ116" s="66">
        <v>2351.6</v>
      </c>
      <c r="CR116" s="58">
        <v>825.8</v>
      </c>
      <c r="CS116" s="60">
        <f t="shared" ref="CS116" si="133">SUM(M116,Y116,AK116,AW116,BI116,BU116,CG116)</f>
        <v>356.4</v>
      </c>
      <c r="CT116" s="60">
        <f t="shared" si="48"/>
        <v>4894.5999999999995</v>
      </c>
      <c r="CV116" s="395"/>
      <c r="CW116" s="395"/>
    </row>
    <row r="117" spans="1:101" ht="12.75" customHeight="1">
      <c r="A117" s="194">
        <f t="shared" si="121"/>
        <v>43374</v>
      </c>
      <c r="B117" s="66">
        <v>88</v>
      </c>
      <c r="C117" s="58">
        <v>107.7148</v>
      </c>
      <c r="D117" s="58">
        <v>164.3</v>
      </c>
      <c r="E117" s="58">
        <v>126</v>
      </c>
      <c r="F117" s="58">
        <f t="shared" ref="F117" si="134">SUM(B117:E117)</f>
        <v>486.01480000000004</v>
      </c>
      <c r="G117" s="67">
        <v>374.5</v>
      </c>
      <c r="H117" s="66">
        <v>67.8</v>
      </c>
      <c r="I117" s="58">
        <v>235.8</v>
      </c>
      <c r="J117" s="67">
        <v>303.5</v>
      </c>
      <c r="K117" s="66">
        <v>573.5</v>
      </c>
      <c r="L117" s="58">
        <v>265.60000000000002</v>
      </c>
      <c r="M117" s="60">
        <v>88.1</v>
      </c>
      <c r="N117" s="66">
        <v>34</v>
      </c>
      <c r="O117" s="58">
        <v>61.109900000000003</v>
      </c>
      <c r="P117" s="58">
        <v>283.7</v>
      </c>
      <c r="Q117" s="58">
        <v>33.200000000000003</v>
      </c>
      <c r="R117" s="58">
        <f t="shared" ref="R117" si="135">SUM(N117:Q117)</f>
        <v>412.00989999999996</v>
      </c>
      <c r="S117" s="67">
        <v>351.3</v>
      </c>
      <c r="T117" s="66">
        <v>65.3</v>
      </c>
      <c r="U117" s="58">
        <v>139.5</v>
      </c>
      <c r="V117" s="67">
        <f t="shared" ref="V117" si="136">SUM(T117:U117)</f>
        <v>204.8</v>
      </c>
      <c r="W117" s="66">
        <v>444</v>
      </c>
      <c r="X117" s="58">
        <v>209</v>
      </c>
      <c r="Y117" s="60">
        <v>127.2</v>
      </c>
      <c r="Z117" s="66">
        <v>30.6</v>
      </c>
      <c r="AA117" s="58">
        <v>45.738399999999999</v>
      </c>
      <c r="AB117" s="58">
        <v>175.3</v>
      </c>
      <c r="AC117" s="58">
        <v>57</v>
      </c>
      <c r="AD117" s="58">
        <f t="shared" ref="AD117" si="137">SUM(Z117:AC117)</f>
        <v>308.63840000000005</v>
      </c>
      <c r="AE117" s="67">
        <v>268.8</v>
      </c>
      <c r="AF117" s="66">
        <v>84.2</v>
      </c>
      <c r="AG117" s="58">
        <v>84.2</v>
      </c>
      <c r="AH117" s="67">
        <f t="shared" ref="AH117" si="138">SUM(AF117:AG117)</f>
        <v>168.4</v>
      </c>
      <c r="AI117" s="66">
        <v>663.3</v>
      </c>
      <c r="AJ117" s="58">
        <v>220.2</v>
      </c>
      <c r="AK117" s="60">
        <v>104</v>
      </c>
      <c r="AL117" s="66">
        <v>7.5</v>
      </c>
      <c r="AM117" s="58">
        <v>12.2143</v>
      </c>
      <c r="AN117" s="58">
        <v>83.8</v>
      </c>
      <c r="AO117" s="71">
        <v>0</v>
      </c>
      <c r="AP117" s="58">
        <f t="shared" si="43"/>
        <v>103.51429999999999</v>
      </c>
      <c r="AQ117" s="67">
        <v>81.900000000000006</v>
      </c>
      <c r="AR117" s="66" t="s">
        <v>418</v>
      </c>
      <c r="AS117" s="58" t="s">
        <v>418</v>
      </c>
      <c r="AT117" s="67">
        <v>30.2</v>
      </c>
      <c r="AU117" s="66">
        <v>159</v>
      </c>
      <c r="AV117" s="58">
        <v>56.5</v>
      </c>
      <c r="AW117" s="60">
        <v>22.1</v>
      </c>
      <c r="AX117" s="66">
        <v>18.2</v>
      </c>
      <c r="AY117" s="58">
        <v>19.383900000000001</v>
      </c>
      <c r="AZ117" s="58">
        <v>120.8</v>
      </c>
      <c r="BA117" s="58" t="s">
        <v>418</v>
      </c>
      <c r="BB117" s="58">
        <f t="shared" ref="BB117" si="139">SUM(AX117:BA117)</f>
        <v>158.38389999999998</v>
      </c>
      <c r="BC117" s="67">
        <v>140.5</v>
      </c>
      <c r="BD117" s="257" t="s">
        <v>418</v>
      </c>
      <c r="BE117" s="258" t="s">
        <v>418</v>
      </c>
      <c r="BF117" s="67">
        <v>87.6</v>
      </c>
      <c r="BG117" s="66">
        <v>575.79999999999995</v>
      </c>
      <c r="BH117" s="58">
        <v>95.3</v>
      </c>
      <c r="BI117" s="60">
        <v>42</v>
      </c>
      <c r="BJ117" s="66">
        <v>3.9</v>
      </c>
      <c r="BK117" s="58" t="s">
        <v>418</v>
      </c>
      <c r="BL117" s="58">
        <v>30</v>
      </c>
      <c r="BM117" s="58" t="s">
        <v>418</v>
      </c>
      <c r="BN117" s="58">
        <f t="shared" ref="BN117" si="140">SUM(BJ117:BM117)</f>
        <v>33.9</v>
      </c>
      <c r="BO117" s="67">
        <v>25.7</v>
      </c>
      <c r="BP117" s="257" t="s">
        <v>418</v>
      </c>
      <c r="BQ117" s="258" t="s">
        <v>418</v>
      </c>
      <c r="BR117" s="67" t="s">
        <v>418</v>
      </c>
      <c r="BS117" s="58">
        <v>49.8</v>
      </c>
      <c r="BT117" s="58">
        <v>13.7</v>
      </c>
      <c r="BU117" s="60">
        <v>6.8</v>
      </c>
      <c r="BV117" s="66">
        <v>1.8</v>
      </c>
      <c r="BW117" s="58" t="s">
        <v>418</v>
      </c>
      <c r="BX117" s="58">
        <v>9.4</v>
      </c>
      <c r="BY117" s="58">
        <v>0</v>
      </c>
      <c r="BZ117" s="58">
        <f t="shared" ref="BZ117" si="141">SUM(BV117:BY117)</f>
        <v>11.200000000000001</v>
      </c>
      <c r="CA117" s="67">
        <v>9.5</v>
      </c>
      <c r="CB117" s="257" t="s">
        <v>418</v>
      </c>
      <c r="CC117" s="258" t="s">
        <v>418</v>
      </c>
      <c r="CD117" s="67">
        <v>17.899999999999999</v>
      </c>
      <c r="CE117" s="66">
        <v>73.599999999999994</v>
      </c>
      <c r="CF117" s="58">
        <v>11.9</v>
      </c>
      <c r="CG117" s="60">
        <v>3.6</v>
      </c>
      <c r="CH117" s="66">
        <v>183.9</v>
      </c>
      <c r="CI117" s="58">
        <v>246.2</v>
      </c>
      <c r="CJ117" s="58">
        <v>867.3</v>
      </c>
      <c r="CK117" s="58">
        <v>216.1</v>
      </c>
      <c r="CL117" s="58">
        <f t="shared" ref="CL117" si="142">SUM(CH117:CK117)</f>
        <v>1513.5</v>
      </c>
      <c r="CM117" s="67">
        <f t="shared" ref="CM117" si="143">SUM(G117,S117,AE117,AQ117,BC117,BO117,CA117)</f>
        <v>1252.2</v>
      </c>
      <c r="CN117" s="66">
        <v>302.60000000000002</v>
      </c>
      <c r="CO117" s="58">
        <v>509.6</v>
      </c>
      <c r="CP117" s="67">
        <f t="shared" ref="CP117" si="144">SUM(CN117:CO117)</f>
        <v>812.2</v>
      </c>
      <c r="CQ117" s="66">
        <v>2539</v>
      </c>
      <c r="CR117" s="58">
        <v>872.1</v>
      </c>
      <c r="CS117" s="60">
        <f t="shared" ref="CS117" si="145">SUM(M117,Y117,AK117,AW117,BI117,BU117,CG117)</f>
        <v>393.80000000000007</v>
      </c>
      <c r="CT117" s="60">
        <f t="shared" si="48"/>
        <v>5258.5</v>
      </c>
      <c r="CV117" s="395"/>
      <c r="CW117" s="395"/>
    </row>
    <row r="118" spans="1:101" ht="12.75" customHeight="1">
      <c r="A118" s="194">
        <f t="shared" si="121"/>
        <v>43405</v>
      </c>
      <c r="B118" s="66">
        <v>92.4</v>
      </c>
      <c r="C118" s="58">
        <v>122.5564</v>
      </c>
      <c r="D118" s="58">
        <v>161</v>
      </c>
      <c r="E118" s="58">
        <v>130.19999999999999</v>
      </c>
      <c r="F118" s="58">
        <f t="shared" ref="F118" si="146">SUM(B118:E118)</f>
        <v>506.15640000000002</v>
      </c>
      <c r="G118" s="67">
        <v>399.6</v>
      </c>
      <c r="H118" s="66">
        <v>60.8</v>
      </c>
      <c r="I118" s="58">
        <v>232.6</v>
      </c>
      <c r="J118" s="67">
        <v>293.3</v>
      </c>
      <c r="K118" s="66">
        <v>600.20000000000005</v>
      </c>
      <c r="L118" s="58">
        <v>281.89999999999998</v>
      </c>
      <c r="M118" s="60">
        <v>81.599999999999994</v>
      </c>
      <c r="N118" s="66">
        <v>34.200000000000003</v>
      </c>
      <c r="O118" s="58">
        <v>63.142000000000003</v>
      </c>
      <c r="P118" s="58">
        <v>280</v>
      </c>
      <c r="Q118" s="58">
        <v>31.5</v>
      </c>
      <c r="R118" s="58">
        <f t="shared" ref="R118" si="147">SUM(N118:Q118)</f>
        <v>408.84199999999998</v>
      </c>
      <c r="S118" s="67">
        <v>349.3</v>
      </c>
      <c r="T118" s="66">
        <v>62.5</v>
      </c>
      <c r="U118" s="58">
        <v>137</v>
      </c>
      <c r="V118" s="67">
        <f t="shared" ref="V118" si="148">SUM(T118:U118)</f>
        <v>199.5</v>
      </c>
      <c r="W118" s="66">
        <v>435.5</v>
      </c>
      <c r="X118" s="58">
        <v>200.7</v>
      </c>
      <c r="Y118" s="60">
        <v>104.7</v>
      </c>
      <c r="Z118" s="66">
        <v>32.6</v>
      </c>
      <c r="AA118" s="58">
        <v>51.203499999999998</v>
      </c>
      <c r="AB118" s="58">
        <v>181.4</v>
      </c>
      <c r="AC118" s="58">
        <v>59.3</v>
      </c>
      <c r="AD118" s="58">
        <f t="shared" ref="AD118" si="149">SUM(Z118:AC118)</f>
        <v>324.50350000000003</v>
      </c>
      <c r="AE118" s="67">
        <v>282.10000000000002</v>
      </c>
      <c r="AF118" s="66">
        <v>84.7</v>
      </c>
      <c r="AG118" s="58">
        <v>82.5</v>
      </c>
      <c r="AH118" s="67">
        <f t="shared" ref="AH118" si="150">SUM(AF118:AG118)</f>
        <v>167.2</v>
      </c>
      <c r="AI118" s="66">
        <v>670.2</v>
      </c>
      <c r="AJ118" s="58">
        <v>223</v>
      </c>
      <c r="AK118" s="60">
        <v>98.6</v>
      </c>
      <c r="AL118" s="66">
        <v>7.8</v>
      </c>
      <c r="AM118" s="58">
        <v>12.905100000000001</v>
      </c>
      <c r="AN118" s="58">
        <v>88.3</v>
      </c>
      <c r="AO118" s="71">
        <v>0</v>
      </c>
      <c r="AP118" s="58">
        <f t="shared" si="43"/>
        <v>109.0051</v>
      </c>
      <c r="AQ118" s="67">
        <v>86.7</v>
      </c>
      <c r="AR118" s="66" t="s">
        <v>418</v>
      </c>
      <c r="AS118" s="58" t="s">
        <v>418</v>
      </c>
      <c r="AT118" s="67">
        <v>31.3</v>
      </c>
      <c r="AU118" s="66">
        <v>164.3</v>
      </c>
      <c r="AV118" s="58">
        <v>55.9</v>
      </c>
      <c r="AW118" s="60">
        <v>20.3</v>
      </c>
      <c r="AX118" s="66">
        <v>17.8</v>
      </c>
      <c r="AY118" s="58">
        <v>20.1067</v>
      </c>
      <c r="AZ118" s="58">
        <v>117.4</v>
      </c>
      <c r="BA118" s="58" t="s">
        <v>418</v>
      </c>
      <c r="BB118" s="58">
        <f t="shared" ref="BB118" si="151">SUM(AX118:BA118)</f>
        <v>155.30670000000001</v>
      </c>
      <c r="BC118" s="67">
        <v>138.6</v>
      </c>
      <c r="BD118" s="257" t="s">
        <v>418</v>
      </c>
      <c r="BE118" s="258" t="s">
        <v>418</v>
      </c>
      <c r="BF118" s="67">
        <v>84.6</v>
      </c>
      <c r="BG118" s="66">
        <v>580</v>
      </c>
      <c r="BH118" s="58">
        <v>93.9</v>
      </c>
      <c r="BI118" s="60">
        <v>37.6</v>
      </c>
      <c r="BJ118" s="66">
        <v>3.9</v>
      </c>
      <c r="BK118" s="58" t="s">
        <v>418</v>
      </c>
      <c r="BL118" s="58">
        <v>29.3</v>
      </c>
      <c r="BM118" s="58" t="s">
        <v>418</v>
      </c>
      <c r="BN118" s="58">
        <f t="shared" ref="BN118" si="152">SUM(BJ118:BM118)</f>
        <v>33.200000000000003</v>
      </c>
      <c r="BO118" s="67">
        <v>24.8</v>
      </c>
      <c r="BP118" s="257" t="s">
        <v>418</v>
      </c>
      <c r="BQ118" s="258" t="s">
        <v>418</v>
      </c>
      <c r="BR118" s="67" t="s">
        <v>418</v>
      </c>
      <c r="BS118" s="58">
        <v>49.6</v>
      </c>
      <c r="BT118" s="58">
        <v>13.5</v>
      </c>
      <c r="BU118" s="60">
        <v>6.7</v>
      </c>
      <c r="BV118" s="66">
        <v>1.9</v>
      </c>
      <c r="BW118" s="58" t="s">
        <v>418</v>
      </c>
      <c r="BX118" s="58">
        <v>8.8000000000000007</v>
      </c>
      <c r="BY118" s="58">
        <v>0</v>
      </c>
      <c r="BZ118" s="58">
        <f t="shared" ref="BZ118" si="153">SUM(BV118:BY118)</f>
        <v>10.700000000000001</v>
      </c>
      <c r="CA118" s="67">
        <v>9.3000000000000007</v>
      </c>
      <c r="CB118" s="257" t="s">
        <v>418</v>
      </c>
      <c r="CC118" s="258" t="s">
        <v>418</v>
      </c>
      <c r="CD118" s="67">
        <v>16.5</v>
      </c>
      <c r="CE118" s="66">
        <v>79.900000000000006</v>
      </c>
      <c r="CF118" s="58">
        <v>10.199999999999999</v>
      </c>
      <c r="CG118" s="60">
        <v>2.9</v>
      </c>
      <c r="CH118" s="66">
        <v>190.4</v>
      </c>
      <c r="CI118" s="58">
        <v>270</v>
      </c>
      <c r="CJ118" s="58">
        <v>866.1</v>
      </c>
      <c r="CK118" s="58">
        <v>221.1</v>
      </c>
      <c r="CL118" s="58">
        <f t="shared" ref="CL118" si="154">SUM(CH118:CK118)</f>
        <v>1547.6</v>
      </c>
      <c r="CM118" s="67">
        <f t="shared" ref="CM118" si="155">SUM(G118,S118,AE118,AQ118,BC118,BO118,CA118)</f>
        <v>1290.3999999999999</v>
      </c>
      <c r="CN118" s="66">
        <v>291.2</v>
      </c>
      <c r="CO118" s="58">
        <v>501.3</v>
      </c>
      <c r="CP118" s="67">
        <f t="shared" ref="CP118" si="156">SUM(CN118:CO118)</f>
        <v>792.5</v>
      </c>
      <c r="CQ118" s="66">
        <v>2579.6999999999998</v>
      </c>
      <c r="CR118" s="58">
        <v>879</v>
      </c>
      <c r="CS118" s="60">
        <f t="shared" ref="CS118" si="157">SUM(M118,Y118,AK118,AW118,BI118,BU118,CG118)</f>
        <v>352.4</v>
      </c>
      <c r="CT118" s="60">
        <f t="shared" si="48"/>
        <v>5272.1999999999989</v>
      </c>
      <c r="CV118" s="395"/>
      <c r="CW118" s="395"/>
    </row>
    <row r="119" spans="1:101" ht="12.75" customHeight="1">
      <c r="A119" s="194">
        <f t="shared" si="121"/>
        <v>43435</v>
      </c>
      <c r="B119" s="66">
        <v>93.7</v>
      </c>
      <c r="C119" s="58">
        <v>123.10769999999999</v>
      </c>
      <c r="D119" s="58">
        <v>159</v>
      </c>
      <c r="E119" s="58">
        <v>121.6</v>
      </c>
      <c r="F119" s="58">
        <f t="shared" ref="F119:F120" si="158">SUM(B119:E119)</f>
        <v>497.40769999999998</v>
      </c>
      <c r="G119" s="67">
        <v>389.9</v>
      </c>
      <c r="H119" s="66">
        <v>59.8</v>
      </c>
      <c r="I119" s="58">
        <v>253.1</v>
      </c>
      <c r="J119" s="67">
        <v>312.89999999999998</v>
      </c>
      <c r="K119" s="66">
        <v>533.70000000000005</v>
      </c>
      <c r="L119" s="58">
        <v>248.8</v>
      </c>
      <c r="M119" s="60">
        <v>84.5</v>
      </c>
      <c r="N119" s="66">
        <v>35.9</v>
      </c>
      <c r="O119" s="58">
        <v>68.476399999999998</v>
      </c>
      <c r="P119" s="58">
        <v>282.89999999999998</v>
      </c>
      <c r="Q119" s="58">
        <v>28.6</v>
      </c>
      <c r="R119" s="58">
        <f t="shared" ref="R119:R120" si="159">SUM(N119:Q119)</f>
        <v>415.87639999999999</v>
      </c>
      <c r="S119" s="67">
        <v>354</v>
      </c>
      <c r="T119" s="66">
        <v>65.7</v>
      </c>
      <c r="U119" s="58">
        <v>142.80000000000001</v>
      </c>
      <c r="V119" s="67">
        <f t="shared" ref="V119:V120" si="160">SUM(T119:U119)</f>
        <v>208.5</v>
      </c>
      <c r="W119" s="66">
        <v>398.5</v>
      </c>
      <c r="X119" s="58">
        <v>194.1</v>
      </c>
      <c r="Y119" s="60">
        <v>105.7</v>
      </c>
      <c r="Z119" s="66">
        <v>31.8</v>
      </c>
      <c r="AA119" s="58">
        <v>51.237199999999994</v>
      </c>
      <c r="AB119" s="58">
        <v>173.3</v>
      </c>
      <c r="AC119" s="58">
        <v>55</v>
      </c>
      <c r="AD119" s="58">
        <f t="shared" ref="AD119:AD120" si="161">SUM(Z119:AC119)</f>
        <v>311.3372</v>
      </c>
      <c r="AE119" s="67">
        <v>266</v>
      </c>
      <c r="AF119" s="66">
        <v>80.2</v>
      </c>
      <c r="AG119" s="58">
        <v>89</v>
      </c>
      <c r="AH119" s="67">
        <f t="shared" ref="AH119:AH120" si="162">SUM(AF119:AG119)</f>
        <v>169.2</v>
      </c>
      <c r="AI119" s="66">
        <v>597.79999999999995</v>
      </c>
      <c r="AJ119" s="58">
        <v>203.7</v>
      </c>
      <c r="AK119" s="60">
        <v>82.7</v>
      </c>
      <c r="AL119" s="66">
        <v>7.6</v>
      </c>
      <c r="AM119" s="58">
        <v>13.626200000000001</v>
      </c>
      <c r="AN119" s="58">
        <v>84.6</v>
      </c>
      <c r="AO119" s="71">
        <v>0</v>
      </c>
      <c r="AP119" s="58">
        <f>SUM(AL119:AO119)</f>
        <v>105.8262</v>
      </c>
      <c r="AQ119" s="67">
        <v>85.3</v>
      </c>
      <c r="AR119" s="66" t="s">
        <v>418</v>
      </c>
      <c r="AS119" s="58" t="s">
        <v>418</v>
      </c>
      <c r="AT119" s="67">
        <v>32.6</v>
      </c>
      <c r="AU119" s="66">
        <v>146</v>
      </c>
      <c r="AV119" s="58">
        <v>51.7</v>
      </c>
      <c r="AW119" s="60">
        <v>16.5</v>
      </c>
      <c r="AX119" s="66">
        <v>18.600000000000001</v>
      </c>
      <c r="AY119" s="58">
        <v>21.711299999999998</v>
      </c>
      <c r="AZ119" s="58">
        <v>117.9</v>
      </c>
      <c r="BA119" s="58" t="s">
        <v>418</v>
      </c>
      <c r="BB119" s="58">
        <f t="shared" ref="BB119:BB120" si="163">SUM(AX119:BA119)</f>
        <v>158.21129999999999</v>
      </c>
      <c r="BC119" s="67">
        <v>141.6</v>
      </c>
      <c r="BD119" s="257" t="s">
        <v>418</v>
      </c>
      <c r="BE119" s="258" t="s">
        <v>418</v>
      </c>
      <c r="BF119" s="67">
        <v>89.5</v>
      </c>
      <c r="BG119" s="66">
        <v>553.9</v>
      </c>
      <c r="BH119" s="58">
        <v>91.3</v>
      </c>
      <c r="BI119" s="60">
        <v>35.6</v>
      </c>
      <c r="BJ119" s="66">
        <v>4.2</v>
      </c>
      <c r="BK119" s="58" t="s">
        <v>418</v>
      </c>
      <c r="BL119" s="58">
        <v>29.2</v>
      </c>
      <c r="BM119" s="58" t="s">
        <v>418</v>
      </c>
      <c r="BN119" s="58">
        <f t="shared" ref="BN119:BN120" si="164">SUM(BJ119:BM119)</f>
        <v>33.4</v>
      </c>
      <c r="BO119" s="67">
        <v>23.5</v>
      </c>
      <c r="BP119" s="257" t="s">
        <v>418</v>
      </c>
      <c r="BQ119" s="258" t="s">
        <v>418</v>
      </c>
      <c r="BR119" s="67" t="s">
        <v>418</v>
      </c>
      <c r="BS119" s="58">
        <v>44.2</v>
      </c>
      <c r="BT119" s="58">
        <v>12.1</v>
      </c>
      <c r="BU119" s="60">
        <v>5.4</v>
      </c>
      <c r="BV119" s="66">
        <v>1.6</v>
      </c>
      <c r="BW119" s="58" t="s">
        <v>418</v>
      </c>
      <c r="BX119" s="58">
        <v>7.7</v>
      </c>
      <c r="BY119" s="58">
        <v>0</v>
      </c>
      <c r="BZ119" s="58">
        <f t="shared" ref="BZ119:BZ120" si="165">SUM(BV119:BY119)</f>
        <v>9.3000000000000007</v>
      </c>
      <c r="CA119" s="67">
        <v>7.8</v>
      </c>
      <c r="CB119" s="257" t="s">
        <v>418</v>
      </c>
      <c r="CC119" s="258" t="s">
        <v>418</v>
      </c>
      <c r="CD119" s="67">
        <v>14.8</v>
      </c>
      <c r="CE119" s="66">
        <v>54.7</v>
      </c>
      <c r="CF119" s="58">
        <v>7.8</v>
      </c>
      <c r="CG119" s="60">
        <v>2.8</v>
      </c>
      <c r="CH119" s="66">
        <v>193.3</v>
      </c>
      <c r="CI119" s="58">
        <v>278.2</v>
      </c>
      <c r="CJ119" s="58">
        <v>854.7</v>
      </c>
      <c r="CK119" s="58">
        <v>205.2</v>
      </c>
      <c r="CL119" s="58">
        <f t="shared" ref="CL119:CL120" si="166">SUM(CH119:CK119)</f>
        <v>1531.4</v>
      </c>
      <c r="CM119" s="67">
        <f t="shared" ref="CM119:CM120" si="167">SUM(G119,S119,AE119,AQ119,BC119,BO119,CA119)</f>
        <v>1268.0999999999999</v>
      </c>
      <c r="CN119" s="66">
        <v>286.89999999999998</v>
      </c>
      <c r="CO119" s="58">
        <v>540.5</v>
      </c>
      <c r="CP119" s="67">
        <f t="shared" ref="CP119:CP120" si="168">SUM(CN119:CO119)</f>
        <v>827.4</v>
      </c>
      <c r="CQ119" s="66">
        <v>2328.8000000000002</v>
      </c>
      <c r="CR119" s="58">
        <v>809.5</v>
      </c>
      <c r="CS119" s="60">
        <f t="shared" ref="CS119:CS120" si="169">SUM(M119,Y119,AK119,AW119,BI119,BU119,CG119)</f>
        <v>333.2</v>
      </c>
      <c r="CT119" s="60">
        <f t="shared" ref="CT119:CT120" si="170">SUM(CL119,CP119,CQ119,CS119)</f>
        <v>5020.8</v>
      </c>
      <c r="CV119" s="395"/>
      <c r="CW119" s="395"/>
    </row>
    <row r="120" spans="1:101" ht="12.75" customHeight="1">
      <c r="A120" s="194">
        <f t="shared" si="121"/>
        <v>43466</v>
      </c>
      <c r="B120" s="66">
        <v>87.5</v>
      </c>
      <c r="C120" s="58">
        <v>118.02589999999999</v>
      </c>
      <c r="D120" s="58">
        <v>145.69999999999999</v>
      </c>
      <c r="E120" s="58">
        <v>111.4</v>
      </c>
      <c r="F120" s="58">
        <f t="shared" si="158"/>
        <v>462.6259</v>
      </c>
      <c r="G120" s="67">
        <v>376</v>
      </c>
      <c r="H120" s="66">
        <v>59.2</v>
      </c>
      <c r="I120" s="58">
        <v>256.10000000000002</v>
      </c>
      <c r="J120" s="67">
        <v>315.3</v>
      </c>
      <c r="K120" s="66">
        <v>533.6</v>
      </c>
      <c r="L120" s="58">
        <v>245.9</v>
      </c>
      <c r="M120" s="60">
        <v>82.8</v>
      </c>
      <c r="N120" s="66">
        <v>32.5</v>
      </c>
      <c r="O120" s="58">
        <v>64.582099999999997</v>
      </c>
      <c r="P120" s="58">
        <v>257.10000000000002</v>
      </c>
      <c r="Q120" s="58">
        <v>24.7</v>
      </c>
      <c r="R120" s="58">
        <f t="shared" si="159"/>
        <v>378.88209999999998</v>
      </c>
      <c r="S120" s="67">
        <v>322.5</v>
      </c>
      <c r="T120" s="66">
        <v>70.099999999999994</v>
      </c>
      <c r="U120" s="58">
        <v>145</v>
      </c>
      <c r="V120" s="67">
        <f t="shared" si="160"/>
        <v>215.1</v>
      </c>
      <c r="W120" s="66">
        <v>404.2</v>
      </c>
      <c r="X120" s="58">
        <v>185.3</v>
      </c>
      <c r="Y120" s="60">
        <v>124.3</v>
      </c>
      <c r="Z120" s="66">
        <v>30.9</v>
      </c>
      <c r="AA120" s="58">
        <v>50.721899999999998</v>
      </c>
      <c r="AB120" s="58">
        <v>163</v>
      </c>
      <c r="AC120" s="58">
        <v>50.8</v>
      </c>
      <c r="AD120" s="58">
        <f t="shared" si="161"/>
        <v>295.42189999999999</v>
      </c>
      <c r="AE120" s="67">
        <v>252.8</v>
      </c>
      <c r="AF120" s="66">
        <v>79.7</v>
      </c>
      <c r="AG120" s="58">
        <v>90.4</v>
      </c>
      <c r="AH120" s="67">
        <f t="shared" si="162"/>
        <v>170.10000000000002</v>
      </c>
      <c r="AI120" s="66">
        <v>601.29999999999995</v>
      </c>
      <c r="AJ120" s="58">
        <v>193</v>
      </c>
      <c r="AK120" s="60">
        <v>88.9</v>
      </c>
      <c r="AL120" s="66">
        <v>7.3</v>
      </c>
      <c r="AM120" s="58">
        <v>13.0411</v>
      </c>
      <c r="AN120" s="58">
        <v>75.099999999999994</v>
      </c>
      <c r="AO120" s="71">
        <v>0</v>
      </c>
      <c r="AP120" s="58">
        <f t="shared" ref="AP120" si="171">SUM(AL120:AO120)</f>
        <v>95.441099999999992</v>
      </c>
      <c r="AQ120" s="67">
        <v>76.5</v>
      </c>
      <c r="AR120" s="66">
        <v>17.3</v>
      </c>
      <c r="AS120" s="58">
        <v>13.6</v>
      </c>
      <c r="AT120" s="67">
        <v>30.9</v>
      </c>
      <c r="AU120" s="66">
        <v>139</v>
      </c>
      <c r="AV120" s="58">
        <v>47</v>
      </c>
      <c r="AW120" s="60">
        <v>18.2</v>
      </c>
      <c r="AX120" s="66">
        <v>17.399999999999999</v>
      </c>
      <c r="AY120" s="58">
        <v>20.715299999999999</v>
      </c>
      <c r="AZ120" s="58">
        <v>110.8</v>
      </c>
      <c r="BA120" s="58" t="s">
        <v>418</v>
      </c>
      <c r="BB120" s="58">
        <f t="shared" si="163"/>
        <v>148.9153</v>
      </c>
      <c r="BC120" s="67">
        <v>131.80000000000001</v>
      </c>
      <c r="BD120" s="257" t="s">
        <v>418</v>
      </c>
      <c r="BE120" s="258" t="s">
        <v>418</v>
      </c>
      <c r="BF120" s="67">
        <v>89.2</v>
      </c>
      <c r="BG120" s="66">
        <v>529.5</v>
      </c>
      <c r="BH120" s="58">
        <v>88.3</v>
      </c>
      <c r="BI120" s="60">
        <v>36.5</v>
      </c>
      <c r="BJ120" s="66">
        <v>4.4000000000000004</v>
      </c>
      <c r="BK120" s="58" t="s">
        <v>418</v>
      </c>
      <c r="BL120" s="58">
        <v>28.7</v>
      </c>
      <c r="BM120" s="58" t="s">
        <v>418</v>
      </c>
      <c r="BN120" s="58">
        <f t="shared" si="164"/>
        <v>33.1</v>
      </c>
      <c r="BO120" s="67">
        <v>22.4</v>
      </c>
      <c r="BP120" s="257" t="s">
        <v>418</v>
      </c>
      <c r="BQ120" s="258" t="s">
        <v>418</v>
      </c>
      <c r="BR120" s="67" t="s">
        <v>418</v>
      </c>
      <c r="BS120" s="58">
        <v>50.7</v>
      </c>
      <c r="BT120" s="58">
        <v>12.3</v>
      </c>
      <c r="BU120" s="60">
        <v>6.2</v>
      </c>
      <c r="BV120" s="66">
        <v>1.6</v>
      </c>
      <c r="BW120" s="58" t="s">
        <v>418</v>
      </c>
      <c r="BX120" s="58">
        <v>6.8</v>
      </c>
      <c r="BY120" s="58">
        <v>0</v>
      </c>
      <c r="BZ120" s="58">
        <f t="shared" si="165"/>
        <v>8.4</v>
      </c>
      <c r="CA120" s="67">
        <v>7.2</v>
      </c>
      <c r="CB120" s="257" t="s">
        <v>418</v>
      </c>
      <c r="CC120" s="258" t="s">
        <v>418</v>
      </c>
      <c r="CD120" s="67">
        <v>11.4</v>
      </c>
      <c r="CE120" s="66">
        <v>58.2</v>
      </c>
      <c r="CF120" s="58">
        <v>6.3</v>
      </c>
      <c r="CG120" s="60">
        <v>3.7</v>
      </c>
      <c r="CH120" s="66">
        <v>181.6</v>
      </c>
      <c r="CI120" s="58">
        <v>267.10000000000002</v>
      </c>
      <c r="CJ120" s="58">
        <v>787.2</v>
      </c>
      <c r="CK120" s="58">
        <v>186.9</v>
      </c>
      <c r="CL120" s="58">
        <f t="shared" si="166"/>
        <v>1422.8000000000002</v>
      </c>
      <c r="CM120" s="67">
        <f t="shared" si="167"/>
        <v>1189.2</v>
      </c>
      <c r="CN120" s="66">
        <v>286.7</v>
      </c>
      <c r="CO120" s="58">
        <v>545.29999999999995</v>
      </c>
      <c r="CP120" s="67">
        <f t="shared" si="168"/>
        <v>832</v>
      </c>
      <c r="CQ120" s="66">
        <v>2316.5</v>
      </c>
      <c r="CR120" s="58">
        <v>778.1</v>
      </c>
      <c r="CS120" s="60">
        <f t="shared" si="169"/>
        <v>360.59999999999997</v>
      </c>
      <c r="CT120" s="60">
        <f t="shared" si="170"/>
        <v>4931.9000000000005</v>
      </c>
      <c r="CV120" s="406"/>
      <c r="CW120" s="395"/>
    </row>
    <row r="121" spans="1:101" ht="12.75" customHeight="1">
      <c r="A121" s="194">
        <f t="shared" si="121"/>
        <v>43497</v>
      </c>
      <c r="B121" s="66">
        <v>84.7</v>
      </c>
      <c r="C121" s="58">
        <v>110.04860000000001</v>
      </c>
      <c r="D121" s="58">
        <v>139.80000000000001</v>
      </c>
      <c r="E121" s="58">
        <v>110.7</v>
      </c>
      <c r="F121" s="58">
        <f t="shared" ref="F121" si="172">SUM(B121:E121)</f>
        <v>445.24860000000001</v>
      </c>
      <c r="G121" s="67">
        <v>355.8</v>
      </c>
      <c r="H121" s="66">
        <v>55.7</v>
      </c>
      <c r="I121" s="58">
        <v>215.2</v>
      </c>
      <c r="J121" s="67">
        <v>270.89999999999998</v>
      </c>
      <c r="K121" s="66">
        <v>542.79999999999995</v>
      </c>
      <c r="L121" s="58">
        <v>249.3</v>
      </c>
      <c r="M121" s="60">
        <v>83.4</v>
      </c>
      <c r="N121" s="66">
        <v>31.9</v>
      </c>
      <c r="O121" s="58">
        <v>61.145499999999998</v>
      </c>
      <c r="P121" s="58">
        <v>253.8</v>
      </c>
      <c r="Q121" s="58">
        <v>26.1</v>
      </c>
      <c r="R121" s="58">
        <f t="shared" ref="R121:R122" si="173">SUM(N121:Q121)</f>
        <v>372.94550000000004</v>
      </c>
      <c r="S121" s="67">
        <v>320.7</v>
      </c>
      <c r="T121" s="66">
        <v>64.7</v>
      </c>
      <c r="U121" s="58">
        <v>126.7</v>
      </c>
      <c r="V121" s="67">
        <f t="shared" ref="V121:V122" si="174">SUM(T121:U121)</f>
        <v>191.4</v>
      </c>
      <c r="W121" s="66">
        <v>401.2</v>
      </c>
      <c r="X121" s="58">
        <v>191.3</v>
      </c>
      <c r="Y121" s="60">
        <v>121.5</v>
      </c>
      <c r="Z121" s="66">
        <v>28.7</v>
      </c>
      <c r="AA121" s="58">
        <v>46.528100000000002</v>
      </c>
      <c r="AB121" s="58">
        <v>156.19999999999999</v>
      </c>
      <c r="AC121" s="58">
        <v>49.9</v>
      </c>
      <c r="AD121" s="58">
        <f t="shared" ref="AD121:AD122" si="175">SUM(Z121:AC121)</f>
        <v>281.32809999999995</v>
      </c>
      <c r="AE121" s="67">
        <v>244.1</v>
      </c>
      <c r="AF121" s="66">
        <v>71.7</v>
      </c>
      <c r="AG121" s="58">
        <v>75.7</v>
      </c>
      <c r="AH121" s="67">
        <f t="shared" ref="AH121:AH122" si="176">SUM(AF121:AG121)</f>
        <v>147.4</v>
      </c>
      <c r="AI121" s="66">
        <v>559.79999999999995</v>
      </c>
      <c r="AJ121" s="58">
        <v>191.7</v>
      </c>
      <c r="AK121" s="60">
        <v>90.6</v>
      </c>
      <c r="AL121" s="66">
        <v>6.9</v>
      </c>
      <c r="AM121" s="58">
        <v>11.416700000000001</v>
      </c>
      <c r="AN121" s="58">
        <v>70.7</v>
      </c>
      <c r="AO121" s="71">
        <v>0</v>
      </c>
      <c r="AP121" s="58">
        <f t="shared" ref="AP121:AP122" si="177">SUM(AL121:AO121)</f>
        <v>89.0167</v>
      </c>
      <c r="AQ121" s="67">
        <v>71.400000000000006</v>
      </c>
      <c r="AR121" s="66">
        <v>15.9</v>
      </c>
      <c r="AS121" s="58">
        <v>12.2</v>
      </c>
      <c r="AT121" s="67">
        <v>28.1</v>
      </c>
      <c r="AU121" s="66">
        <v>134.5</v>
      </c>
      <c r="AV121" s="58">
        <v>46</v>
      </c>
      <c r="AW121" s="60">
        <v>20</v>
      </c>
      <c r="AX121" s="66">
        <v>16.899999999999999</v>
      </c>
      <c r="AY121" s="58">
        <v>19.625700000000002</v>
      </c>
      <c r="AZ121" s="58">
        <v>107.5</v>
      </c>
      <c r="BA121" s="58" t="s">
        <v>418</v>
      </c>
      <c r="BB121" s="58">
        <f t="shared" ref="BB121:BB122" si="178">SUM(AX121:BA121)</f>
        <v>144.0257</v>
      </c>
      <c r="BC121" s="67">
        <v>129.4</v>
      </c>
      <c r="BD121" s="257" t="s">
        <v>418</v>
      </c>
      <c r="BE121" s="258" t="s">
        <v>418</v>
      </c>
      <c r="BF121" s="67">
        <v>76.8</v>
      </c>
      <c r="BG121" s="66">
        <v>504.8</v>
      </c>
      <c r="BH121" s="58">
        <v>85.3</v>
      </c>
      <c r="BI121" s="60">
        <v>39.799999999999997</v>
      </c>
      <c r="BJ121" s="66">
        <v>3.8</v>
      </c>
      <c r="BK121" s="58" t="s">
        <v>418</v>
      </c>
      <c r="BL121" s="58">
        <v>26.5</v>
      </c>
      <c r="BM121" s="58" t="s">
        <v>418</v>
      </c>
      <c r="BN121" s="58">
        <f t="shared" ref="BN121:BN122" si="179">SUM(BJ121:BM121)</f>
        <v>30.3</v>
      </c>
      <c r="BO121" s="67">
        <v>21.3</v>
      </c>
      <c r="BP121" s="257" t="s">
        <v>418</v>
      </c>
      <c r="BQ121" s="258" t="s">
        <v>418</v>
      </c>
      <c r="BR121" s="67" t="s">
        <v>418</v>
      </c>
      <c r="BS121" s="58">
        <v>45.3</v>
      </c>
      <c r="BT121" s="58">
        <v>11.8</v>
      </c>
      <c r="BU121" s="60">
        <v>5.4</v>
      </c>
      <c r="BV121" s="66">
        <v>1.4</v>
      </c>
      <c r="BW121" s="58" t="s">
        <v>418</v>
      </c>
      <c r="BX121" s="58">
        <v>6.8</v>
      </c>
      <c r="BY121" s="58">
        <v>0</v>
      </c>
      <c r="BZ121" s="58">
        <f t="shared" ref="BZ121:BZ122" si="180">SUM(BV121:BY121)</f>
        <v>8.1999999999999993</v>
      </c>
      <c r="CA121" s="67">
        <v>7</v>
      </c>
      <c r="CB121" s="257" t="s">
        <v>418</v>
      </c>
      <c r="CC121" s="258" t="s">
        <v>418</v>
      </c>
      <c r="CD121" s="67">
        <v>10.6</v>
      </c>
      <c r="CE121" s="66">
        <v>53.2</v>
      </c>
      <c r="CF121" s="58">
        <v>6.8</v>
      </c>
      <c r="CG121" s="60">
        <v>2.2999999999999998</v>
      </c>
      <c r="CH121" s="66">
        <v>174.3</v>
      </c>
      <c r="CI121" s="58">
        <v>248.8</v>
      </c>
      <c r="CJ121" s="58">
        <v>761.3</v>
      </c>
      <c r="CK121" s="58">
        <v>186.6</v>
      </c>
      <c r="CL121" s="58">
        <f t="shared" ref="CL121:CL122" si="181">SUM(CH121:CK121)</f>
        <v>1371</v>
      </c>
      <c r="CM121" s="67">
        <f t="shared" ref="CM121:CM122" si="182">SUM(G121,S121,AE121,AQ121,BC121,BO121,CA121)</f>
        <v>1149.7</v>
      </c>
      <c r="CN121" s="66">
        <v>261.8</v>
      </c>
      <c r="CO121" s="58">
        <v>463.3</v>
      </c>
      <c r="CP121" s="67">
        <f t="shared" ref="CP121:CP122" si="183">SUM(CN121:CO121)</f>
        <v>725.1</v>
      </c>
      <c r="CQ121" s="66">
        <v>2241.6</v>
      </c>
      <c r="CR121" s="58">
        <v>782.1</v>
      </c>
      <c r="CS121" s="60">
        <f t="shared" ref="CS121:CS122" si="184">SUM(M121,Y121,AK121,AW121,BI121,BU121,CG121)</f>
        <v>363</v>
      </c>
      <c r="CT121" s="60">
        <f t="shared" ref="CT121:CT122" si="185">SUM(CL121,CP121,CQ121,CS121)</f>
        <v>4700.7</v>
      </c>
      <c r="CV121" s="406"/>
      <c r="CW121" s="395"/>
    </row>
    <row r="122" spans="1:101" ht="12.75" customHeight="1">
      <c r="A122" s="194">
        <f t="shared" si="121"/>
        <v>43525</v>
      </c>
      <c r="B122" s="66">
        <v>91.9</v>
      </c>
      <c r="C122" s="58">
        <v>118.8972</v>
      </c>
      <c r="D122" s="58">
        <v>150.30000000000001</v>
      </c>
      <c r="E122" s="58">
        <v>119.5</v>
      </c>
      <c r="F122" s="58">
        <f t="shared" ref="F122:F123" si="186">SUM(B122:E122)</f>
        <v>480.59720000000004</v>
      </c>
      <c r="G122" s="67">
        <v>386.1</v>
      </c>
      <c r="H122" s="66">
        <v>68.2</v>
      </c>
      <c r="I122" s="58">
        <v>227.3</v>
      </c>
      <c r="J122" s="67">
        <v>295.39999999999998</v>
      </c>
      <c r="K122" s="66">
        <v>591.4</v>
      </c>
      <c r="L122" s="58">
        <v>268.2</v>
      </c>
      <c r="M122" s="60">
        <v>97.3</v>
      </c>
      <c r="N122" s="66">
        <v>34.6</v>
      </c>
      <c r="O122" s="58">
        <v>64.946799999999996</v>
      </c>
      <c r="P122" s="58">
        <v>280</v>
      </c>
      <c r="Q122" s="58">
        <v>29.5</v>
      </c>
      <c r="R122" s="58">
        <f t="shared" si="173"/>
        <v>409.04679999999996</v>
      </c>
      <c r="S122" s="67">
        <v>350.8</v>
      </c>
      <c r="T122" s="66">
        <v>63.4</v>
      </c>
      <c r="U122" s="58">
        <v>137.5</v>
      </c>
      <c r="V122" s="67">
        <f t="shared" si="174"/>
        <v>200.9</v>
      </c>
      <c r="W122" s="66">
        <v>435.2</v>
      </c>
      <c r="X122" s="58">
        <v>205.5</v>
      </c>
      <c r="Y122" s="60">
        <v>120.5</v>
      </c>
      <c r="Z122" s="66">
        <v>31.3</v>
      </c>
      <c r="AA122" s="58">
        <v>48.766599999999997</v>
      </c>
      <c r="AB122" s="58">
        <v>168.7</v>
      </c>
      <c r="AC122" s="58">
        <v>54.5</v>
      </c>
      <c r="AD122" s="58">
        <f t="shared" si="175"/>
        <v>303.26659999999998</v>
      </c>
      <c r="AE122" s="67">
        <v>261.2</v>
      </c>
      <c r="AF122" s="66">
        <v>80</v>
      </c>
      <c r="AG122" s="58">
        <v>80.7</v>
      </c>
      <c r="AH122" s="67">
        <f t="shared" si="176"/>
        <v>160.69999999999999</v>
      </c>
      <c r="AI122" s="66">
        <v>616.6</v>
      </c>
      <c r="AJ122" s="58">
        <v>209.4</v>
      </c>
      <c r="AK122" s="60">
        <v>103</v>
      </c>
      <c r="AL122" s="66">
        <v>7.8</v>
      </c>
      <c r="AM122" s="58">
        <v>12.6259</v>
      </c>
      <c r="AN122" s="58">
        <v>78.900000000000006</v>
      </c>
      <c r="AO122" s="71">
        <v>0</v>
      </c>
      <c r="AP122" s="58">
        <f t="shared" si="177"/>
        <v>99.325900000000004</v>
      </c>
      <c r="AQ122" s="67">
        <v>79.900000000000006</v>
      </c>
      <c r="AR122" s="66">
        <v>16.5</v>
      </c>
      <c r="AS122" s="58">
        <v>12.3</v>
      </c>
      <c r="AT122" s="67">
        <v>28.8</v>
      </c>
      <c r="AU122" s="66">
        <v>146.5</v>
      </c>
      <c r="AV122" s="58">
        <v>49.6</v>
      </c>
      <c r="AW122" s="60">
        <v>21.3</v>
      </c>
      <c r="AX122" s="66">
        <v>18.5</v>
      </c>
      <c r="AY122" s="58">
        <v>20.922900000000002</v>
      </c>
      <c r="AZ122" s="58">
        <v>115.7</v>
      </c>
      <c r="BA122" s="58" t="s">
        <v>418</v>
      </c>
      <c r="BB122" s="58">
        <f t="shared" si="178"/>
        <v>155.12290000000002</v>
      </c>
      <c r="BC122" s="67">
        <v>140.19999999999999</v>
      </c>
      <c r="BD122" s="257" t="s">
        <v>418</v>
      </c>
      <c r="BE122" s="258" t="s">
        <v>418</v>
      </c>
      <c r="BF122" s="67">
        <v>86.3</v>
      </c>
      <c r="BG122" s="66">
        <v>538.1</v>
      </c>
      <c r="BH122" s="58">
        <v>94.9</v>
      </c>
      <c r="BI122" s="60">
        <v>39.4</v>
      </c>
      <c r="BJ122" s="66">
        <v>4.0999999999999996</v>
      </c>
      <c r="BK122" s="58" t="s">
        <v>418</v>
      </c>
      <c r="BL122" s="58">
        <v>28</v>
      </c>
      <c r="BM122" s="58" t="s">
        <v>418</v>
      </c>
      <c r="BN122" s="58">
        <f t="shared" si="179"/>
        <v>32.1</v>
      </c>
      <c r="BO122" s="67">
        <v>23.3</v>
      </c>
      <c r="BP122" s="257" t="s">
        <v>418</v>
      </c>
      <c r="BQ122" s="258" t="s">
        <v>418</v>
      </c>
      <c r="BR122" s="67" t="s">
        <v>418</v>
      </c>
      <c r="BS122" s="58">
        <v>49.3</v>
      </c>
      <c r="BT122" s="58">
        <v>12.7</v>
      </c>
      <c r="BU122" s="60">
        <v>5.9</v>
      </c>
      <c r="BV122" s="66">
        <v>1.8</v>
      </c>
      <c r="BW122" s="58" t="s">
        <v>418</v>
      </c>
      <c r="BX122" s="58">
        <v>8</v>
      </c>
      <c r="BY122" s="58">
        <v>0</v>
      </c>
      <c r="BZ122" s="58">
        <f t="shared" si="180"/>
        <v>9.8000000000000007</v>
      </c>
      <c r="CA122" s="67">
        <v>8.4</v>
      </c>
      <c r="CB122" s="257" t="s">
        <v>418</v>
      </c>
      <c r="CC122" s="258" t="s">
        <v>418</v>
      </c>
      <c r="CD122" s="67">
        <v>14.6</v>
      </c>
      <c r="CE122" s="66">
        <v>57.8</v>
      </c>
      <c r="CF122" s="58">
        <v>8</v>
      </c>
      <c r="CG122" s="60">
        <v>3.9</v>
      </c>
      <c r="CH122" s="66">
        <v>189.9</v>
      </c>
      <c r="CI122" s="58">
        <v>266.2</v>
      </c>
      <c r="CJ122" s="58">
        <v>829.6</v>
      </c>
      <c r="CK122" s="58">
        <v>203.5</v>
      </c>
      <c r="CL122" s="58">
        <f t="shared" si="181"/>
        <v>1489.2</v>
      </c>
      <c r="CM122" s="67">
        <f t="shared" si="182"/>
        <v>1249.9000000000003</v>
      </c>
      <c r="CN122" s="66">
        <v>290.89999999999998</v>
      </c>
      <c r="CO122" s="58">
        <v>495.9</v>
      </c>
      <c r="CP122" s="67">
        <f t="shared" si="183"/>
        <v>786.8</v>
      </c>
      <c r="CQ122" s="66">
        <v>2434.8000000000002</v>
      </c>
      <c r="CR122" s="58">
        <v>848.3</v>
      </c>
      <c r="CS122" s="60">
        <f t="shared" si="184"/>
        <v>391.29999999999995</v>
      </c>
      <c r="CT122" s="60">
        <f t="shared" si="185"/>
        <v>5102.1000000000004</v>
      </c>
      <c r="CV122" s="406"/>
      <c r="CW122" s="395"/>
    </row>
    <row r="123" spans="1:101" ht="12.75" customHeight="1">
      <c r="A123" s="194">
        <f t="shared" si="121"/>
        <v>43556</v>
      </c>
      <c r="B123" s="66">
        <v>88.6</v>
      </c>
      <c r="C123" s="58">
        <v>111.13249999999999</v>
      </c>
      <c r="D123" s="58">
        <v>148.4</v>
      </c>
      <c r="E123" s="58">
        <v>116.4</v>
      </c>
      <c r="F123" s="58">
        <f t="shared" si="186"/>
        <v>464.53250000000003</v>
      </c>
      <c r="G123" s="67">
        <v>368.3</v>
      </c>
      <c r="H123" s="66">
        <v>58.5</v>
      </c>
      <c r="I123" s="58">
        <v>218.3</v>
      </c>
      <c r="J123" s="67">
        <v>276.7</v>
      </c>
      <c r="K123" s="66">
        <v>554.5</v>
      </c>
      <c r="L123" s="58">
        <v>250.3</v>
      </c>
      <c r="M123" s="60">
        <v>90.2</v>
      </c>
      <c r="N123" s="66">
        <v>32.700000000000003</v>
      </c>
      <c r="O123" s="58">
        <v>60.049800000000005</v>
      </c>
      <c r="P123" s="58">
        <v>261</v>
      </c>
      <c r="Q123" s="58">
        <v>28.5</v>
      </c>
      <c r="R123" s="58">
        <f t="shared" ref="R123" si="187">SUM(N123:Q123)</f>
        <v>382.24979999999999</v>
      </c>
      <c r="S123" s="67">
        <v>322.8</v>
      </c>
      <c r="T123" s="66">
        <v>58</v>
      </c>
      <c r="U123" s="58">
        <v>132.5</v>
      </c>
      <c r="V123" s="67">
        <f t="shared" ref="V123" si="188">SUM(T123:U123)</f>
        <v>190.5</v>
      </c>
      <c r="W123" s="66">
        <v>415.5</v>
      </c>
      <c r="X123" s="58">
        <v>190.8</v>
      </c>
      <c r="Y123" s="60">
        <v>119.2</v>
      </c>
      <c r="Z123" s="66">
        <v>29.3</v>
      </c>
      <c r="AA123" s="58">
        <v>45.838900000000002</v>
      </c>
      <c r="AB123" s="58">
        <v>160.4</v>
      </c>
      <c r="AC123" s="58">
        <v>50.7</v>
      </c>
      <c r="AD123" s="58">
        <f t="shared" ref="AD123" si="189">SUM(Z123:AC123)</f>
        <v>286.2389</v>
      </c>
      <c r="AE123" s="67">
        <v>244</v>
      </c>
      <c r="AF123" s="66">
        <v>79.599999999999994</v>
      </c>
      <c r="AG123" s="58">
        <v>79.900000000000006</v>
      </c>
      <c r="AH123" s="67">
        <f t="shared" ref="AH123" si="190">SUM(AF123:AG123)</f>
        <v>159.5</v>
      </c>
      <c r="AI123" s="66">
        <v>599.79999999999995</v>
      </c>
      <c r="AJ123" s="58">
        <v>195.8</v>
      </c>
      <c r="AK123" s="60">
        <v>95.2</v>
      </c>
      <c r="AL123" s="66">
        <v>7.2</v>
      </c>
      <c r="AM123" s="58">
        <v>11.946099999999999</v>
      </c>
      <c r="AN123" s="58">
        <v>73.900000000000006</v>
      </c>
      <c r="AO123" s="71">
        <v>0</v>
      </c>
      <c r="AP123" s="58">
        <f t="shared" ref="AP123" si="191">SUM(AL123:AO123)</f>
        <v>93.04610000000001</v>
      </c>
      <c r="AQ123" s="67">
        <v>74.3</v>
      </c>
      <c r="AR123" s="66">
        <v>16.2</v>
      </c>
      <c r="AS123" s="58">
        <v>12.3</v>
      </c>
      <c r="AT123" s="67">
        <v>28.5</v>
      </c>
      <c r="AU123" s="66">
        <v>145.5</v>
      </c>
      <c r="AV123" s="58">
        <v>47.9</v>
      </c>
      <c r="AW123" s="60">
        <v>17.7</v>
      </c>
      <c r="AX123" s="66">
        <v>17.8</v>
      </c>
      <c r="AY123" s="58">
        <v>19.767099999999999</v>
      </c>
      <c r="AZ123" s="58">
        <v>112.7</v>
      </c>
      <c r="BA123" s="58" t="s">
        <v>418</v>
      </c>
      <c r="BB123" s="58">
        <f t="shared" ref="BB123" si="192">SUM(AX123:BA123)</f>
        <v>150.2671</v>
      </c>
      <c r="BC123" s="67">
        <v>134</v>
      </c>
      <c r="BD123" s="257" t="s">
        <v>418</v>
      </c>
      <c r="BE123" s="258" t="s">
        <v>418</v>
      </c>
      <c r="BF123" s="67">
        <v>83.3</v>
      </c>
      <c r="BG123" s="66">
        <v>575.4</v>
      </c>
      <c r="BH123" s="58">
        <v>93.5</v>
      </c>
      <c r="BI123" s="60">
        <v>34.299999999999997</v>
      </c>
      <c r="BJ123" s="66">
        <v>3.7</v>
      </c>
      <c r="BK123" s="58" t="s">
        <v>418</v>
      </c>
      <c r="BL123" s="58">
        <v>26.7</v>
      </c>
      <c r="BM123" s="58" t="s">
        <v>418</v>
      </c>
      <c r="BN123" s="58">
        <f t="shared" ref="BN123" si="193">SUM(BJ123:BM123)</f>
        <v>30.4</v>
      </c>
      <c r="BO123" s="67">
        <v>22.4</v>
      </c>
      <c r="BP123" s="257" t="s">
        <v>418</v>
      </c>
      <c r="BQ123" s="258" t="s">
        <v>418</v>
      </c>
      <c r="BR123" s="67" t="s">
        <v>418</v>
      </c>
      <c r="BS123" s="58">
        <v>45.5</v>
      </c>
      <c r="BT123" s="58">
        <v>12</v>
      </c>
      <c r="BU123" s="60">
        <v>6</v>
      </c>
      <c r="BV123" s="66">
        <v>1.6</v>
      </c>
      <c r="BW123" s="58" t="s">
        <v>418</v>
      </c>
      <c r="BX123" s="58">
        <v>8</v>
      </c>
      <c r="BY123" s="58">
        <v>0</v>
      </c>
      <c r="BZ123" s="58">
        <f t="shared" ref="BZ123" si="194">SUM(BV123:BY123)</f>
        <v>9.6</v>
      </c>
      <c r="CA123" s="67">
        <v>8.1</v>
      </c>
      <c r="CB123" s="257" t="s">
        <v>418</v>
      </c>
      <c r="CC123" s="258" t="s">
        <v>418</v>
      </c>
      <c r="CD123" s="67">
        <v>17.5</v>
      </c>
      <c r="CE123" s="66">
        <v>58.3</v>
      </c>
      <c r="CF123" s="58">
        <v>8.4</v>
      </c>
      <c r="CG123" s="60">
        <v>2.8</v>
      </c>
      <c r="CH123" s="66">
        <v>181</v>
      </c>
      <c r="CI123" s="58">
        <v>248.8</v>
      </c>
      <c r="CJ123" s="58">
        <v>791.2</v>
      </c>
      <c r="CK123" s="58">
        <v>195.5</v>
      </c>
      <c r="CL123" s="58">
        <f t="shared" ref="CL123" si="195">SUM(CH123:CK123)</f>
        <v>1416.5</v>
      </c>
      <c r="CM123" s="67">
        <f t="shared" ref="CM123" si="196">SUM(G123,S123,AE123,AQ123,BC123,BO123,CA123)</f>
        <v>1173.9000000000001</v>
      </c>
      <c r="CN123" s="66">
        <v>276.7</v>
      </c>
      <c r="CO123" s="58">
        <v>479.2</v>
      </c>
      <c r="CP123" s="67">
        <f t="shared" ref="CP123" si="197">SUM(CN123:CO123)</f>
        <v>755.9</v>
      </c>
      <c r="CQ123" s="66">
        <v>2394.4</v>
      </c>
      <c r="CR123" s="58">
        <v>798.7</v>
      </c>
      <c r="CS123" s="60">
        <f t="shared" ref="CS123" si="198">SUM(M123,Y123,AK123,AW123,BI123,BU123,CG123)</f>
        <v>365.40000000000003</v>
      </c>
      <c r="CT123" s="60">
        <f t="shared" ref="CT123" si="199">SUM(CL123,CP123,CQ123,CS123)</f>
        <v>4932.2</v>
      </c>
      <c r="CV123" s="406"/>
      <c r="CW123" s="395"/>
    </row>
    <row r="124" spans="1:101" ht="12.75" customHeight="1">
      <c r="A124" s="194">
        <f t="shared" si="121"/>
        <v>43586</v>
      </c>
      <c r="B124" s="66">
        <v>89.5</v>
      </c>
      <c r="C124" s="58">
        <v>110.452</v>
      </c>
      <c r="D124" s="58">
        <v>150.6</v>
      </c>
      <c r="E124" s="58">
        <v>121.7</v>
      </c>
      <c r="F124" s="58">
        <f t="shared" ref="F124" si="200">SUM(B124:E124)</f>
        <v>472.25200000000001</v>
      </c>
      <c r="G124" s="67">
        <v>370.9</v>
      </c>
      <c r="H124" s="66">
        <v>66.5</v>
      </c>
      <c r="I124" s="58">
        <v>219.1</v>
      </c>
      <c r="J124" s="67">
        <v>285.60000000000002</v>
      </c>
      <c r="K124" s="66">
        <v>598.20000000000005</v>
      </c>
      <c r="L124" s="58">
        <v>270.8</v>
      </c>
      <c r="M124" s="60">
        <v>77.3</v>
      </c>
      <c r="N124" s="66">
        <v>33.4</v>
      </c>
      <c r="O124" s="58">
        <v>59.872999999999998</v>
      </c>
      <c r="P124" s="58">
        <v>274.89999999999998</v>
      </c>
      <c r="Q124" s="58">
        <v>31</v>
      </c>
      <c r="R124" s="58">
        <f t="shared" ref="R124" si="201">SUM(N124:Q124)</f>
        <v>399.173</v>
      </c>
      <c r="S124" s="67">
        <v>339.4</v>
      </c>
      <c r="T124" s="66">
        <v>53.5</v>
      </c>
      <c r="U124" s="58">
        <v>130.30000000000001</v>
      </c>
      <c r="V124" s="67">
        <f t="shared" ref="V124" si="202">SUM(T124:U124)</f>
        <v>183.8</v>
      </c>
      <c r="W124" s="66">
        <v>439.5</v>
      </c>
      <c r="X124" s="58">
        <v>203.6</v>
      </c>
      <c r="Y124" s="60">
        <v>119.4</v>
      </c>
      <c r="Z124" s="66">
        <v>30.3</v>
      </c>
      <c r="AA124" s="58">
        <v>46.512999999999998</v>
      </c>
      <c r="AB124" s="58">
        <v>169</v>
      </c>
      <c r="AC124" s="58">
        <v>56</v>
      </c>
      <c r="AD124" s="58">
        <f t="shared" ref="AD124" si="203">SUM(Z124:AC124)</f>
        <v>301.81299999999999</v>
      </c>
      <c r="AE124" s="67">
        <v>259.39999999999998</v>
      </c>
      <c r="AF124" s="66">
        <v>78.5</v>
      </c>
      <c r="AG124" s="58">
        <v>72.900000000000006</v>
      </c>
      <c r="AH124" s="67">
        <f t="shared" ref="AH124" si="204">SUM(AF124:AG124)</f>
        <v>151.4</v>
      </c>
      <c r="AI124" s="66">
        <v>679.3</v>
      </c>
      <c r="AJ124" s="58">
        <v>217.5</v>
      </c>
      <c r="AK124" s="60">
        <v>104.2</v>
      </c>
      <c r="AL124" s="66">
        <v>7.4</v>
      </c>
      <c r="AM124" s="58">
        <v>11.244</v>
      </c>
      <c r="AN124" s="58">
        <v>76.900000000000006</v>
      </c>
      <c r="AO124" s="71">
        <v>0</v>
      </c>
      <c r="AP124" s="58">
        <f t="shared" ref="AP124" si="205">SUM(AL124:AO124)</f>
        <v>95.544000000000011</v>
      </c>
      <c r="AQ124" s="67">
        <v>77.2</v>
      </c>
      <c r="AR124" s="66" t="s">
        <v>418</v>
      </c>
      <c r="AS124" s="66" t="s">
        <v>418</v>
      </c>
      <c r="AT124" s="67">
        <v>27.8</v>
      </c>
      <c r="AU124" s="66">
        <v>161.69999999999999</v>
      </c>
      <c r="AV124" s="58">
        <v>51.6</v>
      </c>
      <c r="AW124" s="60">
        <v>20.6</v>
      </c>
      <c r="AX124" s="66">
        <v>18</v>
      </c>
      <c r="AY124" s="58">
        <v>19.824000000000002</v>
      </c>
      <c r="AZ124" s="58">
        <v>116.4</v>
      </c>
      <c r="BA124" s="58" t="s">
        <v>418</v>
      </c>
      <c r="BB124" s="58">
        <f t="shared" ref="BB124" si="206">SUM(AX124:BA124)</f>
        <v>154.22399999999999</v>
      </c>
      <c r="BC124" s="67">
        <v>138.19999999999999</v>
      </c>
      <c r="BD124" s="257" t="s">
        <v>418</v>
      </c>
      <c r="BE124" s="258" t="s">
        <v>418</v>
      </c>
      <c r="BF124" s="67">
        <v>83.2</v>
      </c>
      <c r="BG124" s="66">
        <v>628.9</v>
      </c>
      <c r="BH124" s="58">
        <v>100.2</v>
      </c>
      <c r="BI124" s="60">
        <v>36.200000000000003</v>
      </c>
      <c r="BJ124" s="66">
        <v>3.8</v>
      </c>
      <c r="BK124" s="58">
        <v>3.0640000000000001</v>
      </c>
      <c r="BL124" s="58">
        <v>27.3</v>
      </c>
      <c r="BM124" s="58" t="s">
        <v>418</v>
      </c>
      <c r="BN124" s="58">
        <f t="shared" ref="BN124" si="207">SUM(BJ124:BM124)</f>
        <v>34.164000000000001</v>
      </c>
      <c r="BO124" s="67">
        <v>22.7</v>
      </c>
      <c r="BP124" s="257" t="s">
        <v>418</v>
      </c>
      <c r="BQ124" s="258" t="s">
        <v>418</v>
      </c>
      <c r="BR124" s="67" t="s">
        <v>418</v>
      </c>
      <c r="BS124" s="58">
        <v>47.6</v>
      </c>
      <c r="BT124" s="58">
        <v>12.4</v>
      </c>
      <c r="BU124" s="60">
        <v>6</v>
      </c>
      <c r="BV124" s="66">
        <v>1.9</v>
      </c>
      <c r="BW124" s="58">
        <v>0.55500000000000005</v>
      </c>
      <c r="BX124" s="58">
        <v>8.6999999999999993</v>
      </c>
      <c r="BY124" s="58">
        <v>0</v>
      </c>
      <c r="BZ124" s="58">
        <f t="shared" ref="BZ124" si="208">SUM(BV124:BY124)</f>
        <v>11.154999999999999</v>
      </c>
      <c r="CA124" s="67">
        <v>8.9</v>
      </c>
      <c r="CB124" s="257" t="s">
        <v>418</v>
      </c>
      <c r="CC124" s="258" t="s">
        <v>418</v>
      </c>
      <c r="CD124" s="67">
        <v>29.8</v>
      </c>
      <c r="CE124" s="66">
        <v>66.2</v>
      </c>
      <c r="CF124" s="58">
        <v>9.1</v>
      </c>
      <c r="CG124" s="60">
        <v>5.2</v>
      </c>
      <c r="CH124" s="66">
        <v>184.2</v>
      </c>
      <c r="CI124" s="58">
        <v>251.5</v>
      </c>
      <c r="CJ124" s="58">
        <v>823.7</v>
      </c>
      <c r="CK124" s="58">
        <v>208.6</v>
      </c>
      <c r="CL124" s="58">
        <f t="shared" ref="CL124" si="209">SUM(CH124:CK124)</f>
        <v>1468</v>
      </c>
      <c r="CM124" s="67">
        <f t="shared" ref="CM124" si="210">SUM(G124,S124,AE124,AQ124,BC124,BO124,CA124)</f>
        <v>1216.7</v>
      </c>
      <c r="CN124" s="66">
        <v>292.2</v>
      </c>
      <c r="CO124" s="58">
        <v>469.4</v>
      </c>
      <c r="CP124" s="67">
        <f t="shared" ref="CP124" si="211">SUM(CN124:CO124)</f>
        <v>761.59999999999991</v>
      </c>
      <c r="CQ124" s="66">
        <v>2621.4</v>
      </c>
      <c r="CR124" s="58">
        <v>865.4</v>
      </c>
      <c r="CS124" s="60">
        <f t="shared" ref="CS124" si="212">SUM(M124,Y124,AK124,AW124,BI124,BU124,CG124)</f>
        <v>368.9</v>
      </c>
      <c r="CT124" s="60">
        <f t="shared" ref="CT124" si="213">SUM(CL124,CP124,CQ124,CS124)</f>
        <v>5219.8999999999996</v>
      </c>
      <c r="CV124" s="406"/>
      <c r="CW124" s="395"/>
    </row>
    <row r="125" spans="1:101" ht="12.75" customHeight="1">
      <c r="A125" s="194">
        <f t="shared" si="121"/>
        <v>43617</v>
      </c>
      <c r="B125" s="66">
        <v>82.6</v>
      </c>
      <c r="C125" s="58">
        <v>106.9062</v>
      </c>
      <c r="D125" s="58">
        <v>141.5</v>
      </c>
      <c r="E125" s="58">
        <v>113.4</v>
      </c>
      <c r="F125" s="58">
        <f t="shared" ref="F125" si="214">SUM(B125:E125)</f>
        <v>444.40620000000001</v>
      </c>
      <c r="G125" s="67">
        <v>352.3</v>
      </c>
      <c r="H125" s="66">
        <v>57.1</v>
      </c>
      <c r="I125" s="58">
        <v>220.1</v>
      </c>
      <c r="J125" s="67">
        <v>277.2</v>
      </c>
      <c r="K125" s="66">
        <v>536.29999999999995</v>
      </c>
      <c r="L125" s="58">
        <v>246</v>
      </c>
      <c r="M125" s="60">
        <v>72</v>
      </c>
      <c r="N125" s="66">
        <v>33</v>
      </c>
      <c r="O125" s="58">
        <v>59.392099999999999</v>
      </c>
      <c r="P125" s="58">
        <v>269</v>
      </c>
      <c r="Q125" s="58">
        <v>29.9</v>
      </c>
      <c r="R125" s="58">
        <f t="shared" ref="R125" si="215">SUM(N125:Q125)</f>
        <v>391.2921</v>
      </c>
      <c r="S125" s="67">
        <v>328.3</v>
      </c>
      <c r="T125" s="66">
        <v>55.9</v>
      </c>
      <c r="U125" s="58">
        <v>134.1</v>
      </c>
      <c r="V125" s="67">
        <f t="shared" ref="V125" si="216">SUM(T125:U125)</f>
        <v>190</v>
      </c>
      <c r="W125" s="66">
        <v>411.8</v>
      </c>
      <c r="X125" s="58">
        <v>210</v>
      </c>
      <c r="Y125" s="60">
        <v>114.1</v>
      </c>
      <c r="Z125" s="66">
        <v>28.1</v>
      </c>
      <c r="AA125" s="58">
        <v>45.6629</v>
      </c>
      <c r="AB125" s="58">
        <v>158.1</v>
      </c>
      <c r="AC125" s="58">
        <v>52</v>
      </c>
      <c r="AD125" s="58">
        <f t="shared" ref="AD125" si="217">SUM(Z125:AC125)</f>
        <v>283.86289999999997</v>
      </c>
      <c r="AE125" s="67">
        <v>242.5</v>
      </c>
      <c r="AF125" s="66">
        <v>76.900000000000006</v>
      </c>
      <c r="AG125" s="58">
        <v>76.5</v>
      </c>
      <c r="AH125" s="67">
        <f t="shared" ref="AH125" si="218">SUM(AF125:AG125)</f>
        <v>153.4</v>
      </c>
      <c r="AI125" s="66">
        <v>644</v>
      </c>
      <c r="AJ125" s="58">
        <v>205.8</v>
      </c>
      <c r="AK125" s="60">
        <v>98.2</v>
      </c>
      <c r="AL125" s="66">
        <v>7.1</v>
      </c>
      <c r="AM125" s="58">
        <v>11.455500000000001</v>
      </c>
      <c r="AN125" s="58">
        <v>76.2</v>
      </c>
      <c r="AO125" s="71">
        <v>0</v>
      </c>
      <c r="AP125" s="58">
        <f t="shared" ref="AP125" si="219">SUM(AL125:AO125)</f>
        <v>94.755500000000012</v>
      </c>
      <c r="AQ125" s="67">
        <v>78.2</v>
      </c>
      <c r="AR125" s="66" t="s">
        <v>418</v>
      </c>
      <c r="AS125" s="66" t="s">
        <v>418</v>
      </c>
      <c r="AT125" s="67">
        <v>27.4</v>
      </c>
      <c r="AU125" s="66">
        <v>140.4</v>
      </c>
      <c r="AV125" s="58">
        <v>49</v>
      </c>
      <c r="AW125" s="60">
        <v>21.1</v>
      </c>
      <c r="AX125" s="66">
        <v>16.600000000000001</v>
      </c>
      <c r="AY125" s="58">
        <v>18.390999999999998</v>
      </c>
      <c r="AZ125" s="58">
        <v>106.4</v>
      </c>
      <c r="BA125" s="58" t="s">
        <v>418</v>
      </c>
      <c r="BB125" s="58">
        <f t="shared" ref="BB125" si="220">SUM(AX125:BA125)</f>
        <v>141.39100000000002</v>
      </c>
      <c r="BC125" s="67">
        <v>128.5</v>
      </c>
      <c r="BD125" s="257" t="s">
        <v>418</v>
      </c>
      <c r="BE125" s="258" t="s">
        <v>418</v>
      </c>
      <c r="BF125" s="67">
        <v>80</v>
      </c>
      <c r="BG125" s="66">
        <v>579</v>
      </c>
      <c r="BH125" s="58">
        <v>92.8</v>
      </c>
      <c r="BI125" s="60">
        <v>32.9</v>
      </c>
      <c r="BJ125" s="66">
        <v>3.5</v>
      </c>
      <c r="BK125" s="58" t="s">
        <v>418</v>
      </c>
      <c r="BL125" s="58">
        <v>24.8</v>
      </c>
      <c r="BM125" s="58" t="s">
        <v>418</v>
      </c>
      <c r="BN125" s="58">
        <f t="shared" ref="BN125" si="221">SUM(BJ125:BM125)</f>
        <v>28.3</v>
      </c>
      <c r="BO125" s="67">
        <v>21</v>
      </c>
      <c r="BP125" s="257" t="s">
        <v>418</v>
      </c>
      <c r="BQ125" s="258" t="s">
        <v>418</v>
      </c>
      <c r="BR125" s="67" t="s">
        <v>418</v>
      </c>
      <c r="BS125" s="58">
        <v>41.5</v>
      </c>
      <c r="BT125" s="58">
        <v>11.2</v>
      </c>
      <c r="BU125" s="60">
        <v>5.9</v>
      </c>
      <c r="BV125" s="66">
        <v>2</v>
      </c>
      <c r="BW125" s="58" t="s">
        <v>418</v>
      </c>
      <c r="BX125" s="58">
        <v>8.1999999999999993</v>
      </c>
      <c r="BY125" s="58">
        <v>0</v>
      </c>
      <c r="BZ125" s="58">
        <f t="shared" ref="BZ125" si="222">SUM(BV125:BY125)</f>
        <v>10.199999999999999</v>
      </c>
      <c r="CA125" s="67">
        <v>8.1999999999999993</v>
      </c>
      <c r="CB125" s="257" t="s">
        <v>418</v>
      </c>
      <c r="CC125" s="258" t="s">
        <v>418</v>
      </c>
      <c r="CD125" s="67">
        <v>16.600000000000001</v>
      </c>
      <c r="CE125" s="66">
        <v>64.900000000000006</v>
      </c>
      <c r="CF125" s="58">
        <v>10.199999999999999</v>
      </c>
      <c r="CG125" s="60">
        <v>5.0999999999999996</v>
      </c>
      <c r="CH125" s="66">
        <v>172.8</v>
      </c>
      <c r="CI125" s="58">
        <v>241.9</v>
      </c>
      <c r="CJ125" s="58">
        <v>784.3</v>
      </c>
      <c r="CK125" s="58">
        <v>195.2</v>
      </c>
      <c r="CL125" s="58">
        <f t="shared" ref="CL125" si="223">SUM(CH125:CK125)</f>
        <v>1394.2</v>
      </c>
      <c r="CM125" s="67">
        <f t="shared" ref="CM125" si="224">SUM(G125,S125,AE125,AQ125,BC125,BO125,CA125)</f>
        <v>1159.0000000000002</v>
      </c>
      <c r="CN125" s="66">
        <v>266.60000000000002</v>
      </c>
      <c r="CO125" s="58">
        <v>478</v>
      </c>
      <c r="CP125" s="67">
        <f t="shared" ref="CP125" si="225">SUM(CN125:CO125)</f>
        <v>744.6</v>
      </c>
      <c r="CQ125" s="66">
        <v>2418.1</v>
      </c>
      <c r="CR125" s="58">
        <v>825</v>
      </c>
      <c r="CS125" s="60">
        <f t="shared" ref="CS125" si="226">SUM(M125,Y125,AK125,AW125,BI125,BU125,CG125)</f>
        <v>349.3</v>
      </c>
      <c r="CT125" s="60">
        <f t="shared" ref="CT125" si="227">SUM(CL125,CP125,CQ125,CS125)</f>
        <v>4906.2</v>
      </c>
      <c r="CV125" s="406"/>
      <c r="CW125" s="395"/>
    </row>
    <row r="126" spans="1:101" ht="12.75" customHeight="1">
      <c r="A126" s="194">
        <f t="shared" si="121"/>
        <v>43647</v>
      </c>
      <c r="B126" s="66">
        <v>85.8</v>
      </c>
      <c r="C126" s="58">
        <v>112.23</v>
      </c>
      <c r="D126" s="58">
        <v>150.69999999999999</v>
      </c>
      <c r="E126" s="58">
        <v>116.4</v>
      </c>
      <c r="F126" s="58">
        <f t="shared" ref="F126" si="228">SUM(B126:E126)</f>
        <v>465.13</v>
      </c>
      <c r="G126" s="67">
        <v>366</v>
      </c>
      <c r="H126" s="66">
        <v>69.2</v>
      </c>
      <c r="I126" s="58">
        <v>225.4</v>
      </c>
      <c r="J126" s="67">
        <v>294.5</v>
      </c>
      <c r="K126" s="66">
        <v>563.70000000000005</v>
      </c>
      <c r="L126" s="58">
        <v>262.89999999999998</v>
      </c>
      <c r="M126" s="60">
        <v>81.5</v>
      </c>
      <c r="N126" s="66">
        <v>32.700000000000003</v>
      </c>
      <c r="O126" s="58">
        <v>60.134999999999998</v>
      </c>
      <c r="P126" s="58">
        <v>264.2</v>
      </c>
      <c r="Q126" s="58">
        <v>29.5</v>
      </c>
      <c r="R126" s="58">
        <f t="shared" ref="R126" si="229">SUM(N126:Q126)</f>
        <v>386.53499999999997</v>
      </c>
      <c r="S126" s="67">
        <v>330.3</v>
      </c>
      <c r="T126" s="66">
        <v>64.900000000000006</v>
      </c>
      <c r="U126" s="58">
        <v>140.19999999999999</v>
      </c>
      <c r="V126" s="67">
        <f t="shared" ref="V126" si="230">SUM(T126:U126)</f>
        <v>205.1</v>
      </c>
      <c r="W126" s="66">
        <v>402.4</v>
      </c>
      <c r="X126" s="58">
        <v>201</v>
      </c>
      <c r="Y126" s="60">
        <v>120.3</v>
      </c>
      <c r="Z126" s="66">
        <v>30.6</v>
      </c>
      <c r="AA126" s="58">
        <v>49.248899999999999</v>
      </c>
      <c r="AB126" s="58">
        <v>168.7</v>
      </c>
      <c r="AC126" s="58">
        <v>54.5</v>
      </c>
      <c r="AD126" s="58">
        <f t="shared" ref="AD126" si="231">SUM(Z126:AC126)</f>
        <v>303.0489</v>
      </c>
      <c r="AE126" s="67">
        <v>258.3</v>
      </c>
      <c r="AF126" s="66">
        <v>98.4</v>
      </c>
      <c r="AG126" s="58">
        <v>86.6</v>
      </c>
      <c r="AH126" s="67">
        <f t="shared" ref="AH126" si="232">SUM(AF126:AG126)</f>
        <v>185</v>
      </c>
      <c r="AI126" s="66">
        <v>715.6</v>
      </c>
      <c r="AJ126" s="58">
        <v>218.6</v>
      </c>
      <c r="AK126" s="60">
        <v>105.8</v>
      </c>
      <c r="AL126" s="66">
        <v>7.2</v>
      </c>
      <c r="AM126" s="58">
        <v>10.754299999999999</v>
      </c>
      <c r="AN126" s="58">
        <v>78.400000000000006</v>
      </c>
      <c r="AO126" s="71">
        <v>0</v>
      </c>
      <c r="AP126" s="58">
        <f t="shared" ref="AP126" si="233">SUM(AL126:AO126)</f>
        <v>96.354300000000009</v>
      </c>
      <c r="AQ126" s="67">
        <v>72.900000000000006</v>
      </c>
      <c r="AR126" s="66" t="s">
        <v>418</v>
      </c>
      <c r="AS126" s="66" t="s">
        <v>418</v>
      </c>
      <c r="AT126" s="67">
        <v>29.6</v>
      </c>
      <c r="AU126" s="66">
        <v>143.6</v>
      </c>
      <c r="AV126" s="58">
        <v>51.3</v>
      </c>
      <c r="AW126" s="60">
        <v>21.2</v>
      </c>
      <c r="AX126" s="66">
        <v>17.899999999999999</v>
      </c>
      <c r="AY126" s="58">
        <v>19.859400000000001</v>
      </c>
      <c r="AZ126" s="58">
        <v>115.1</v>
      </c>
      <c r="BA126" s="58" t="s">
        <v>418</v>
      </c>
      <c r="BB126" s="58">
        <f t="shared" ref="BB126" si="234">SUM(AX126:BA126)</f>
        <v>152.85939999999999</v>
      </c>
      <c r="BC126" s="67">
        <v>136.80000000000001</v>
      </c>
      <c r="BD126" s="257" t="s">
        <v>418</v>
      </c>
      <c r="BE126" s="258" t="s">
        <v>418</v>
      </c>
      <c r="BF126" s="67">
        <v>86.5</v>
      </c>
      <c r="BG126" s="66">
        <v>549.20000000000005</v>
      </c>
      <c r="BH126" s="58">
        <v>98.2</v>
      </c>
      <c r="BI126" s="60">
        <v>31.3</v>
      </c>
      <c r="BJ126" s="66">
        <v>3.7</v>
      </c>
      <c r="BK126" s="58" t="s">
        <v>418</v>
      </c>
      <c r="BL126" s="58">
        <v>26.2</v>
      </c>
      <c r="BM126" s="58" t="s">
        <v>418</v>
      </c>
      <c r="BN126" s="58">
        <f t="shared" ref="BN126" si="235">SUM(BJ126:BM126)</f>
        <v>29.9</v>
      </c>
      <c r="BO126" s="67">
        <v>21.9</v>
      </c>
      <c r="BP126" s="257" t="s">
        <v>418</v>
      </c>
      <c r="BQ126" s="258" t="s">
        <v>418</v>
      </c>
      <c r="BR126" s="67" t="s">
        <v>418</v>
      </c>
      <c r="BS126" s="58">
        <v>44.4</v>
      </c>
      <c r="BT126" s="58">
        <v>11.4</v>
      </c>
      <c r="BU126" s="60">
        <v>5.6</v>
      </c>
      <c r="BV126" s="66">
        <v>2.1</v>
      </c>
      <c r="BW126" s="58" t="s">
        <v>418</v>
      </c>
      <c r="BX126" s="58">
        <v>9.5</v>
      </c>
      <c r="BY126" s="58">
        <v>0</v>
      </c>
      <c r="BZ126" s="58">
        <f t="shared" ref="BZ126" si="236">SUM(BV126:BY126)</f>
        <v>11.6</v>
      </c>
      <c r="CA126" s="67">
        <v>9</v>
      </c>
      <c r="CB126" s="257" t="s">
        <v>418</v>
      </c>
      <c r="CC126" s="258" t="s">
        <v>418</v>
      </c>
      <c r="CD126" s="67">
        <v>19.2</v>
      </c>
      <c r="CE126" s="66">
        <v>62.4</v>
      </c>
      <c r="CF126" s="58">
        <v>11</v>
      </c>
      <c r="CG126" s="60">
        <v>5.0999999999999996</v>
      </c>
      <c r="CH126" s="66">
        <v>179.9</v>
      </c>
      <c r="CI126" s="58">
        <v>252.3</v>
      </c>
      <c r="CJ126" s="58">
        <v>812.8</v>
      </c>
      <c r="CK126" s="58">
        <v>200.3</v>
      </c>
      <c r="CL126" s="58">
        <f t="shared" ref="CL126" si="237">SUM(CH126:CK126)</f>
        <v>1445.3</v>
      </c>
      <c r="CM126" s="67">
        <f t="shared" ref="CM126" si="238">SUM(G126,S126,AE126,AQ126,BC126,BO126,CA126)</f>
        <v>1195.2</v>
      </c>
      <c r="CN126" s="66">
        <v>318.5</v>
      </c>
      <c r="CO126" s="58">
        <v>501.5</v>
      </c>
      <c r="CP126" s="67">
        <f t="shared" ref="CP126" si="239">SUM(CN126:CO126)</f>
        <v>820</v>
      </c>
      <c r="CQ126" s="66">
        <v>2481.1999999999998</v>
      </c>
      <c r="CR126" s="58">
        <v>854.5</v>
      </c>
      <c r="CS126" s="60">
        <f t="shared" ref="CS126" si="240">SUM(M126,Y126,AK126,AW126,BI126,BU126,CG126)</f>
        <v>370.80000000000007</v>
      </c>
      <c r="CT126" s="60">
        <f t="shared" ref="CT126" si="241">SUM(CL126,CP126,CQ126,CS126)</f>
        <v>5117.3</v>
      </c>
      <c r="CV126" s="406"/>
      <c r="CW126" s="395"/>
    </row>
    <row r="127" spans="1:101" ht="12.75" customHeight="1">
      <c r="A127" s="194">
        <f t="shared" si="121"/>
        <v>43678</v>
      </c>
      <c r="B127" s="66">
        <v>87.7</v>
      </c>
      <c r="C127" s="58">
        <v>115.35719999999999</v>
      </c>
      <c r="D127" s="58">
        <v>151.4</v>
      </c>
      <c r="E127" s="58">
        <v>120.1</v>
      </c>
      <c r="F127" s="58">
        <f t="shared" ref="F127" si="242">SUM(B127:E127)</f>
        <v>474.55719999999997</v>
      </c>
      <c r="G127" s="67">
        <v>373</v>
      </c>
      <c r="H127" s="66">
        <v>61.8</v>
      </c>
      <c r="I127" s="58">
        <v>226.4</v>
      </c>
      <c r="J127" s="67">
        <v>288.10000000000002</v>
      </c>
      <c r="K127" s="66">
        <v>577.1</v>
      </c>
      <c r="L127" s="58">
        <v>268.3</v>
      </c>
      <c r="M127" s="60">
        <v>68.2</v>
      </c>
      <c r="N127" s="66">
        <v>33.1</v>
      </c>
      <c r="O127" s="58">
        <v>61.549199999999999</v>
      </c>
      <c r="P127" s="58">
        <v>271.39999999999998</v>
      </c>
      <c r="Q127" s="58">
        <v>28.8</v>
      </c>
      <c r="R127" s="58">
        <f t="shared" ref="R127" si="243">SUM(N127:Q127)</f>
        <v>394.8492</v>
      </c>
      <c r="S127" s="67">
        <v>342</v>
      </c>
      <c r="T127" s="66">
        <v>59.4</v>
      </c>
      <c r="U127" s="58">
        <v>132.30000000000001</v>
      </c>
      <c r="V127" s="67">
        <f t="shared" ref="V127" si="244">SUM(T127:U127)</f>
        <v>191.70000000000002</v>
      </c>
      <c r="W127" s="66">
        <v>405.3</v>
      </c>
      <c r="X127" s="58">
        <v>199.6</v>
      </c>
      <c r="Y127" s="60">
        <v>120.3</v>
      </c>
      <c r="Z127" s="66">
        <v>30.9</v>
      </c>
      <c r="AA127" s="58">
        <v>50.482500000000002</v>
      </c>
      <c r="AB127" s="58">
        <v>170</v>
      </c>
      <c r="AC127" s="58">
        <v>55.4</v>
      </c>
      <c r="AD127" s="58">
        <f t="shared" ref="AD127" si="245">SUM(Z127:AC127)</f>
        <v>306.78249999999997</v>
      </c>
      <c r="AE127" s="67">
        <v>262.2</v>
      </c>
      <c r="AF127" s="66">
        <v>85</v>
      </c>
      <c r="AG127" s="58">
        <v>83.4</v>
      </c>
      <c r="AH127" s="67">
        <f t="shared" ref="AH127" si="246">SUM(AF127:AG127)</f>
        <v>168.4</v>
      </c>
      <c r="AI127" s="66">
        <v>691.8</v>
      </c>
      <c r="AJ127" s="58">
        <v>221.3</v>
      </c>
      <c r="AK127" s="60">
        <v>112.3</v>
      </c>
      <c r="AL127" s="66">
        <v>7.7</v>
      </c>
      <c r="AM127" s="58">
        <v>12.097299999999999</v>
      </c>
      <c r="AN127" s="58">
        <v>84.5</v>
      </c>
      <c r="AO127" s="71">
        <v>0</v>
      </c>
      <c r="AP127" s="58">
        <f t="shared" ref="AP127" si="247">SUM(AL127:AO127)</f>
        <v>104.29730000000001</v>
      </c>
      <c r="AQ127" s="67">
        <v>78.599999999999994</v>
      </c>
      <c r="AR127" s="66" t="s">
        <v>418</v>
      </c>
      <c r="AS127" s="66" t="s">
        <v>418</v>
      </c>
      <c r="AT127" s="67">
        <v>29.3</v>
      </c>
      <c r="AU127" s="66">
        <v>142.69999999999999</v>
      </c>
      <c r="AV127" s="58">
        <v>49</v>
      </c>
      <c r="AW127" s="60">
        <v>21.5</v>
      </c>
      <c r="AX127" s="66">
        <v>18</v>
      </c>
      <c r="AY127" s="58">
        <v>20.2712</v>
      </c>
      <c r="AZ127" s="58">
        <v>113.4</v>
      </c>
      <c r="BA127" s="58" t="s">
        <v>418</v>
      </c>
      <c r="BB127" s="58">
        <f t="shared" ref="BB127" si="248">SUM(AX127:BA127)</f>
        <v>151.6712</v>
      </c>
      <c r="BC127" s="67">
        <v>134</v>
      </c>
      <c r="BD127" s="257" t="s">
        <v>418</v>
      </c>
      <c r="BE127" s="258" t="s">
        <v>418</v>
      </c>
      <c r="BF127" s="67">
        <v>82.7</v>
      </c>
      <c r="BG127" s="66">
        <v>588.1</v>
      </c>
      <c r="BH127" s="58">
        <v>96.7</v>
      </c>
      <c r="BI127" s="60">
        <v>34</v>
      </c>
      <c r="BJ127" s="66">
        <v>3.8</v>
      </c>
      <c r="BK127" s="58" t="s">
        <v>418</v>
      </c>
      <c r="BL127" s="58">
        <v>26.1</v>
      </c>
      <c r="BM127" s="58" t="s">
        <v>418</v>
      </c>
      <c r="BN127" s="58">
        <f t="shared" ref="BN127" si="249">SUM(BJ127:BM127)</f>
        <v>29.900000000000002</v>
      </c>
      <c r="BO127" s="67">
        <v>21.6</v>
      </c>
      <c r="BP127" s="257" t="s">
        <v>418</v>
      </c>
      <c r="BQ127" s="258" t="s">
        <v>418</v>
      </c>
      <c r="BR127" s="67" t="s">
        <v>418</v>
      </c>
      <c r="BS127" s="58">
        <v>44.1</v>
      </c>
      <c r="BT127" s="58">
        <v>11.4</v>
      </c>
      <c r="BU127" s="60">
        <v>5.9</v>
      </c>
      <c r="BV127" s="66">
        <v>1.9</v>
      </c>
      <c r="BW127" s="58" t="s">
        <v>418</v>
      </c>
      <c r="BX127" s="58">
        <v>9.5</v>
      </c>
      <c r="BY127" s="58">
        <v>0</v>
      </c>
      <c r="BZ127" s="58">
        <f t="shared" ref="BZ127" si="250">SUM(BV127:BY127)</f>
        <v>11.4</v>
      </c>
      <c r="CA127" s="67">
        <v>8.5</v>
      </c>
      <c r="CB127" s="257" t="s">
        <v>418</v>
      </c>
      <c r="CC127" s="258" t="s">
        <v>418</v>
      </c>
      <c r="CD127" s="67">
        <v>17.399999999999999</v>
      </c>
      <c r="CE127" s="66">
        <v>63.2</v>
      </c>
      <c r="CF127" s="58">
        <v>10.199999999999999</v>
      </c>
      <c r="CG127" s="60">
        <v>5.2</v>
      </c>
      <c r="CH127" s="66">
        <v>183.1</v>
      </c>
      <c r="CI127" s="58">
        <v>259.8</v>
      </c>
      <c r="CJ127" s="58">
        <v>826.4</v>
      </c>
      <c r="CK127" s="58">
        <v>204.2</v>
      </c>
      <c r="CL127" s="58">
        <f t="shared" ref="CL127" si="251">SUM(CH127:CK127)</f>
        <v>1473.5</v>
      </c>
      <c r="CM127" s="67">
        <f t="shared" ref="CM127" si="252">SUM(G127,S127,AE127,AQ127,BC127,BO127,CA127)</f>
        <v>1219.8999999999999</v>
      </c>
      <c r="CN127" s="66">
        <v>290</v>
      </c>
      <c r="CO127" s="58">
        <v>487.7</v>
      </c>
      <c r="CP127" s="67">
        <f t="shared" ref="CP127" si="253">SUM(CN127:CO127)</f>
        <v>777.7</v>
      </c>
      <c r="CQ127" s="66">
        <v>2512.1999999999998</v>
      </c>
      <c r="CR127" s="58">
        <v>856.5</v>
      </c>
      <c r="CS127" s="60">
        <f t="shared" ref="CS127" si="254">SUM(M127,Y127,AK127,AW127,BI127,BU127,CG127)</f>
        <v>367.4</v>
      </c>
      <c r="CT127" s="60">
        <f t="shared" ref="CT127" si="255">SUM(CL127,CP127,CQ127,CS127)</f>
        <v>5130.7999999999993</v>
      </c>
      <c r="CV127" s="406"/>
      <c r="CW127" s="395"/>
    </row>
    <row r="128" spans="1:101" ht="12.75" customHeight="1">
      <c r="A128" s="194">
        <f t="shared" si="121"/>
        <v>43709</v>
      </c>
      <c r="B128" s="66">
        <v>83.6</v>
      </c>
      <c r="C128" s="58">
        <v>108.58110000000001</v>
      </c>
      <c r="D128" s="58">
        <v>142</v>
      </c>
      <c r="E128" s="58">
        <v>111</v>
      </c>
      <c r="F128" s="58">
        <f t="shared" ref="F128" si="256">SUM(B128:E128)</f>
        <v>445.18110000000001</v>
      </c>
      <c r="G128" s="67">
        <v>349.4</v>
      </c>
      <c r="H128" s="66">
        <v>64.5</v>
      </c>
      <c r="I128" s="58">
        <v>215.6</v>
      </c>
      <c r="J128" s="67">
        <v>280.10000000000002</v>
      </c>
      <c r="K128" s="66">
        <v>551.1</v>
      </c>
      <c r="L128" s="58">
        <v>263</v>
      </c>
      <c r="M128" s="60">
        <v>68</v>
      </c>
      <c r="N128" s="66">
        <v>32</v>
      </c>
      <c r="O128" s="58">
        <v>58.657899999999998</v>
      </c>
      <c r="P128" s="58">
        <v>258</v>
      </c>
      <c r="Q128" s="58">
        <v>27.7</v>
      </c>
      <c r="R128" s="58">
        <f t="shared" ref="R128" si="257">SUM(N128:Q128)</f>
        <v>376.35789999999997</v>
      </c>
      <c r="S128" s="67">
        <v>322.8</v>
      </c>
      <c r="T128" s="66">
        <v>58.4</v>
      </c>
      <c r="U128" s="58">
        <v>130.5</v>
      </c>
      <c r="V128" s="67">
        <f t="shared" ref="V128" si="258">SUM(T128:U128)</f>
        <v>188.9</v>
      </c>
      <c r="W128" s="66">
        <v>422.9</v>
      </c>
      <c r="X128" s="58">
        <v>194.3</v>
      </c>
      <c r="Y128" s="60">
        <v>110.8</v>
      </c>
      <c r="Z128" s="66">
        <v>29.7</v>
      </c>
      <c r="AA128" s="58">
        <v>48.185000000000002</v>
      </c>
      <c r="AB128" s="58">
        <v>160.19999999999999</v>
      </c>
      <c r="AC128" s="58">
        <v>53.1</v>
      </c>
      <c r="AD128" s="58">
        <f t="shared" ref="AD128" si="259">SUM(Z128:AC128)</f>
        <v>291.185</v>
      </c>
      <c r="AE128" s="67">
        <v>247.8</v>
      </c>
      <c r="AF128" s="66">
        <v>87</v>
      </c>
      <c r="AG128" s="58">
        <v>79.099999999999994</v>
      </c>
      <c r="AH128" s="67">
        <f t="shared" ref="AH128" si="260">SUM(AF128:AG128)</f>
        <v>166.1</v>
      </c>
      <c r="AI128" s="66">
        <v>678.3</v>
      </c>
      <c r="AJ128" s="58">
        <v>218.3</v>
      </c>
      <c r="AK128" s="60">
        <v>104.4</v>
      </c>
      <c r="AL128" s="66">
        <v>6.9</v>
      </c>
      <c r="AM128" s="58">
        <v>10.8416</v>
      </c>
      <c r="AN128" s="58">
        <v>76.599999999999994</v>
      </c>
      <c r="AO128" s="71">
        <v>0</v>
      </c>
      <c r="AP128" s="58">
        <f t="shared" ref="AP128" si="261">SUM(AL128:AO128)</f>
        <v>94.3416</v>
      </c>
      <c r="AQ128" s="67">
        <v>70.400000000000006</v>
      </c>
      <c r="AR128" s="66" t="s">
        <v>418</v>
      </c>
      <c r="AS128" s="66" t="s">
        <v>418</v>
      </c>
      <c r="AT128" s="67">
        <v>29.1</v>
      </c>
      <c r="AU128" s="66">
        <v>149.80000000000001</v>
      </c>
      <c r="AV128" s="58">
        <v>48.9</v>
      </c>
      <c r="AW128" s="60">
        <v>18.600000000000001</v>
      </c>
      <c r="AX128" s="66">
        <v>17.899999999999999</v>
      </c>
      <c r="AY128" s="58">
        <v>20.036099999999998</v>
      </c>
      <c r="AZ128" s="58">
        <v>112</v>
      </c>
      <c r="BA128" s="58" t="s">
        <v>418</v>
      </c>
      <c r="BB128" s="58">
        <f t="shared" ref="BB128" si="262">SUM(AX128:BA128)</f>
        <v>149.93610000000001</v>
      </c>
      <c r="BC128" s="67">
        <v>135.19999999999999</v>
      </c>
      <c r="BD128" s="257" t="s">
        <v>418</v>
      </c>
      <c r="BE128" s="258" t="s">
        <v>418</v>
      </c>
      <c r="BF128" s="67">
        <v>82.5</v>
      </c>
      <c r="BG128" s="66">
        <v>568.70000000000005</v>
      </c>
      <c r="BH128" s="58">
        <v>96.6</v>
      </c>
      <c r="BI128" s="60">
        <v>37.1</v>
      </c>
      <c r="BJ128" s="66">
        <v>3.7</v>
      </c>
      <c r="BK128" s="58" t="s">
        <v>418</v>
      </c>
      <c r="BL128" s="58">
        <v>25.6</v>
      </c>
      <c r="BM128" s="58" t="s">
        <v>418</v>
      </c>
      <c r="BN128" s="58">
        <f t="shared" ref="BN128" si="263">SUM(BJ128:BM128)</f>
        <v>29.3</v>
      </c>
      <c r="BO128" s="67">
        <v>21.1</v>
      </c>
      <c r="BP128" s="257" t="s">
        <v>418</v>
      </c>
      <c r="BQ128" s="258" t="s">
        <v>418</v>
      </c>
      <c r="BR128" s="67" t="s">
        <v>418</v>
      </c>
      <c r="BS128" s="58">
        <v>43.4</v>
      </c>
      <c r="BT128" s="58">
        <v>11.2</v>
      </c>
      <c r="BU128" s="60">
        <v>5.6</v>
      </c>
      <c r="BV128" s="66">
        <v>1.9</v>
      </c>
      <c r="BW128" s="58" t="s">
        <v>418</v>
      </c>
      <c r="BX128" s="58">
        <v>10.1</v>
      </c>
      <c r="BY128" s="58">
        <v>0</v>
      </c>
      <c r="BZ128" s="58">
        <f t="shared" ref="BZ128" si="264">SUM(BV128:BY128)</f>
        <v>12</v>
      </c>
      <c r="CA128" s="67">
        <v>8</v>
      </c>
      <c r="CB128" s="257" t="s">
        <v>418</v>
      </c>
      <c r="CC128" s="258" t="s">
        <v>418</v>
      </c>
      <c r="CD128" s="67">
        <v>19.3</v>
      </c>
      <c r="CE128" s="66">
        <v>60.8</v>
      </c>
      <c r="CF128" s="58">
        <v>8.9</v>
      </c>
      <c r="CG128" s="60">
        <v>2.9</v>
      </c>
      <c r="CH128" s="66">
        <v>175.8</v>
      </c>
      <c r="CI128" s="58">
        <v>246.3</v>
      </c>
      <c r="CJ128" s="58">
        <v>784.5</v>
      </c>
      <c r="CK128" s="58">
        <v>191.9</v>
      </c>
      <c r="CL128" s="58">
        <f t="shared" ref="CL128" si="265">SUM(CH128:CK128)</f>
        <v>1398.5</v>
      </c>
      <c r="CM128" s="67">
        <f t="shared" ref="CM128" si="266">SUM(G128,S128,AE128,AQ128,BC128,BO128,CA128)</f>
        <v>1154.6999999999998</v>
      </c>
      <c r="CN128" s="66">
        <v>292.10000000000002</v>
      </c>
      <c r="CO128" s="58">
        <v>473.8</v>
      </c>
      <c r="CP128" s="67">
        <f t="shared" ref="CP128" si="267">SUM(CN128:CO128)</f>
        <v>765.90000000000009</v>
      </c>
      <c r="CQ128" s="66">
        <v>2474.9</v>
      </c>
      <c r="CR128" s="58">
        <v>841.3</v>
      </c>
      <c r="CS128" s="60">
        <f t="shared" ref="CS128" si="268">SUM(M128,Y128,AK128,AW128,BI128,BU128,CG128)</f>
        <v>347.40000000000009</v>
      </c>
      <c r="CT128" s="60">
        <f t="shared" ref="CT128" si="269">SUM(CL128,CP128,CQ128,CS128)</f>
        <v>4986.7000000000007</v>
      </c>
      <c r="CV128" s="406"/>
      <c r="CW128" s="395"/>
    </row>
    <row r="129" spans="1:101" ht="12.75" customHeight="1">
      <c r="A129" s="194">
        <f t="shared" si="121"/>
        <v>43739</v>
      </c>
      <c r="B129" s="66">
        <v>87</v>
      </c>
      <c r="C129" s="58">
        <v>111.3973</v>
      </c>
      <c r="D129" s="58">
        <v>148.6</v>
      </c>
      <c r="E129" s="58">
        <v>117.7</v>
      </c>
      <c r="F129" s="58">
        <f t="shared" ref="F129" si="270">SUM(B129:E129)</f>
        <v>464.69729999999998</v>
      </c>
      <c r="G129" s="67">
        <v>361.4</v>
      </c>
      <c r="H129" s="66">
        <v>66.8</v>
      </c>
      <c r="I129" s="58">
        <v>226.3</v>
      </c>
      <c r="J129" s="67">
        <v>293.10000000000002</v>
      </c>
      <c r="K129" s="66">
        <v>598.4</v>
      </c>
      <c r="L129" s="58">
        <v>281.89999999999998</v>
      </c>
      <c r="M129" s="60">
        <v>79.099999999999994</v>
      </c>
      <c r="N129" s="66">
        <v>35.4</v>
      </c>
      <c r="O129" s="58">
        <v>61.647599999999997</v>
      </c>
      <c r="P129" s="58">
        <v>295.10000000000002</v>
      </c>
      <c r="Q129" s="58">
        <v>29.8</v>
      </c>
      <c r="R129" s="58">
        <f t="shared" ref="R129" si="271">SUM(N129:Q129)</f>
        <v>421.94760000000002</v>
      </c>
      <c r="S129" s="67">
        <v>345.3</v>
      </c>
      <c r="T129" s="66">
        <v>60.3</v>
      </c>
      <c r="U129" s="58">
        <v>133.6</v>
      </c>
      <c r="V129" s="67">
        <f t="shared" ref="V129" si="272">SUM(T129:U129)</f>
        <v>193.89999999999998</v>
      </c>
      <c r="W129" s="66">
        <v>449.2</v>
      </c>
      <c r="X129" s="58">
        <v>217.7</v>
      </c>
      <c r="Y129" s="60">
        <v>127.4</v>
      </c>
      <c r="Z129" s="66">
        <v>30.1</v>
      </c>
      <c r="AA129" s="58">
        <v>48.211199999999998</v>
      </c>
      <c r="AB129" s="58">
        <v>166</v>
      </c>
      <c r="AC129" s="58">
        <v>56.9</v>
      </c>
      <c r="AD129" s="58">
        <f t="shared" ref="AD129" si="273">SUM(Z129:AC129)</f>
        <v>301.21119999999996</v>
      </c>
      <c r="AE129" s="67">
        <v>255.8</v>
      </c>
      <c r="AF129" s="66">
        <v>86.6</v>
      </c>
      <c r="AG129" s="58">
        <v>80.400000000000006</v>
      </c>
      <c r="AH129" s="67">
        <f t="shared" ref="AH129" si="274">SUM(AF129:AG129)</f>
        <v>167</v>
      </c>
      <c r="AI129" s="66">
        <v>684.6</v>
      </c>
      <c r="AJ129" s="58">
        <v>219</v>
      </c>
      <c r="AK129" s="60">
        <v>104.5</v>
      </c>
      <c r="AL129" s="66">
        <v>7.4</v>
      </c>
      <c r="AM129" s="58">
        <v>11.7105</v>
      </c>
      <c r="AN129" s="58">
        <v>84.7</v>
      </c>
      <c r="AO129" s="71">
        <v>0</v>
      </c>
      <c r="AP129" s="58">
        <f t="shared" ref="AP129" si="275">SUM(AL129:AO129)</f>
        <v>103.8105</v>
      </c>
      <c r="AQ129" s="67">
        <v>78.400000000000006</v>
      </c>
      <c r="AR129" s="66" t="s">
        <v>418</v>
      </c>
      <c r="AS129" s="66" t="s">
        <v>418</v>
      </c>
      <c r="AT129" s="67">
        <v>30.8</v>
      </c>
      <c r="AU129" s="66">
        <v>159.6</v>
      </c>
      <c r="AV129" s="58">
        <v>53.2</v>
      </c>
      <c r="AW129" s="60">
        <v>19.3</v>
      </c>
      <c r="AX129" s="66">
        <v>18.2</v>
      </c>
      <c r="AY129" s="58">
        <v>20.145499999999998</v>
      </c>
      <c r="AZ129" s="58">
        <v>116.4</v>
      </c>
      <c r="BA129" s="58" t="s">
        <v>418</v>
      </c>
      <c r="BB129" s="58">
        <f t="shared" ref="BB129" si="276">SUM(AX129:BA129)</f>
        <v>154.74549999999999</v>
      </c>
      <c r="BC129" s="67">
        <v>138.6</v>
      </c>
      <c r="BD129" s="257" t="s">
        <v>418</v>
      </c>
      <c r="BE129" s="258" t="s">
        <v>418</v>
      </c>
      <c r="BF129" s="67">
        <v>85.1</v>
      </c>
      <c r="BG129" s="66">
        <v>591.6</v>
      </c>
      <c r="BH129" s="58">
        <v>99.8</v>
      </c>
      <c r="BI129" s="60">
        <v>37.1</v>
      </c>
      <c r="BJ129" s="66">
        <v>4</v>
      </c>
      <c r="BK129" s="58" t="s">
        <v>418</v>
      </c>
      <c r="BL129" s="58">
        <v>27.7</v>
      </c>
      <c r="BM129" s="58" t="s">
        <v>418</v>
      </c>
      <c r="BN129" s="58">
        <f t="shared" ref="BN129" si="277">SUM(BJ129:BM129)</f>
        <v>31.7</v>
      </c>
      <c r="BO129" s="67">
        <v>22.9</v>
      </c>
      <c r="BP129" s="257" t="s">
        <v>418</v>
      </c>
      <c r="BQ129" s="258" t="s">
        <v>418</v>
      </c>
      <c r="BR129" s="67" t="s">
        <v>418</v>
      </c>
      <c r="BS129" s="58">
        <v>50.2</v>
      </c>
      <c r="BT129" s="58">
        <v>12.5</v>
      </c>
      <c r="BU129" s="60">
        <v>7.2</v>
      </c>
      <c r="BV129" s="66">
        <v>2</v>
      </c>
      <c r="BW129" s="58" t="s">
        <v>418</v>
      </c>
      <c r="BX129" s="58">
        <v>9.4</v>
      </c>
      <c r="BY129" s="58">
        <v>0</v>
      </c>
      <c r="BZ129" s="58">
        <f t="shared" ref="BZ129" si="278">SUM(BV129:BY129)</f>
        <v>11.4</v>
      </c>
      <c r="CA129" s="67">
        <v>8.1999999999999993</v>
      </c>
      <c r="CB129" s="257" t="s">
        <v>418</v>
      </c>
      <c r="CC129" s="258" t="s">
        <v>418</v>
      </c>
      <c r="CD129" s="67">
        <v>18.2</v>
      </c>
      <c r="CE129" s="66">
        <v>61.6</v>
      </c>
      <c r="CF129" s="58">
        <v>8.6</v>
      </c>
      <c r="CG129" s="60">
        <v>5.3</v>
      </c>
      <c r="CH129" s="66">
        <v>184.1</v>
      </c>
      <c r="CI129" s="58">
        <v>253.2</v>
      </c>
      <c r="CJ129" s="58">
        <v>847.9</v>
      </c>
      <c r="CK129" s="58">
        <v>204.4</v>
      </c>
      <c r="CL129" s="58">
        <f t="shared" ref="CL129" si="279">SUM(CH129:CK129)</f>
        <v>1489.6</v>
      </c>
      <c r="CM129" s="67">
        <f t="shared" ref="CM129" si="280">SUM(G129,S129,AE129,AQ129,BC129,BO129,CA129)</f>
        <v>1210.6000000000001</v>
      </c>
      <c r="CN129" s="66">
        <v>299.7</v>
      </c>
      <c r="CO129" s="58">
        <v>488.3</v>
      </c>
      <c r="CP129" s="67">
        <f t="shared" ref="CP129" si="281">SUM(CN129:CO129)</f>
        <v>788</v>
      </c>
      <c r="CQ129" s="66">
        <v>2595.1999999999998</v>
      </c>
      <c r="CR129" s="58">
        <v>892.8</v>
      </c>
      <c r="CS129" s="60">
        <f t="shared" ref="CS129" si="282">SUM(M129,Y129,AK129,AW129,BI129,BU129,CG129)</f>
        <v>379.90000000000003</v>
      </c>
      <c r="CT129" s="60">
        <f t="shared" ref="CT129" si="283">SUM(CL129,CP129,CQ129,CS129)</f>
        <v>5252.6999999999989</v>
      </c>
      <c r="CV129" s="406"/>
      <c r="CW129" s="395"/>
    </row>
    <row r="130" spans="1:101" ht="12.75" customHeight="1">
      <c r="A130" s="194">
        <f t="shared" si="121"/>
        <v>43770</v>
      </c>
      <c r="B130" s="66">
        <v>87.2</v>
      </c>
      <c r="C130" s="58">
        <v>112.7898</v>
      </c>
      <c r="D130" s="58">
        <v>150.80000000000001</v>
      </c>
      <c r="E130" s="58">
        <v>120</v>
      </c>
      <c r="F130" s="58">
        <f t="shared" ref="F130" si="284">SUM(B130:E130)</f>
        <v>470.78980000000001</v>
      </c>
      <c r="G130" s="67">
        <v>366.8</v>
      </c>
      <c r="H130" s="66">
        <v>64.599999999999994</v>
      </c>
      <c r="I130" s="58">
        <v>225.4</v>
      </c>
      <c r="J130" s="67">
        <v>290</v>
      </c>
      <c r="K130" s="66">
        <v>584.1</v>
      </c>
      <c r="L130" s="58">
        <v>280.8</v>
      </c>
      <c r="M130" s="60">
        <v>82.4</v>
      </c>
      <c r="N130" s="66">
        <v>33.5</v>
      </c>
      <c r="O130" s="58">
        <v>61.520099999999999</v>
      </c>
      <c r="P130" s="58">
        <v>282.7</v>
      </c>
      <c r="Q130" s="58">
        <v>28.7</v>
      </c>
      <c r="R130" s="58">
        <f t="shared" ref="R130" si="285">SUM(N130:Q130)</f>
        <v>406.42009999999999</v>
      </c>
      <c r="S130" s="67">
        <v>336.1</v>
      </c>
      <c r="T130" s="66">
        <v>58</v>
      </c>
      <c r="U130" s="58">
        <v>135.69999999999999</v>
      </c>
      <c r="V130" s="67">
        <f t="shared" ref="V130" si="286">SUM(T130:U130)</f>
        <v>193.7</v>
      </c>
      <c r="W130" s="66">
        <v>458.3</v>
      </c>
      <c r="X130" s="58">
        <v>204.4</v>
      </c>
      <c r="Y130" s="60">
        <v>124.1</v>
      </c>
      <c r="Z130" s="66">
        <v>30.4</v>
      </c>
      <c r="AA130" s="58">
        <v>49.1584</v>
      </c>
      <c r="AB130" s="58">
        <v>165</v>
      </c>
      <c r="AC130" s="58">
        <v>57.5</v>
      </c>
      <c r="AD130" s="58">
        <f t="shared" ref="AD130" si="287">SUM(Z130:AC130)</f>
        <v>302.05840000000001</v>
      </c>
      <c r="AE130" s="67">
        <v>259.10000000000002</v>
      </c>
      <c r="AF130" s="66">
        <v>85.9</v>
      </c>
      <c r="AG130" s="58">
        <v>75.400000000000006</v>
      </c>
      <c r="AH130" s="67">
        <f t="shared" ref="AH130" si="288">SUM(AF130:AG130)</f>
        <v>161.30000000000001</v>
      </c>
      <c r="AI130" s="66">
        <v>665.3</v>
      </c>
      <c r="AJ130" s="58">
        <v>216.1</v>
      </c>
      <c r="AK130" s="60">
        <v>103.7</v>
      </c>
      <c r="AL130" s="66">
        <v>7.2</v>
      </c>
      <c r="AM130" s="58">
        <v>11.1724</v>
      </c>
      <c r="AN130" s="58">
        <v>81.7</v>
      </c>
      <c r="AO130" s="71">
        <v>0</v>
      </c>
      <c r="AP130" s="58">
        <f t="shared" ref="AP130" si="289">SUM(AL130:AO130)</f>
        <v>100.0724</v>
      </c>
      <c r="AQ130" s="67">
        <v>75.8</v>
      </c>
      <c r="AR130" s="66" t="s">
        <v>418</v>
      </c>
      <c r="AS130" s="66" t="s">
        <v>418</v>
      </c>
      <c r="AT130" s="67">
        <v>29.3</v>
      </c>
      <c r="AU130" s="66">
        <v>170.7</v>
      </c>
      <c r="AV130" s="58">
        <v>53.6</v>
      </c>
      <c r="AW130" s="60">
        <v>18.7</v>
      </c>
      <c r="AX130" s="66">
        <v>18.3</v>
      </c>
      <c r="AY130" s="58">
        <v>20.085599999999999</v>
      </c>
      <c r="AZ130" s="58">
        <v>113</v>
      </c>
      <c r="BA130" s="58" t="s">
        <v>418</v>
      </c>
      <c r="BB130" s="58">
        <f t="shared" ref="BB130" si="290">SUM(AX130:BA130)</f>
        <v>151.38560000000001</v>
      </c>
      <c r="BC130" s="67">
        <v>135.80000000000001</v>
      </c>
      <c r="BD130" s="257" t="s">
        <v>418</v>
      </c>
      <c r="BE130" s="258" t="s">
        <v>418</v>
      </c>
      <c r="BF130" s="67">
        <v>81.400000000000006</v>
      </c>
      <c r="BG130" s="66">
        <v>624.20000000000005</v>
      </c>
      <c r="BH130" s="58">
        <v>96</v>
      </c>
      <c r="BI130" s="60">
        <v>42.6</v>
      </c>
      <c r="BJ130" s="66">
        <v>3.9</v>
      </c>
      <c r="BK130" s="58" t="s">
        <v>418</v>
      </c>
      <c r="BL130" s="58">
        <v>27.1</v>
      </c>
      <c r="BM130" s="58" t="s">
        <v>418</v>
      </c>
      <c r="BN130" s="58">
        <f t="shared" ref="BN130" si="291">SUM(BJ130:BM130)</f>
        <v>31</v>
      </c>
      <c r="BO130" s="67">
        <v>22.2</v>
      </c>
      <c r="BP130" s="257" t="s">
        <v>418</v>
      </c>
      <c r="BQ130" s="258" t="s">
        <v>418</v>
      </c>
      <c r="BR130" s="67" t="s">
        <v>418</v>
      </c>
      <c r="BS130" s="58">
        <v>50.6</v>
      </c>
      <c r="BT130" s="58">
        <v>12.2</v>
      </c>
      <c r="BU130" s="60">
        <v>6.4</v>
      </c>
      <c r="BV130" s="66">
        <v>1.7</v>
      </c>
      <c r="BW130" s="58" t="s">
        <v>418</v>
      </c>
      <c r="BX130" s="58">
        <v>9.1999999999999993</v>
      </c>
      <c r="BY130" s="58">
        <v>0</v>
      </c>
      <c r="BZ130" s="58">
        <f t="shared" ref="BZ130" si="292">SUM(BV130:BY130)</f>
        <v>10.899999999999999</v>
      </c>
      <c r="CA130" s="67">
        <v>7.5</v>
      </c>
      <c r="CB130" s="257" t="s">
        <v>418</v>
      </c>
      <c r="CC130" s="258" t="s">
        <v>418</v>
      </c>
      <c r="CD130" s="67">
        <v>14.1</v>
      </c>
      <c r="CE130" s="66">
        <v>57.8</v>
      </c>
      <c r="CF130" s="58">
        <v>7.5</v>
      </c>
      <c r="CG130" s="60">
        <v>4.5</v>
      </c>
      <c r="CH130" s="66">
        <v>182.2</v>
      </c>
      <c r="CI130" s="58">
        <v>254.8</v>
      </c>
      <c r="CJ130" s="58">
        <v>829.6</v>
      </c>
      <c r="CK130" s="58">
        <v>206.2</v>
      </c>
      <c r="CL130" s="58">
        <f t="shared" ref="CL130" si="293">SUM(CH130:CK130)</f>
        <v>1472.8</v>
      </c>
      <c r="CM130" s="67">
        <f t="shared" ref="CM130" si="294">SUM(G130,S130,AE130,AQ130,BC130,BO130,CA130)</f>
        <v>1203.3000000000002</v>
      </c>
      <c r="CN130" s="66">
        <v>287.7</v>
      </c>
      <c r="CO130" s="58">
        <v>482.1</v>
      </c>
      <c r="CP130" s="67">
        <f t="shared" ref="CP130" si="295">SUM(CN130:CO130)</f>
        <v>769.8</v>
      </c>
      <c r="CQ130" s="66">
        <v>2611</v>
      </c>
      <c r="CR130" s="58">
        <v>870.6</v>
      </c>
      <c r="CS130" s="60">
        <f t="shared" ref="CS130" si="296">SUM(M130,Y130,AK130,AW130,BI130,BU130,CG130)</f>
        <v>382.4</v>
      </c>
      <c r="CT130" s="60">
        <f t="shared" ref="CT130" si="297">SUM(CL130,CP130,CQ130,CS130)</f>
        <v>5236</v>
      </c>
      <c r="CV130" s="406"/>
      <c r="CW130" s="395"/>
    </row>
    <row r="131" spans="1:101" ht="12.75" customHeight="1">
      <c r="A131" s="522"/>
      <c r="B131" s="728" t="s">
        <v>575</v>
      </c>
      <c r="C131" s="728"/>
      <c r="D131" s="728"/>
      <c r="E131" s="728"/>
      <c r="F131" s="728"/>
      <c r="G131" s="728"/>
      <c r="H131" s="728"/>
      <c r="I131" s="728"/>
      <c r="J131" s="728"/>
      <c r="K131" s="728"/>
      <c r="L131" s="728"/>
      <c r="M131" s="728"/>
      <c r="N131" s="440"/>
      <c r="O131" s="440"/>
      <c r="P131" s="440"/>
      <c r="Q131" s="440"/>
      <c r="R131" s="440"/>
      <c r="S131" s="440"/>
      <c r="T131" s="522"/>
      <c r="U131" s="522"/>
      <c r="V131" s="522"/>
      <c r="W131" s="522"/>
      <c r="X131" s="522"/>
      <c r="Y131" s="522"/>
      <c r="Z131" s="522"/>
      <c r="AA131" s="522"/>
      <c r="AB131" s="522"/>
      <c r="AC131" s="522"/>
      <c r="AD131" s="522"/>
      <c r="AE131" s="522"/>
      <c r="AF131" s="522"/>
      <c r="AG131" s="522"/>
      <c r="AH131" s="522"/>
      <c r="AI131" s="522"/>
      <c r="AJ131" s="522"/>
      <c r="AK131" s="522"/>
      <c r="AL131" s="522"/>
      <c r="AM131" s="522"/>
      <c r="AN131" s="522"/>
      <c r="AO131" s="523"/>
      <c r="AP131" s="522"/>
      <c r="AQ131" s="522"/>
      <c r="AR131" s="522"/>
      <c r="AS131" s="522"/>
      <c r="AT131" s="522"/>
      <c r="AU131" s="522"/>
      <c r="AV131" s="522"/>
      <c r="AW131" s="522"/>
      <c r="AX131" s="522"/>
      <c r="AY131" s="522"/>
      <c r="AZ131" s="522"/>
      <c r="BA131" s="522"/>
      <c r="BB131" s="522"/>
      <c r="BC131" s="522"/>
      <c r="BD131" s="522"/>
      <c r="BE131" s="522"/>
      <c r="BF131" s="522"/>
      <c r="BG131" s="522"/>
      <c r="BH131" s="522"/>
      <c r="BI131" s="522"/>
      <c r="BJ131" s="522"/>
      <c r="BK131" s="522"/>
      <c r="BL131" s="522"/>
      <c r="BM131" s="522"/>
      <c r="BN131" s="522"/>
      <c r="BO131" s="522"/>
      <c r="BP131" s="522"/>
      <c r="BQ131" s="522"/>
      <c r="BR131" s="522"/>
      <c r="BS131" s="522"/>
      <c r="BT131" s="522"/>
      <c r="BU131" s="522"/>
      <c r="BV131" s="522"/>
      <c r="BW131" s="522"/>
      <c r="BX131" s="522"/>
      <c r="BY131" s="522"/>
      <c r="BZ131" s="522"/>
      <c r="CA131" s="522"/>
      <c r="CB131" s="522"/>
      <c r="CC131" s="522"/>
      <c r="CD131" s="522"/>
      <c r="CE131" s="522"/>
      <c r="CF131" s="522"/>
      <c r="CG131" s="522"/>
      <c r="CH131" s="522"/>
      <c r="CI131" s="522"/>
      <c r="CJ131" s="522"/>
      <c r="CK131" s="522"/>
      <c r="CL131" s="522"/>
      <c r="CM131" s="522"/>
      <c r="CN131" s="522"/>
      <c r="CO131" s="522"/>
      <c r="CP131" s="522"/>
      <c r="CQ131" s="522"/>
      <c r="CR131" s="522"/>
      <c r="CS131" s="522"/>
      <c r="CT131" s="522"/>
    </row>
    <row r="132" spans="1:101" ht="12.75" customHeight="1">
      <c r="B132" s="729" t="s">
        <v>577</v>
      </c>
      <c r="C132" s="729"/>
      <c r="D132" s="729"/>
      <c r="E132" s="729"/>
      <c r="F132" s="729"/>
      <c r="G132" s="729"/>
      <c r="H132" s="729"/>
      <c r="I132" s="729"/>
      <c r="J132" s="729"/>
      <c r="K132" s="729"/>
      <c r="L132" s="729"/>
      <c r="M132" s="729"/>
      <c r="N132" s="439"/>
      <c r="O132" s="439"/>
      <c r="P132" s="439"/>
      <c r="Q132" s="439"/>
      <c r="R132" s="439"/>
      <c r="S132" s="439"/>
    </row>
    <row r="133" spans="1:101" ht="12.75" customHeight="1">
      <c r="B133" s="726" t="s">
        <v>606</v>
      </c>
      <c r="C133" s="726"/>
      <c r="D133" s="726"/>
      <c r="E133" s="726"/>
      <c r="F133" s="726"/>
      <c r="G133" s="726"/>
      <c r="H133" s="726"/>
      <c r="I133" s="726"/>
      <c r="J133" s="726"/>
      <c r="K133" s="726"/>
      <c r="L133" s="726"/>
      <c r="M133" s="726"/>
      <c r="N133" s="448"/>
      <c r="O133" s="448"/>
      <c r="P133" s="448"/>
      <c r="Q133" s="448"/>
      <c r="R133" s="448"/>
      <c r="S133" s="448"/>
      <c r="X133" s="395"/>
    </row>
    <row r="134" spans="1:101" ht="12.75" customHeight="1">
      <c r="B134" s="729" t="s">
        <v>642</v>
      </c>
      <c r="C134" s="729"/>
      <c r="D134" s="729"/>
      <c r="E134" s="729"/>
      <c r="F134" s="729"/>
      <c r="G134" s="729"/>
      <c r="H134" s="729"/>
      <c r="I134" s="729"/>
      <c r="J134" s="729"/>
      <c r="K134" s="729"/>
      <c r="L134" s="729"/>
      <c r="M134" s="729"/>
      <c r="N134" s="538"/>
      <c r="O134" s="538"/>
      <c r="P134" s="538"/>
      <c r="Q134" s="538"/>
      <c r="R134" s="538"/>
      <c r="S134" s="538"/>
    </row>
    <row r="135" spans="1:101" ht="12.75" customHeight="1">
      <c r="B135" s="694" t="s">
        <v>433</v>
      </c>
      <c r="C135" s="695"/>
      <c r="D135" s="695"/>
      <c r="E135" s="695"/>
      <c r="F135" s="695"/>
      <c r="G135" s="695"/>
      <c r="H135" s="695"/>
      <c r="I135" s="695"/>
      <c r="J135" s="695"/>
      <c r="K135" s="695"/>
      <c r="L135" s="695"/>
      <c r="M135" s="695"/>
      <c r="N135" s="448"/>
      <c r="O135" s="448"/>
      <c r="P135" s="448"/>
      <c r="Q135" s="448"/>
      <c r="R135" s="448"/>
      <c r="S135" s="448"/>
    </row>
    <row r="136" spans="1:101" ht="12.75" customHeight="1">
      <c r="B136" s="726" t="s">
        <v>555</v>
      </c>
      <c r="C136" s="727"/>
      <c r="D136" s="727"/>
      <c r="E136" s="727"/>
      <c r="F136" s="727"/>
      <c r="G136" s="727"/>
      <c r="H136" s="727"/>
      <c r="I136" s="727"/>
      <c r="J136" s="727"/>
      <c r="K136" s="727"/>
      <c r="L136" s="727"/>
      <c r="M136" s="727"/>
      <c r="N136" s="448"/>
      <c r="O136" s="448"/>
      <c r="P136" s="448"/>
      <c r="Q136" s="448"/>
      <c r="R136" s="448"/>
      <c r="S136" s="448"/>
    </row>
    <row r="137" spans="1:101" ht="12.75" customHeight="1">
      <c r="B137" s="726" t="s">
        <v>576</v>
      </c>
      <c r="C137" s="727"/>
      <c r="D137" s="727"/>
      <c r="E137" s="727"/>
      <c r="F137" s="727"/>
      <c r="G137" s="727"/>
      <c r="H137" s="727"/>
      <c r="I137" s="727"/>
      <c r="J137" s="727"/>
      <c r="K137" s="727"/>
      <c r="L137" s="727"/>
      <c r="M137" s="727"/>
      <c r="R137" s="405"/>
      <c r="BH137" s="395"/>
    </row>
    <row r="138" spans="1:101">
      <c r="D138" s="401"/>
      <c r="F138" s="407"/>
      <c r="K138" s="406"/>
      <c r="Q138" s="402"/>
      <c r="S138" s="404"/>
    </row>
    <row r="139" spans="1:101">
      <c r="S139" s="404"/>
    </row>
    <row r="140" spans="1:101">
      <c r="S140" s="404"/>
    </row>
    <row r="141" spans="1:101">
      <c r="S141" s="404"/>
    </row>
    <row r="142" spans="1:101">
      <c r="S142" s="404"/>
    </row>
    <row r="143" spans="1:101">
      <c r="S143" s="404"/>
      <c r="CH143" s="268"/>
      <c r="CI143" s="268"/>
      <c r="CJ143" s="268"/>
      <c r="CK143" s="268"/>
      <c r="CL143" s="268"/>
      <c r="CM143" s="268"/>
      <c r="CN143" s="268"/>
      <c r="CO143" s="268"/>
      <c r="CP143" s="268"/>
      <c r="CQ143" s="268"/>
      <c r="CR143" s="268"/>
      <c r="CS143" s="268"/>
      <c r="CT143" s="268"/>
    </row>
    <row r="144" spans="1:101">
      <c r="S144" s="404"/>
      <c r="CH144" s="268"/>
      <c r="CI144" s="268"/>
      <c r="CJ144" s="268"/>
      <c r="CK144" s="268"/>
      <c r="CL144" s="268"/>
      <c r="CM144" s="268"/>
      <c r="CN144" s="268"/>
      <c r="CO144" s="268"/>
      <c r="CP144" s="268"/>
      <c r="CQ144" s="268"/>
      <c r="CR144" s="268"/>
      <c r="CS144" s="268"/>
      <c r="CT144" s="268"/>
    </row>
    <row r="145" spans="19:98">
      <c r="S145" s="404"/>
      <c r="BV145" s="268"/>
      <c r="BW145" s="268"/>
      <c r="BX145" s="268"/>
      <c r="BY145" s="268"/>
      <c r="BZ145" s="268"/>
      <c r="CA145" s="268"/>
      <c r="CB145" s="268"/>
      <c r="CC145" s="268"/>
      <c r="CD145" s="268"/>
      <c r="CE145" s="268"/>
      <c r="CF145" s="268"/>
      <c r="CG145" s="268"/>
      <c r="CH145" s="268"/>
      <c r="CI145" s="268"/>
      <c r="CJ145" s="268"/>
      <c r="CK145" s="268"/>
      <c r="CL145" s="268"/>
      <c r="CM145" s="268"/>
      <c r="CN145" s="268"/>
      <c r="CO145" s="268"/>
      <c r="CP145" s="268"/>
      <c r="CQ145" s="268"/>
      <c r="CR145" s="268"/>
      <c r="CS145" s="268"/>
      <c r="CT145" s="268"/>
    </row>
    <row r="146" spans="19:98">
      <c r="S146" s="404"/>
      <c r="BV146" s="268"/>
      <c r="BW146" s="268"/>
      <c r="BX146" s="268"/>
      <c r="BY146" s="268"/>
      <c r="BZ146" s="268"/>
      <c r="CA146" s="268"/>
      <c r="CB146" s="268"/>
      <c r="CC146" s="268"/>
      <c r="CD146" s="268"/>
      <c r="CE146" s="268"/>
      <c r="CF146" s="268"/>
      <c r="CG146" s="268"/>
      <c r="CH146" s="268"/>
      <c r="CI146" s="268"/>
      <c r="CJ146" s="268"/>
      <c r="CK146" s="268"/>
      <c r="CL146" s="268"/>
      <c r="CM146" s="268"/>
      <c r="CN146" s="268"/>
      <c r="CO146" s="268"/>
      <c r="CP146" s="268"/>
      <c r="CQ146" s="268"/>
      <c r="CR146" s="268"/>
      <c r="CS146" s="268"/>
      <c r="CT146" s="268"/>
    </row>
    <row r="147" spans="19:98">
      <c r="S147" s="404"/>
      <c r="BV147" s="268"/>
      <c r="BW147" s="268"/>
      <c r="BX147" s="268"/>
      <c r="BY147" s="268"/>
      <c r="BZ147" s="268"/>
      <c r="CA147" s="268"/>
      <c r="CB147" s="268"/>
      <c r="CC147" s="268"/>
      <c r="CD147" s="268"/>
      <c r="CE147" s="268"/>
      <c r="CF147" s="268"/>
      <c r="CG147" s="268"/>
      <c r="CH147" s="268"/>
      <c r="CI147" s="268"/>
      <c r="CJ147" s="268"/>
      <c r="CK147" s="268"/>
      <c r="CL147" s="268"/>
      <c r="CM147" s="268"/>
      <c r="CN147" s="268"/>
      <c r="CO147" s="268"/>
      <c r="CP147" s="268"/>
      <c r="CQ147" s="268"/>
      <c r="CR147" s="268"/>
      <c r="CS147" s="268"/>
      <c r="CT147" s="268"/>
    </row>
    <row r="148" spans="19:98">
      <c r="S148" s="404"/>
      <c r="BV148" s="268"/>
      <c r="BW148" s="268"/>
      <c r="BX148" s="268"/>
      <c r="BY148" s="268"/>
      <c r="BZ148" s="268"/>
      <c r="CA148" s="268"/>
      <c r="CB148" s="268"/>
      <c r="CC148" s="268"/>
      <c r="CD148" s="268"/>
      <c r="CE148" s="268"/>
      <c r="CF148" s="268"/>
      <c r="CG148" s="268"/>
      <c r="CH148" s="268"/>
      <c r="CI148" s="268"/>
      <c r="CJ148" s="268"/>
      <c r="CK148" s="268"/>
      <c r="CL148" s="268"/>
      <c r="CM148" s="268"/>
      <c r="CN148" s="268"/>
      <c r="CO148" s="268"/>
      <c r="CP148" s="268"/>
      <c r="CQ148" s="268"/>
      <c r="CR148" s="268"/>
      <c r="CS148" s="268"/>
      <c r="CT148" s="268"/>
    </row>
    <row r="149" spans="19:98">
      <c r="S149" s="404"/>
      <c r="BV149" s="268"/>
      <c r="BW149" s="268"/>
      <c r="BX149" s="268"/>
      <c r="BY149" s="268"/>
      <c r="BZ149" s="268"/>
      <c r="CA149" s="268"/>
      <c r="CB149" s="268"/>
      <c r="CC149" s="268"/>
      <c r="CD149" s="268"/>
      <c r="CE149" s="268"/>
      <c r="CF149" s="268"/>
      <c r="CG149" s="268"/>
      <c r="CH149" s="268"/>
      <c r="CI149" s="268"/>
      <c r="CJ149" s="268"/>
      <c r="CK149" s="268"/>
      <c r="CL149" s="268"/>
      <c r="CM149" s="268"/>
      <c r="CN149" s="268"/>
      <c r="CO149" s="268"/>
      <c r="CP149" s="268"/>
      <c r="CQ149" s="268"/>
      <c r="CR149" s="268"/>
      <c r="CS149" s="268"/>
      <c r="CT149" s="268"/>
    </row>
    <row r="150" spans="19:98">
      <c r="S150" s="404"/>
      <c r="BV150" s="268"/>
      <c r="BW150" s="268"/>
      <c r="BX150" s="268"/>
      <c r="BY150" s="268"/>
      <c r="BZ150" s="268"/>
      <c r="CA150" s="268"/>
      <c r="CB150" s="268"/>
      <c r="CC150" s="268"/>
      <c r="CD150" s="268"/>
      <c r="CE150" s="268"/>
      <c r="CF150" s="268"/>
      <c r="CG150" s="268"/>
    </row>
    <row r="151" spans="19:98">
      <c r="S151" s="404"/>
      <c r="BV151" s="268"/>
      <c r="BW151" s="268"/>
      <c r="BX151" s="268"/>
      <c r="BY151" s="268"/>
      <c r="BZ151" s="268"/>
      <c r="CA151" s="268"/>
      <c r="CB151" s="268"/>
      <c r="CC151" s="268"/>
      <c r="CD151" s="268"/>
      <c r="CE151" s="268"/>
      <c r="CF151" s="268"/>
      <c r="CG151" s="268"/>
    </row>
    <row r="152" spans="19:98">
      <c r="S152" s="404"/>
    </row>
    <row r="153" spans="19:98">
      <c r="S153" s="404"/>
    </row>
    <row r="154" spans="19:98">
      <c r="S154" s="404"/>
    </row>
    <row r="155" spans="19:98">
      <c r="S155" s="404"/>
    </row>
    <row r="156" spans="19:98">
      <c r="S156" s="404"/>
    </row>
    <row r="157" spans="19:98">
      <c r="S157" s="404"/>
    </row>
    <row r="158" spans="19:98">
      <c r="S158" s="404"/>
    </row>
    <row r="159" spans="19:98">
      <c r="S159" s="404"/>
    </row>
    <row r="160" spans="19:98">
      <c r="S160" s="404"/>
    </row>
    <row r="161" spans="19:19">
      <c r="S161" s="404"/>
    </row>
    <row r="162" spans="19:19">
      <c r="S162" s="404"/>
    </row>
    <row r="163" spans="19:19">
      <c r="S163" s="404"/>
    </row>
    <row r="164" spans="19:19">
      <c r="S164" s="404"/>
    </row>
    <row r="165" spans="19:19">
      <c r="S165" s="404"/>
    </row>
    <row r="166" spans="19:19">
      <c r="S166" s="404"/>
    </row>
    <row r="167" spans="19:19">
      <c r="S167" s="404"/>
    </row>
    <row r="168" spans="19:19">
      <c r="S168" s="404"/>
    </row>
    <row r="169" spans="19:19">
      <c r="S169" s="404"/>
    </row>
    <row r="170" spans="19:19">
      <c r="S170" s="404"/>
    </row>
    <row r="171" spans="19:19">
      <c r="S171" s="404"/>
    </row>
    <row r="172" spans="19:19">
      <c r="S172" s="404"/>
    </row>
    <row r="173" spans="19:19">
      <c r="S173" s="404"/>
    </row>
    <row r="174" spans="19:19">
      <c r="S174" s="404"/>
    </row>
    <row r="175" spans="19:19">
      <c r="S175" s="404"/>
    </row>
    <row r="176" spans="19:19">
      <c r="S176" s="404"/>
    </row>
    <row r="177" spans="19:19">
      <c r="S177" s="404"/>
    </row>
    <row r="178" spans="19:19">
      <c r="S178" s="404"/>
    </row>
    <row r="179" spans="19:19">
      <c r="S179" s="404"/>
    </row>
    <row r="180" spans="19:19">
      <c r="S180" s="404"/>
    </row>
    <row r="181" spans="19:19">
      <c r="S181" s="404"/>
    </row>
    <row r="182" spans="19:19">
      <c r="S182" s="404"/>
    </row>
    <row r="183" spans="19:19">
      <c r="S183" s="404"/>
    </row>
    <row r="184" spans="19:19">
      <c r="S184" s="404"/>
    </row>
    <row r="185" spans="19:19">
      <c r="S185" s="404"/>
    </row>
    <row r="186" spans="19:19">
      <c r="S186" s="404"/>
    </row>
    <row r="187" spans="19:19">
      <c r="S187" s="404"/>
    </row>
    <row r="188" spans="19:19">
      <c r="S188" s="404"/>
    </row>
    <row r="189" spans="19:19">
      <c r="S189" s="404"/>
    </row>
    <row r="190" spans="19:19">
      <c r="S190" s="404"/>
    </row>
    <row r="191" spans="19:19">
      <c r="S191" s="404"/>
    </row>
    <row r="192" spans="19:19">
      <c r="S192" s="404"/>
    </row>
    <row r="193" spans="19:19">
      <c r="S193" s="404"/>
    </row>
    <row r="194" spans="19:19">
      <c r="S194" s="404"/>
    </row>
    <row r="195" spans="19:19">
      <c r="S195" s="404"/>
    </row>
    <row r="196" spans="19:19">
      <c r="S196" s="404"/>
    </row>
    <row r="197" spans="19:19">
      <c r="S197" s="404"/>
    </row>
    <row r="198" spans="19:19">
      <c r="S198" s="404"/>
    </row>
    <row r="199" spans="19:19">
      <c r="S199" s="404"/>
    </row>
    <row r="200" spans="19:19">
      <c r="S200" s="404"/>
    </row>
    <row r="201" spans="19:19">
      <c r="S201" s="404"/>
    </row>
    <row r="202" spans="19:19">
      <c r="S202" s="404"/>
    </row>
    <row r="203" spans="19:19">
      <c r="S203" s="404"/>
    </row>
    <row r="204" spans="19:19">
      <c r="S204" s="404"/>
    </row>
    <row r="205" spans="19:19">
      <c r="S205" s="404"/>
    </row>
    <row r="206" spans="19:19">
      <c r="S206" s="404"/>
    </row>
    <row r="207" spans="19:19">
      <c r="S207" s="404"/>
    </row>
    <row r="208" spans="19:19">
      <c r="S208" s="404"/>
    </row>
    <row r="209" spans="19:19">
      <c r="S209" s="404"/>
    </row>
    <row r="210" spans="19:19">
      <c r="S210" s="404"/>
    </row>
    <row r="211" spans="19:19">
      <c r="S211" s="404"/>
    </row>
    <row r="212" spans="19:19">
      <c r="S212" s="404"/>
    </row>
    <row r="213" spans="19:19">
      <c r="S213" s="404"/>
    </row>
    <row r="214" spans="19:19">
      <c r="S214" s="404"/>
    </row>
    <row r="215" spans="19:19">
      <c r="S215" s="404"/>
    </row>
    <row r="216" spans="19:19">
      <c r="S216" s="404"/>
    </row>
    <row r="217" spans="19:19">
      <c r="S217" s="404"/>
    </row>
    <row r="218" spans="19:19">
      <c r="S218" s="404"/>
    </row>
    <row r="219" spans="19:19">
      <c r="S219" s="404"/>
    </row>
    <row r="220" spans="19:19">
      <c r="S220" s="404"/>
    </row>
    <row r="221" spans="19:19">
      <c r="S221" s="404"/>
    </row>
    <row r="222" spans="19:19">
      <c r="S222" s="404"/>
    </row>
    <row r="223" spans="19:19">
      <c r="S223" s="404"/>
    </row>
    <row r="224" spans="19:19">
      <c r="S224" s="404"/>
    </row>
    <row r="225" spans="19:19">
      <c r="S225" s="403"/>
    </row>
  </sheetData>
  <mergeCells count="50">
    <mergeCell ref="B136:M136"/>
    <mergeCell ref="B133:M133"/>
    <mergeCell ref="B131:M131"/>
    <mergeCell ref="B132:M132"/>
    <mergeCell ref="B137:M137"/>
    <mergeCell ref="B135:M135"/>
    <mergeCell ref="B134:M134"/>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H6:J6"/>
    <mergeCell ref="K6:K7"/>
    <mergeCell ref="N6:S6"/>
    <mergeCell ref="T6:V6"/>
    <mergeCell ref="CB6:CD6"/>
    <mergeCell ref="BV6:CA6"/>
    <mergeCell ref="AI6:AI7"/>
    <mergeCell ref="BJ6:BO6"/>
    <mergeCell ref="BI6:BI7"/>
    <mergeCell ref="AU6:AU7"/>
    <mergeCell ref="AW6:AW7"/>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s>
  <pageMargins left="0.19685039370078741" right="0.19685039370078741" top="0.55118110236220474" bottom="0.35433070866141736" header="0.31496062992125984" footer="0"/>
  <pageSetup paperSize="9" scale="65" fitToWidth="0" orientation="portrait" r:id="rId1"/>
  <rowBreaks count="1" manualBreakCount="1">
    <brk id="89"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32"/>
  <sheetViews>
    <sheetView zoomScaleNormal="100" zoomScaleSheetLayoutView="85" workbookViewId="0">
      <pane ySplit="17" topLeftCell="A18" activePane="bottomLeft" state="frozen"/>
      <selection pane="bottomLeft"/>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710937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41" t="s">
        <v>0</v>
      </c>
      <c r="C1" s="641"/>
      <c r="D1" s="641"/>
      <c r="E1" s="641"/>
      <c r="F1" s="641"/>
      <c r="G1" s="641"/>
      <c r="H1" s="641"/>
      <c r="I1" s="641"/>
      <c r="J1" s="641"/>
      <c r="K1" s="641"/>
      <c r="L1" s="641"/>
      <c r="M1" s="641"/>
      <c r="N1" s="641"/>
    </row>
    <row r="3" spans="1:98">
      <c r="B3" s="719" t="s">
        <v>310</v>
      </c>
      <c r="C3" s="719"/>
      <c r="D3" s="719"/>
      <c r="E3" s="719"/>
      <c r="F3" s="719"/>
      <c r="G3" s="719"/>
      <c r="H3" s="719"/>
      <c r="I3" s="719"/>
      <c r="J3" s="719"/>
      <c r="K3" s="719"/>
      <c r="L3" s="719"/>
      <c r="M3" s="719"/>
      <c r="N3" s="719"/>
      <c r="O3" s="719"/>
      <c r="P3" s="719"/>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638" customFormat="1" ht="15" customHeight="1">
      <c r="A5" s="90"/>
      <c r="B5" s="709" t="s">
        <v>561</v>
      </c>
      <c r="C5" s="710"/>
      <c r="D5" s="710"/>
      <c r="E5" s="710"/>
      <c r="F5" s="710"/>
      <c r="G5" s="710"/>
      <c r="H5" s="710"/>
      <c r="I5" s="710"/>
      <c r="J5" s="710"/>
      <c r="K5" s="710"/>
      <c r="L5" s="710"/>
      <c r="M5" s="710"/>
      <c r="N5" s="711"/>
      <c r="O5" s="709" t="s">
        <v>419</v>
      </c>
      <c r="P5" s="710"/>
      <c r="Q5" s="710"/>
      <c r="R5" s="710"/>
      <c r="S5" s="710"/>
      <c r="T5" s="710"/>
      <c r="U5" s="710"/>
      <c r="V5" s="710"/>
      <c r="W5" s="710"/>
      <c r="X5" s="710"/>
      <c r="Y5" s="710"/>
      <c r="Z5" s="710"/>
      <c r="AA5" s="711"/>
      <c r="AB5" s="709" t="s">
        <v>420</v>
      </c>
      <c r="AC5" s="710"/>
      <c r="AD5" s="710"/>
      <c r="AE5" s="710"/>
      <c r="AF5" s="710"/>
      <c r="AG5" s="710"/>
      <c r="AH5" s="710"/>
      <c r="AI5" s="710"/>
      <c r="AJ5" s="710"/>
      <c r="AK5" s="710"/>
      <c r="AL5" s="710"/>
      <c r="AM5" s="710"/>
      <c r="AN5" s="711"/>
      <c r="AO5" s="709" t="s">
        <v>421</v>
      </c>
      <c r="AP5" s="710"/>
      <c r="AQ5" s="710"/>
      <c r="AR5" s="710"/>
      <c r="AS5" s="710"/>
      <c r="AT5" s="710"/>
      <c r="AU5" s="710"/>
      <c r="AV5" s="710"/>
      <c r="AW5" s="710"/>
      <c r="AX5" s="710"/>
      <c r="AY5" s="710"/>
      <c r="AZ5" s="710"/>
      <c r="BA5" s="711"/>
      <c r="BB5" s="709" t="s">
        <v>422</v>
      </c>
      <c r="BC5" s="710"/>
      <c r="BD5" s="710"/>
      <c r="BE5" s="710"/>
      <c r="BF5" s="710"/>
      <c r="BG5" s="710"/>
      <c r="BH5" s="710"/>
      <c r="BI5" s="710"/>
      <c r="BJ5" s="710"/>
      <c r="BK5" s="710"/>
      <c r="BL5" s="710"/>
      <c r="BM5" s="710"/>
      <c r="BN5" s="711"/>
      <c r="BO5" s="709" t="s">
        <v>423</v>
      </c>
      <c r="BP5" s="710"/>
      <c r="BQ5" s="710"/>
      <c r="BR5" s="710"/>
      <c r="BS5" s="710"/>
      <c r="BT5" s="710"/>
      <c r="BU5" s="710"/>
      <c r="BV5" s="711"/>
      <c r="BW5" s="709" t="s">
        <v>424</v>
      </c>
      <c r="BX5" s="710"/>
      <c r="BY5" s="710"/>
      <c r="BZ5" s="710"/>
      <c r="CA5" s="710"/>
      <c r="CB5" s="710"/>
      <c r="CC5" s="710"/>
      <c r="CD5" s="711"/>
      <c r="CE5" s="709" t="s">
        <v>426</v>
      </c>
      <c r="CF5" s="710"/>
      <c r="CG5" s="710"/>
      <c r="CH5" s="710"/>
      <c r="CI5" s="710"/>
      <c r="CJ5" s="710"/>
      <c r="CK5" s="710"/>
      <c r="CL5" s="710"/>
      <c r="CM5" s="710"/>
      <c r="CN5" s="710"/>
      <c r="CO5" s="710"/>
      <c r="CP5" s="710"/>
      <c r="CQ5" s="710"/>
      <c r="CR5" s="711"/>
    </row>
    <row r="6" spans="1:98" s="210" customFormat="1" ht="15" customHeight="1">
      <c r="A6" s="314"/>
      <c r="B6" s="716" t="s">
        <v>295</v>
      </c>
      <c r="C6" s="717"/>
      <c r="D6" s="717"/>
      <c r="E6" s="717"/>
      <c r="F6" s="717"/>
      <c r="G6" s="718"/>
      <c r="H6" s="716" t="s">
        <v>296</v>
      </c>
      <c r="I6" s="717"/>
      <c r="J6" s="717"/>
      <c r="K6" s="718"/>
      <c r="L6" s="712" t="s">
        <v>297</v>
      </c>
      <c r="M6" s="712" t="s">
        <v>298</v>
      </c>
      <c r="N6" s="724" t="s">
        <v>299</v>
      </c>
      <c r="O6" s="716" t="s">
        <v>295</v>
      </c>
      <c r="P6" s="717"/>
      <c r="Q6" s="717"/>
      <c r="R6" s="717"/>
      <c r="S6" s="717"/>
      <c r="T6" s="718"/>
      <c r="U6" s="716" t="s">
        <v>296</v>
      </c>
      <c r="V6" s="717"/>
      <c r="W6" s="717"/>
      <c r="X6" s="718"/>
      <c r="Y6" s="712" t="s">
        <v>297</v>
      </c>
      <c r="Z6" s="712" t="s">
        <v>298</v>
      </c>
      <c r="AA6" s="724" t="s">
        <v>299</v>
      </c>
      <c r="AB6" s="716" t="s">
        <v>295</v>
      </c>
      <c r="AC6" s="717"/>
      <c r="AD6" s="717"/>
      <c r="AE6" s="717"/>
      <c r="AF6" s="717"/>
      <c r="AG6" s="718"/>
      <c r="AH6" s="716" t="s">
        <v>296</v>
      </c>
      <c r="AI6" s="717"/>
      <c r="AJ6" s="717"/>
      <c r="AK6" s="718"/>
      <c r="AL6" s="712" t="s">
        <v>297</v>
      </c>
      <c r="AM6" s="712" t="s">
        <v>298</v>
      </c>
      <c r="AN6" s="724" t="s">
        <v>299</v>
      </c>
      <c r="AO6" s="716" t="s">
        <v>295</v>
      </c>
      <c r="AP6" s="717"/>
      <c r="AQ6" s="717"/>
      <c r="AR6" s="717"/>
      <c r="AS6" s="717"/>
      <c r="AT6" s="718"/>
      <c r="AU6" s="716" t="s">
        <v>296</v>
      </c>
      <c r="AV6" s="717"/>
      <c r="AW6" s="717"/>
      <c r="AX6" s="718"/>
      <c r="AY6" s="712" t="s">
        <v>297</v>
      </c>
      <c r="AZ6" s="712" t="s">
        <v>298</v>
      </c>
      <c r="BA6" s="724" t="s">
        <v>299</v>
      </c>
      <c r="BB6" s="716" t="s">
        <v>295</v>
      </c>
      <c r="BC6" s="717"/>
      <c r="BD6" s="717"/>
      <c r="BE6" s="717"/>
      <c r="BF6" s="717"/>
      <c r="BG6" s="718"/>
      <c r="BH6" s="716" t="s">
        <v>296</v>
      </c>
      <c r="BI6" s="717"/>
      <c r="BJ6" s="717"/>
      <c r="BK6" s="718"/>
      <c r="BL6" s="712" t="s">
        <v>297</v>
      </c>
      <c r="BM6" s="712" t="s">
        <v>298</v>
      </c>
      <c r="BN6" s="724" t="s">
        <v>299</v>
      </c>
      <c r="BO6" s="716" t="s">
        <v>295</v>
      </c>
      <c r="BP6" s="717"/>
      <c r="BQ6" s="717"/>
      <c r="BR6" s="718"/>
      <c r="BS6" s="712" t="s">
        <v>296</v>
      </c>
      <c r="BT6" s="712" t="s">
        <v>297</v>
      </c>
      <c r="BU6" s="712" t="s">
        <v>298</v>
      </c>
      <c r="BV6" s="724" t="s">
        <v>299</v>
      </c>
      <c r="BW6" s="716" t="s">
        <v>295</v>
      </c>
      <c r="BX6" s="717"/>
      <c r="BY6" s="717"/>
      <c r="BZ6" s="718"/>
      <c r="CA6" s="712" t="s">
        <v>296</v>
      </c>
      <c r="CB6" s="712" t="s">
        <v>297</v>
      </c>
      <c r="CC6" s="712" t="s">
        <v>298</v>
      </c>
      <c r="CD6" s="724" t="s">
        <v>299</v>
      </c>
      <c r="CE6" s="716" t="s">
        <v>295</v>
      </c>
      <c r="CF6" s="717"/>
      <c r="CG6" s="717"/>
      <c r="CH6" s="717"/>
      <c r="CI6" s="717"/>
      <c r="CJ6" s="718"/>
      <c r="CK6" s="712" t="s">
        <v>300</v>
      </c>
      <c r="CL6" s="717" t="s">
        <v>296</v>
      </c>
      <c r="CM6" s="717"/>
      <c r="CN6" s="717"/>
      <c r="CO6" s="717"/>
      <c r="CP6" s="712" t="s">
        <v>297</v>
      </c>
      <c r="CQ6" s="712" t="s">
        <v>301</v>
      </c>
      <c r="CR6" s="724" t="s">
        <v>299</v>
      </c>
    </row>
    <row r="7" spans="1:98" s="209" customFormat="1" ht="52.5" customHeight="1">
      <c r="A7" s="315"/>
      <c r="B7" s="318" t="s">
        <v>302</v>
      </c>
      <c r="C7" s="318" t="s">
        <v>303</v>
      </c>
      <c r="D7" s="319" t="s">
        <v>304</v>
      </c>
      <c r="E7" s="319" t="s">
        <v>305</v>
      </c>
      <c r="F7" s="319" t="s">
        <v>306</v>
      </c>
      <c r="G7" s="319" t="s">
        <v>51</v>
      </c>
      <c r="H7" s="320" t="s">
        <v>307</v>
      </c>
      <c r="I7" s="321" t="s">
        <v>308</v>
      </c>
      <c r="J7" s="321" t="s">
        <v>309</v>
      </c>
      <c r="K7" s="319" t="s">
        <v>51</v>
      </c>
      <c r="L7" s="713"/>
      <c r="M7" s="713"/>
      <c r="N7" s="725"/>
      <c r="O7" s="318" t="s">
        <v>302</v>
      </c>
      <c r="P7" s="318" t="s">
        <v>303</v>
      </c>
      <c r="Q7" s="319" t="s">
        <v>304</v>
      </c>
      <c r="R7" s="319" t="s">
        <v>305</v>
      </c>
      <c r="S7" s="319" t="s">
        <v>306</v>
      </c>
      <c r="T7" s="319" t="s">
        <v>51</v>
      </c>
      <c r="U7" s="320" t="s">
        <v>307</v>
      </c>
      <c r="V7" s="321" t="s">
        <v>308</v>
      </c>
      <c r="W7" s="321" t="s">
        <v>309</v>
      </c>
      <c r="X7" s="319" t="s">
        <v>51</v>
      </c>
      <c r="Y7" s="713"/>
      <c r="Z7" s="713"/>
      <c r="AA7" s="725"/>
      <c r="AB7" s="318" t="s">
        <v>302</v>
      </c>
      <c r="AC7" s="318" t="s">
        <v>303</v>
      </c>
      <c r="AD7" s="319" t="s">
        <v>304</v>
      </c>
      <c r="AE7" s="319" t="s">
        <v>305</v>
      </c>
      <c r="AF7" s="319" t="s">
        <v>306</v>
      </c>
      <c r="AG7" s="319" t="s">
        <v>51</v>
      </c>
      <c r="AH7" s="320" t="s">
        <v>307</v>
      </c>
      <c r="AI7" s="321" t="s">
        <v>308</v>
      </c>
      <c r="AJ7" s="321" t="s">
        <v>309</v>
      </c>
      <c r="AK7" s="319" t="s">
        <v>51</v>
      </c>
      <c r="AL7" s="713"/>
      <c r="AM7" s="713"/>
      <c r="AN7" s="725"/>
      <c r="AO7" s="318" t="s">
        <v>302</v>
      </c>
      <c r="AP7" s="318" t="s">
        <v>303</v>
      </c>
      <c r="AQ7" s="319" t="s">
        <v>304</v>
      </c>
      <c r="AR7" s="319" t="s">
        <v>305</v>
      </c>
      <c r="AS7" s="319" t="s">
        <v>306</v>
      </c>
      <c r="AT7" s="319" t="s">
        <v>51</v>
      </c>
      <c r="AU7" s="320" t="s">
        <v>307</v>
      </c>
      <c r="AV7" s="321" t="s">
        <v>308</v>
      </c>
      <c r="AW7" s="321" t="s">
        <v>309</v>
      </c>
      <c r="AX7" s="319" t="s">
        <v>51</v>
      </c>
      <c r="AY7" s="713"/>
      <c r="AZ7" s="713"/>
      <c r="BA7" s="725"/>
      <c r="BB7" s="318" t="s">
        <v>302</v>
      </c>
      <c r="BC7" s="318" t="s">
        <v>303</v>
      </c>
      <c r="BD7" s="319" t="s">
        <v>304</v>
      </c>
      <c r="BE7" s="319" t="s">
        <v>305</v>
      </c>
      <c r="BF7" s="319" t="s">
        <v>306</v>
      </c>
      <c r="BG7" s="319" t="s">
        <v>51</v>
      </c>
      <c r="BH7" s="320" t="s">
        <v>307</v>
      </c>
      <c r="BI7" s="321" t="s">
        <v>308</v>
      </c>
      <c r="BJ7" s="321" t="s">
        <v>309</v>
      </c>
      <c r="BK7" s="319" t="s">
        <v>51</v>
      </c>
      <c r="BL7" s="713"/>
      <c r="BM7" s="713"/>
      <c r="BN7" s="725"/>
      <c r="BO7" s="318" t="s">
        <v>302</v>
      </c>
      <c r="BP7" s="318" t="s">
        <v>303</v>
      </c>
      <c r="BQ7" s="318" t="s">
        <v>306</v>
      </c>
      <c r="BR7" s="319" t="s">
        <v>51</v>
      </c>
      <c r="BS7" s="713" t="s">
        <v>307</v>
      </c>
      <c r="BT7" s="713"/>
      <c r="BU7" s="713"/>
      <c r="BV7" s="725"/>
      <c r="BW7" s="318" t="s">
        <v>302</v>
      </c>
      <c r="BX7" s="318" t="s">
        <v>303</v>
      </c>
      <c r="BY7" s="318" t="s">
        <v>306</v>
      </c>
      <c r="BZ7" s="319" t="s">
        <v>51</v>
      </c>
      <c r="CA7" s="713"/>
      <c r="CB7" s="713"/>
      <c r="CC7" s="713"/>
      <c r="CD7" s="725"/>
      <c r="CE7" s="318" t="s">
        <v>302</v>
      </c>
      <c r="CF7" s="318" t="s">
        <v>303</v>
      </c>
      <c r="CG7" s="318" t="s">
        <v>304</v>
      </c>
      <c r="CH7" s="318" t="s">
        <v>305</v>
      </c>
      <c r="CI7" s="318" t="s">
        <v>306</v>
      </c>
      <c r="CJ7" s="318" t="s">
        <v>51</v>
      </c>
      <c r="CK7" s="713"/>
      <c r="CL7" s="318" t="s">
        <v>307</v>
      </c>
      <c r="CM7" s="318" t="s">
        <v>308</v>
      </c>
      <c r="CN7" s="318" t="s">
        <v>309</v>
      </c>
      <c r="CO7" s="318" t="s">
        <v>51</v>
      </c>
      <c r="CP7" s="713"/>
      <c r="CQ7" s="713"/>
      <c r="CR7" s="725"/>
    </row>
    <row r="8" spans="1:98" ht="12.75" customHeight="1">
      <c r="A8" s="549" t="s">
        <v>41</v>
      </c>
      <c r="B8" s="393">
        <f t="shared" ref="B8:BM8" si="0">SUM(B18:B29)</f>
        <v>17.690000000000001</v>
      </c>
      <c r="C8" s="389">
        <f t="shared" si="0"/>
        <v>19.276</v>
      </c>
      <c r="D8" s="389">
        <f t="shared" si="0"/>
        <v>3.4860000000000002</v>
      </c>
      <c r="E8" s="389">
        <f t="shared" si="0"/>
        <v>4.5260000000000007</v>
      </c>
      <c r="F8" s="389">
        <f t="shared" si="0"/>
        <v>3.7920000000000003</v>
      </c>
      <c r="G8" s="389">
        <f t="shared" si="0"/>
        <v>48.769999999999996</v>
      </c>
      <c r="H8" s="393">
        <f t="shared" si="0"/>
        <v>5.2949999999999999</v>
      </c>
      <c r="I8" s="389">
        <f t="shared" si="0"/>
        <v>14.51</v>
      </c>
      <c r="J8" s="389">
        <f t="shared" si="0"/>
        <v>7.0340000000000007</v>
      </c>
      <c r="K8" s="389">
        <f t="shared" si="0"/>
        <v>26.839000000000002</v>
      </c>
      <c r="L8" s="393">
        <f t="shared" si="0"/>
        <v>2.9699999999999998</v>
      </c>
      <c r="M8" s="393">
        <f t="shared" si="0"/>
        <v>50.79</v>
      </c>
      <c r="N8" s="394">
        <f t="shared" si="0"/>
        <v>129.36900000000003</v>
      </c>
      <c r="O8" s="393">
        <f t="shared" si="0"/>
        <v>22.307999999999996</v>
      </c>
      <c r="P8" s="389">
        <f t="shared" si="0"/>
        <v>13.981000000000002</v>
      </c>
      <c r="Q8" s="389">
        <f t="shared" si="0"/>
        <v>3.9530000000000003</v>
      </c>
      <c r="R8" s="389">
        <f t="shared" si="0"/>
        <v>3.1440000000000006</v>
      </c>
      <c r="S8" s="389">
        <f t="shared" si="0"/>
        <v>1.4660000000000002</v>
      </c>
      <c r="T8" s="389">
        <f t="shared" si="0"/>
        <v>44.851999999999997</v>
      </c>
      <c r="U8" s="393">
        <f t="shared" si="0"/>
        <v>2.6840000000000002</v>
      </c>
      <c r="V8" s="389">
        <f t="shared" si="0"/>
        <v>6.4370000000000012</v>
      </c>
      <c r="W8" s="389">
        <f t="shared" si="0"/>
        <v>6.5830000000000011</v>
      </c>
      <c r="X8" s="389">
        <f t="shared" si="0"/>
        <v>15.703999999999999</v>
      </c>
      <c r="Y8" s="393">
        <f t="shared" si="0"/>
        <v>3.5869999999999997</v>
      </c>
      <c r="Z8" s="393">
        <f t="shared" si="0"/>
        <v>38.091999999999999</v>
      </c>
      <c r="AA8" s="394">
        <f t="shared" si="0"/>
        <v>102.235</v>
      </c>
      <c r="AB8" s="393">
        <f t="shared" si="0"/>
        <v>16.45</v>
      </c>
      <c r="AC8" s="389">
        <f t="shared" si="0"/>
        <v>25.610999999999997</v>
      </c>
      <c r="AD8" s="389">
        <f t="shared" si="0"/>
        <v>2.3460000000000001</v>
      </c>
      <c r="AE8" s="389">
        <f t="shared" si="0"/>
        <v>11.438000000000002</v>
      </c>
      <c r="AF8" s="389">
        <f t="shared" si="0"/>
        <v>1.5739999999999998</v>
      </c>
      <c r="AG8" s="389">
        <f t="shared" si="0"/>
        <v>57.418999999999997</v>
      </c>
      <c r="AH8" s="393">
        <f t="shared" si="0"/>
        <v>6.2880000000000003</v>
      </c>
      <c r="AI8" s="389">
        <f t="shared" si="0"/>
        <v>16.794999999999998</v>
      </c>
      <c r="AJ8" s="389">
        <f t="shared" si="0"/>
        <v>5.972999999999999</v>
      </c>
      <c r="AK8" s="389">
        <f t="shared" si="0"/>
        <v>29.056000000000001</v>
      </c>
      <c r="AL8" s="393">
        <f t="shared" si="0"/>
        <v>4.9559999999999995</v>
      </c>
      <c r="AM8" s="393">
        <f t="shared" si="0"/>
        <v>5.3540000000000001</v>
      </c>
      <c r="AN8" s="394">
        <f t="shared" si="0"/>
        <v>96.784999999999997</v>
      </c>
      <c r="AO8" s="393">
        <f t="shared" si="0"/>
        <v>6.1459999999999999</v>
      </c>
      <c r="AP8" s="389">
        <f t="shared" si="0"/>
        <v>4.1770000000000005</v>
      </c>
      <c r="AQ8" s="389">
        <f t="shared" si="0"/>
        <v>8.3960000000000008</v>
      </c>
      <c r="AR8" s="389">
        <f t="shared" si="0"/>
        <v>1.4619999999999997</v>
      </c>
      <c r="AS8" s="389">
        <f t="shared" si="0"/>
        <v>0.72599999999999998</v>
      </c>
      <c r="AT8" s="389">
        <f t="shared" si="0"/>
        <v>20.907</v>
      </c>
      <c r="AU8" s="393">
        <f t="shared" si="0"/>
        <v>0.90800000000000003</v>
      </c>
      <c r="AV8" s="389">
        <f t="shared" si="0"/>
        <v>1.8090000000000002</v>
      </c>
      <c r="AW8" s="389">
        <f t="shared" si="0"/>
        <v>2.4900000000000002</v>
      </c>
      <c r="AX8" s="389">
        <f t="shared" si="0"/>
        <v>5.2070000000000007</v>
      </c>
      <c r="AY8" s="393">
        <f t="shared" si="0"/>
        <v>1.2350000000000001</v>
      </c>
      <c r="AZ8" s="393">
        <f t="shared" si="0"/>
        <v>0.8580000000000001</v>
      </c>
      <c r="BA8" s="394">
        <f t="shared" si="0"/>
        <v>28.206999999999997</v>
      </c>
      <c r="BB8" s="393">
        <f t="shared" si="0"/>
        <v>6.6550000000000011</v>
      </c>
      <c r="BC8" s="389">
        <f t="shared" si="0"/>
        <v>20.715999999999998</v>
      </c>
      <c r="BD8" s="389">
        <f t="shared" si="0"/>
        <v>4.194</v>
      </c>
      <c r="BE8" s="389">
        <f t="shared" si="0"/>
        <v>6.4139999999999997</v>
      </c>
      <c r="BF8" s="389">
        <f t="shared" si="0"/>
        <v>1.248</v>
      </c>
      <c r="BG8" s="389">
        <f t="shared" si="0"/>
        <v>39.227000000000004</v>
      </c>
      <c r="BH8" s="393">
        <f t="shared" si="0"/>
        <v>3.9689999999999999</v>
      </c>
      <c r="BI8" s="389">
        <f t="shared" si="0"/>
        <v>7.5890000000000004</v>
      </c>
      <c r="BJ8" s="389">
        <f t="shared" si="0"/>
        <v>4.7720000000000002</v>
      </c>
      <c r="BK8" s="389">
        <f t="shared" si="0"/>
        <v>16.330000000000002</v>
      </c>
      <c r="BL8" s="393">
        <f t="shared" si="0"/>
        <v>3.335</v>
      </c>
      <c r="BM8" s="393">
        <f t="shared" si="0"/>
        <v>2.988</v>
      </c>
      <c r="BN8" s="394">
        <f t="shared" ref="BN8:CR8" si="1">SUM(BN18:BN29)</f>
        <v>61.88</v>
      </c>
      <c r="BO8" s="393">
        <f t="shared" si="1"/>
        <v>0.99799999999999989</v>
      </c>
      <c r="BP8" s="389">
        <f t="shared" si="1"/>
        <v>1.3480000000000003</v>
      </c>
      <c r="BQ8" s="389">
        <f t="shared" si="1"/>
        <v>1.109</v>
      </c>
      <c r="BR8" s="389">
        <f t="shared" si="1"/>
        <v>3.4550000000000005</v>
      </c>
      <c r="BS8" s="393">
        <f t="shared" si="1"/>
        <v>1.4430000000000001</v>
      </c>
      <c r="BT8" s="393">
        <f t="shared" si="1"/>
        <v>0.18000000000000002</v>
      </c>
      <c r="BU8" s="393">
        <f t="shared" si="1"/>
        <v>1.4000000000000002E-2</v>
      </c>
      <c r="BV8" s="394">
        <f t="shared" si="1"/>
        <v>5.0920000000000014</v>
      </c>
      <c r="BW8" s="393">
        <f t="shared" si="1"/>
        <v>0.44600000000000001</v>
      </c>
      <c r="BX8" s="389">
        <f t="shared" si="1"/>
        <v>1.611</v>
      </c>
      <c r="BY8" s="389">
        <f t="shared" si="1"/>
        <v>1.143</v>
      </c>
      <c r="BZ8" s="389">
        <f t="shared" si="1"/>
        <v>3.2</v>
      </c>
      <c r="CA8" s="393">
        <f t="shared" si="1"/>
        <v>1.492</v>
      </c>
      <c r="CB8" s="393">
        <f t="shared" si="1"/>
        <v>0.41800000000000004</v>
      </c>
      <c r="CC8" s="393">
        <f t="shared" si="1"/>
        <v>0.19099999999999998</v>
      </c>
      <c r="CD8" s="394">
        <f t="shared" si="1"/>
        <v>5.3009999999999993</v>
      </c>
      <c r="CE8" s="393">
        <f t="shared" si="1"/>
        <v>70.692999999999984</v>
      </c>
      <c r="CF8" s="389">
        <f t="shared" si="1"/>
        <v>86.72</v>
      </c>
      <c r="CG8" s="389">
        <f t="shared" si="1"/>
        <v>23.33</v>
      </c>
      <c r="CH8" s="389">
        <f t="shared" si="1"/>
        <v>28.120999999999999</v>
      </c>
      <c r="CI8" s="389">
        <f t="shared" si="1"/>
        <v>8.9660000000000011</v>
      </c>
      <c r="CJ8" s="389">
        <f t="shared" si="1"/>
        <v>217.82999999999998</v>
      </c>
      <c r="CK8" s="393">
        <f t="shared" si="1"/>
        <v>11.183999999999999</v>
      </c>
      <c r="CL8" s="393">
        <f t="shared" si="1"/>
        <v>19.896000000000001</v>
      </c>
      <c r="CM8" s="389">
        <f t="shared" si="1"/>
        <v>48.512999999999998</v>
      </c>
      <c r="CN8" s="389">
        <f t="shared" si="1"/>
        <v>27.661999999999999</v>
      </c>
      <c r="CO8" s="389">
        <f t="shared" si="1"/>
        <v>96.070999999999998</v>
      </c>
      <c r="CP8" s="394">
        <f t="shared" si="1"/>
        <v>16.681000000000001</v>
      </c>
      <c r="CQ8" s="392">
        <f>SUM(CQ18:CQ29)</f>
        <v>87.102999999999994</v>
      </c>
      <c r="CR8" s="394">
        <f t="shared" si="1"/>
        <v>428.86900000000003</v>
      </c>
    </row>
    <row r="9" spans="1:98" ht="12.75" customHeight="1">
      <c r="A9" s="550" t="s">
        <v>42</v>
      </c>
      <c r="B9" s="388">
        <f t="shared" ref="B9:BM9" si="2">SUM(B30:B41)</f>
        <v>17.805</v>
      </c>
      <c r="C9" s="389">
        <f t="shared" si="2"/>
        <v>20.378000000000004</v>
      </c>
      <c r="D9" s="389">
        <f t="shared" si="2"/>
        <v>3.88</v>
      </c>
      <c r="E9" s="389">
        <f t="shared" si="2"/>
        <v>3.0400000000000005</v>
      </c>
      <c r="F9" s="389">
        <f t="shared" si="2"/>
        <v>4.0590000000000002</v>
      </c>
      <c r="G9" s="389">
        <f t="shared" si="2"/>
        <v>49.161999999999992</v>
      </c>
      <c r="H9" s="388">
        <f t="shared" si="2"/>
        <v>4.016</v>
      </c>
      <c r="I9" s="389">
        <f t="shared" si="2"/>
        <v>14.668000000000001</v>
      </c>
      <c r="J9" s="389">
        <f t="shared" si="2"/>
        <v>6.9619999999999989</v>
      </c>
      <c r="K9" s="389">
        <f t="shared" si="2"/>
        <v>25.646000000000001</v>
      </c>
      <c r="L9" s="388">
        <f t="shared" si="2"/>
        <v>3.0459999999999998</v>
      </c>
      <c r="M9" s="388">
        <f t="shared" si="2"/>
        <v>3.585</v>
      </c>
      <c r="N9" s="390">
        <f t="shared" si="2"/>
        <v>81.438999999999993</v>
      </c>
      <c r="O9" s="388">
        <f t="shared" si="2"/>
        <v>22.407999999999998</v>
      </c>
      <c r="P9" s="389">
        <f t="shared" si="2"/>
        <v>14.631999999999998</v>
      </c>
      <c r="Q9" s="389">
        <f t="shared" si="2"/>
        <v>3.6420000000000003</v>
      </c>
      <c r="R9" s="389">
        <f t="shared" si="2"/>
        <v>2.2839999999999998</v>
      </c>
      <c r="S9" s="389">
        <f t="shared" si="2"/>
        <v>1.3250000000000002</v>
      </c>
      <c r="T9" s="389">
        <f t="shared" si="2"/>
        <v>44.29099999999999</v>
      </c>
      <c r="U9" s="388">
        <f t="shared" si="2"/>
        <v>2.0099999999999998</v>
      </c>
      <c r="V9" s="389">
        <f t="shared" si="2"/>
        <v>6.1240000000000006</v>
      </c>
      <c r="W9" s="389">
        <f t="shared" si="2"/>
        <v>5.3079999999999998</v>
      </c>
      <c r="X9" s="389">
        <f t="shared" si="2"/>
        <v>13.442</v>
      </c>
      <c r="Y9" s="388">
        <f t="shared" si="2"/>
        <v>2.33</v>
      </c>
      <c r="Z9" s="388">
        <f t="shared" si="2"/>
        <v>2.4130000000000003</v>
      </c>
      <c r="AA9" s="390">
        <f t="shared" si="2"/>
        <v>62.475999999999999</v>
      </c>
      <c r="AB9" s="388">
        <f t="shared" si="2"/>
        <v>15.802</v>
      </c>
      <c r="AC9" s="389">
        <f t="shared" si="2"/>
        <v>29</v>
      </c>
      <c r="AD9" s="389">
        <f t="shared" si="2"/>
        <v>9.6650000000000009</v>
      </c>
      <c r="AE9" s="389">
        <f t="shared" si="2"/>
        <v>5.3729999999999993</v>
      </c>
      <c r="AF9" s="389">
        <f t="shared" si="2"/>
        <v>1.7499999999999998</v>
      </c>
      <c r="AG9" s="389">
        <f t="shared" si="2"/>
        <v>61.59</v>
      </c>
      <c r="AH9" s="388">
        <f t="shared" si="2"/>
        <v>4.0230000000000006</v>
      </c>
      <c r="AI9" s="389">
        <f t="shared" si="2"/>
        <v>18.271999999999998</v>
      </c>
      <c r="AJ9" s="389">
        <f t="shared" si="2"/>
        <v>8.7370000000000001</v>
      </c>
      <c r="AK9" s="389">
        <f t="shared" si="2"/>
        <v>31.032</v>
      </c>
      <c r="AL9" s="388">
        <f t="shared" si="2"/>
        <v>5.5679999999999987</v>
      </c>
      <c r="AM9" s="388">
        <f t="shared" si="2"/>
        <v>2.8239999999999998</v>
      </c>
      <c r="AN9" s="390">
        <f t="shared" si="2"/>
        <v>101.014</v>
      </c>
      <c r="AO9" s="388">
        <f t="shared" si="2"/>
        <v>5.899</v>
      </c>
      <c r="AP9" s="389">
        <f t="shared" si="2"/>
        <v>4.242</v>
      </c>
      <c r="AQ9" s="389">
        <f t="shared" si="2"/>
        <v>9.5220000000000002</v>
      </c>
      <c r="AR9" s="389">
        <f t="shared" si="2"/>
        <v>0.79299999999999993</v>
      </c>
      <c r="AS9" s="389">
        <f t="shared" si="2"/>
        <v>0.55599999999999994</v>
      </c>
      <c r="AT9" s="389">
        <f t="shared" si="2"/>
        <v>21.012</v>
      </c>
      <c r="AU9" s="388">
        <f t="shared" si="2"/>
        <v>0.51500000000000001</v>
      </c>
      <c r="AV9" s="389">
        <f t="shared" si="2"/>
        <v>1.5529999999999999</v>
      </c>
      <c r="AW9" s="389">
        <f t="shared" si="2"/>
        <v>2.6059999999999999</v>
      </c>
      <c r="AX9" s="389">
        <f t="shared" si="2"/>
        <v>4.6739999999999995</v>
      </c>
      <c r="AY9" s="388">
        <f t="shared" si="2"/>
        <v>1.125</v>
      </c>
      <c r="AZ9" s="388">
        <f t="shared" si="2"/>
        <v>0.69499999999999995</v>
      </c>
      <c r="BA9" s="390">
        <f t="shared" si="2"/>
        <v>27.505999999999997</v>
      </c>
      <c r="BB9" s="388">
        <f t="shared" si="2"/>
        <v>6.6349999999999998</v>
      </c>
      <c r="BC9" s="389">
        <f t="shared" si="2"/>
        <v>22.619999999999997</v>
      </c>
      <c r="BD9" s="389">
        <f t="shared" si="2"/>
        <v>6.822000000000001</v>
      </c>
      <c r="BE9" s="389">
        <f t="shared" si="2"/>
        <v>3.38</v>
      </c>
      <c r="BF9" s="389">
        <f t="shared" si="2"/>
        <v>1.417</v>
      </c>
      <c r="BG9" s="389">
        <f t="shared" si="2"/>
        <v>40.874000000000002</v>
      </c>
      <c r="BH9" s="388">
        <f t="shared" si="2"/>
        <v>3.4619999999999997</v>
      </c>
      <c r="BI9" s="389">
        <f t="shared" si="2"/>
        <v>7.9990000000000006</v>
      </c>
      <c r="BJ9" s="389">
        <f t="shared" si="2"/>
        <v>7.2200000000000006</v>
      </c>
      <c r="BK9" s="389">
        <f t="shared" si="2"/>
        <v>18.680999999999997</v>
      </c>
      <c r="BL9" s="388">
        <f t="shared" si="2"/>
        <v>3.7370000000000005</v>
      </c>
      <c r="BM9" s="388">
        <f t="shared" si="2"/>
        <v>2.4860000000000002</v>
      </c>
      <c r="BN9" s="390">
        <f t="shared" ref="BN9:CR9" si="3">SUM(BN30:BN41)</f>
        <v>65.777999999999992</v>
      </c>
      <c r="BO9" s="388">
        <f t="shared" si="3"/>
        <v>1.0119999999999998</v>
      </c>
      <c r="BP9" s="389">
        <f t="shared" si="3"/>
        <v>1.2269999999999999</v>
      </c>
      <c r="BQ9" s="389">
        <f t="shared" si="3"/>
        <v>0.82600000000000007</v>
      </c>
      <c r="BR9" s="389">
        <f t="shared" si="3"/>
        <v>3.0650000000000004</v>
      </c>
      <c r="BS9" s="388">
        <f t="shared" si="3"/>
        <v>1.196</v>
      </c>
      <c r="BT9" s="388">
        <f t="shared" si="3"/>
        <v>0.17600000000000002</v>
      </c>
      <c r="BU9" s="388">
        <f t="shared" si="3"/>
        <v>8.0000000000000002E-3</v>
      </c>
      <c r="BV9" s="390">
        <f t="shared" si="3"/>
        <v>4.4449999999999994</v>
      </c>
      <c r="BW9" s="388">
        <f t="shared" si="3"/>
        <v>0.38899999999999996</v>
      </c>
      <c r="BX9" s="389">
        <f t="shared" si="3"/>
        <v>1.786</v>
      </c>
      <c r="BY9" s="389">
        <f t="shared" si="3"/>
        <v>1.0529999999999999</v>
      </c>
      <c r="BZ9" s="389">
        <f t="shared" si="3"/>
        <v>3.2279999999999998</v>
      </c>
      <c r="CA9" s="388">
        <f t="shared" si="3"/>
        <v>1.5450000000000002</v>
      </c>
      <c r="CB9" s="388">
        <f t="shared" si="3"/>
        <v>0.45399999999999996</v>
      </c>
      <c r="CC9" s="388">
        <f t="shared" si="3"/>
        <v>0.23199999999999998</v>
      </c>
      <c r="CD9" s="390">
        <f t="shared" si="3"/>
        <v>5.4589999999999996</v>
      </c>
      <c r="CE9" s="388">
        <f t="shared" si="3"/>
        <v>69.949999999999989</v>
      </c>
      <c r="CF9" s="389">
        <f t="shared" si="3"/>
        <v>93.884999999999991</v>
      </c>
      <c r="CG9" s="389">
        <f t="shared" si="3"/>
        <v>34.769999999999996</v>
      </c>
      <c r="CH9" s="389">
        <f t="shared" si="3"/>
        <v>15.376999999999999</v>
      </c>
      <c r="CI9" s="389">
        <f t="shared" si="3"/>
        <v>9.24</v>
      </c>
      <c r="CJ9" s="389">
        <f t="shared" si="3"/>
        <v>223.22200000000001</v>
      </c>
      <c r="CK9" s="388">
        <f t="shared" si="3"/>
        <v>11.516999999999999</v>
      </c>
      <c r="CL9" s="388">
        <f t="shared" si="3"/>
        <v>14.621</v>
      </c>
      <c r="CM9" s="389">
        <f t="shared" si="3"/>
        <v>49.903999999999996</v>
      </c>
      <c r="CN9" s="389">
        <f t="shared" si="3"/>
        <v>31.690999999999995</v>
      </c>
      <c r="CO9" s="389">
        <f t="shared" si="3"/>
        <v>96.21599999999998</v>
      </c>
      <c r="CP9" s="390">
        <f t="shared" si="3"/>
        <v>16.436</v>
      </c>
      <c r="CQ9" s="392">
        <f t="shared" si="3"/>
        <v>0.72500000000000009</v>
      </c>
      <c r="CR9" s="390">
        <f t="shared" si="3"/>
        <v>348.11599999999999</v>
      </c>
    </row>
    <row r="10" spans="1:98" ht="12.75" customHeight="1">
      <c r="A10" s="550" t="s">
        <v>43</v>
      </c>
      <c r="B10" s="388">
        <f t="shared" ref="B10:BM10" si="4">SUM(B42:B53)</f>
        <v>17.867000000000004</v>
      </c>
      <c r="C10" s="389">
        <f t="shared" si="4"/>
        <v>20.386000000000003</v>
      </c>
      <c r="D10" s="389">
        <f t="shared" si="4"/>
        <v>5.7670000000000003</v>
      </c>
      <c r="E10" s="389">
        <f t="shared" si="4"/>
        <v>3.4550000000000001</v>
      </c>
      <c r="F10" s="389">
        <f t="shared" si="4"/>
        <v>3.7430000000000003</v>
      </c>
      <c r="G10" s="389">
        <f t="shared" si="4"/>
        <v>51.218000000000004</v>
      </c>
      <c r="H10" s="388">
        <f t="shared" si="4"/>
        <v>4.0110000000000001</v>
      </c>
      <c r="I10" s="389">
        <f t="shared" si="4"/>
        <v>14.13</v>
      </c>
      <c r="J10" s="389">
        <f t="shared" si="4"/>
        <v>3.7509999999999994</v>
      </c>
      <c r="K10" s="389">
        <f t="shared" si="4"/>
        <v>21.892000000000003</v>
      </c>
      <c r="L10" s="388">
        <f t="shared" si="4"/>
        <v>2.9669999999999992</v>
      </c>
      <c r="M10" s="388">
        <f t="shared" si="4"/>
        <v>3.573</v>
      </c>
      <c r="N10" s="390">
        <f t="shared" si="4"/>
        <v>79.650000000000006</v>
      </c>
      <c r="O10" s="388">
        <f t="shared" si="4"/>
        <v>22.990000000000002</v>
      </c>
      <c r="P10" s="389">
        <f t="shared" si="4"/>
        <v>13.709000000000001</v>
      </c>
      <c r="Q10" s="389">
        <f t="shared" si="4"/>
        <v>3.8650000000000002</v>
      </c>
      <c r="R10" s="389">
        <f t="shared" si="4"/>
        <v>2.1040000000000001</v>
      </c>
      <c r="S10" s="389">
        <f t="shared" si="4"/>
        <v>1.1469999999999998</v>
      </c>
      <c r="T10" s="389">
        <f t="shared" si="4"/>
        <v>43.815000000000012</v>
      </c>
      <c r="U10" s="388">
        <f t="shared" si="4"/>
        <v>1.7170000000000001</v>
      </c>
      <c r="V10" s="389">
        <f t="shared" si="4"/>
        <v>5.2629999999999999</v>
      </c>
      <c r="W10" s="389">
        <f t="shared" si="4"/>
        <v>4.0999999999999996</v>
      </c>
      <c r="X10" s="389">
        <f t="shared" si="4"/>
        <v>11.080000000000002</v>
      </c>
      <c r="Y10" s="388">
        <f t="shared" si="4"/>
        <v>1.48</v>
      </c>
      <c r="Z10" s="388">
        <f t="shared" si="4"/>
        <v>2.2819999999999996</v>
      </c>
      <c r="AA10" s="390">
        <f t="shared" si="4"/>
        <v>58.656999999999996</v>
      </c>
      <c r="AB10" s="388">
        <f t="shared" si="4"/>
        <v>16.265999999999998</v>
      </c>
      <c r="AC10" s="389">
        <f t="shared" si="4"/>
        <v>29.482999999999997</v>
      </c>
      <c r="AD10" s="389">
        <f t="shared" si="4"/>
        <v>13.762000000000002</v>
      </c>
      <c r="AE10" s="389">
        <f t="shared" si="4"/>
        <v>4.6429999999999998</v>
      </c>
      <c r="AF10" s="389">
        <f t="shared" si="4"/>
        <v>1.6160000000000001</v>
      </c>
      <c r="AG10" s="389">
        <f t="shared" si="4"/>
        <v>65.77</v>
      </c>
      <c r="AH10" s="388">
        <f t="shared" si="4"/>
        <v>4.4669999999999996</v>
      </c>
      <c r="AI10" s="389">
        <f t="shared" si="4"/>
        <v>18.407</v>
      </c>
      <c r="AJ10" s="389">
        <f t="shared" si="4"/>
        <v>4.3600000000000003</v>
      </c>
      <c r="AK10" s="389">
        <f t="shared" si="4"/>
        <v>27.233999999999998</v>
      </c>
      <c r="AL10" s="388">
        <f t="shared" si="4"/>
        <v>5.6929999999999996</v>
      </c>
      <c r="AM10" s="388">
        <f t="shared" si="4"/>
        <v>2.4609999999999999</v>
      </c>
      <c r="AN10" s="390">
        <f t="shared" si="4"/>
        <v>101.158</v>
      </c>
      <c r="AO10" s="388">
        <f t="shared" si="4"/>
        <v>5.5859999999999994</v>
      </c>
      <c r="AP10" s="389">
        <f t="shared" si="4"/>
        <v>4.2370000000000001</v>
      </c>
      <c r="AQ10" s="389">
        <f t="shared" si="4"/>
        <v>10.527999999999999</v>
      </c>
      <c r="AR10" s="389">
        <f t="shared" si="4"/>
        <v>0.72900000000000009</v>
      </c>
      <c r="AS10" s="389">
        <f t="shared" si="4"/>
        <v>0.44400000000000001</v>
      </c>
      <c r="AT10" s="389">
        <f t="shared" si="4"/>
        <v>21.524000000000001</v>
      </c>
      <c r="AU10" s="388">
        <f t="shared" si="4"/>
        <v>0.73099999999999998</v>
      </c>
      <c r="AV10" s="389">
        <f t="shared" si="4"/>
        <v>1.4230000000000003</v>
      </c>
      <c r="AW10" s="389">
        <f t="shared" si="4"/>
        <v>2.4029999999999996</v>
      </c>
      <c r="AX10" s="389">
        <f t="shared" si="4"/>
        <v>4.5570000000000004</v>
      </c>
      <c r="AY10" s="388">
        <f t="shared" si="4"/>
        <v>1.0289999999999999</v>
      </c>
      <c r="AZ10" s="388">
        <f t="shared" si="4"/>
        <v>0.72300000000000009</v>
      </c>
      <c r="BA10" s="390">
        <f t="shared" si="4"/>
        <v>27.832999999999998</v>
      </c>
      <c r="BB10" s="388">
        <f t="shared" si="4"/>
        <v>6.5420000000000007</v>
      </c>
      <c r="BC10" s="389">
        <f t="shared" si="4"/>
        <v>22.456</v>
      </c>
      <c r="BD10" s="389">
        <f t="shared" si="4"/>
        <v>10.055999999999999</v>
      </c>
      <c r="BE10" s="389">
        <f t="shared" si="4"/>
        <v>2.802</v>
      </c>
      <c r="BF10" s="389">
        <f t="shared" si="4"/>
        <v>0.95899999999999996</v>
      </c>
      <c r="BG10" s="389">
        <f t="shared" si="4"/>
        <v>42.814999999999998</v>
      </c>
      <c r="BH10" s="388">
        <f t="shared" si="4"/>
        <v>4.1399999999999997</v>
      </c>
      <c r="BI10" s="389">
        <f t="shared" si="4"/>
        <v>7.7919999999999998</v>
      </c>
      <c r="BJ10" s="389">
        <f t="shared" si="4"/>
        <v>4.4190000000000005</v>
      </c>
      <c r="BK10" s="389">
        <f t="shared" si="4"/>
        <v>16.350999999999999</v>
      </c>
      <c r="BL10" s="388">
        <f t="shared" si="4"/>
        <v>4.0370000000000008</v>
      </c>
      <c r="BM10" s="388">
        <f t="shared" si="4"/>
        <v>2.5839999999999996</v>
      </c>
      <c r="BN10" s="390">
        <f t="shared" ref="BN10:CR10" si="5">SUM(BN42:BN53)</f>
        <v>65.787000000000006</v>
      </c>
      <c r="BO10" s="388">
        <f t="shared" si="5"/>
        <v>0.98099999999999987</v>
      </c>
      <c r="BP10" s="389">
        <f t="shared" si="5"/>
        <v>1.226</v>
      </c>
      <c r="BQ10" s="389">
        <f t="shared" si="5"/>
        <v>0.81600000000000006</v>
      </c>
      <c r="BR10" s="389">
        <f t="shared" si="5"/>
        <v>3.0229999999999997</v>
      </c>
      <c r="BS10" s="388">
        <f t="shared" si="5"/>
        <v>0.93199999999999994</v>
      </c>
      <c r="BT10" s="388">
        <f t="shared" si="5"/>
        <v>0.17300000000000001</v>
      </c>
      <c r="BU10" s="388">
        <f t="shared" si="5"/>
        <v>1.4999999999999999E-2</v>
      </c>
      <c r="BV10" s="390">
        <f t="shared" si="5"/>
        <v>4.1429999999999998</v>
      </c>
      <c r="BW10" s="388">
        <f t="shared" si="5"/>
        <v>0.36199999999999999</v>
      </c>
      <c r="BX10" s="389">
        <f t="shared" si="5"/>
        <v>1.669</v>
      </c>
      <c r="BY10" s="389">
        <f t="shared" si="5"/>
        <v>0.93099999999999983</v>
      </c>
      <c r="BZ10" s="389">
        <f t="shared" si="5"/>
        <v>2.9620000000000002</v>
      </c>
      <c r="CA10" s="388">
        <f t="shared" si="5"/>
        <v>1.169</v>
      </c>
      <c r="CB10" s="388">
        <f t="shared" si="5"/>
        <v>0.43200000000000005</v>
      </c>
      <c r="CC10" s="388">
        <f t="shared" si="5"/>
        <v>0.14900000000000002</v>
      </c>
      <c r="CD10" s="390">
        <f t="shared" si="5"/>
        <v>4.7119999999999997</v>
      </c>
      <c r="CE10" s="388">
        <f t="shared" si="5"/>
        <v>70.593999999999994</v>
      </c>
      <c r="CF10" s="389">
        <f t="shared" si="5"/>
        <v>93.165999999999997</v>
      </c>
      <c r="CG10" s="389">
        <f t="shared" si="5"/>
        <v>45.226999999999997</v>
      </c>
      <c r="CH10" s="389">
        <f t="shared" si="5"/>
        <v>14.135</v>
      </c>
      <c r="CI10" s="389">
        <f t="shared" si="5"/>
        <v>8.004999999999999</v>
      </c>
      <c r="CJ10" s="389">
        <f t="shared" si="5"/>
        <v>231.12699999999998</v>
      </c>
      <c r="CK10" s="388">
        <f t="shared" si="5"/>
        <v>11.363000000000001</v>
      </c>
      <c r="CL10" s="388">
        <f t="shared" si="5"/>
        <v>15.601000000000003</v>
      </c>
      <c r="CM10" s="389">
        <f t="shared" si="5"/>
        <v>47.980999999999995</v>
      </c>
      <c r="CN10" s="389">
        <f t="shared" si="5"/>
        <v>19.633000000000003</v>
      </c>
      <c r="CO10" s="389">
        <f t="shared" si="5"/>
        <v>83.215000000000003</v>
      </c>
      <c r="CP10" s="390">
        <f t="shared" si="5"/>
        <v>15.811</v>
      </c>
      <c r="CQ10" s="392">
        <f t="shared" si="5"/>
        <v>0.42300000000000004</v>
      </c>
      <c r="CR10" s="390">
        <f t="shared" si="5"/>
        <v>341.93900000000002</v>
      </c>
    </row>
    <row r="11" spans="1:98" ht="12.75" customHeight="1">
      <c r="A11" s="550" t="s">
        <v>44</v>
      </c>
      <c r="B11" s="388">
        <f t="shared" ref="B11:BM11" si="6">SUM(B54:B65)</f>
        <v>18.045000000000005</v>
      </c>
      <c r="C11" s="389">
        <f t="shared" si="6"/>
        <v>20.84</v>
      </c>
      <c r="D11" s="389">
        <f t="shared" si="6"/>
        <v>5.9640000000000004</v>
      </c>
      <c r="E11" s="389">
        <f t="shared" si="6"/>
        <v>3.8250000000000002</v>
      </c>
      <c r="F11" s="389">
        <f t="shared" si="6"/>
        <v>4.4450000000000003</v>
      </c>
      <c r="G11" s="389">
        <f t="shared" si="6"/>
        <v>53.119</v>
      </c>
      <c r="H11" s="388">
        <f t="shared" si="6"/>
        <v>3.7770000000000001</v>
      </c>
      <c r="I11" s="389">
        <f t="shared" si="6"/>
        <v>12.779</v>
      </c>
      <c r="J11" s="389">
        <f t="shared" si="6"/>
        <v>3.19</v>
      </c>
      <c r="K11" s="389">
        <f t="shared" si="6"/>
        <v>19.745999999999999</v>
      </c>
      <c r="L11" s="388">
        <f t="shared" si="6"/>
        <v>2.7280000000000002</v>
      </c>
      <c r="M11" s="388">
        <f t="shared" si="6"/>
        <v>3.286</v>
      </c>
      <c r="N11" s="390">
        <f t="shared" si="6"/>
        <v>78.879000000000005</v>
      </c>
      <c r="O11" s="388">
        <f t="shared" si="6"/>
        <v>22.210999999999999</v>
      </c>
      <c r="P11" s="389">
        <f t="shared" si="6"/>
        <v>13.038</v>
      </c>
      <c r="Q11" s="389">
        <f t="shared" si="6"/>
        <v>3.3570000000000002</v>
      </c>
      <c r="R11" s="389">
        <f t="shared" si="6"/>
        <v>2.1859999999999999</v>
      </c>
      <c r="S11" s="389">
        <f t="shared" si="6"/>
        <v>1.1759999999999999</v>
      </c>
      <c r="T11" s="389">
        <f t="shared" si="6"/>
        <v>41.967999999999996</v>
      </c>
      <c r="U11" s="388">
        <f t="shared" si="6"/>
        <v>1.79</v>
      </c>
      <c r="V11" s="389">
        <f t="shared" si="6"/>
        <v>4.7770000000000001</v>
      </c>
      <c r="W11" s="389">
        <f t="shared" si="6"/>
        <v>3.6530000000000005</v>
      </c>
      <c r="X11" s="389">
        <f t="shared" si="6"/>
        <v>10.220000000000002</v>
      </c>
      <c r="Y11" s="388">
        <f t="shared" si="6"/>
        <v>1.333</v>
      </c>
      <c r="Z11" s="388">
        <f t="shared" si="6"/>
        <v>1.6400000000000001</v>
      </c>
      <c r="AA11" s="390">
        <f t="shared" si="6"/>
        <v>55.160999999999994</v>
      </c>
      <c r="AB11" s="388">
        <f t="shared" si="6"/>
        <v>15.458</v>
      </c>
      <c r="AC11" s="389">
        <f t="shared" si="6"/>
        <v>28.666</v>
      </c>
      <c r="AD11" s="389">
        <f t="shared" si="6"/>
        <v>13.811</v>
      </c>
      <c r="AE11" s="389">
        <f t="shared" si="6"/>
        <v>4.4990000000000006</v>
      </c>
      <c r="AF11" s="389">
        <f t="shared" si="6"/>
        <v>1.5310000000000001</v>
      </c>
      <c r="AG11" s="389">
        <f t="shared" si="6"/>
        <v>63.964999999999996</v>
      </c>
      <c r="AH11" s="388">
        <f t="shared" si="6"/>
        <v>4.2709999999999999</v>
      </c>
      <c r="AI11" s="389">
        <f t="shared" si="6"/>
        <v>17.039000000000001</v>
      </c>
      <c r="AJ11" s="389">
        <f t="shared" si="6"/>
        <v>3.8670000000000004</v>
      </c>
      <c r="AK11" s="389">
        <f t="shared" si="6"/>
        <v>25.177</v>
      </c>
      <c r="AL11" s="388">
        <f t="shared" si="6"/>
        <v>5.5419999999999998</v>
      </c>
      <c r="AM11" s="388">
        <f t="shared" si="6"/>
        <v>2.3659999999999997</v>
      </c>
      <c r="AN11" s="390">
        <f t="shared" si="6"/>
        <v>97.05</v>
      </c>
      <c r="AO11" s="388">
        <f t="shared" si="6"/>
        <v>5.7170000000000014</v>
      </c>
      <c r="AP11" s="389">
        <f t="shared" si="6"/>
        <v>4.5869999999999997</v>
      </c>
      <c r="AQ11" s="389">
        <f t="shared" si="6"/>
        <v>10.250999999999999</v>
      </c>
      <c r="AR11" s="389">
        <f t="shared" si="6"/>
        <v>0.79100000000000015</v>
      </c>
      <c r="AS11" s="389">
        <f t="shared" si="6"/>
        <v>0.42200000000000004</v>
      </c>
      <c r="AT11" s="389">
        <f t="shared" si="6"/>
        <v>21.768000000000001</v>
      </c>
      <c r="AU11" s="388">
        <f t="shared" si="6"/>
        <v>0.57499999999999996</v>
      </c>
      <c r="AV11" s="389">
        <f t="shared" si="6"/>
        <v>1.3899999999999997</v>
      </c>
      <c r="AW11" s="389">
        <f t="shared" si="6"/>
        <v>2.1990000000000003</v>
      </c>
      <c r="AX11" s="389">
        <f t="shared" si="6"/>
        <v>4.1639999999999997</v>
      </c>
      <c r="AY11" s="388">
        <f t="shared" si="6"/>
        <v>0.82000000000000017</v>
      </c>
      <c r="AZ11" s="388">
        <f t="shared" si="6"/>
        <v>0.71200000000000019</v>
      </c>
      <c r="BA11" s="390">
        <f t="shared" si="6"/>
        <v>27.464000000000002</v>
      </c>
      <c r="BB11" s="388">
        <f t="shared" si="6"/>
        <v>6.47</v>
      </c>
      <c r="BC11" s="389">
        <f t="shared" si="6"/>
        <v>22.690999999999999</v>
      </c>
      <c r="BD11" s="389">
        <f t="shared" si="6"/>
        <v>11.731</v>
      </c>
      <c r="BE11" s="389">
        <f t="shared" si="6"/>
        <v>2.8570000000000002</v>
      </c>
      <c r="BF11" s="389">
        <f t="shared" si="6"/>
        <v>1.075</v>
      </c>
      <c r="BG11" s="389">
        <f t="shared" si="6"/>
        <v>44.823999999999998</v>
      </c>
      <c r="BH11" s="388">
        <f t="shared" si="6"/>
        <v>4.2119999999999997</v>
      </c>
      <c r="BI11" s="389">
        <f t="shared" si="6"/>
        <v>7.65</v>
      </c>
      <c r="BJ11" s="389">
        <f t="shared" si="6"/>
        <v>3.9060000000000006</v>
      </c>
      <c r="BK11" s="389">
        <f t="shared" si="6"/>
        <v>15.768000000000001</v>
      </c>
      <c r="BL11" s="388">
        <f t="shared" si="6"/>
        <v>4.2920000000000007</v>
      </c>
      <c r="BM11" s="388">
        <f t="shared" si="6"/>
        <v>2.8680000000000003</v>
      </c>
      <c r="BN11" s="390">
        <f t="shared" ref="BN11:CR11" si="7">SUM(BN54:BN65)</f>
        <v>67.751999999999995</v>
      </c>
      <c r="BO11" s="388">
        <f t="shared" si="7"/>
        <v>0.94399999999999984</v>
      </c>
      <c r="BP11" s="389">
        <f t="shared" si="7"/>
        <v>1.2590000000000001</v>
      </c>
      <c r="BQ11" s="389">
        <f t="shared" si="7"/>
        <v>0.95399999999999974</v>
      </c>
      <c r="BR11" s="389">
        <f t="shared" si="7"/>
        <v>3.157</v>
      </c>
      <c r="BS11" s="388">
        <f t="shared" si="7"/>
        <v>0.89800000000000002</v>
      </c>
      <c r="BT11" s="388">
        <f t="shared" si="7"/>
        <v>0.15300000000000002</v>
      </c>
      <c r="BU11" s="388">
        <f t="shared" si="7"/>
        <v>1.9000000000000003E-2</v>
      </c>
      <c r="BV11" s="390">
        <f t="shared" si="7"/>
        <v>4.2450000000000001</v>
      </c>
      <c r="BW11" s="388">
        <f t="shared" si="7"/>
        <v>0.37100000000000005</v>
      </c>
      <c r="BX11" s="389">
        <f t="shared" si="7"/>
        <v>1.653</v>
      </c>
      <c r="BY11" s="389">
        <f t="shared" si="7"/>
        <v>1.0459999999999998</v>
      </c>
      <c r="BZ11" s="389">
        <f t="shared" si="7"/>
        <v>3.0700000000000003</v>
      </c>
      <c r="CA11" s="388">
        <f t="shared" si="7"/>
        <v>1.244</v>
      </c>
      <c r="CB11" s="388">
        <f t="shared" si="7"/>
        <v>0.37200000000000005</v>
      </c>
      <c r="CC11" s="388">
        <f t="shared" si="7"/>
        <v>0.14400000000000002</v>
      </c>
      <c r="CD11" s="390">
        <f t="shared" si="7"/>
        <v>4.83</v>
      </c>
      <c r="CE11" s="388">
        <f t="shared" si="7"/>
        <v>69.215999999999994</v>
      </c>
      <c r="CF11" s="389">
        <f t="shared" si="7"/>
        <v>92.733999999999995</v>
      </c>
      <c r="CG11" s="389">
        <f t="shared" si="7"/>
        <v>46.534999999999997</v>
      </c>
      <c r="CH11" s="389">
        <f t="shared" si="7"/>
        <v>14.621999999999998</v>
      </c>
      <c r="CI11" s="389">
        <f t="shared" si="7"/>
        <v>8.7640000000000011</v>
      </c>
      <c r="CJ11" s="389">
        <f t="shared" si="7"/>
        <v>231.87100000000001</v>
      </c>
      <c r="CK11" s="388">
        <f t="shared" si="7"/>
        <v>10.632000000000001</v>
      </c>
      <c r="CL11" s="388">
        <f t="shared" si="7"/>
        <v>15.258000000000001</v>
      </c>
      <c r="CM11" s="389">
        <f t="shared" si="7"/>
        <v>44.601999999999997</v>
      </c>
      <c r="CN11" s="389">
        <f t="shared" si="7"/>
        <v>17.356999999999999</v>
      </c>
      <c r="CO11" s="389">
        <f t="shared" si="7"/>
        <v>77.216999999999999</v>
      </c>
      <c r="CP11" s="390">
        <f t="shared" si="7"/>
        <v>15.239999999999998</v>
      </c>
      <c r="CQ11" s="392">
        <f t="shared" si="7"/>
        <v>0.40500000000000003</v>
      </c>
      <c r="CR11" s="390">
        <f t="shared" si="7"/>
        <v>335.36500000000001</v>
      </c>
    </row>
    <row r="12" spans="1:98" ht="12.75" customHeight="1">
      <c r="A12" s="550" t="s">
        <v>171</v>
      </c>
      <c r="B12" s="388">
        <f t="shared" ref="B12:BM12" si="8">SUM(B66:B77)</f>
        <v>19.314</v>
      </c>
      <c r="C12" s="389">
        <f t="shared" si="8"/>
        <v>20.548999999999996</v>
      </c>
      <c r="D12" s="389">
        <f t="shared" si="8"/>
        <v>4.42</v>
      </c>
      <c r="E12" s="389">
        <f t="shared" si="8"/>
        <v>3.79</v>
      </c>
      <c r="F12" s="389">
        <f t="shared" si="8"/>
        <v>4.1440000000000001</v>
      </c>
      <c r="G12" s="389">
        <f t="shared" si="8"/>
        <v>52.217000000000006</v>
      </c>
      <c r="H12" s="388">
        <f t="shared" si="8"/>
        <v>4.4340000000000002</v>
      </c>
      <c r="I12" s="389">
        <f t="shared" si="8"/>
        <v>12.158000000000001</v>
      </c>
      <c r="J12" s="389">
        <f t="shared" si="8"/>
        <v>4.2909999999999995</v>
      </c>
      <c r="K12" s="389">
        <f t="shared" si="8"/>
        <v>20.882999999999999</v>
      </c>
      <c r="L12" s="388">
        <f t="shared" si="8"/>
        <v>2.996</v>
      </c>
      <c r="M12" s="388">
        <f t="shared" si="8"/>
        <v>2.452</v>
      </c>
      <c r="N12" s="390">
        <f t="shared" si="8"/>
        <v>78.548000000000002</v>
      </c>
      <c r="O12" s="388">
        <f t="shared" si="8"/>
        <v>19.495000000000005</v>
      </c>
      <c r="P12" s="389">
        <f t="shared" si="8"/>
        <v>12.126999999999999</v>
      </c>
      <c r="Q12" s="389">
        <f t="shared" si="8"/>
        <v>2.6630000000000007</v>
      </c>
      <c r="R12" s="389">
        <f t="shared" si="8"/>
        <v>2.226</v>
      </c>
      <c r="S12" s="389">
        <f t="shared" si="8"/>
        <v>1.0609999999999999</v>
      </c>
      <c r="T12" s="389">
        <f t="shared" si="8"/>
        <v>37.571999999999996</v>
      </c>
      <c r="U12" s="388">
        <f t="shared" si="8"/>
        <v>1.7030000000000001</v>
      </c>
      <c r="V12" s="389">
        <f t="shared" si="8"/>
        <v>4.1530000000000005</v>
      </c>
      <c r="W12" s="389">
        <f t="shared" si="8"/>
        <v>3.5709999999999997</v>
      </c>
      <c r="X12" s="389">
        <f t="shared" si="8"/>
        <v>9.4269999999999996</v>
      </c>
      <c r="Y12" s="388">
        <f t="shared" si="8"/>
        <v>1.2630000000000001</v>
      </c>
      <c r="Z12" s="388">
        <f t="shared" si="8"/>
        <v>1.4610000000000003</v>
      </c>
      <c r="AA12" s="390">
        <f t="shared" si="8"/>
        <v>49.722999999999999</v>
      </c>
      <c r="AB12" s="388">
        <f t="shared" si="8"/>
        <v>15.153999999999998</v>
      </c>
      <c r="AC12" s="389">
        <f t="shared" si="8"/>
        <v>28.549000000000003</v>
      </c>
      <c r="AD12" s="389">
        <f t="shared" si="8"/>
        <v>10.635999999999999</v>
      </c>
      <c r="AE12" s="389">
        <f t="shared" si="8"/>
        <v>4.4630000000000001</v>
      </c>
      <c r="AF12" s="389">
        <f t="shared" si="8"/>
        <v>1.323</v>
      </c>
      <c r="AG12" s="389">
        <f t="shared" si="8"/>
        <v>60.125</v>
      </c>
      <c r="AH12" s="388">
        <f t="shared" si="8"/>
        <v>6.0720000000000001</v>
      </c>
      <c r="AI12" s="389">
        <f t="shared" si="8"/>
        <v>16.082000000000001</v>
      </c>
      <c r="AJ12" s="389">
        <f t="shared" si="8"/>
        <v>4.7680000000000007</v>
      </c>
      <c r="AK12" s="389">
        <f t="shared" si="8"/>
        <v>26.922000000000001</v>
      </c>
      <c r="AL12" s="388">
        <f t="shared" si="8"/>
        <v>5.2319999999999993</v>
      </c>
      <c r="AM12" s="388">
        <f t="shared" si="8"/>
        <v>2.0609999999999999</v>
      </c>
      <c r="AN12" s="390">
        <f t="shared" si="8"/>
        <v>94.34</v>
      </c>
      <c r="AO12" s="388">
        <f t="shared" si="8"/>
        <v>5.3030000000000008</v>
      </c>
      <c r="AP12" s="389">
        <f t="shared" si="8"/>
        <v>4.3710000000000004</v>
      </c>
      <c r="AQ12" s="389">
        <f t="shared" si="8"/>
        <v>9.8369999999999997</v>
      </c>
      <c r="AR12" s="389">
        <f t="shared" si="8"/>
        <v>0.84399999999999997</v>
      </c>
      <c r="AS12" s="389">
        <f t="shared" si="8"/>
        <v>0.44099999999999995</v>
      </c>
      <c r="AT12" s="389">
        <f t="shared" si="8"/>
        <v>20.795999999999999</v>
      </c>
      <c r="AU12" s="388">
        <f t="shared" si="8"/>
        <v>0.48600000000000004</v>
      </c>
      <c r="AV12" s="389">
        <f t="shared" si="8"/>
        <v>1.3350000000000002</v>
      </c>
      <c r="AW12" s="389">
        <f t="shared" si="8"/>
        <v>2.3690000000000002</v>
      </c>
      <c r="AX12" s="389">
        <f t="shared" si="8"/>
        <v>4.1900000000000004</v>
      </c>
      <c r="AY12" s="388">
        <f t="shared" si="8"/>
        <v>0.76300000000000001</v>
      </c>
      <c r="AZ12" s="388">
        <f t="shared" si="8"/>
        <v>0.70300000000000018</v>
      </c>
      <c r="BA12" s="390">
        <f t="shared" si="8"/>
        <v>26.452000000000002</v>
      </c>
      <c r="BB12" s="388">
        <f t="shared" si="8"/>
        <v>6.2760000000000007</v>
      </c>
      <c r="BC12" s="389">
        <f t="shared" si="8"/>
        <v>21.820999999999998</v>
      </c>
      <c r="BD12" s="389">
        <f t="shared" si="8"/>
        <v>10.880999999999998</v>
      </c>
      <c r="BE12" s="389">
        <f t="shared" si="8"/>
        <v>2.9460000000000002</v>
      </c>
      <c r="BF12" s="389">
        <f t="shared" si="8"/>
        <v>1.0550000000000002</v>
      </c>
      <c r="BG12" s="389">
        <f t="shared" si="8"/>
        <v>42.978999999999992</v>
      </c>
      <c r="BH12" s="388">
        <f t="shared" si="8"/>
        <v>4.4739999999999993</v>
      </c>
      <c r="BI12" s="389">
        <f t="shared" si="8"/>
        <v>6.8119999999999994</v>
      </c>
      <c r="BJ12" s="389">
        <f t="shared" si="8"/>
        <v>5.1260000000000003</v>
      </c>
      <c r="BK12" s="389">
        <f t="shared" si="8"/>
        <v>16.412000000000003</v>
      </c>
      <c r="BL12" s="388">
        <f t="shared" si="8"/>
        <v>4.1580000000000004</v>
      </c>
      <c r="BM12" s="388">
        <f t="shared" si="8"/>
        <v>2.7839999999999998</v>
      </c>
      <c r="BN12" s="390">
        <f t="shared" ref="BN12:CR12" si="9">SUM(BN66:BN77)</f>
        <v>66.332999999999998</v>
      </c>
      <c r="BO12" s="388">
        <f t="shared" si="9"/>
        <v>1.2819999999999998</v>
      </c>
      <c r="BP12" s="389">
        <f t="shared" si="9"/>
        <v>1.3310000000000002</v>
      </c>
      <c r="BQ12" s="389">
        <f t="shared" si="9"/>
        <v>1.0389999999999999</v>
      </c>
      <c r="BR12" s="389">
        <f t="shared" si="9"/>
        <v>3.6520000000000001</v>
      </c>
      <c r="BS12" s="388">
        <f t="shared" si="9"/>
        <v>0.95699999999999985</v>
      </c>
      <c r="BT12" s="388">
        <f t="shared" si="9"/>
        <v>0.11899999999999999</v>
      </c>
      <c r="BU12" s="388">
        <f t="shared" si="9"/>
        <v>1E-3</v>
      </c>
      <c r="BV12" s="390">
        <f t="shared" si="9"/>
        <v>4.745000000000001</v>
      </c>
      <c r="BW12" s="388">
        <f t="shared" si="9"/>
        <v>0.27500000000000002</v>
      </c>
      <c r="BX12" s="389">
        <f t="shared" si="9"/>
        <v>1.2510000000000001</v>
      </c>
      <c r="BY12" s="389">
        <f t="shared" si="9"/>
        <v>0.83500000000000019</v>
      </c>
      <c r="BZ12" s="389">
        <f t="shared" si="9"/>
        <v>2.3610000000000002</v>
      </c>
      <c r="CA12" s="388">
        <f t="shared" si="9"/>
        <v>1.1319999999999999</v>
      </c>
      <c r="CB12" s="388">
        <f t="shared" si="9"/>
        <v>0.38400000000000001</v>
      </c>
      <c r="CC12" s="388">
        <f t="shared" si="9"/>
        <v>8.0000000000000016E-2</v>
      </c>
      <c r="CD12" s="390">
        <f t="shared" si="9"/>
        <v>3.9570000000000003</v>
      </c>
      <c r="CE12" s="388">
        <f t="shared" si="9"/>
        <v>67.099000000000004</v>
      </c>
      <c r="CF12" s="389">
        <f t="shared" si="9"/>
        <v>89.998999999999995</v>
      </c>
      <c r="CG12" s="389">
        <f t="shared" si="9"/>
        <v>39.756</v>
      </c>
      <c r="CH12" s="389">
        <f t="shared" si="9"/>
        <v>14.725999999999999</v>
      </c>
      <c r="CI12" s="389">
        <f t="shared" si="9"/>
        <v>8.1220000000000017</v>
      </c>
      <c r="CJ12" s="389">
        <f t="shared" si="9"/>
        <v>219.702</v>
      </c>
      <c r="CK12" s="388">
        <f t="shared" si="9"/>
        <v>9.1859999999999999</v>
      </c>
      <c r="CL12" s="388">
        <f t="shared" si="9"/>
        <v>17.753</v>
      </c>
      <c r="CM12" s="389">
        <f t="shared" si="9"/>
        <v>41.47</v>
      </c>
      <c r="CN12" s="389">
        <f t="shared" si="9"/>
        <v>20.7</v>
      </c>
      <c r="CO12" s="389">
        <f t="shared" si="9"/>
        <v>79.923000000000002</v>
      </c>
      <c r="CP12" s="390">
        <f t="shared" si="9"/>
        <v>14.914999999999997</v>
      </c>
      <c r="CQ12" s="392">
        <f t="shared" si="9"/>
        <v>0.35600000000000009</v>
      </c>
      <c r="CR12" s="390">
        <f t="shared" si="9"/>
        <v>324.08199999999994</v>
      </c>
    </row>
    <row r="13" spans="1:98" ht="12.75" customHeight="1">
      <c r="A13" s="550" t="s">
        <v>214</v>
      </c>
      <c r="B13" s="388">
        <f>SUM(B78:B89)</f>
        <v>19.422000000000001</v>
      </c>
      <c r="C13" s="389">
        <f t="shared" ref="C13:BN13" si="10">SUM(C78:C89)</f>
        <v>21.859000000000005</v>
      </c>
      <c r="D13" s="389">
        <f t="shared" si="10"/>
        <v>2.4590000000000005</v>
      </c>
      <c r="E13" s="389">
        <f t="shared" si="10"/>
        <v>3.6450000000000005</v>
      </c>
      <c r="F13" s="389">
        <f t="shared" si="10"/>
        <v>4.294999999999999</v>
      </c>
      <c r="G13" s="389">
        <f t="shared" si="10"/>
        <v>51.68</v>
      </c>
      <c r="H13" s="388">
        <f t="shared" si="10"/>
        <v>6.0490000000000004</v>
      </c>
      <c r="I13" s="389">
        <f t="shared" si="10"/>
        <v>11.899999999999999</v>
      </c>
      <c r="J13" s="389">
        <f t="shared" si="10"/>
        <v>6.3950000000000005</v>
      </c>
      <c r="K13" s="389">
        <f t="shared" si="10"/>
        <v>24.343999999999998</v>
      </c>
      <c r="L13" s="388">
        <f t="shared" si="10"/>
        <v>3.226</v>
      </c>
      <c r="M13" s="388">
        <f t="shared" si="10"/>
        <v>3.8420000000000001</v>
      </c>
      <c r="N13" s="390">
        <f t="shared" si="10"/>
        <v>83.091999999999999</v>
      </c>
      <c r="O13" s="388">
        <f t="shared" si="10"/>
        <v>19.724999999999998</v>
      </c>
      <c r="P13" s="389">
        <f t="shared" si="10"/>
        <v>11.66</v>
      </c>
      <c r="Q13" s="389">
        <f t="shared" si="10"/>
        <v>1.6929999999999998</v>
      </c>
      <c r="R13" s="389">
        <f t="shared" si="10"/>
        <v>2.0059999999999998</v>
      </c>
      <c r="S13" s="389">
        <f t="shared" si="10"/>
        <v>0.9029999999999998</v>
      </c>
      <c r="T13" s="389">
        <f t="shared" si="10"/>
        <v>35.987000000000002</v>
      </c>
      <c r="U13" s="388">
        <f t="shared" si="10"/>
        <v>2.0480000000000005</v>
      </c>
      <c r="V13" s="389">
        <f t="shared" si="10"/>
        <v>3.27</v>
      </c>
      <c r="W13" s="389">
        <f t="shared" si="10"/>
        <v>3.9930000000000003</v>
      </c>
      <c r="X13" s="389">
        <f t="shared" si="10"/>
        <v>9.3110000000000017</v>
      </c>
      <c r="Y13" s="388">
        <f t="shared" si="10"/>
        <v>1.149</v>
      </c>
      <c r="Z13" s="388">
        <f t="shared" si="10"/>
        <v>1.3920000000000001</v>
      </c>
      <c r="AA13" s="390">
        <f t="shared" si="10"/>
        <v>47.838999999999999</v>
      </c>
      <c r="AB13" s="388">
        <f t="shared" si="10"/>
        <v>14.837</v>
      </c>
      <c r="AC13" s="389">
        <f t="shared" si="10"/>
        <v>25.975999999999999</v>
      </c>
      <c r="AD13" s="389">
        <f t="shared" si="10"/>
        <v>8.1739999999999995</v>
      </c>
      <c r="AE13" s="389">
        <f t="shared" si="10"/>
        <v>4.4620000000000006</v>
      </c>
      <c r="AF13" s="389">
        <f t="shared" si="10"/>
        <v>1.3</v>
      </c>
      <c r="AG13" s="389">
        <f t="shared" si="10"/>
        <v>54.749000000000002</v>
      </c>
      <c r="AH13" s="388">
        <f t="shared" si="10"/>
        <v>5.6229999999999993</v>
      </c>
      <c r="AI13" s="389">
        <f t="shared" si="10"/>
        <v>14.931999999999999</v>
      </c>
      <c r="AJ13" s="389">
        <f t="shared" si="10"/>
        <v>6.81</v>
      </c>
      <c r="AK13" s="389">
        <f t="shared" si="10"/>
        <v>27.364999999999998</v>
      </c>
      <c r="AL13" s="388">
        <f t="shared" si="10"/>
        <v>5.2500000000000009</v>
      </c>
      <c r="AM13" s="388">
        <f t="shared" si="10"/>
        <v>1.9329999999999998</v>
      </c>
      <c r="AN13" s="390">
        <f t="shared" si="10"/>
        <v>89.297000000000011</v>
      </c>
      <c r="AO13" s="388">
        <f t="shared" si="10"/>
        <v>5.6020000000000003</v>
      </c>
      <c r="AP13" s="389">
        <f t="shared" si="10"/>
        <v>4.0730000000000004</v>
      </c>
      <c r="AQ13" s="389">
        <f t="shared" si="10"/>
        <v>11.057</v>
      </c>
      <c r="AR13" s="389">
        <f t="shared" si="10"/>
        <v>0.84899999999999975</v>
      </c>
      <c r="AS13" s="389">
        <f t="shared" si="10"/>
        <v>0.37999999999999995</v>
      </c>
      <c r="AT13" s="389">
        <f t="shared" si="10"/>
        <v>21.961000000000002</v>
      </c>
      <c r="AU13" s="388">
        <f t="shared" si="10"/>
        <v>0.81499999999999995</v>
      </c>
      <c r="AV13" s="389">
        <f t="shared" si="10"/>
        <v>1.292</v>
      </c>
      <c r="AW13" s="389">
        <f t="shared" si="10"/>
        <v>2.0369999999999999</v>
      </c>
      <c r="AX13" s="389">
        <f t="shared" si="10"/>
        <v>4.1440000000000001</v>
      </c>
      <c r="AY13" s="388">
        <f t="shared" si="10"/>
        <v>0.60600000000000009</v>
      </c>
      <c r="AZ13" s="388">
        <f t="shared" si="10"/>
        <v>0.54300000000000004</v>
      </c>
      <c r="BA13" s="390">
        <f t="shared" si="10"/>
        <v>27.254000000000005</v>
      </c>
      <c r="BB13" s="388">
        <f t="shared" si="10"/>
        <v>6.1970000000000001</v>
      </c>
      <c r="BC13" s="389">
        <f t="shared" si="10"/>
        <v>21.075999999999997</v>
      </c>
      <c r="BD13" s="389">
        <f t="shared" si="10"/>
        <v>9.0869999999999997</v>
      </c>
      <c r="BE13" s="389">
        <f t="shared" si="10"/>
        <v>3.1180000000000003</v>
      </c>
      <c r="BF13" s="389">
        <f t="shared" si="10"/>
        <v>0.92499999999999982</v>
      </c>
      <c r="BG13" s="389">
        <f t="shared" si="10"/>
        <v>40.402999999999999</v>
      </c>
      <c r="BH13" s="388">
        <f t="shared" si="10"/>
        <v>5.2469999999999999</v>
      </c>
      <c r="BI13" s="389">
        <f t="shared" si="10"/>
        <v>6.7679999999999989</v>
      </c>
      <c r="BJ13" s="389">
        <f t="shared" si="10"/>
        <v>6.2619999999999996</v>
      </c>
      <c r="BK13" s="389">
        <f t="shared" si="10"/>
        <v>18.277000000000001</v>
      </c>
      <c r="BL13" s="388">
        <f t="shared" si="10"/>
        <v>4.2969999999999997</v>
      </c>
      <c r="BM13" s="388">
        <f t="shared" si="10"/>
        <v>2.5999999999999996</v>
      </c>
      <c r="BN13" s="390">
        <f t="shared" si="10"/>
        <v>65.576999999999998</v>
      </c>
      <c r="BO13" s="388">
        <f t="shared" ref="BO13:CR13" si="11">SUM(BO78:BO89)</f>
        <v>0.92099999999999982</v>
      </c>
      <c r="BP13" s="389">
        <f t="shared" si="11"/>
        <v>1.0679999999999998</v>
      </c>
      <c r="BQ13" s="389">
        <f t="shared" si="11"/>
        <v>0.59800000000000009</v>
      </c>
      <c r="BR13" s="389">
        <f t="shared" si="11"/>
        <v>2.5870000000000002</v>
      </c>
      <c r="BS13" s="388">
        <f t="shared" si="11"/>
        <v>0.749</v>
      </c>
      <c r="BT13" s="388">
        <f t="shared" si="11"/>
        <v>8.6000000000000021E-2</v>
      </c>
      <c r="BU13" s="388">
        <f t="shared" si="11"/>
        <v>7.0000000000000001E-3</v>
      </c>
      <c r="BV13" s="390">
        <f t="shared" si="11"/>
        <v>3.4400000000000004</v>
      </c>
      <c r="BW13" s="388">
        <f t="shared" si="11"/>
        <v>0.27699999999999997</v>
      </c>
      <c r="BX13" s="389">
        <f t="shared" si="11"/>
        <v>1.2889999999999999</v>
      </c>
      <c r="BY13" s="389">
        <f t="shared" si="11"/>
        <v>0.42400000000000004</v>
      </c>
      <c r="BZ13" s="389">
        <f t="shared" si="11"/>
        <v>1.9899999999999998</v>
      </c>
      <c r="CA13" s="388">
        <f t="shared" si="11"/>
        <v>1.0289999999999999</v>
      </c>
      <c r="CB13" s="388">
        <f t="shared" si="11"/>
        <v>0.40599999999999997</v>
      </c>
      <c r="CC13" s="388">
        <f t="shared" si="11"/>
        <v>0.15300000000000002</v>
      </c>
      <c r="CD13" s="390">
        <f t="shared" si="11"/>
        <v>3.5779999999999998</v>
      </c>
      <c r="CE13" s="388">
        <f t="shared" si="11"/>
        <v>66.980999999999995</v>
      </c>
      <c r="CF13" s="389">
        <f t="shared" si="11"/>
        <v>87.001000000000005</v>
      </c>
      <c r="CG13" s="389">
        <f t="shared" si="11"/>
        <v>32.988</v>
      </c>
      <c r="CH13" s="389">
        <f t="shared" si="11"/>
        <v>14.497</v>
      </c>
      <c r="CI13" s="389">
        <f t="shared" si="11"/>
        <v>7.89</v>
      </c>
      <c r="CJ13" s="389">
        <f t="shared" si="11"/>
        <v>209.357</v>
      </c>
      <c r="CK13" s="388">
        <f t="shared" si="11"/>
        <v>10.077000000000002</v>
      </c>
      <c r="CL13" s="388">
        <f t="shared" si="11"/>
        <v>20.282</v>
      </c>
      <c r="CM13" s="389">
        <f t="shared" si="11"/>
        <v>38.823999999999998</v>
      </c>
      <c r="CN13" s="389">
        <f t="shared" si="11"/>
        <v>26.112999999999996</v>
      </c>
      <c r="CO13" s="389">
        <f t="shared" si="11"/>
        <v>85.218999999999994</v>
      </c>
      <c r="CP13" s="390">
        <f t="shared" si="11"/>
        <v>15.02</v>
      </c>
      <c r="CQ13" s="392">
        <f t="shared" si="11"/>
        <v>0.39300000000000002</v>
      </c>
      <c r="CR13" s="390">
        <f t="shared" si="11"/>
        <v>320.06599999999992</v>
      </c>
    </row>
    <row r="14" spans="1:98" ht="12.75" customHeight="1">
      <c r="A14" s="550" t="s">
        <v>288</v>
      </c>
      <c r="B14" s="388">
        <f>SUM(B90:B101)</f>
        <v>19.607000000000003</v>
      </c>
      <c r="C14" s="389">
        <f t="shared" ref="C14:BN14" si="12">SUM(C90:C101)</f>
        <v>23.04</v>
      </c>
      <c r="D14" s="389">
        <f t="shared" si="12"/>
        <v>2.496</v>
      </c>
      <c r="E14" s="389">
        <f t="shared" si="12"/>
        <v>3.915</v>
      </c>
      <c r="F14" s="389">
        <f t="shared" si="12"/>
        <v>4.343</v>
      </c>
      <c r="G14" s="389">
        <f t="shared" si="12"/>
        <v>53.400999999999996</v>
      </c>
      <c r="H14" s="388">
        <f t="shared" si="12"/>
        <v>7.5889999999999977</v>
      </c>
      <c r="I14" s="389">
        <f t="shared" si="12"/>
        <v>12.727</v>
      </c>
      <c r="J14" s="389">
        <f t="shared" si="12"/>
        <v>7.1440000000000001</v>
      </c>
      <c r="K14" s="389">
        <f t="shared" si="12"/>
        <v>27.46</v>
      </c>
      <c r="L14" s="388">
        <f t="shared" si="12"/>
        <v>3.3240000000000007</v>
      </c>
      <c r="M14" s="388">
        <f t="shared" si="12"/>
        <v>8.51</v>
      </c>
      <c r="N14" s="390">
        <f t="shared" si="12"/>
        <v>92.694999999999993</v>
      </c>
      <c r="O14" s="388">
        <f t="shared" si="12"/>
        <v>21.440000000000005</v>
      </c>
      <c r="P14" s="389">
        <f t="shared" si="12"/>
        <v>12.672000000000001</v>
      </c>
      <c r="Q14" s="389">
        <f t="shared" si="12"/>
        <v>1.7940000000000003</v>
      </c>
      <c r="R14" s="389">
        <f t="shared" si="12"/>
        <v>2.1379999999999999</v>
      </c>
      <c r="S14" s="389">
        <f t="shared" si="12"/>
        <v>0.88300000000000001</v>
      </c>
      <c r="T14" s="389">
        <f t="shared" si="12"/>
        <v>38.926999999999992</v>
      </c>
      <c r="U14" s="388">
        <f t="shared" si="12"/>
        <v>2.6379999999999999</v>
      </c>
      <c r="V14" s="389">
        <f t="shared" si="12"/>
        <v>3.3170000000000002</v>
      </c>
      <c r="W14" s="389">
        <f t="shared" si="12"/>
        <v>4.1260000000000003</v>
      </c>
      <c r="X14" s="389">
        <f t="shared" si="12"/>
        <v>10.081000000000001</v>
      </c>
      <c r="Y14" s="388">
        <f t="shared" si="12"/>
        <v>1.2810000000000001</v>
      </c>
      <c r="Z14" s="388">
        <f t="shared" si="12"/>
        <v>1.375</v>
      </c>
      <c r="AA14" s="390">
        <f t="shared" si="12"/>
        <v>51.663999999999994</v>
      </c>
      <c r="AB14" s="388">
        <f t="shared" si="12"/>
        <v>15.046999999999999</v>
      </c>
      <c r="AC14" s="389">
        <f t="shared" si="12"/>
        <v>27.001000000000001</v>
      </c>
      <c r="AD14" s="389">
        <f t="shared" si="12"/>
        <v>9.1649999999999991</v>
      </c>
      <c r="AE14" s="389">
        <f t="shared" si="12"/>
        <v>4.7929999999999993</v>
      </c>
      <c r="AF14" s="389">
        <f t="shared" si="12"/>
        <v>1.3619999999999997</v>
      </c>
      <c r="AG14" s="389">
        <f t="shared" si="12"/>
        <v>57.368000000000009</v>
      </c>
      <c r="AH14" s="388">
        <f t="shared" si="12"/>
        <v>6.0760000000000005</v>
      </c>
      <c r="AI14" s="389">
        <f t="shared" si="12"/>
        <v>14.968999999999998</v>
      </c>
      <c r="AJ14" s="389">
        <f t="shared" si="12"/>
        <v>7.0729999999999995</v>
      </c>
      <c r="AK14" s="389">
        <f t="shared" si="12"/>
        <v>28.117999999999999</v>
      </c>
      <c r="AL14" s="388">
        <f t="shared" si="12"/>
        <v>5.8430000000000009</v>
      </c>
      <c r="AM14" s="388">
        <f t="shared" si="12"/>
        <v>2.3280000000000003</v>
      </c>
      <c r="AN14" s="390">
        <f t="shared" si="12"/>
        <v>93.657000000000011</v>
      </c>
      <c r="AO14" s="388">
        <f t="shared" si="12"/>
        <v>5.6740000000000013</v>
      </c>
      <c r="AP14" s="389">
        <f t="shared" si="12"/>
        <v>4.16</v>
      </c>
      <c r="AQ14" s="389">
        <f t="shared" si="12"/>
        <v>13.642000000000001</v>
      </c>
      <c r="AR14" s="389">
        <f t="shared" si="12"/>
        <v>0.91199999999999981</v>
      </c>
      <c r="AS14" s="389">
        <f t="shared" si="12"/>
        <v>0.47100000000000009</v>
      </c>
      <c r="AT14" s="389">
        <f t="shared" si="12"/>
        <v>24.858999999999998</v>
      </c>
      <c r="AU14" s="388">
        <f t="shared" si="12"/>
        <v>1.2249999999999999</v>
      </c>
      <c r="AV14" s="389">
        <f t="shared" si="12"/>
        <v>1.4979999999999998</v>
      </c>
      <c r="AW14" s="389">
        <f t="shared" si="12"/>
        <v>2.3000000000000003</v>
      </c>
      <c r="AX14" s="389">
        <f t="shared" si="12"/>
        <v>5.0230000000000006</v>
      </c>
      <c r="AY14" s="388">
        <f t="shared" si="12"/>
        <v>0.63100000000000001</v>
      </c>
      <c r="AZ14" s="388">
        <f t="shared" si="12"/>
        <v>0.59199999999999997</v>
      </c>
      <c r="BA14" s="390">
        <f t="shared" si="12"/>
        <v>31.105</v>
      </c>
      <c r="BB14" s="388">
        <f t="shared" si="12"/>
        <v>6.1420000000000003</v>
      </c>
      <c r="BC14" s="389">
        <f t="shared" si="12"/>
        <v>20.427</v>
      </c>
      <c r="BD14" s="389">
        <f t="shared" si="12"/>
        <v>9.23</v>
      </c>
      <c r="BE14" s="389">
        <f t="shared" si="12"/>
        <v>3.1029999999999998</v>
      </c>
      <c r="BF14" s="389">
        <f t="shared" si="12"/>
        <v>0.94599999999999995</v>
      </c>
      <c r="BG14" s="389">
        <f t="shared" si="12"/>
        <v>39.847999999999992</v>
      </c>
      <c r="BH14" s="388">
        <f t="shared" si="12"/>
        <v>5.2130000000000001</v>
      </c>
      <c r="BI14" s="389">
        <f t="shared" si="12"/>
        <v>6.6599999999999993</v>
      </c>
      <c r="BJ14" s="389">
        <f t="shared" si="12"/>
        <v>5.9729999999999999</v>
      </c>
      <c r="BK14" s="389">
        <f t="shared" si="12"/>
        <v>17.846</v>
      </c>
      <c r="BL14" s="388">
        <f t="shared" si="12"/>
        <v>4.29</v>
      </c>
      <c r="BM14" s="388">
        <f t="shared" si="12"/>
        <v>2.9200000000000004</v>
      </c>
      <c r="BN14" s="390">
        <f t="shared" si="12"/>
        <v>64.903999999999982</v>
      </c>
      <c r="BO14" s="388">
        <f t="shared" ref="BO14:CR14" si="13">SUM(BO90:BO101)</f>
        <v>0.96499999999999975</v>
      </c>
      <c r="BP14" s="389">
        <f t="shared" si="13"/>
        <v>1.1399999999999999</v>
      </c>
      <c r="BQ14" s="389">
        <f t="shared" si="13"/>
        <v>0.53299999999999992</v>
      </c>
      <c r="BR14" s="389">
        <f t="shared" si="13"/>
        <v>2.6379999999999999</v>
      </c>
      <c r="BS14" s="388">
        <f t="shared" si="13"/>
        <v>0.81799999999999984</v>
      </c>
      <c r="BT14" s="388">
        <f t="shared" si="13"/>
        <v>7.6000000000000012E-2</v>
      </c>
      <c r="BU14" s="388">
        <f t="shared" si="13"/>
        <v>1.7000000000000001E-2</v>
      </c>
      <c r="BV14" s="390">
        <f t="shared" si="13"/>
        <v>3.5529999999999999</v>
      </c>
      <c r="BW14" s="388">
        <f t="shared" si="13"/>
        <v>0.29100000000000004</v>
      </c>
      <c r="BX14" s="389">
        <f t="shared" si="13"/>
        <v>1.0069999999999999</v>
      </c>
      <c r="BY14" s="389">
        <f t="shared" si="13"/>
        <v>0.312</v>
      </c>
      <c r="BZ14" s="389">
        <f t="shared" si="13"/>
        <v>1.61</v>
      </c>
      <c r="CA14" s="388">
        <f t="shared" si="13"/>
        <v>0.8839999999999999</v>
      </c>
      <c r="CB14" s="388">
        <f t="shared" si="13"/>
        <v>0.4519999999999999</v>
      </c>
      <c r="CC14" s="388">
        <f t="shared" si="13"/>
        <v>0.04</v>
      </c>
      <c r="CD14" s="390">
        <f t="shared" si="13"/>
        <v>2.9859999999999998</v>
      </c>
      <c r="CE14" s="388">
        <f t="shared" si="13"/>
        <v>69.166000000000011</v>
      </c>
      <c r="CF14" s="389">
        <f t="shared" si="13"/>
        <v>89.447000000000017</v>
      </c>
      <c r="CG14" s="389">
        <f t="shared" si="13"/>
        <v>36.676000000000002</v>
      </c>
      <c r="CH14" s="389">
        <f t="shared" si="13"/>
        <v>15.277999999999999</v>
      </c>
      <c r="CI14" s="389">
        <f t="shared" si="13"/>
        <v>8.0839999999999979</v>
      </c>
      <c r="CJ14" s="389">
        <f t="shared" si="13"/>
        <v>218.65100000000001</v>
      </c>
      <c r="CK14" s="388">
        <f t="shared" si="13"/>
        <v>14.837999999999999</v>
      </c>
      <c r="CL14" s="388">
        <f t="shared" si="13"/>
        <v>23.151</v>
      </c>
      <c r="CM14" s="389">
        <f t="shared" si="13"/>
        <v>39.783000000000001</v>
      </c>
      <c r="CN14" s="389">
        <f t="shared" si="13"/>
        <v>27.295999999999996</v>
      </c>
      <c r="CO14" s="389">
        <f t="shared" si="13"/>
        <v>90.23</v>
      </c>
      <c r="CP14" s="390">
        <f t="shared" si="13"/>
        <v>15.897</v>
      </c>
      <c r="CQ14" s="392">
        <f t="shared" si="13"/>
        <v>0.94199999999999984</v>
      </c>
      <c r="CR14" s="390">
        <f t="shared" si="13"/>
        <v>340.55800000000005</v>
      </c>
    </row>
    <row r="15" spans="1:98" ht="12.75" customHeight="1">
      <c r="A15" s="576" t="s">
        <v>635</v>
      </c>
      <c r="B15" s="388">
        <f>SUM(B102:B113)</f>
        <v>19.184999999999999</v>
      </c>
      <c r="C15" s="389">
        <f t="shared" ref="C15:BN15" si="14">SUM(C102:C113)</f>
        <v>22.161999999999995</v>
      </c>
      <c r="D15" s="389">
        <f t="shared" si="14"/>
        <v>4.4719999999999995</v>
      </c>
      <c r="E15" s="389">
        <f t="shared" si="14"/>
        <v>4.0259999999999998</v>
      </c>
      <c r="F15" s="389">
        <f t="shared" si="14"/>
        <v>4.274</v>
      </c>
      <c r="G15" s="389">
        <f t="shared" si="14"/>
        <v>54.119</v>
      </c>
      <c r="H15" s="388">
        <f t="shared" si="14"/>
        <v>6.1920000000000002</v>
      </c>
      <c r="I15" s="389">
        <f t="shared" si="14"/>
        <v>13.178999999999998</v>
      </c>
      <c r="J15" s="389">
        <f t="shared" si="14"/>
        <v>6.447000000000001</v>
      </c>
      <c r="K15" s="389">
        <f t="shared" si="14"/>
        <v>25.817999999999998</v>
      </c>
      <c r="L15" s="388">
        <f t="shared" si="14"/>
        <v>3.605</v>
      </c>
      <c r="M15" s="388">
        <f t="shared" si="14"/>
        <v>1.9500000000000002</v>
      </c>
      <c r="N15" s="390">
        <f t="shared" si="14"/>
        <v>85.492000000000004</v>
      </c>
      <c r="O15" s="388">
        <f t="shared" si="14"/>
        <v>19.951000000000001</v>
      </c>
      <c r="P15" s="389">
        <f t="shared" si="14"/>
        <v>12.215</v>
      </c>
      <c r="Q15" s="389">
        <f t="shared" si="14"/>
        <v>2.073</v>
      </c>
      <c r="R15" s="389">
        <f t="shared" si="14"/>
        <v>2.0419999999999998</v>
      </c>
      <c r="S15" s="389">
        <f t="shared" si="14"/>
        <v>0.69400000000000017</v>
      </c>
      <c r="T15" s="389">
        <f t="shared" si="14"/>
        <v>36.975000000000001</v>
      </c>
      <c r="U15" s="388">
        <f t="shared" si="14"/>
        <v>1.923</v>
      </c>
      <c r="V15" s="389">
        <f t="shared" si="14"/>
        <v>3.3109999999999999</v>
      </c>
      <c r="W15" s="389">
        <f t="shared" si="14"/>
        <v>4.5040000000000004</v>
      </c>
      <c r="X15" s="389">
        <f t="shared" si="14"/>
        <v>9.7379999999999995</v>
      </c>
      <c r="Y15" s="388">
        <f t="shared" si="14"/>
        <v>1.3260000000000001</v>
      </c>
      <c r="Z15" s="388">
        <f t="shared" si="14"/>
        <v>1.4319999999999999</v>
      </c>
      <c r="AA15" s="390">
        <f t="shared" si="14"/>
        <v>49.471000000000004</v>
      </c>
      <c r="AB15" s="388">
        <f t="shared" si="14"/>
        <v>14.523999999999999</v>
      </c>
      <c r="AC15" s="389">
        <f t="shared" si="14"/>
        <v>27.169999999999998</v>
      </c>
      <c r="AD15" s="389">
        <f t="shared" si="14"/>
        <v>11.452999999999999</v>
      </c>
      <c r="AE15" s="389">
        <f t="shared" si="14"/>
        <v>4.7679999999999998</v>
      </c>
      <c r="AF15" s="389">
        <f t="shared" si="14"/>
        <v>0.94600000000000017</v>
      </c>
      <c r="AG15" s="389">
        <f t="shared" si="14"/>
        <v>58.860999999999997</v>
      </c>
      <c r="AH15" s="388">
        <f t="shared" si="14"/>
        <v>4.6540000000000008</v>
      </c>
      <c r="AI15" s="389">
        <f t="shared" si="14"/>
        <v>15.996</v>
      </c>
      <c r="AJ15" s="389">
        <f t="shared" si="14"/>
        <v>7.0920000000000005</v>
      </c>
      <c r="AK15" s="389">
        <f t="shared" si="14"/>
        <v>27.742000000000001</v>
      </c>
      <c r="AL15" s="388">
        <f t="shared" si="14"/>
        <v>5.7399999999999993</v>
      </c>
      <c r="AM15" s="388">
        <f t="shared" si="14"/>
        <v>3.9369999999999998</v>
      </c>
      <c r="AN15" s="390">
        <f t="shared" si="14"/>
        <v>96.280000000000015</v>
      </c>
      <c r="AO15" s="388">
        <f t="shared" si="14"/>
        <v>5.3070000000000004</v>
      </c>
      <c r="AP15" s="389">
        <f t="shared" si="14"/>
        <v>3.9150000000000005</v>
      </c>
      <c r="AQ15" s="389">
        <f t="shared" si="14"/>
        <v>12.681999999999999</v>
      </c>
      <c r="AR15" s="389">
        <f t="shared" si="14"/>
        <v>0.86699999999999999</v>
      </c>
      <c r="AS15" s="389">
        <f t="shared" si="14"/>
        <v>0.25000000000000006</v>
      </c>
      <c r="AT15" s="389">
        <f t="shared" si="14"/>
        <v>23.021000000000001</v>
      </c>
      <c r="AU15" s="388">
        <f t="shared" si="14"/>
        <v>1.0100000000000002</v>
      </c>
      <c r="AV15" s="389">
        <f t="shared" si="14"/>
        <v>1.4489999999999998</v>
      </c>
      <c r="AW15" s="389">
        <f t="shared" si="14"/>
        <v>2.1969999999999996</v>
      </c>
      <c r="AX15" s="389">
        <f t="shared" si="14"/>
        <v>4.6559999999999997</v>
      </c>
      <c r="AY15" s="388">
        <f t="shared" si="14"/>
        <v>0.59800000000000009</v>
      </c>
      <c r="AZ15" s="388">
        <f t="shared" si="14"/>
        <v>0.495</v>
      </c>
      <c r="BA15" s="390">
        <f t="shared" si="14"/>
        <v>28.770000000000003</v>
      </c>
      <c r="BB15" s="388">
        <f t="shared" si="14"/>
        <v>6.168000000000001</v>
      </c>
      <c r="BC15" s="389">
        <f t="shared" si="14"/>
        <v>19.937999999999999</v>
      </c>
      <c r="BD15" s="389">
        <f t="shared" si="14"/>
        <v>10.969000000000001</v>
      </c>
      <c r="BE15" s="389">
        <f t="shared" si="14"/>
        <v>3.1070000000000002</v>
      </c>
      <c r="BF15" s="389">
        <f t="shared" si="14"/>
        <v>0.79200000000000015</v>
      </c>
      <c r="BG15" s="389">
        <f t="shared" si="14"/>
        <v>40.973999999999997</v>
      </c>
      <c r="BH15" s="388">
        <f t="shared" si="14"/>
        <v>4.0839999999999996</v>
      </c>
      <c r="BI15" s="389">
        <f t="shared" si="14"/>
        <v>7.1080000000000005</v>
      </c>
      <c r="BJ15" s="389">
        <f t="shared" si="14"/>
        <v>6.1800000000000006</v>
      </c>
      <c r="BK15" s="389">
        <f t="shared" si="14"/>
        <v>17.372</v>
      </c>
      <c r="BL15" s="388">
        <f t="shared" si="14"/>
        <v>4.7859999999999996</v>
      </c>
      <c r="BM15" s="388">
        <f t="shared" si="14"/>
        <v>2.9860000000000007</v>
      </c>
      <c r="BN15" s="390">
        <f t="shared" si="14"/>
        <v>66.117999999999995</v>
      </c>
      <c r="BO15" s="388">
        <f t="shared" ref="BO15:CR15" si="15">SUM(BO102:BO113)</f>
        <v>0.98899999999999988</v>
      </c>
      <c r="BP15" s="389">
        <f t="shared" si="15"/>
        <v>1.1859999999999999</v>
      </c>
      <c r="BQ15" s="389">
        <f t="shared" si="15"/>
        <v>0.56500000000000006</v>
      </c>
      <c r="BR15" s="389">
        <f t="shared" si="15"/>
        <v>2.74</v>
      </c>
      <c r="BS15" s="388">
        <f t="shared" si="15"/>
        <v>0.80100000000000027</v>
      </c>
      <c r="BT15" s="388">
        <f t="shared" si="15"/>
        <v>8.3000000000000018E-2</v>
      </c>
      <c r="BU15" s="388">
        <f t="shared" si="15"/>
        <v>1.0999999999999999E-2</v>
      </c>
      <c r="BV15" s="390">
        <f t="shared" si="15"/>
        <v>3.6349999999999998</v>
      </c>
      <c r="BW15" s="388">
        <f t="shared" si="15"/>
        <v>0.379</v>
      </c>
      <c r="BX15" s="389">
        <f t="shared" si="15"/>
        <v>1.1379999999999999</v>
      </c>
      <c r="BY15" s="389">
        <f t="shared" si="15"/>
        <v>0.44499999999999995</v>
      </c>
      <c r="BZ15" s="389">
        <f t="shared" si="15"/>
        <v>1.962</v>
      </c>
      <c r="CA15" s="388">
        <f t="shared" si="15"/>
        <v>0.47700000000000004</v>
      </c>
      <c r="CB15" s="388">
        <f t="shared" si="15"/>
        <v>0.22600000000000001</v>
      </c>
      <c r="CC15" s="388">
        <f t="shared" si="15"/>
        <v>4.6999999999999993E-2</v>
      </c>
      <c r="CD15" s="390">
        <f t="shared" si="15"/>
        <v>2.7119999999999997</v>
      </c>
      <c r="CE15" s="388">
        <f t="shared" si="15"/>
        <v>66.503</v>
      </c>
      <c r="CF15" s="389">
        <f t="shared" si="15"/>
        <v>87.724000000000004</v>
      </c>
      <c r="CG15" s="389">
        <f t="shared" si="15"/>
        <v>42.17799999999999</v>
      </c>
      <c r="CH15" s="389">
        <f t="shared" si="15"/>
        <v>15.185000000000002</v>
      </c>
      <c r="CI15" s="389">
        <f t="shared" si="15"/>
        <v>7.0120000000000005</v>
      </c>
      <c r="CJ15" s="389">
        <f t="shared" si="15"/>
        <v>218.602</v>
      </c>
      <c r="CK15" s="388">
        <f t="shared" si="15"/>
        <v>6.5670000000000002</v>
      </c>
      <c r="CL15" s="388">
        <f t="shared" si="15"/>
        <v>18.178999999999998</v>
      </c>
      <c r="CM15" s="389">
        <f t="shared" si="15"/>
        <v>41.699000000000005</v>
      </c>
      <c r="CN15" s="389">
        <f t="shared" si="15"/>
        <v>26.969000000000001</v>
      </c>
      <c r="CO15" s="389">
        <f t="shared" si="15"/>
        <v>86.847000000000008</v>
      </c>
      <c r="CP15" s="390">
        <f t="shared" si="15"/>
        <v>16.595000000000002</v>
      </c>
      <c r="CQ15" s="392">
        <f t="shared" si="15"/>
        <v>4.2910000000000004</v>
      </c>
      <c r="CR15" s="390">
        <f t="shared" si="15"/>
        <v>332.47800000000001</v>
      </c>
    </row>
    <row r="16" spans="1:98" ht="12.75" customHeight="1">
      <c r="A16" s="618" t="s">
        <v>705</v>
      </c>
      <c r="B16" s="388">
        <f t="shared" ref="B16:AG16" si="16">SUM(B114:B125)</f>
        <v>18.327000000000002</v>
      </c>
      <c r="C16" s="389">
        <f t="shared" si="16"/>
        <v>18.981000000000002</v>
      </c>
      <c r="D16" s="389">
        <f t="shared" si="16"/>
        <v>5.5350000000000001</v>
      </c>
      <c r="E16" s="389">
        <f t="shared" si="16"/>
        <v>3.9750000000000001</v>
      </c>
      <c r="F16" s="389">
        <f t="shared" si="16"/>
        <v>3.9750000000000001</v>
      </c>
      <c r="G16" s="389">
        <f t="shared" si="16"/>
        <v>50.792999999999999</v>
      </c>
      <c r="H16" s="388">
        <f t="shared" si="16"/>
        <v>3.024</v>
      </c>
      <c r="I16" s="389">
        <f t="shared" si="16"/>
        <v>12.528999999999998</v>
      </c>
      <c r="J16" s="389">
        <f t="shared" si="16"/>
        <v>4.7379999999999995</v>
      </c>
      <c r="K16" s="389">
        <f t="shared" si="16"/>
        <v>20.291</v>
      </c>
      <c r="L16" s="388">
        <f t="shared" si="16"/>
        <v>3.379</v>
      </c>
      <c r="M16" s="388">
        <f t="shared" si="16"/>
        <v>1.2310000000000001</v>
      </c>
      <c r="N16" s="390">
        <f t="shared" si="16"/>
        <v>75.694000000000003</v>
      </c>
      <c r="O16" s="388">
        <f t="shared" si="16"/>
        <v>21.133000000000006</v>
      </c>
      <c r="P16" s="389">
        <f t="shared" si="16"/>
        <v>11.425000000000001</v>
      </c>
      <c r="Q16" s="389">
        <f t="shared" si="16"/>
        <v>2.4779999999999998</v>
      </c>
      <c r="R16" s="389">
        <f t="shared" si="16"/>
        <v>1.734</v>
      </c>
      <c r="S16" s="389">
        <f t="shared" si="16"/>
        <v>0.33800000000000002</v>
      </c>
      <c r="T16" s="389">
        <f t="shared" si="16"/>
        <v>37.108000000000004</v>
      </c>
      <c r="U16" s="388">
        <f t="shared" si="16"/>
        <v>0.92699999999999982</v>
      </c>
      <c r="V16" s="389">
        <f t="shared" si="16"/>
        <v>3.4899999999999998</v>
      </c>
      <c r="W16" s="389">
        <f t="shared" si="16"/>
        <v>4.7869999999999999</v>
      </c>
      <c r="X16" s="389">
        <f t="shared" si="16"/>
        <v>9.2040000000000006</v>
      </c>
      <c r="Y16" s="388">
        <f t="shared" si="16"/>
        <v>1.5289999999999999</v>
      </c>
      <c r="Z16" s="388">
        <f t="shared" si="16"/>
        <v>2.1350000000000002</v>
      </c>
      <c r="AA16" s="390">
        <f t="shared" si="16"/>
        <v>49.975999999999999</v>
      </c>
      <c r="AB16" s="388">
        <f t="shared" si="16"/>
        <v>15.263999999999999</v>
      </c>
      <c r="AC16" s="389">
        <f t="shared" si="16"/>
        <v>28.233999999999995</v>
      </c>
      <c r="AD16" s="389">
        <f t="shared" si="16"/>
        <v>17.337</v>
      </c>
      <c r="AE16" s="389">
        <f t="shared" si="16"/>
        <v>4.3380000000000001</v>
      </c>
      <c r="AF16" s="389">
        <f t="shared" si="16"/>
        <v>0.37700000000000011</v>
      </c>
      <c r="AG16" s="389">
        <f t="shared" si="16"/>
        <v>65.550000000000011</v>
      </c>
      <c r="AH16" s="388">
        <f t="shared" ref="AH16:BM16" si="17">SUM(AH114:AH125)</f>
        <v>3.2309999999999999</v>
      </c>
      <c r="AI16" s="389">
        <f t="shared" si="17"/>
        <v>17.855999999999998</v>
      </c>
      <c r="AJ16" s="389">
        <f t="shared" si="17"/>
        <v>5.2199999999999989</v>
      </c>
      <c r="AK16" s="389">
        <f t="shared" si="17"/>
        <v>26.306999999999999</v>
      </c>
      <c r="AL16" s="388">
        <f t="shared" si="17"/>
        <v>6.5110000000000001</v>
      </c>
      <c r="AM16" s="388">
        <f t="shared" si="17"/>
        <v>3.9119999999999999</v>
      </c>
      <c r="AN16" s="390">
        <f t="shared" si="17"/>
        <v>102.28</v>
      </c>
      <c r="AO16" s="388">
        <f t="shared" si="17"/>
        <v>5.2409999999999997</v>
      </c>
      <c r="AP16" s="389">
        <f t="shared" si="17"/>
        <v>4.2740000000000009</v>
      </c>
      <c r="AQ16" s="389">
        <f t="shared" si="17"/>
        <v>16.074999999999999</v>
      </c>
      <c r="AR16" s="389">
        <f t="shared" si="17"/>
        <v>1.012</v>
      </c>
      <c r="AS16" s="389">
        <f t="shared" si="17"/>
        <v>0.11000000000000001</v>
      </c>
      <c r="AT16" s="389">
        <f t="shared" si="17"/>
        <v>26.711999999999996</v>
      </c>
      <c r="AU16" s="388">
        <f t="shared" si="17"/>
        <v>0.54100000000000004</v>
      </c>
      <c r="AV16" s="389">
        <f t="shared" si="17"/>
        <v>1.694</v>
      </c>
      <c r="AW16" s="389">
        <f t="shared" si="17"/>
        <v>2.1220000000000003</v>
      </c>
      <c r="AX16" s="389">
        <f t="shared" si="17"/>
        <v>4.3570000000000002</v>
      </c>
      <c r="AY16" s="388">
        <f t="shared" si="17"/>
        <v>0.90500000000000003</v>
      </c>
      <c r="AZ16" s="388">
        <f t="shared" si="17"/>
        <v>0.75399999999999989</v>
      </c>
      <c r="BA16" s="390">
        <f t="shared" si="17"/>
        <v>32.728000000000002</v>
      </c>
      <c r="BB16" s="388">
        <f t="shared" si="17"/>
        <v>6.4280000000000008</v>
      </c>
      <c r="BC16" s="389">
        <f t="shared" si="17"/>
        <v>18.849</v>
      </c>
      <c r="BD16" s="389">
        <f t="shared" si="17"/>
        <v>14.014000000000001</v>
      </c>
      <c r="BE16" s="389">
        <f t="shared" si="17"/>
        <v>3.1790000000000003</v>
      </c>
      <c r="BF16" s="389">
        <f t="shared" si="17"/>
        <v>0.30399999999999999</v>
      </c>
      <c r="BG16" s="389">
        <f t="shared" si="17"/>
        <v>42.774000000000001</v>
      </c>
      <c r="BH16" s="388">
        <f t="shared" si="17"/>
        <v>3.0860000000000003</v>
      </c>
      <c r="BI16" s="389">
        <f t="shared" si="17"/>
        <v>7.495000000000001</v>
      </c>
      <c r="BJ16" s="389">
        <f t="shared" si="17"/>
        <v>4.8120000000000003</v>
      </c>
      <c r="BK16" s="389">
        <f t="shared" si="17"/>
        <v>15.392999999999999</v>
      </c>
      <c r="BL16" s="388">
        <f t="shared" si="17"/>
        <v>6.0289999999999999</v>
      </c>
      <c r="BM16" s="388">
        <f t="shared" si="17"/>
        <v>1.9040000000000001</v>
      </c>
      <c r="BN16" s="390">
        <f t="shared" ref="BN16:CR16" si="18">SUM(BN114:BN125)</f>
        <v>66.099999999999994</v>
      </c>
      <c r="BO16" s="388">
        <f t="shared" si="18"/>
        <v>1.0379999999999998</v>
      </c>
      <c r="BP16" s="389">
        <f t="shared" si="18"/>
        <v>1.0209999999999997</v>
      </c>
      <c r="BQ16" s="389">
        <f t="shared" si="18"/>
        <v>0.59900000000000009</v>
      </c>
      <c r="BR16" s="389">
        <f t="shared" si="18"/>
        <v>2.6579999999999995</v>
      </c>
      <c r="BS16" s="388">
        <f t="shared" si="18"/>
        <v>0.60399999999999998</v>
      </c>
      <c r="BT16" s="388">
        <f t="shared" si="18"/>
        <v>9.4E-2</v>
      </c>
      <c r="BU16" s="388">
        <f t="shared" si="18"/>
        <v>2.4E-2</v>
      </c>
      <c r="BV16" s="390">
        <f t="shared" si="18"/>
        <v>3.38</v>
      </c>
      <c r="BW16" s="388">
        <f t="shared" si="18"/>
        <v>0.41100000000000003</v>
      </c>
      <c r="BX16" s="389">
        <f t="shared" si="18"/>
        <v>1.032</v>
      </c>
      <c r="BY16" s="389">
        <f t="shared" si="18"/>
        <v>0.68899999999999995</v>
      </c>
      <c r="BZ16" s="389">
        <f t="shared" si="18"/>
        <v>2.1319999999999997</v>
      </c>
      <c r="CA16" s="388">
        <f t="shared" si="18"/>
        <v>0</v>
      </c>
      <c r="CB16" s="388">
        <f t="shared" si="18"/>
        <v>0</v>
      </c>
      <c r="CC16" s="388">
        <f t="shared" si="18"/>
        <v>8.3000000000000004E-2</v>
      </c>
      <c r="CD16" s="390">
        <f t="shared" si="18"/>
        <v>2.2149999999999999</v>
      </c>
      <c r="CE16" s="388">
        <f t="shared" si="18"/>
        <v>67.842000000000013</v>
      </c>
      <c r="CF16" s="389">
        <f t="shared" si="18"/>
        <v>83.816000000000003</v>
      </c>
      <c r="CG16" s="389">
        <f t="shared" si="18"/>
        <v>56.31</v>
      </c>
      <c r="CH16" s="389">
        <f t="shared" si="18"/>
        <v>13.942</v>
      </c>
      <c r="CI16" s="389">
        <f t="shared" si="18"/>
        <v>5.1290000000000004</v>
      </c>
      <c r="CJ16" s="389">
        <f t="shared" si="18"/>
        <v>227.03900000000002</v>
      </c>
      <c r="CK16" s="388">
        <f t="shared" si="18"/>
        <v>3.0289999999999999</v>
      </c>
      <c r="CL16" s="388">
        <f t="shared" si="18"/>
        <v>10.967000000000001</v>
      </c>
      <c r="CM16" s="389">
        <f t="shared" si="18"/>
        <v>43.737000000000002</v>
      </c>
      <c r="CN16" s="389">
        <f t="shared" si="18"/>
        <v>22.067999999999994</v>
      </c>
      <c r="CO16" s="389">
        <f t="shared" si="18"/>
        <v>76.77200000000002</v>
      </c>
      <c r="CP16" s="390">
        <f t="shared" si="18"/>
        <v>18.919</v>
      </c>
      <c r="CQ16" s="392">
        <f t="shared" si="18"/>
        <v>7.0139999999999993</v>
      </c>
      <c r="CR16" s="390">
        <f t="shared" si="18"/>
        <v>332.37300000000005</v>
      </c>
    </row>
    <row r="17" spans="1:111" ht="12.75" customHeight="1">
      <c r="A17" s="376"/>
      <c r="B17" s="322"/>
      <c r="C17" s="316"/>
      <c r="D17" s="316"/>
      <c r="E17" s="316"/>
      <c r="F17" s="316"/>
      <c r="G17" s="316"/>
      <c r="H17" s="322"/>
      <c r="I17" s="316"/>
      <c r="J17" s="316"/>
      <c r="K17" s="316"/>
      <c r="L17" s="322"/>
      <c r="M17" s="322"/>
      <c r="N17" s="323"/>
      <c r="O17" s="322"/>
      <c r="P17" s="316"/>
      <c r="Q17" s="316"/>
      <c r="R17" s="316"/>
      <c r="S17" s="316"/>
      <c r="T17" s="316"/>
      <c r="U17" s="322"/>
      <c r="V17" s="316"/>
      <c r="W17" s="316"/>
      <c r="X17" s="316"/>
      <c r="Y17" s="322"/>
      <c r="Z17" s="322"/>
      <c r="AA17" s="323"/>
      <c r="AB17" s="322"/>
      <c r="AC17" s="316"/>
      <c r="AD17" s="316"/>
      <c r="AE17" s="316"/>
      <c r="AF17" s="316"/>
      <c r="AG17" s="316"/>
      <c r="AH17" s="322"/>
      <c r="AI17" s="316"/>
      <c r="AJ17" s="316"/>
      <c r="AK17" s="316"/>
      <c r="AL17" s="322"/>
      <c r="AM17" s="322"/>
      <c r="AN17" s="323"/>
      <c r="AO17" s="322"/>
      <c r="AP17" s="316"/>
      <c r="AQ17" s="316"/>
      <c r="AR17" s="316"/>
      <c r="AS17" s="316"/>
      <c r="AT17" s="316"/>
      <c r="AU17" s="322"/>
      <c r="AV17" s="316"/>
      <c r="AW17" s="316"/>
      <c r="AX17" s="316"/>
      <c r="AY17" s="322"/>
      <c r="AZ17" s="322"/>
      <c r="BA17" s="323"/>
      <c r="BB17" s="322"/>
      <c r="BC17" s="316"/>
      <c r="BD17" s="316"/>
      <c r="BE17" s="316"/>
      <c r="BF17" s="316"/>
      <c r="BG17" s="316"/>
      <c r="BH17" s="322"/>
      <c r="BI17" s="316"/>
      <c r="BJ17" s="316"/>
      <c r="BK17" s="316"/>
      <c r="BL17" s="322"/>
      <c r="BM17" s="322"/>
      <c r="BN17" s="323"/>
      <c r="BO17" s="322"/>
      <c r="BP17" s="316"/>
      <c r="BQ17" s="316"/>
      <c r="BR17" s="316"/>
      <c r="BS17" s="322"/>
      <c r="BT17" s="322"/>
      <c r="BU17" s="322"/>
      <c r="BV17" s="323"/>
      <c r="BW17" s="322"/>
      <c r="BX17" s="316"/>
      <c r="BY17" s="316"/>
      <c r="BZ17" s="316"/>
      <c r="CA17" s="322"/>
      <c r="CB17" s="322"/>
      <c r="CC17" s="322"/>
      <c r="CD17" s="323"/>
      <c r="CE17" s="322"/>
      <c r="CF17" s="316"/>
      <c r="CG17" s="316"/>
      <c r="CH17" s="316"/>
      <c r="CI17" s="316"/>
      <c r="CJ17" s="316"/>
      <c r="CK17" s="322"/>
      <c r="CL17" s="322"/>
      <c r="CM17" s="316"/>
      <c r="CN17" s="316"/>
      <c r="CO17" s="316"/>
      <c r="CP17" s="323"/>
      <c r="CQ17" s="317"/>
      <c r="CR17" s="323"/>
    </row>
    <row r="18" spans="1:111" ht="12.75" customHeight="1">
      <c r="A18" s="194">
        <v>40360</v>
      </c>
      <c r="B18" s="58">
        <v>1.5449999999999999</v>
      </c>
      <c r="C18" s="58">
        <v>1.653</v>
      </c>
      <c r="D18" s="58">
        <v>0.82499999999999996</v>
      </c>
      <c r="E18" s="58">
        <v>0.46899999999999997</v>
      </c>
      <c r="F18" s="58">
        <v>0.371</v>
      </c>
      <c r="G18" s="67">
        <f>SUM(B18:F18)</f>
        <v>4.8629999999999995</v>
      </c>
      <c r="H18" s="66">
        <v>0.51800000000000002</v>
      </c>
      <c r="I18" s="58">
        <v>1.498</v>
      </c>
      <c r="J18" s="58">
        <v>0.49099999999999999</v>
      </c>
      <c r="K18" s="67">
        <f>SUM(H18:J18)</f>
        <v>2.5070000000000001</v>
      </c>
      <c r="L18" s="60">
        <v>0.21099999999999999</v>
      </c>
      <c r="M18" s="60">
        <v>4.8879999999999999</v>
      </c>
      <c r="N18" s="60">
        <f>G18+K18+L18+M18</f>
        <v>12.468999999999999</v>
      </c>
      <c r="O18" s="66">
        <v>2.0390000000000001</v>
      </c>
      <c r="P18" s="58">
        <v>1.1499999999999999</v>
      </c>
      <c r="Q18" s="58">
        <v>0.31</v>
      </c>
      <c r="R18" s="58">
        <v>0.27500000000000002</v>
      </c>
      <c r="S18" s="58">
        <v>0.104</v>
      </c>
      <c r="T18" s="67">
        <f>SUM(O18:S18)</f>
        <v>3.8780000000000001</v>
      </c>
      <c r="U18" s="66">
        <v>0.25800000000000001</v>
      </c>
      <c r="V18" s="58">
        <v>0.55100000000000005</v>
      </c>
      <c r="W18" s="58">
        <v>0.85</v>
      </c>
      <c r="X18" s="67">
        <f>SUM(U18:W18)</f>
        <v>1.659</v>
      </c>
      <c r="Y18" s="60">
        <v>0.14599999999999999</v>
      </c>
      <c r="Z18" s="60">
        <v>2.6640000000000001</v>
      </c>
      <c r="AA18" s="60">
        <f>T18+X18+Y18+Z18</f>
        <v>8.3469999999999995</v>
      </c>
      <c r="AB18" s="66">
        <v>1.5529999999999999</v>
      </c>
      <c r="AC18" s="58">
        <v>2.323</v>
      </c>
      <c r="AD18" s="58">
        <v>0.223</v>
      </c>
      <c r="AE18" s="58">
        <v>1.105</v>
      </c>
      <c r="AF18" s="58">
        <v>0.154</v>
      </c>
      <c r="AG18" s="67">
        <f>SUM(AB18:AF18)</f>
        <v>5.3580000000000005</v>
      </c>
      <c r="AH18" s="66">
        <v>0.53600000000000003</v>
      </c>
      <c r="AI18" s="58">
        <v>1.462</v>
      </c>
      <c r="AJ18" s="58">
        <v>0.66900000000000004</v>
      </c>
      <c r="AK18" s="67">
        <f>SUM(AH18:AJ18)</f>
        <v>2.6669999999999998</v>
      </c>
      <c r="AL18" s="60">
        <v>0.40799999999999997</v>
      </c>
      <c r="AM18" s="60">
        <v>0.77100000000000002</v>
      </c>
      <c r="AN18" s="60">
        <f>AG18+AK18+AL18+AM18</f>
        <v>9.2040000000000006</v>
      </c>
      <c r="AO18" s="66">
        <v>0.54400000000000004</v>
      </c>
      <c r="AP18" s="58">
        <v>0.36499999999999999</v>
      </c>
      <c r="AQ18" s="58">
        <v>0.61399999999999999</v>
      </c>
      <c r="AR18" s="58">
        <v>0.128</v>
      </c>
      <c r="AS18" s="58">
        <v>9.8000000000000004E-2</v>
      </c>
      <c r="AT18" s="67">
        <f>SUM(AO18:AS18)</f>
        <v>1.7490000000000003</v>
      </c>
      <c r="AU18" s="66">
        <v>0.121</v>
      </c>
      <c r="AV18" s="58">
        <v>0.17699999999999999</v>
      </c>
      <c r="AW18" s="58">
        <v>0.215</v>
      </c>
      <c r="AX18" s="67">
        <f>SUM(AU18:AW18)</f>
        <v>0.51300000000000001</v>
      </c>
      <c r="AY18" s="60">
        <v>0.109</v>
      </c>
      <c r="AZ18" s="60">
        <v>0.08</v>
      </c>
      <c r="BA18" s="60">
        <f>AZ18+AY18+AX18+AT18</f>
        <v>2.4510000000000005</v>
      </c>
      <c r="BB18" s="66">
        <v>0.54300000000000004</v>
      </c>
      <c r="BC18" s="58">
        <v>1.671</v>
      </c>
      <c r="BD18" s="58">
        <v>0.39500000000000002</v>
      </c>
      <c r="BE18" s="58">
        <v>0.55900000000000005</v>
      </c>
      <c r="BF18" s="58">
        <v>0.125</v>
      </c>
      <c r="BG18" s="67">
        <f>SUM(BB18:BF18)</f>
        <v>3.2930000000000001</v>
      </c>
      <c r="BH18" s="66">
        <v>0.33300000000000002</v>
      </c>
      <c r="BI18" s="58">
        <v>0.60499999999999998</v>
      </c>
      <c r="BJ18" s="58">
        <v>0.40600000000000003</v>
      </c>
      <c r="BK18" s="67">
        <f>SUM(BH18:BJ18)</f>
        <v>1.3439999999999999</v>
      </c>
      <c r="BL18" s="60">
        <v>0.26700000000000002</v>
      </c>
      <c r="BM18" s="60">
        <v>0.18</v>
      </c>
      <c r="BN18" s="60">
        <f>BM18+BL18+BK18+BG18</f>
        <v>5.0839999999999996</v>
      </c>
      <c r="BO18" s="66">
        <v>8.3000000000000004E-2</v>
      </c>
      <c r="BP18" s="58">
        <v>0.13</v>
      </c>
      <c r="BQ18" s="58">
        <v>0.14000000000000001</v>
      </c>
      <c r="BR18" s="67">
        <f>SUM(BO18:BQ18)</f>
        <v>0.35300000000000004</v>
      </c>
      <c r="BS18" s="66">
        <v>0.14199999999999999</v>
      </c>
      <c r="BT18" s="391">
        <v>2.1000000000000001E-2</v>
      </c>
      <c r="BU18" s="391">
        <v>3.0000000000000001E-3</v>
      </c>
      <c r="BV18" s="390">
        <v>0.51900000000000002</v>
      </c>
      <c r="BW18" s="66">
        <v>4.8000000000000001E-2</v>
      </c>
      <c r="BX18" s="58">
        <v>0.17199999999999999</v>
      </c>
      <c r="BY18" s="58">
        <v>0.104</v>
      </c>
      <c r="BZ18" s="67">
        <f>SUM(BW18:BY18)</f>
        <v>0.32399999999999995</v>
      </c>
      <c r="CA18" s="66">
        <v>0.10100000000000001</v>
      </c>
      <c r="CB18" s="60">
        <v>3.5000000000000003E-2</v>
      </c>
      <c r="CC18" s="60">
        <v>1.9E-2</v>
      </c>
      <c r="CD18" s="60">
        <f>CC18+CB18+CA18+BZ18</f>
        <v>0.47899999999999998</v>
      </c>
      <c r="CE18" s="66">
        <f>BW18+BO18+BB18+AO18+AB18+O18+B18</f>
        <v>6.3550000000000004</v>
      </c>
      <c r="CF18" s="58">
        <f>BX18+BP18+BC18+AP18+AC18+P18+C18</f>
        <v>7.4640000000000004</v>
      </c>
      <c r="CG18" s="58">
        <v>2.4430000000000001</v>
      </c>
      <c r="CH18" s="58">
        <v>2.6749999999999998</v>
      </c>
      <c r="CI18" s="58">
        <v>0.88100000000000001</v>
      </c>
      <c r="CJ18" s="67">
        <f>SUM(CE18:CI18)</f>
        <v>19.818000000000001</v>
      </c>
      <c r="CK18" s="66">
        <v>0.94699999999999995</v>
      </c>
      <c r="CL18" s="66">
        <v>1.8180000000000001</v>
      </c>
      <c r="CM18" s="58">
        <v>4.4180000000000001</v>
      </c>
      <c r="CN18" s="58">
        <v>2.6970000000000001</v>
      </c>
      <c r="CO18" s="58">
        <f>SUM(CL18:CN18)</f>
        <v>8.9329999999999998</v>
      </c>
      <c r="CP18" s="400">
        <f>SUM(CB18,BT18,BL18,AY18,AL18,Y18,L18)</f>
        <v>1.1970000000000001</v>
      </c>
      <c r="CQ18" s="400">
        <v>7.6580000000000004</v>
      </c>
      <c r="CR18" s="400">
        <f>SUM(CO18:CQ18)+CJ18+CK18</f>
        <v>38.553000000000004</v>
      </c>
      <c r="CT18" s="268"/>
    </row>
    <row r="19" spans="1:111" ht="12.75" customHeight="1">
      <c r="A19" s="194">
        <v>40391</v>
      </c>
      <c r="B19" s="388">
        <v>1.609</v>
      </c>
      <c r="C19" s="389">
        <v>1.409</v>
      </c>
      <c r="D19" s="389">
        <v>0.224</v>
      </c>
      <c r="E19" s="389">
        <v>0.40200000000000002</v>
      </c>
      <c r="F19" s="389">
        <v>0.32200000000000001</v>
      </c>
      <c r="G19" s="389">
        <f t="shared" ref="G19:G82" si="19">SUM(B19:F19)</f>
        <v>3.9660000000000002</v>
      </c>
      <c r="H19" s="388">
        <v>0.434</v>
      </c>
      <c r="I19" s="389">
        <v>1.0920000000000001</v>
      </c>
      <c r="J19" s="389">
        <v>0.58499999999999996</v>
      </c>
      <c r="K19" s="389">
        <f t="shared" ref="K19:K82" si="20">SUM(H19:J19)</f>
        <v>2.1109999999999998</v>
      </c>
      <c r="L19" s="388">
        <v>0.19700000000000001</v>
      </c>
      <c r="M19" s="388">
        <v>4.8730000000000002</v>
      </c>
      <c r="N19" s="390">
        <f t="shared" ref="N19:N82" si="21">G19+K19+L19+M19</f>
        <v>11.147</v>
      </c>
      <c r="O19" s="388">
        <v>1.944</v>
      </c>
      <c r="P19" s="389">
        <v>1.0660000000000001</v>
      </c>
      <c r="Q19" s="389">
        <v>0.34</v>
      </c>
      <c r="R19" s="389">
        <v>0.26</v>
      </c>
      <c r="S19" s="389">
        <v>0.121</v>
      </c>
      <c r="T19" s="389">
        <f t="shared" ref="T19:T82" si="22">SUM(O19:S19)</f>
        <v>3.7309999999999994</v>
      </c>
      <c r="U19" s="388">
        <v>0.22600000000000001</v>
      </c>
      <c r="V19" s="389">
        <v>0.48899999999999999</v>
      </c>
      <c r="W19" s="389">
        <v>0.55200000000000005</v>
      </c>
      <c r="X19" s="389">
        <f t="shared" ref="X19:X82" si="23">SUM(U19:W19)</f>
        <v>1.2669999999999999</v>
      </c>
      <c r="Y19" s="388">
        <v>0.13500000000000001</v>
      </c>
      <c r="Z19" s="388">
        <v>2.7839999999999998</v>
      </c>
      <c r="AA19" s="390">
        <f t="shared" ref="AA19:AA82" si="24">T19+X19+Y19+Z19</f>
        <v>7.9169999999999989</v>
      </c>
      <c r="AB19" s="388">
        <v>1.548</v>
      </c>
      <c r="AC19" s="389">
        <v>1.9930000000000001</v>
      </c>
      <c r="AD19" s="389">
        <v>0.224</v>
      </c>
      <c r="AE19" s="389">
        <v>0.96199999999999997</v>
      </c>
      <c r="AF19" s="389">
        <v>0.14599999999999999</v>
      </c>
      <c r="AG19" s="389">
        <f t="shared" ref="AG19:AG82" si="25">SUM(AB19:AF19)</f>
        <v>4.8730000000000002</v>
      </c>
      <c r="AH19" s="388">
        <v>0.628</v>
      </c>
      <c r="AI19" s="389">
        <v>1.379</v>
      </c>
      <c r="AJ19" s="389">
        <v>0.57599999999999996</v>
      </c>
      <c r="AK19" s="389">
        <f t="shared" ref="AK19:AK82" si="26">SUM(AH19:AJ19)</f>
        <v>2.5830000000000002</v>
      </c>
      <c r="AL19" s="388">
        <v>0.35299999999999998</v>
      </c>
      <c r="AM19" s="388">
        <v>0.47</v>
      </c>
      <c r="AN19" s="390">
        <f t="shared" ref="AN19:AN82" si="27">AG19+AK19+AL19+AM19</f>
        <v>8.2789999999999999</v>
      </c>
      <c r="AO19" s="388">
        <v>0.51800000000000002</v>
      </c>
      <c r="AP19" s="389">
        <v>0.317</v>
      </c>
      <c r="AQ19" s="389">
        <v>0.56999999999999995</v>
      </c>
      <c r="AR19" s="389">
        <v>0.13300000000000001</v>
      </c>
      <c r="AS19" s="389">
        <v>6.6000000000000003E-2</v>
      </c>
      <c r="AT19" s="389">
        <f t="shared" ref="AT19:AT82" si="28">SUM(AO19:AS19)</f>
        <v>1.6039999999999999</v>
      </c>
      <c r="AU19" s="388">
        <v>7.2999999999999995E-2</v>
      </c>
      <c r="AV19" s="389">
        <v>0.13400000000000001</v>
      </c>
      <c r="AW19" s="389">
        <v>0.23300000000000001</v>
      </c>
      <c r="AX19" s="389">
        <f t="shared" ref="AX19:AX82" si="29">SUM(AU19:AW19)</f>
        <v>0.44000000000000006</v>
      </c>
      <c r="AY19" s="388">
        <v>9.6000000000000002E-2</v>
      </c>
      <c r="AZ19" s="388">
        <v>0.105</v>
      </c>
      <c r="BA19" s="390">
        <f t="shared" ref="BA19:BA82" si="30">AZ19+AY19+AX19+AT19</f>
        <v>2.2450000000000001</v>
      </c>
      <c r="BB19" s="388">
        <v>0.59599999999999997</v>
      </c>
      <c r="BC19" s="389">
        <v>1.486</v>
      </c>
      <c r="BD19" s="389">
        <v>0.33400000000000002</v>
      </c>
      <c r="BE19" s="389">
        <v>0.54400000000000004</v>
      </c>
      <c r="BF19" s="389">
        <v>8.2000000000000003E-2</v>
      </c>
      <c r="BG19" s="389">
        <f t="shared" ref="BG19:BG82" si="31">SUM(BB19:BF19)</f>
        <v>3.0419999999999998</v>
      </c>
      <c r="BH19" s="388">
        <v>0.35699999999999998</v>
      </c>
      <c r="BI19" s="389">
        <v>0.55800000000000005</v>
      </c>
      <c r="BJ19" s="389">
        <v>0.29899999999999999</v>
      </c>
      <c r="BK19" s="389">
        <f t="shared" ref="BK19:BK82" si="32">SUM(BH19:BJ19)</f>
        <v>1.214</v>
      </c>
      <c r="BL19" s="388">
        <v>0.29099999999999998</v>
      </c>
      <c r="BM19" s="388">
        <v>0.27300000000000002</v>
      </c>
      <c r="BN19" s="390">
        <f t="shared" ref="BN19:BN82" si="33">BM19+BL19+BK19+BG19</f>
        <v>4.82</v>
      </c>
      <c r="BO19" s="388">
        <v>9.1999999999999998E-2</v>
      </c>
      <c r="BP19" s="389">
        <v>9.7000000000000003E-2</v>
      </c>
      <c r="BQ19" s="389">
        <v>9.6000000000000002E-2</v>
      </c>
      <c r="BR19" s="389">
        <f t="shared" ref="BR19:BR82" si="34">SUM(BO19:BQ19)</f>
        <v>0.28500000000000003</v>
      </c>
      <c r="BS19" s="388">
        <v>0.13100000000000001</v>
      </c>
      <c r="BT19" s="391">
        <v>1.2E-2</v>
      </c>
      <c r="BU19" s="391">
        <v>3.0000000000000001E-3</v>
      </c>
      <c r="BV19" s="390">
        <v>0.43099999999999999</v>
      </c>
      <c r="BW19" s="388">
        <v>4.1000000000000002E-2</v>
      </c>
      <c r="BX19" s="389">
        <v>0.14899999999999999</v>
      </c>
      <c r="BY19" s="389">
        <v>0.151</v>
      </c>
      <c r="BZ19" s="389">
        <f t="shared" ref="BZ19:BZ82" si="35">SUM(BW19:BY19)</f>
        <v>0.34099999999999997</v>
      </c>
      <c r="CA19" s="388">
        <v>0.13600000000000001</v>
      </c>
      <c r="CB19" s="388">
        <v>0.04</v>
      </c>
      <c r="CC19" s="388">
        <v>2.3E-2</v>
      </c>
      <c r="CD19" s="390">
        <f t="shared" ref="CD19:CD82" si="36">CC19+CB19+CA19+BZ19</f>
        <v>0.54</v>
      </c>
      <c r="CE19" s="388">
        <f t="shared" ref="CE19:CF82" si="37">BW19+BO19+BB19+AO19+AB19+O19+B19</f>
        <v>6.3479999999999999</v>
      </c>
      <c r="CF19" s="389">
        <f t="shared" si="37"/>
        <v>6.5169999999999995</v>
      </c>
      <c r="CG19" s="389">
        <v>1.7509999999999999</v>
      </c>
      <c r="CH19" s="389">
        <v>2.4780000000000002</v>
      </c>
      <c r="CI19" s="389">
        <v>0.748</v>
      </c>
      <c r="CJ19" s="389">
        <f t="shared" ref="CJ19:CJ82" si="38">SUM(CE19:CI19)</f>
        <v>17.841999999999999</v>
      </c>
      <c r="CK19" s="388">
        <v>1.01</v>
      </c>
      <c r="CL19" s="388">
        <v>1.7589999999999999</v>
      </c>
      <c r="CM19" s="389">
        <v>3.7639999999999998</v>
      </c>
      <c r="CN19" s="389">
        <v>2.359</v>
      </c>
      <c r="CO19" s="389">
        <f t="shared" ref="CO19:CO82" si="39">SUM(CL19:CN19)</f>
        <v>7.8819999999999997</v>
      </c>
      <c r="CP19" s="390">
        <f t="shared" ref="CP19:CP82" si="40">SUM(CB19,BT19,BL19,AY19,AL19,Y19,L19)</f>
        <v>1.1239999999999999</v>
      </c>
      <c r="CQ19" s="392">
        <v>7.5209999999999999</v>
      </c>
      <c r="CR19" s="390">
        <f t="shared" ref="CR19:CR82" si="41">SUM(CO19:CQ19)+CJ19+CK19</f>
        <v>35.378999999999998</v>
      </c>
      <c r="CT19" s="268"/>
      <c r="CU19" s="268"/>
      <c r="CV19" s="268"/>
      <c r="CW19" s="268"/>
      <c r="CX19" s="268"/>
      <c r="CY19" s="268"/>
      <c r="CZ19" s="268"/>
      <c r="DA19" s="268"/>
      <c r="DB19" s="268"/>
      <c r="DC19" s="268"/>
      <c r="DD19" s="268"/>
      <c r="DE19" s="268"/>
      <c r="DF19" s="268"/>
      <c r="DG19" s="268"/>
    </row>
    <row r="20" spans="1:111" ht="12.75" customHeight="1">
      <c r="A20" s="194">
        <v>40422</v>
      </c>
      <c r="B20" s="388">
        <v>1.452</v>
      </c>
      <c r="C20" s="389">
        <v>1.702</v>
      </c>
      <c r="D20" s="389">
        <v>0.23400000000000001</v>
      </c>
      <c r="E20" s="389">
        <v>0.40799999999999997</v>
      </c>
      <c r="F20" s="389">
        <v>0.373</v>
      </c>
      <c r="G20" s="389">
        <f t="shared" si="19"/>
        <v>4.1689999999999996</v>
      </c>
      <c r="H20" s="388">
        <v>0.496</v>
      </c>
      <c r="I20" s="389">
        <v>1.1499999999999999</v>
      </c>
      <c r="J20" s="389">
        <v>0.56000000000000005</v>
      </c>
      <c r="K20" s="389">
        <f t="shared" si="20"/>
        <v>2.206</v>
      </c>
      <c r="L20" s="388">
        <v>0.214</v>
      </c>
      <c r="M20" s="388">
        <v>5.01</v>
      </c>
      <c r="N20" s="390">
        <f t="shared" si="21"/>
        <v>11.599</v>
      </c>
      <c r="O20" s="388">
        <v>1.766</v>
      </c>
      <c r="P20" s="389">
        <v>1.141</v>
      </c>
      <c r="Q20" s="389">
        <v>0.35</v>
      </c>
      <c r="R20" s="389">
        <v>0.27600000000000002</v>
      </c>
      <c r="S20" s="389">
        <v>0.186</v>
      </c>
      <c r="T20" s="389">
        <f t="shared" si="22"/>
        <v>3.7190000000000003</v>
      </c>
      <c r="U20" s="388">
        <v>0.24199999999999999</v>
      </c>
      <c r="V20" s="389">
        <v>0.52</v>
      </c>
      <c r="W20" s="389">
        <v>0.45500000000000002</v>
      </c>
      <c r="X20" s="389">
        <f t="shared" si="23"/>
        <v>1.2170000000000001</v>
      </c>
      <c r="Y20" s="388">
        <v>0.13700000000000001</v>
      </c>
      <c r="Z20" s="388">
        <v>2.7120000000000002</v>
      </c>
      <c r="AA20" s="390">
        <f t="shared" si="24"/>
        <v>7.7850000000000001</v>
      </c>
      <c r="AB20" s="388">
        <v>1.3839999999999999</v>
      </c>
      <c r="AC20" s="389">
        <v>2.282</v>
      </c>
      <c r="AD20" s="389">
        <v>0.20799999999999999</v>
      </c>
      <c r="AE20" s="389">
        <v>0.97199999999999998</v>
      </c>
      <c r="AF20" s="389">
        <v>0.122</v>
      </c>
      <c r="AG20" s="389">
        <f t="shared" si="25"/>
        <v>4.968</v>
      </c>
      <c r="AH20" s="388">
        <v>0.61899999999999999</v>
      </c>
      <c r="AI20" s="389">
        <v>1.351</v>
      </c>
      <c r="AJ20" s="389">
        <v>0.52900000000000003</v>
      </c>
      <c r="AK20" s="389">
        <f t="shared" si="26"/>
        <v>2.4990000000000001</v>
      </c>
      <c r="AL20" s="388">
        <v>0.42299999999999999</v>
      </c>
      <c r="AM20" s="388">
        <v>0.52800000000000002</v>
      </c>
      <c r="AN20" s="390">
        <f t="shared" si="27"/>
        <v>8.418000000000001</v>
      </c>
      <c r="AO20" s="388">
        <v>0.53</v>
      </c>
      <c r="AP20" s="389">
        <v>0.33400000000000002</v>
      </c>
      <c r="AQ20" s="389">
        <v>0.60499999999999998</v>
      </c>
      <c r="AR20" s="389">
        <v>0.10199999999999999</v>
      </c>
      <c r="AS20" s="389">
        <v>7.3999999999999996E-2</v>
      </c>
      <c r="AT20" s="389">
        <f t="shared" si="28"/>
        <v>1.6450000000000002</v>
      </c>
      <c r="AU20" s="388">
        <v>5.6000000000000001E-2</v>
      </c>
      <c r="AV20" s="389">
        <v>0.13300000000000001</v>
      </c>
      <c r="AW20" s="389">
        <v>0.26500000000000001</v>
      </c>
      <c r="AX20" s="389">
        <f t="shared" si="29"/>
        <v>0.45400000000000001</v>
      </c>
      <c r="AY20" s="388">
        <v>6.8000000000000005E-2</v>
      </c>
      <c r="AZ20" s="388">
        <v>5.2999999999999999E-2</v>
      </c>
      <c r="BA20" s="390">
        <f t="shared" si="30"/>
        <v>2.2200000000000002</v>
      </c>
      <c r="BB20" s="388">
        <v>0.52200000000000002</v>
      </c>
      <c r="BC20" s="389">
        <v>1.849</v>
      </c>
      <c r="BD20" s="389">
        <v>0.39</v>
      </c>
      <c r="BE20" s="389">
        <v>0.63600000000000001</v>
      </c>
      <c r="BF20" s="389">
        <v>0.106</v>
      </c>
      <c r="BG20" s="389">
        <f t="shared" si="31"/>
        <v>3.5030000000000001</v>
      </c>
      <c r="BH20" s="388">
        <v>0.32600000000000001</v>
      </c>
      <c r="BI20" s="389">
        <v>0.66200000000000003</v>
      </c>
      <c r="BJ20" s="389">
        <v>0.36399999999999999</v>
      </c>
      <c r="BK20" s="389">
        <f t="shared" si="32"/>
        <v>1.3519999999999999</v>
      </c>
      <c r="BL20" s="388">
        <v>0.29699999999999999</v>
      </c>
      <c r="BM20" s="388">
        <v>0.314</v>
      </c>
      <c r="BN20" s="390">
        <f t="shared" si="33"/>
        <v>5.4660000000000002</v>
      </c>
      <c r="BO20" s="388">
        <v>8.3000000000000004E-2</v>
      </c>
      <c r="BP20" s="389">
        <v>0.115</v>
      </c>
      <c r="BQ20" s="389">
        <v>0.109</v>
      </c>
      <c r="BR20" s="389">
        <f t="shared" si="34"/>
        <v>0.307</v>
      </c>
      <c r="BS20" s="388">
        <v>0.11899999999999999</v>
      </c>
      <c r="BT20" s="391">
        <v>1.2E-2</v>
      </c>
      <c r="BU20" s="391">
        <v>0</v>
      </c>
      <c r="BV20" s="390">
        <v>0.438</v>
      </c>
      <c r="BW20" s="388">
        <v>3.9E-2</v>
      </c>
      <c r="BX20" s="389">
        <v>0.11899999999999999</v>
      </c>
      <c r="BY20" s="389">
        <v>0.16500000000000001</v>
      </c>
      <c r="BZ20" s="389">
        <f t="shared" si="35"/>
        <v>0.32300000000000001</v>
      </c>
      <c r="CA20" s="388">
        <v>0.107</v>
      </c>
      <c r="CB20" s="388">
        <v>3.7999999999999999E-2</v>
      </c>
      <c r="CC20" s="388">
        <v>1.4E-2</v>
      </c>
      <c r="CD20" s="390">
        <f t="shared" si="36"/>
        <v>0.48199999999999998</v>
      </c>
      <c r="CE20" s="388">
        <f t="shared" si="37"/>
        <v>5.7759999999999998</v>
      </c>
      <c r="CF20" s="389">
        <f t="shared" si="37"/>
        <v>7.5419999999999998</v>
      </c>
      <c r="CG20" s="389">
        <v>1.887</v>
      </c>
      <c r="CH20" s="389">
        <v>2.556</v>
      </c>
      <c r="CI20" s="389">
        <v>0.873</v>
      </c>
      <c r="CJ20" s="389">
        <f t="shared" si="38"/>
        <v>18.634</v>
      </c>
      <c r="CK20" s="388">
        <v>1.034</v>
      </c>
      <c r="CL20" s="388">
        <v>1.7949999999999999</v>
      </c>
      <c r="CM20" s="389">
        <v>3.9319999999999999</v>
      </c>
      <c r="CN20" s="389">
        <v>2.2269999999999999</v>
      </c>
      <c r="CO20" s="389">
        <f t="shared" si="39"/>
        <v>7.9540000000000006</v>
      </c>
      <c r="CP20" s="390">
        <f t="shared" si="40"/>
        <v>1.1890000000000001</v>
      </c>
      <c r="CQ20" s="392">
        <v>7.5970000000000004</v>
      </c>
      <c r="CR20" s="390">
        <f t="shared" si="41"/>
        <v>36.408000000000001</v>
      </c>
      <c r="CT20" s="268"/>
      <c r="CU20" s="268"/>
      <c r="CV20" s="268"/>
      <c r="CW20" s="268"/>
      <c r="CX20" s="268"/>
      <c r="CY20" s="268"/>
      <c r="CZ20" s="268"/>
      <c r="DA20" s="268"/>
      <c r="DB20" s="268"/>
      <c r="DC20" s="268"/>
      <c r="DD20" s="268"/>
      <c r="DE20" s="268"/>
      <c r="DF20" s="268"/>
      <c r="DG20" s="268"/>
    </row>
    <row r="21" spans="1:111" ht="12.75" customHeight="1">
      <c r="A21" s="194">
        <v>40452</v>
      </c>
      <c r="B21" s="388">
        <v>1.4650000000000001</v>
      </c>
      <c r="C21" s="389">
        <v>1.4350000000000001</v>
      </c>
      <c r="D21" s="389">
        <v>0.20200000000000001</v>
      </c>
      <c r="E21" s="389">
        <v>0.39</v>
      </c>
      <c r="F21" s="389">
        <v>0.317</v>
      </c>
      <c r="G21" s="389">
        <f t="shared" si="19"/>
        <v>3.8090000000000006</v>
      </c>
      <c r="H21" s="388">
        <v>0.37</v>
      </c>
      <c r="I21" s="389">
        <v>1.1459999999999999</v>
      </c>
      <c r="J21" s="389">
        <v>0.54700000000000004</v>
      </c>
      <c r="K21" s="389">
        <f t="shared" si="20"/>
        <v>2.0630000000000002</v>
      </c>
      <c r="L21" s="388">
        <v>0.24</v>
      </c>
      <c r="M21" s="388">
        <v>4.6829999999999998</v>
      </c>
      <c r="N21" s="390">
        <f t="shared" si="21"/>
        <v>10.795000000000002</v>
      </c>
      <c r="O21" s="388">
        <v>1.6879999999999999</v>
      </c>
      <c r="P21" s="389">
        <v>1.1140000000000001</v>
      </c>
      <c r="Q21" s="389">
        <v>0.32100000000000001</v>
      </c>
      <c r="R21" s="389">
        <v>0.30099999999999999</v>
      </c>
      <c r="S21" s="389">
        <v>0.11700000000000001</v>
      </c>
      <c r="T21" s="389">
        <f t="shared" si="22"/>
        <v>3.5410000000000004</v>
      </c>
      <c r="U21" s="388">
        <v>0.22</v>
      </c>
      <c r="V21" s="389">
        <v>0.52500000000000002</v>
      </c>
      <c r="W21" s="389">
        <v>0.499</v>
      </c>
      <c r="X21" s="389">
        <f t="shared" si="23"/>
        <v>1.244</v>
      </c>
      <c r="Y21" s="388">
        <v>0.20399999999999999</v>
      </c>
      <c r="Z21" s="388">
        <v>2.5529999999999999</v>
      </c>
      <c r="AA21" s="390">
        <f t="shared" si="24"/>
        <v>7.5419999999999998</v>
      </c>
      <c r="AB21" s="388">
        <v>1.278</v>
      </c>
      <c r="AC21" s="389">
        <v>1.841</v>
      </c>
      <c r="AD21" s="389">
        <v>0.16200000000000001</v>
      </c>
      <c r="AE21" s="389">
        <v>0.92800000000000005</v>
      </c>
      <c r="AF21" s="389">
        <v>0.11899999999999999</v>
      </c>
      <c r="AG21" s="389">
        <f t="shared" si="25"/>
        <v>4.3279999999999994</v>
      </c>
      <c r="AH21" s="388">
        <v>0.52400000000000002</v>
      </c>
      <c r="AI21" s="389">
        <v>1.3149999999999999</v>
      </c>
      <c r="AJ21" s="389">
        <v>0.34200000000000003</v>
      </c>
      <c r="AK21" s="389">
        <f t="shared" si="26"/>
        <v>2.181</v>
      </c>
      <c r="AL21" s="388">
        <v>0.42199999999999999</v>
      </c>
      <c r="AM21" s="388">
        <v>0.64900000000000002</v>
      </c>
      <c r="AN21" s="390">
        <f t="shared" si="27"/>
        <v>7.5799999999999992</v>
      </c>
      <c r="AO21" s="388">
        <v>0.47799999999999998</v>
      </c>
      <c r="AP21" s="389">
        <v>0.309</v>
      </c>
      <c r="AQ21" s="389">
        <v>0.65300000000000002</v>
      </c>
      <c r="AR21" s="389">
        <v>0.14000000000000001</v>
      </c>
      <c r="AS21" s="389">
        <v>3.2000000000000001E-2</v>
      </c>
      <c r="AT21" s="389">
        <f t="shared" si="28"/>
        <v>1.6120000000000001</v>
      </c>
      <c r="AU21" s="388">
        <v>6.7000000000000004E-2</v>
      </c>
      <c r="AV21" s="389">
        <v>0.13400000000000001</v>
      </c>
      <c r="AW21" s="389">
        <v>0.17299999999999999</v>
      </c>
      <c r="AX21" s="389">
        <f t="shared" si="29"/>
        <v>0.374</v>
      </c>
      <c r="AY21" s="388">
        <v>9.2999999999999999E-2</v>
      </c>
      <c r="AZ21" s="388">
        <v>6.6000000000000003E-2</v>
      </c>
      <c r="BA21" s="390">
        <f t="shared" si="30"/>
        <v>2.145</v>
      </c>
      <c r="BB21" s="388">
        <v>0.55900000000000005</v>
      </c>
      <c r="BC21" s="389">
        <v>1.7350000000000001</v>
      </c>
      <c r="BD21" s="389">
        <v>0.26500000000000001</v>
      </c>
      <c r="BE21" s="389">
        <v>0.497</v>
      </c>
      <c r="BF21" s="389">
        <v>9.7000000000000003E-2</v>
      </c>
      <c r="BG21" s="389">
        <f t="shared" si="31"/>
        <v>3.153</v>
      </c>
      <c r="BH21" s="388">
        <v>0.30199999999999999</v>
      </c>
      <c r="BI21" s="389">
        <v>0.53700000000000003</v>
      </c>
      <c r="BJ21" s="389">
        <v>0.39700000000000002</v>
      </c>
      <c r="BK21" s="389">
        <f t="shared" si="32"/>
        <v>1.236</v>
      </c>
      <c r="BL21" s="388">
        <v>0.28199999999999997</v>
      </c>
      <c r="BM21" s="388">
        <v>0.222</v>
      </c>
      <c r="BN21" s="390">
        <f t="shared" si="33"/>
        <v>4.8929999999999998</v>
      </c>
      <c r="BO21" s="388">
        <v>8.2000000000000003E-2</v>
      </c>
      <c r="BP21" s="389">
        <v>0.11899999999999999</v>
      </c>
      <c r="BQ21" s="389">
        <v>0.104</v>
      </c>
      <c r="BR21" s="389">
        <f t="shared" si="34"/>
        <v>0.30499999999999999</v>
      </c>
      <c r="BS21" s="388">
        <v>0.109</v>
      </c>
      <c r="BT21" s="391">
        <v>1.0999999999999999E-2</v>
      </c>
      <c r="BU21" s="391">
        <v>0</v>
      </c>
      <c r="BV21" s="390">
        <v>0.42499999999999999</v>
      </c>
      <c r="BW21" s="388">
        <v>4.2999999999999997E-2</v>
      </c>
      <c r="BX21" s="389">
        <v>0.14000000000000001</v>
      </c>
      <c r="BY21" s="389">
        <v>0.115</v>
      </c>
      <c r="BZ21" s="389">
        <f t="shared" si="35"/>
        <v>0.29799999999999999</v>
      </c>
      <c r="CA21" s="388">
        <v>7.3999999999999996E-2</v>
      </c>
      <c r="CB21" s="388">
        <v>5.3999999999999999E-2</v>
      </c>
      <c r="CC21" s="388">
        <v>1.4999999999999999E-2</v>
      </c>
      <c r="CD21" s="390">
        <f t="shared" si="36"/>
        <v>0.441</v>
      </c>
      <c r="CE21" s="388">
        <f t="shared" si="37"/>
        <v>5.593</v>
      </c>
      <c r="CF21" s="389">
        <f t="shared" si="37"/>
        <v>6.6929999999999996</v>
      </c>
      <c r="CG21" s="389">
        <v>1.677</v>
      </c>
      <c r="CH21" s="389">
        <v>2.383</v>
      </c>
      <c r="CI21" s="389">
        <v>0.7</v>
      </c>
      <c r="CJ21" s="389">
        <f t="shared" si="38"/>
        <v>17.045999999999999</v>
      </c>
      <c r="CK21" s="388">
        <v>1.087</v>
      </c>
      <c r="CL21" s="388">
        <v>1.51</v>
      </c>
      <c r="CM21" s="389">
        <v>3.7629999999999999</v>
      </c>
      <c r="CN21" s="389">
        <v>2.008</v>
      </c>
      <c r="CO21" s="389">
        <f t="shared" si="39"/>
        <v>7.2809999999999997</v>
      </c>
      <c r="CP21" s="390">
        <f t="shared" si="40"/>
        <v>1.3059999999999998</v>
      </c>
      <c r="CQ21" s="392">
        <v>7.101</v>
      </c>
      <c r="CR21" s="390">
        <f t="shared" si="41"/>
        <v>33.820999999999998</v>
      </c>
      <c r="CT21" s="268"/>
      <c r="CU21" s="268"/>
      <c r="CV21" s="268"/>
      <c r="CW21" s="268"/>
      <c r="CX21" s="268"/>
      <c r="CY21" s="268"/>
      <c r="CZ21" s="268"/>
      <c r="DA21" s="268"/>
      <c r="DB21" s="268"/>
      <c r="DC21" s="268"/>
      <c r="DD21" s="268"/>
      <c r="DE21" s="268"/>
      <c r="DF21" s="268"/>
      <c r="DG21" s="268"/>
    </row>
    <row r="22" spans="1:111" ht="12.75" customHeight="1">
      <c r="A22" s="194">
        <v>40483</v>
      </c>
      <c r="B22" s="388">
        <v>1.538</v>
      </c>
      <c r="C22" s="389">
        <v>1.714</v>
      </c>
      <c r="D22" s="389">
        <v>0.27600000000000002</v>
      </c>
      <c r="E22" s="389">
        <v>0.42299999999999999</v>
      </c>
      <c r="F22" s="389">
        <v>0.36599999999999999</v>
      </c>
      <c r="G22" s="389">
        <f t="shared" si="19"/>
        <v>4.3169999999999993</v>
      </c>
      <c r="H22" s="388">
        <v>0.50800000000000001</v>
      </c>
      <c r="I22" s="389">
        <v>1.258</v>
      </c>
      <c r="J22" s="389">
        <v>0.61299999999999999</v>
      </c>
      <c r="K22" s="389">
        <f t="shared" si="20"/>
        <v>2.379</v>
      </c>
      <c r="L22" s="388">
        <v>0.27300000000000002</v>
      </c>
      <c r="M22" s="388">
        <v>6.1950000000000003</v>
      </c>
      <c r="N22" s="390">
        <f t="shared" si="21"/>
        <v>13.164</v>
      </c>
      <c r="O22" s="388">
        <v>1.9590000000000001</v>
      </c>
      <c r="P22" s="389">
        <v>1.2490000000000001</v>
      </c>
      <c r="Q22" s="389">
        <v>0.35499999999999998</v>
      </c>
      <c r="R22" s="389">
        <v>0.32500000000000001</v>
      </c>
      <c r="S22" s="389">
        <v>0.129</v>
      </c>
      <c r="T22" s="389">
        <f t="shared" si="22"/>
        <v>4.0170000000000003</v>
      </c>
      <c r="U22" s="388">
        <v>0.20499999999999999</v>
      </c>
      <c r="V22" s="389">
        <v>0.60699999999999998</v>
      </c>
      <c r="W22" s="389">
        <v>0.55500000000000005</v>
      </c>
      <c r="X22" s="389">
        <f t="shared" si="23"/>
        <v>1.367</v>
      </c>
      <c r="Y22" s="388">
        <v>0.32400000000000001</v>
      </c>
      <c r="Z22" s="388">
        <v>2.6960000000000002</v>
      </c>
      <c r="AA22" s="390">
        <f t="shared" si="24"/>
        <v>8.4039999999999999</v>
      </c>
      <c r="AB22" s="388">
        <v>1.458</v>
      </c>
      <c r="AC22" s="389">
        <v>2.3759999999999999</v>
      </c>
      <c r="AD22" s="389">
        <v>0.19</v>
      </c>
      <c r="AE22" s="389">
        <v>1.0389999999999999</v>
      </c>
      <c r="AF22" s="389">
        <v>0.11700000000000001</v>
      </c>
      <c r="AG22" s="389">
        <f t="shared" si="25"/>
        <v>5.18</v>
      </c>
      <c r="AH22" s="388">
        <v>0.57699999999999996</v>
      </c>
      <c r="AI22" s="389">
        <v>1.4850000000000001</v>
      </c>
      <c r="AJ22" s="389">
        <v>0.42499999999999999</v>
      </c>
      <c r="AK22" s="389">
        <f t="shared" si="26"/>
        <v>2.4870000000000001</v>
      </c>
      <c r="AL22" s="388">
        <v>0.38800000000000001</v>
      </c>
      <c r="AM22" s="388">
        <v>0.61799999999999999</v>
      </c>
      <c r="AN22" s="390">
        <f t="shared" si="27"/>
        <v>8.673</v>
      </c>
      <c r="AO22" s="388">
        <v>0.55500000000000005</v>
      </c>
      <c r="AP22" s="389">
        <v>0.373</v>
      </c>
      <c r="AQ22" s="389">
        <v>0.72</v>
      </c>
      <c r="AR22" s="389">
        <v>0.14799999999999999</v>
      </c>
      <c r="AS22" s="389">
        <v>7.6999999999999999E-2</v>
      </c>
      <c r="AT22" s="389">
        <f t="shared" si="28"/>
        <v>1.873</v>
      </c>
      <c r="AU22" s="388">
        <v>0.104</v>
      </c>
      <c r="AV22" s="389">
        <v>0.215</v>
      </c>
      <c r="AW22" s="389">
        <v>0.189</v>
      </c>
      <c r="AX22" s="389">
        <f t="shared" si="29"/>
        <v>0.50800000000000001</v>
      </c>
      <c r="AY22" s="388">
        <v>0.17</v>
      </c>
      <c r="AZ22" s="388">
        <v>7.4999999999999997E-2</v>
      </c>
      <c r="BA22" s="390">
        <f t="shared" si="30"/>
        <v>2.6259999999999999</v>
      </c>
      <c r="BB22" s="388">
        <v>0.60299999999999998</v>
      </c>
      <c r="BC22" s="389">
        <v>1.714</v>
      </c>
      <c r="BD22" s="389">
        <v>0.40600000000000003</v>
      </c>
      <c r="BE22" s="389">
        <v>0.49199999999999999</v>
      </c>
      <c r="BF22" s="389">
        <v>0.111</v>
      </c>
      <c r="BG22" s="389">
        <f t="shared" si="31"/>
        <v>3.3260000000000005</v>
      </c>
      <c r="BH22" s="388">
        <v>0.36199999999999999</v>
      </c>
      <c r="BI22" s="389">
        <v>0.72299999999999998</v>
      </c>
      <c r="BJ22" s="389">
        <v>0.41399999999999998</v>
      </c>
      <c r="BK22" s="389">
        <f t="shared" si="32"/>
        <v>1.4989999999999999</v>
      </c>
      <c r="BL22" s="388">
        <v>0.29899999999999999</v>
      </c>
      <c r="BM22" s="388">
        <v>0.245</v>
      </c>
      <c r="BN22" s="390">
        <f t="shared" si="33"/>
        <v>5.3690000000000007</v>
      </c>
      <c r="BO22" s="388">
        <v>8.5000000000000006E-2</v>
      </c>
      <c r="BP22" s="389">
        <v>0.10100000000000001</v>
      </c>
      <c r="BQ22" s="389">
        <v>8.5999999999999993E-2</v>
      </c>
      <c r="BR22" s="389">
        <f t="shared" si="34"/>
        <v>0.27200000000000002</v>
      </c>
      <c r="BS22" s="388">
        <v>0.14299999999999999</v>
      </c>
      <c r="BT22" s="391">
        <v>1.7000000000000001E-2</v>
      </c>
      <c r="BU22" s="391">
        <v>0</v>
      </c>
      <c r="BV22" s="390">
        <v>0.432</v>
      </c>
      <c r="BW22" s="388">
        <v>4.2000000000000003E-2</v>
      </c>
      <c r="BX22" s="389">
        <v>0.188</v>
      </c>
      <c r="BY22" s="389">
        <v>7.9000000000000001E-2</v>
      </c>
      <c r="BZ22" s="389">
        <f t="shared" si="35"/>
        <v>0.309</v>
      </c>
      <c r="CA22" s="388">
        <v>0.14499999999999999</v>
      </c>
      <c r="CB22" s="388">
        <v>3.1E-2</v>
      </c>
      <c r="CC22" s="388">
        <v>1.4999999999999999E-2</v>
      </c>
      <c r="CD22" s="390">
        <f t="shared" si="36"/>
        <v>0.5</v>
      </c>
      <c r="CE22" s="388">
        <f t="shared" si="37"/>
        <v>6.24</v>
      </c>
      <c r="CF22" s="389">
        <f t="shared" si="37"/>
        <v>7.7150000000000016</v>
      </c>
      <c r="CG22" s="389">
        <v>2.0299999999999998</v>
      </c>
      <c r="CH22" s="389">
        <v>2.5</v>
      </c>
      <c r="CI22" s="389">
        <v>0.80900000000000005</v>
      </c>
      <c r="CJ22" s="389">
        <f t="shared" si="38"/>
        <v>19.294</v>
      </c>
      <c r="CK22" s="388">
        <v>0.999</v>
      </c>
      <c r="CL22" s="388">
        <v>1.823</v>
      </c>
      <c r="CM22" s="389">
        <v>4.4370000000000003</v>
      </c>
      <c r="CN22" s="389">
        <v>2.2679999999999998</v>
      </c>
      <c r="CO22" s="389">
        <f t="shared" si="39"/>
        <v>8.5279999999999987</v>
      </c>
      <c r="CP22" s="390">
        <f t="shared" si="40"/>
        <v>1.5020000000000002</v>
      </c>
      <c r="CQ22" s="392">
        <v>8.8450000000000006</v>
      </c>
      <c r="CR22" s="390">
        <f t="shared" si="41"/>
        <v>39.167999999999999</v>
      </c>
      <c r="CT22" s="268"/>
      <c r="CU22" s="268"/>
      <c r="CV22" s="268"/>
      <c r="CW22" s="268"/>
      <c r="CX22" s="268"/>
      <c r="CY22" s="268"/>
      <c r="CZ22" s="268"/>
      <c r="DA22" s="268"/>
      <c r="DB22" s="268"/>
      <c r="DC22" s="268"/>
      <c r="DD22" s="268"/>
      <c r="DE22" s="268"/>
      <c r="DF22" s="268"/>
      <c r="DG22" s="268"/>
    </row>
    <row r="23" spans="1:111" ht="12.75" customHeight="1">
      <c r="A23" s="194">
        <v>40513</v>
      </c>
      <c r="B23" s="388">
        <v>1.4790000000000001</v>
      </c>
      <c r="C23" s="389">
        <v>1.415</v>
      </c>
      <c r="D23" s="389">
        <v>0.193</v>
      </c>
      <c r="E23" s="389">
        <v>0.378</v>
      </c>
      <c r="F23" s="389">
        <v>0.27500000000000002</v>
      </c>
      <c r="G23" s="389">
        <f t="shared" si="19"/>
        <v>3.74</v>
      </c>
      <c r="H23" s="388">
        <v>0.45400000000000001</v>
      </c>
      <c r="I23" s="389">
        <v>1.1379999999999999</v>
      </c>
      <c r="J23" s="389">
        <v>0.70599999999999996</v>
      </c>
      <c r="K23" s="389">
        <f t="shared" si="20"/>
        <v>2.298</v>
      </c>
      <c r="L23" s="388">
        <v>0.20599999999999999</v>
      </c>
      <c r="M23" s="388">
        <v>4.7759999999999998</v>
      </c>
      <c r="N23" s="390">
        <f t="shared" si="21"/>
        <v>11.02</v>
      </c>
      <c r="O23" s="388">
        <v>1.88</v>
      </c>
      <c r="P23" s="389">
        <v>1.1679999999999999</v>
      </c>
      <c r="Q23" s="389">
        <v>0.34200000000000003</v>
      </c>
      <c r="R23" s="389">
        <v>0.28199999999999997</v>
      </c>
      <c r="S23" s="389">
        <v>0.121</v>
      </c>
      <c r="T23" s="389">
        <f t="shared" si="22"/>
        <v>3.7930000000000001</v>
      </c>
      <c r="U23" s="388">
        <v>0.23499999999999999</v>
      </c>
      <c r="V23" s="389">
        <v>0.52</v>
      </c>
      <c r="W23" s="389">
        <v>0.54</v>
      </c>
      <c r="X23" s="389">
        <f t="shared" si="23"/>
        <v>1.2949999999999999</v>
      </c>
      <c r="Y23" s="388">
        <v>0.16600000000000001</v>
      </c>
      <c r="Z23" s="388">
        <v>2.3860000000000001</v>
      </c>
      <c r="AA23" s="390">
        <f t="shared" si="24"/>
        <v>7.6400000000000006</v>
      </c>
      <c r="AB23" s="388">
        <v>1.361</v>
      </c>
      <c r="AC23" s="389">
        <v>1.833</v>
      </c>
      <c r="AD23" s="389">
        <v>0.159</v>
      </c>
      <c r="AE23" s="389">
        <v>0.79900000000000004</v>
      </c>
      <c r="AF23" s="389">
        <v>0.127</v>
      </c>
      <c r="AG23" s="389">
        <f t="shared" si="25"/>
        <v>4.2789999999999999</v>
      </c>
      <c r="AH23" s="388">
        <v>0.45900000000000002</v>
      </c>
      <c r="AI23" s="389">
        <v>1.206</v>
      </c>
      <c r="AJ23" s="389">
        <v>0.47099999999999997</v>
      </c>
      <c r="AK23" s="389">
        <f t="shared" si="26"/>
        <v>2.1360000000000001</v>
      </c>
      <c r="AL23" s="388">
        <v>0.376</v>
      </c>
      <c r="AM23" s="388">
        <v>0.437</v>
      </c>
      <c r="AN23" s="390">
        <f t="shared" si="27"/>
        <v>7.2280000000000006</v>
      </c>
      <c r="AO23" s="388">
        <v>0.53500000000000003</v>
      </c>
      <c r="AP23" s="389">
        <v>0.33500000000000002</v>
      </c>
      <c r="AQ23" s="389">
        <v>0.66500000000000004</v>
      </c>
      <c r="AR23" s="389">
        <v>0.11700000000000001</v>
      </c>
      <c r="AS23" s="389">
        <v>0.05</v>
      </c>
      <c r="AT23" s="389">
        <f t="shared" si="28"/>
        <v>1.7020000000000002</v>
      </c>
      <c r="AU23" s="388">
        <v>5.5E-2</v>
      </c>
      <c r="AV23" s="389">
        <v>0.14000000000000001</v>
      </c>
      <c r="AW23" s="389">
        <v>0.192</v>
      </c>
      <c r="AX23" s="389">
        <f t="shared" si="29"/>
        <v>0.38700000000000001</v>
      </c>
      <c r="AY23" s="388">
        <v>7.0000000000000007E-2</v>
      </c>
      <c r="AZ23" s="388">
        <v>5.2999999999999999E-2</v>
      </c>
      <c r="BA23" s="390">
        <f t="shared" si="30"/>
        <v>2.2120000000000002</v>
      </c>
      <c r="BB23" s="388">
        <v>0.56899999999999995</v>
      </c>
      <c r="BC23" s="389">
        <v>1.6</v>
      </c>
      <c r="BD23" s="389">
        <v>0.318</v>
      </c>
      <c r="BE23" s="389">
        <v>0.45900000000000002</v>
      </c>
      <c r="BF23" s="389">
        <v>9.8000000000000004E-2</v>
      </c>
      <c r="BG23" s="389">
        <f t="shared" si="31"/>
        <v>3.044</v>
      </c>
      <c r="BH23" s="388">
        <v>0.375</v>
      </c>
      <c r="BI23" s="389">
        <v>0.59899999999999998</v>
      </c>
      <c r="BJ23" s="389">
        <v>0.29699999999999999</v>
      </c>
      <c r="BK23" s="389">
        <f t="shared" si="32"/>
        <v>1.2709999999999999</v>
      </c>
      <c r="BL23" s="388">
        <v>0.29599999999999999</v>
      </c>
      <c r="BM23" s="388">
        <v>0.159</v>
      </c>
      <c r="BN23" s="390">
        <f t="shared" si="33"/>
        <v>4.7699999999999996</v>
      </c>
      <c r="BO23" s="388">
        <v>8.4000000000000005E-2</v>
      </c>
      <c r="BP23" s="389">
        <v>0.115</v>
      </c>
      <c r="BQ23" s="389">
        <v>6.9000000000000006E-2</v>
      </c>
      <c r="BR23" s="389">
        <f t="shared" si="34"/>
        <v>0.26800000000000002</v>
      </c>
      <c r="BS23" s="388">
        <v>0.121</v>
      </c>
      <c r="BT23" s="391">
        <v>1.6E-2</v>
      </c>
      <c r="BU23" s="391">
        <v>0</v>
      </c>
      <c r="BV23" s="390">
        <v>0.40500000000000003</v>
      </c>
      <c r="BW23" s="388">
        <v>3.2000000000000001E-2</v>
      </c>
      <c r="BX23" s="389">
        <v>0.13</v>
      </c>
      <c r="BY23" s="389">
        <v>8.7999999999999995E-2</v>
      </c>
      <c r="BZ23" s="389">
        <f t="shared" si="35"/>
        <v>0.25</v>
      </c>
      <c r="CA23" s="388">
        <v>0.16200000000000001</v>
      </c>
      <c r="CB23" s="388">
        <v>0.03</v>
      </c>
      <c r="CC23" s="388">
        <v>1.7999999999999999E-2</v>
      </c>
      <c r="CD23" s="390">
        <f t="shared" si="36"/>
        <v>0.46</v>
      </c>
      <c r="CE23" s="388">
        <f t="shared" si="37"/>
        <v>5.94</v>
      </c>
      <c r="CF23" s="389">
        <f t="shared" si="37"/>
        <v>6.5960000000000001</v>
      </c>
      <c r="CG23" s="389">
        <v>1.7430000000000001</v>
      </c>
      <c r="CH23" s="389">
        <v>2.1120000000000001</v>
      </c>
      <c r="CI23" s="389">
        <v>0.68500000000000005</v>
      </c>
      <c r="CJ23" s="389">
        <f t="shared" si="38"/>
        <v>17.076000000000001</v>
      </c>
      <c r="CK23" s="388">
        <v>0.999</v>
      </c>
      <c r="CL23" s="388">
        <v>1.66</v>
      </c>
      <c r="CM23" s="389">
        <v>3.72</v>
      </c>
      <c r="CN23" s="389">
        <v>2.29</v>
      </c>
      <c r="CO23" s="389">
        <f t="shared" si="39"/>
        <v>7.67</v>
      </c>
      <c r="CP23" s="390">
        <f t="shared" si="40"/>
        <v>1.1600000000000001</v>
      </c>
      <c r="CQ23" s="392">
        <v>6.83</v>
      </c>
      <c r="CR23" s="390">
        <f t="shared" si="41"/>
        <v>33.735000000000007</v>
      </c>
      <c r="CT23" s="268"/>
      <c r="CU23" s="268"/>
      <c r="CV23" s="268"/>
      <c r="CW23" s="268"/>
      <c r="CX23" s="268"/>
      <c r="CY23" s="268"/>
      <c r="CZ23" s="268"/>
      <c r="DA23" s="268"/>
      <c r="DB23" s="268"/>
      <c r="DC23" s="268"/>
      <c r="DD23" s="268"/>
      <c r="DE23" s="268"/>
      <c r="DF23" s="268"/>
      <c r="DG23" s="268"/>
    </row>
    <row r="24" spans="1:111" ht="12.75" customHeight="1">
      <c r="A24" s="194">
        <v>40544</v>
      </c>
      <c r="B24" s="388">
        <v>1.2649999999999999</v>
      </c>
      <c r="C24" s="389">
        <v>1.3959999999999999</v>
      </c>
      <c r="D24" s="389">
        <v>0.20599999999999999</v>
      </c>
      <c r="E24" s="389">
        <v>0.32800000000000001</v>
      </c>
      <c r="F24" s="389">
        <v>0.24199999999999999</v>
      </c>
      <c r="G24" s="389">
        <f t="shared" si="19"/>
        <v>3.4369999999999994</v>
      </c>
      <c r="H24" s="388">
        <v>0.436</v>
      </c>
      <c r="I24" s="389">
        <v>0.96</v>
      </c>
      <c r="J24" s="389">
        <v>0.57799999999999996</v>
      </c>
      <c r="K24" s="389">
        <f t="shared" si="20"/>
        <v>1.9739999999999998</v>
      </c>
      <c r="L24" s="388">
        <v>0.20599999999999999</v>
      </c>
      <c r="M24" s="388">
        <v>3.99</v>
      </c>
      <c r="N24" s="390">
        <f t="shared" si="21"/>
        <v>9.6069999999999993</v>
      </c>
      <c r="O24" s="388">
        <v>1.7010000000000001</v>
      </c>
      <c r="P24" s="389">
        <v>0.93600000000000005</v>
      </c>
      <c r="Q24" s="389">
        <v>0.29799999999999999</v>
      </c>
      <c r="R24" s="389">
        <v>0.20300000000000001</v>
      </c>
      <c r="S24" s="389">
        <v>0.115</v>
      </c>
      <c r="T24" s="389">
        <f t="shared" si="22"/>
        <v>3.2530000000000001</v>
      </c>
      <c r="U24" s="388">
        <v>0.157</v>
      </c>
      <c r="V24" s="389">
        <v>0.36399999999999999</v>
      </c>
      <c r="W24" s="389">
        <v>0.34399999999999997</v>
      </c>
      <c r="X24" s="389">
        <f t="shared" si="23"/>
        <v>0.86499999999999999</v>
      </c>
      <c r="Y24" s="388">
        <v>0.42099999999999999</v>
      </c>
      <c r="Z24" s="388">
        <v>2.31</v>
      </c>
      <c r="AA24" s="390">
        <f t="shared" si="24"/>
        <v>6.8490000000000002</v>
      </c>
      <c r="AB24" s="388">
        <v>1.0740000000000001</v>
      </c>
      <c r="AC24" s="389">
        <v>1.6020000000000001</v>
      </c>
      <c r="AD24" s="389">
        <v>0.156</v>
      </c>
      <c r="AE24" s="389">
        <v>0.72199999999999998</v>
      </c>
      <c r="AF24" s="389">
        <v>9.9000000000000005E-2</v>
      </c>
      <c r="AG24" s="389">
        <f t="shared" si="25"/>
        <v>3.6530000000000005</v>
      </c>
      <c r="AH24" s="388">
        <v>0.41899999999999998</v>
      </c>
      <c r="AI24" s="389">
        <v>1.1180000000000001</v>
      </c>
      <c r="AJ24" s="389">
        <v>0.37</v>
      </c>
      <c r="AK24" s="389">
        <f t="shared" si="26"/>
        <v>1.907</v>
      </c>
      <c r="AL24" s="388">
        <v>0.27500000000000002</v>
      </c>
      <c r="AM24" s="388">
        <v>0.29099999999999998</v>
      </c>
      <c r="AN24" s="390">
        <f t="shared" si="27"/>
        <v>6.1260000000000012</v>
      </c>
      <c r="AO24" s="388">
        <v>0.42699999999999999</v>
      </c>
      <c r="AP24" s="389">
        <v>0.29799999999999999</v>
      </c>
      <c r="AQ24" s="389">
        <v>0.59399999999999997</v>
      </c>
      <c r="AR24" s="389">
        <v>9.0999999999999998E-2</v>
      </c>
      <c r="AS24" s="389">
        <v>5.5E-2</v>
      </c>
      <c r="AT24" s="389">
        <f t="shared" si="28"/>
        <v>1.4649999999999999</v>
      </c>
      <c r="AU24" s="388">
        <v>8.8999999999999996E-2</v>
      </c>
      <c r="AV24" s="389">
        <v>0.126</v>
      </c>
      <c r="AW24" s="389">
        <v>0.16800000000000001</v>
      </c>
      <c r="AX24" s="389">
        <f t="shared" si="29"/>
        <v>0.38300000000000001</v>
      </c>
      <c r="AY24" s="388">
        <v>8.1000000000000003E-2</v>
      </c>
      <c r="AZ24" s="388">
        <v>3.4000000000000002E-2</v>
      </c>
      <c r="BA24" s="390">
        <f t="shared" si="30"/>
        <v>1.9629999999999999</v>
      </c>
      <c r="BB24" s="388">
        <v>0.48899999999999999</v>
      </c>
      <c r="BC24" s="389">
        <v>1.4790000000000001</v>
      </c>
      <c r="BD24" s="389">
        <v>0.27500000000000002</v>
      </c>
      <c r="BE24" s="389">
        <v>0.44700000000000001</v>
      </c>
      <c r="BF24" s="389">
        <v>8.2000000000000003E-2</v>
      </c>
      <c r="BG24" s="389">
        <f t="shared" si="31"/>
        <v>2.7719999999999998</v>
      </c>
      <c r="BH24" s="388">
        <v>0.26400000000000001</v>
      </c>
      <c r="BI24" s="389">
        <v>0.505</v>
      </c>
      <c r="BJ24" s="389">
        <v>0.313</v>
      </c>
      <c r="BK24" s="389">
        <f t="shared" si="32"/>
        <v>1.0820000000000001</v>
      </c>
      <c r="BL24" s="388">
        <v>0.27</v>
      </c>
      <c r="BM24" s="388">
        <v>0.30399999999999999</v>
      </c>
      <c r="BN24" s="390">
        <f t="shared" si="33"/>
        <v>4.4279999999999999</v>
      </c>
      <c r="BO24" s="388">
        <v>6.9000000000000006E-2</v>
      </c>
      <c r="BP24" s="389">
        <v>9.7000000000000003E-2</v>
      </c>
      <c r="BQ24" s="389">
        <v>7.9000000000000001E-2</v>
      </c>
      <c r="BR24" s="389">
        <f t="shared" si="34"/>
        <v>0.245</v>
      </c>
      <c r="BS24" s="388">
        <v>9.5000000000000001E-2</v>
      </c>
      <c r="BT24" s="391">
        <v>1.0999999999999999E-2</v>
      </c>
      <c r="BU24" s="391">
        <v>2E-3</v>
      </c>
      <c r="BV24" s="390">
        <v>0.35299999999999998</v>
      </c>
      <c r="BW24" s="388">
        <v>2.1999999999999999E-2</v>
      </c>
      <c r="BX24" s="389">
        <v>6.3E-2</v>
      </c>
      <c r="BY24" s="389">
        <v>7.6999999999999999E-2</v>
      </c>
      <c r="BZ24" s="389">
        <f t="shared" si="35"/>
        <v>0.16199999999999998</v>
      </c>
      <c r="CA24" s="388">
        <v>8.5999999999999993E-2</v>
      </c>
      <c r="CB24" s="388">
        <v>2.7E-2</v>
      </c>
      <c r="CC24" s="388">
        <v>6.0000000000000001E-3</v>
      </c>
      <c r="CD24" s="390">
        <f t="shared" si="36"/>
        <v>0.28099999999999997</v>
      </c>
      <c r="CE24" s="388">
        <f t="shared" si="37"/>
        <v>5.0469999999999997</v>
      </c>
      <c r="CF24" s="389">
        <f t="shared" si="37"/>
        <v>5.8710000000000004</v>
      </c>
      <c r="CG24" s="389">
        <v>1.5960000000000001</v>
      </c>
      <c r="CH24" s="389">
        <v>1.871</v>
      </c>
      <c r="CI24" s="389">
        <v>0.60199999999999998</v>
      </c>
      <c r="CJ24" s="389">
        <f t="shared" si="38"/>
        <v>14.987</v>
      </c>
      <c r="CK24" s="388">
        <v>0.753</v>
      </c>
      <c r="CL24" s="388">
        <v>1.431</v>
      </c>
      <c r="CM24" s="389">
        <v>3.1389999999999998</v>
      </c>
      <c r="CN24" s="389">
        <v>1.8220000000000001</v>
      </c>
      <c r="CO24" s="389">
        <f t="shared" si="39"/>
        <v>6.3920000000000003</v>
      </c>
      <c r="CP24" s="390">
        <f t="shared" si="40"/>
        <v>1.2909999999999999</v>
      </c>
      <c r="CQ24" s="392">
        <v>6.1840000000000002</v>
      </c>
      <c r="CR24" s="390">
        <f t="shared" si="41"/>
        <v>29.606999999999999</v>
      </c>
      <c r="CT24" s="268"/>
      <c r="CU24" s="268"/>
      <c r="CV24" s="268"/>
      <c r="CW24" s="268"/>
      <c r="CX24" s="268"/>
      <c r="CY24" s="268"/>
      <c r="CZ24" s="268"/>
      <c r="DA24" s="268"/>
      <c r="DB24" s="268"/>
      <c r="DC24" s="268"/>
      <c r="DD24" s="268"/>
      <c r="DE24" s="268"/>
      <c r="DF24" s="268"/>
      <c r="DG24" s="268"/>
    </row>
    <row r="25" spans="1:111" ht="12.75" customHeight="1">
      <c r="A25" s="194">
        <v>40575</v>
      </c>
      <c r="B25" s="388">
        <v>1.4279999999999999</v>
      </c>
      <c r="C25" s="389">
        <v>1.5209999999999999</v>
      </c>
      <c r="D25" s="389">
        <v>0.27800000000000002</v>
      </c>
      <c r="E25" s="389">
        <v>0.35099999999999998</v>
      </c>
      <c r="F25" s="389">
        <v>0.313</v>
      </c>
      <c r="G25" s="389">
        <f t="shared" si="19"/>
        <v>3.891</v>
      </c>
      <c r="H25" s="388">
        <v>0.41699999999999998</v>
      </c>
      <c r="I25" s="389">
        <v>1.218</v>
      </c>
      <c r="J25" s="389">
        <v>0.63300000000000001</v>
      </c>
      <c r="K25" s="389">
        <f t="shared" si="20"/>
        <v>2.2679999999999998</v>
      </c>
      <c r="L25" s="388">
        <v>0.27700000000000002</v>
      </c>
      <c r="M25" s="388">
        <v>4.5469999999999997</v>
      </c>
      <c r="N25" s="390">
        <f t="shared" si="21"/>
        <v>10.983000000000001</v>
      </c>
      <c r="O25" s="388">
        <v>1.7929999999999999</v>
      </c>
      <c r="P25" s="389">
        <v>0.96199999999999997</v>
      </c>
      <c r="Q25" s="389">
        <v>0.22600000000000001</v>
      </c>
      <c r="R25" s="389">
        <v>0.17299999999999999</v>
      </c>
      <c r="S25" s="389">
        <v>0.11700000000000001</v>
      </c>
      <c r="T25" s="389">
        <f t="shared" si="22"/>
        <v>3.2709999999999999</v>
      </c>
      <c r="U25" s="388">
        <v>0.121</v>
      </c>
      <c r="V25" s="389">
        <v>0.46800000000000003</v>
      </c>
      <c r="W25" s="389">
        <v>0.44400000000000001</v>
      </c>
      <c r="X25" s="389">
        <f t="shared" si="23"/>
        <v>1.0329999999999999</v>
      </c>
      <c r="Y25" s="388">
        <v>0.66600000000000004</v>
      </c>
      <c r="Z25" s="388">
        <v>2.4849999999999999</v>
      </c>
      <c r="AA25" s="390">
        <f t="shared" si="24"/>
        <v>7.4550000000000001</v>
      </c>
      <c r="AB25" s="388">
        <v>1.3169999999999999</v>
      </c>
      <c r="AC25" s="389">
        <v>1.9970000000000001</v>
      </c>
      <c r="AD25" s="389">
        <v>0.19400000000000001</v>
      </c>
      <c r="AE25" s="389">
        <v>0.97099999999999997</v>
      </c>
      <c r="AF25" s="389">
        <v>0.123</v>
      </c>
      <c r="AG25" s="389">
        <f t="shared" si="25"/>
        <v>4.6020000000000003</v>
      </c>
      <c r="AH25" s="388">
        <v>0.58699999999999997</v>
      </c>
      <c r="AI25" s="389">
        <v>1.399</v>
      </c>
      <c r="AJ25" s="389">
        <v>0.47299999999999998</v>
      </c>
      <c r="AK25" s="389">
        <f t="shared" si="26"/>
        <v>2.4590000000000001</v>
      </c>
      <c r="AL25" s="388">
        <v>0.42799999999999999</v>
      </c>
      <c r="AM25" s="388">
        <v>0.34899999999999998</v>
      </c>
      <c r="AN25" s="390">
        <f t="shared" si="27"/>
        <v>7.8380000000000001</v>
      </c>
      <c r="AO25" s="388">
        <v>0.51100000000000001</v>
      </c>
      <c r="AP25" s="389">
        <v>0.34</v>
      </c>
      <c r="AQ25" s="389">
        <v>0.69199999999999995</v>
      </c>
      <c r="AR25" s="389">
        <v>0.16800000000000001</v>
      </c>
      <c r="AS25" s="389">
        <v>3.7999999999999999E-2</v>
      </c>
      <c r="AT25" s="389">
        <f t="shared" si="28"/>
        <v>1.7489999999999999</v>
      </c>
      <c r="AU25" s="388">
        <v>7.0000000000000007E-2</v>
      </c>
      <c r="AV25" s="389">
        <v>0.17100000000000001</v>
      </c>
      <c r="AW25" s="389">
        <v>0.193</v>
      </c>
      <c r="AX25" s="389">
        <f t="shared" si="29"/>
        <v>0.43400000000000005</v>
      </c>
      <c r="AY25" s="388">
        <v>0.191</v>
      </c>
      <c r="AZ25" s="388">
        <v>6.8000000000000005E-2</v>
      </c>
      <c r="BA25" s="390">
        <f t="shared" si="30"/>
        <v>2.4420000000000002</v>
      </c>
      <c r="BB25" s="388">
        <v>0.497</v>
      </c>
      <c r="BC25" s="389">
        <v>1.458</v>
      </c>
      <c r="BD25" s="389">
        <v>0.26300000000000001</v>
      </c>
      <c r="BE25" s="389">
        <v>0.60199999999999998</v>
      </c>
      <c r="BF25" s="389">
        <v>0.09</v>
      </c>
      <c r="BG25" s="389">
        <f t="shared" si="31"/>
        <v>2.9099999999999997</v>
      </c>
      <c r="BH25" s="388">
        <v>0.26300000000000001</v>
      </c>
      <c r="BI25" s="389">
        <v>0.51600000000000001</v>
      </c>
      <c r="BJ25" s="389">
        <v>0.25900000000000001</v>
      </c>
      <c r="BK25" s="389">
        <f t="shared" si="32"/>
        <v>1.038</v>
      </c>
      <c r="BL25" s="388">
        <v>0.20799999999999999</v>
      </c>
      <c r="BM25" s="388">
        <v>0.25800000000000001</v>
      </c>
      <c r="BN25" s="390">
        <f t="shared" si="33"/>
        <v>4.4139999999999997</v>
      </c>
      <c r="BO25" s="388">
        <v>7.2999999999999995E-2</v>
      </c>
      <c r="BP25" s="389">
        <v>0.10100000000000001</v>
      </c>
      <c r="BQ25" s="389">
        <v>8.3000000000000004E-2</v>
      </c>
      <c r="BR25" s="389">
        <f t="shared" si="34"/>
        <v>0.25700000000000001</v>
      </c>
      <c r="BS25" s="388">
        <v>0.11899999999999999</v>
      </c>
      <c r="BT25" s="391">
        <v>1.2E-2</v>
      </c>
      <c r="BU25" s="391">
        <v>1E-3</v>
      </c>
      <c r="BV25" s="390">
        <v>0.38900000000000001</v>
      </c>
      <c r="BW25" s="388">
        <v>3.5000000000000003E-2</v>
      </c>
      <c r="BX25" s="389">
        <v>0.14499999999999999</v>
      </c>
      <c r="BY25" s="389">
        <v>5.6000000000000001E-2</v>
      </c>
      <c r="BZ25" s="389">
        <f t="shared" si="35"/>
        <v>0.23599999999999999</v>
      </c>
      <c r="CA25" s="388">
        <v>7.8E-2</v>
      </c>
      <c r="CB25" s="388">
        <v>2.5000000000000001E-2</v>
      </c>
      <c r="CC25" s="388">
        <v>1.2E-2</v>
      </c>
      <c r="CD25" s="390">
        <f t="shared" si="36"/>
        <v>0.35099999999999998</v>
      </c>
      <c r="CE25" s="388">
        <f t="shared" si="37"/>
        <v>5.6539999999999999</v>
      </c>
      <c r="CF25" s="389">
        <f t="shared" si="37"/>
        <v>6.524</v>
      </c>
      <c r="CG25" s="389">
        <v>1.7350000000000001</v>
      </c>
      <c r="CH25" s="389">
        <v>2.3119999999999998</v>
      </c>
      <c r="CI25" s="389">
        <v>0.69099999999999995</v>
      </c>
      <c r="CJ25" s="389">
        <f t="shared" si="38"/>
        <v>16.916</v>
      </c>
      <c r="CK25" s="388">
        <v>0.77300000000000002</v>
      </c>
      <c r="CL25" s="388">
        <v>1.4870000000000001</v>
      </c>
      <c r="CM25" s="389">
        <v>3.8639999999999999</v>
      </c>
      <c r="CN25" s="389">
        <v>2.0779999999999998</v>
      </c>
      <c r="CO25" s="389">
        <f t="shared" si="39"/>
        <v>7.4290000000000003</v>
      </c>
      <c r="CP25" s="390">
        <f t="shared" si="40"/>
        <v>1.8069999999999999</v>
      </c>
      <c r="CQ25" s="392">
        <v>6.9470000000000001</v>
      </c>
      <c r="CR25" s="390">
        <f t="shared" si="41"/>
        <v>33.872000000000007</v>
      </c>
      <c r="CT25" s="268"/>
      <c r="CU25" s="268"/>
      <c r="CV25" s="268"/>
      <c r="CW25" s="268"/>
      <c r="CX25" s="268"/>
      <c r="CY25" s="268"/>
      <c r="CZ25" s="268"/>
      <c r="DA25" s="268"/>
      <c r="DB25" s="268"/>
      <c r="DC25" s="268"/>
      <c r="DD25" s="268"/>
      <c r="DE25" s="268"/>
      <c r="DF25" s="268"/>
      <c r="DG25" s="268"/>
    </row>
    <row r="26" spans="1:111" ht="12.75" customHeight="1">
      <c r="A26" s="194">
        <v>40603</v>
      </c>
      <c r="B26" s="388">
        <v>1.7090000000000001</v>
      </c>
      <c r="C26" s="389">
        <v>1.901</v>
      </c>
      <c r="D26" s="389">
        <v>0.27400000000000002</v>
      </c>
      <c r="E26" s="389">
        <v>0.314</v>
      </c>
      <c r="F26" s="389">
        <v>0.314</v>
      </c>
      <c r="G26" s="389">
        <f t="shared" si="19"/>
        <v>4.5120000000000005</v>
      </c>
      <c r="H26" s="388">
        <v>0.54</v>
      </c>
      <c r="I26" s="389">
        <v>1.3640000000000001</v>
      </c>
      <c r="J26" s="389">
        <v>0.68100000000000005</v>
      </c>
      <c r="K26" s="389">
        <f t="shared" si="20"/>
        <v>2.585</v>
      </c>
      <c r="L26" s="388">
        <v>0.35099999999999998</v>
      </c>
      <c r="M26" s="388">
        <v>5.8360000000000003</v>
      </c>
      <c r="N26" s="390">
        <f t="shared" si="21"/>
        <v>13.284000000000001</v>
      </c>
      <c r="O26" s="388">
        <v>1.984</v>
      </c>
      <c r="P26" s="389">
        <v>1.4590000000000001</v>
      </c>
      <c r="Q26" s="389">
        <v>0.41799999999999998</v>
      </c>
      <c r="R26" s="389">
        <v>0.25</v>
      </c>
      <c r="S26" s="389">
        <v>0.125</v>
      </c>
      <c r="T26" s="389">
        <f t="shared" si="22"/>
        <v>4.2360000000000007</v>
      </c>
      <c r="U26" s="388">
        <v>0.23300000000000001</v>
      </c>
      <c r="V26" s="389">
        <v>0.63900000000000001</v>
      </c>
      <c r="W26" s="389">
        <v>0.59199999999999997</v>
      </c>
      <c r="X26" s="389">
        <f t="shared" si="23"/>
        <v>1.464</v>
      </c>
      <c r="Y26" s="388">
        <v>0.54400000000000004</v>
      </c>
      <c r="Z26" s="388">
        <v>3</v>
      </c>
      <c r="AA26" s="390">
        <f t="shared" si="24"/>
        <v>9.2440000000000015</v>
      </c>
      <c r="AB26" s="388">
        <v>1.4830000000000001</v>
      </c>
      <c r="AC26" s="389">
        <v>2.3879999999999999</v>
      </c>
      <c r="AD26" s="389">
        <v>0.252</v>
      </c>
      <c r="AE26" s="389">
        <v>1.054</v>
      </c>
      <c r="AF26" s="389">
        <v>0.158</v>
      </c>
      <c r="AG26" s="389">
        <f t="shared" si="25"/>
        <v>5.3350000000000009</v>
      </c>
      <c r="AH26" s="388">
        <v>0.626</v>
      </c>
      <c r="AI26" s="389">
        <v>1.5840000000000001</v>
      </c>
      <c r="AJ26" s="389">
        <v>0.48299999999999998</v>
      </c>
      <c r="AK26" s="389">
        <f t="shared" si="26"/>
        <v>2.6930000000000001</v>
      </c>
      <c r="AL26" s="388">
        <v>0.51700000000000002</v>
      </c>
      <c r="AM26" s="388">
        <v>0.34</v>
      </c>
      <c r="AN26" s="390">
        <f t="shared" si="27"/>
        <v>8.8849999999999998</v>
      </c>
      <c r="AO26" s="388">
        <v>0.504</v>
      </c>
      <c r="AP26" s="389">
        <v>0.37</v>
      </c>
      <c r="AQ26" s="389">
        <v>0.81599999999999995</v>
      </c>
      <c r="AR26" s="389">
        <v>0.109</v>
      </c>
      <c r="AS26" s="389">
        <v>7.8E-2</v>
      </c>
      <c r="AT26" s="389">
        <f t="shared" si="28"/>
        <v>1.877</v>
      </c>
      <c r="AU26" s="388">
        <v>5.6000000000000001E-2</v>
      </c>
      <c r="AV26" s="389">
        <v>0.158</v>
      </c>
      <c r="AW26" s="389">
        <v>0.22500000000000001</v>
      </c>
      <c r="AX26" s="389">
        <f t="shared" si="29"/>
        <v>0.439</v>
      </c>
      <c r="AY26" s="388">
        <v>9.5000000000000001E-2</v>
      </c>
      <c r="AZ26" s="388">
        <v>7.0000000000000007E-2</v>
      </c>
      <c r="BA26" s="390">
        <f t="shared" si="30"/>
        <v>2.4809999999999999</v>
      </c>
      <c r="BB26" s="388">
        <v>0.65</v>
      </c>
      <c r="BC26" s="389">
        <v>1.998</v>
      </c>
      <c r="BD26" s="389">
        <v>0.373</v>
      </c>
      <c r="BE26" s="389">
        <v>0.59499999999999997</v>
      </c>
      <c r="BF26" s="389">
        <v>0.106</v>
      </c>
      <c r="BG26" s="389">
        <f t="shared" si="31"/>
        <v>3.7219999999999995</v>
      </c>
      <c r="BH26" s="388">
        <v>0.40400000000000003</v>
      </c>
      <c r="BI26" s="389">
        <v>0.748</v>
      </c>
      <c r="BJ26" s="389">
        <v>0.47299999999999998</v>
      </c>
      <c r="BK26" s="389">
        <f t="shared" si="32"/>
        <v>1.625</v>
      </c>
      <c r="BL26" s="388">
        <v>0.307</v>
      </c>
      <c r="BM26" s="388">
        <v>0.215</v>
      </c>
      <c r="BN26" s="390">
        <f t="shared" si="33"/>
        <v>5.8689999999999998</v>
      </c>
      <c r="BO26" s="388">
        <v>9.6000000000000002E-2</v>
      </c>
      <c r="BP26" s="389">
        <v>0.122</v>
      </c>
      <c r="BQ26" s="389">
        <v>8.4000000000000005E-2</v>
      </c>
      <c r="BR26" s="389">
        <f t="shared" si="34"/>
        <v>0.30199999999999999</v>
      </c>
      <c r="BS26" s="388">
        <v>0.11</v>
      </c>
      <c r="BT26" s="391">
        <v>1.7000000000000001E-2</v>
      </c>
      <c r="BU26" s="391">
        <v>1E-3</v>
      </c>
      <c r="BV26" s="390">
        <v>0.43</v>
      </c>
      <c r="BW26" s="388">
        <v>4.2000000000000003E-2</v>
      </c>
      <c r="BX26" s="389">
        <v>0.08</v>
      </c>
      <c r="BY26" s="389">
        <v>5.8000000000000003E-2</v>
      </c>
      <c r="BZ26" s="389">
        <f t="shared" si="35"/>
        <v>0.18</v>
      </c>
      <c r="CA26" s="388">
        <v>0.17799999999999999</v>
      </c>
      <c r="CB26" s="388">
        <v>2.9000000000000001E-2</v>
      </c>
      <c r="CC26" s="388">
        <v>1.7999999999999999E-2</v>
      </c>
      <c r="CD26" s="390">
        <f t="shared" si="36"/>
        <v>0.40499999999999997</v>
      </c>
      <c r="CE26" s="388">
        <f t="shared" si="37"/>
        <v>6.468</v>
      </c>
      <c r="CF26" s="389">
        <f t="shared" si="37"/>
        <v>8.3179999999999996</v>
      </c>
      <c r="CG26" s="389">
        <v>2.2010000000000001</v>
      </c>
      <c r="CH26" s="389">
        <v>2.38</v>
      </c>
      <c r="CI26" s="389">
        <v>0.79700000000000004</v>
      </c>
      <c r="CJ26" s="389">
        <f t="shared" si="38"/>
        <v>20.163999999999998</v>
      </c>
      <c r="CK26" s="388">
        <v>0.77</v>
      </c>
      <c r="CL26" s="388">
        <v>1.976</v>
      </c>
      <c r="CM26" s="389">
        <v>4.6079999999999997</v>
      </c>
      <c r="CN26" s="389">
        <v>2.5099999999999998</v>
      </c>
      <c r="CO26" s="389">
        <f t="shared" si="39"/>
        <v>9.0939999999999994</v>
      </c>
      <c r="CP26" s="390">
        <f t="shared" si="40"/>
        <v>1.8599999999999999</v>
      </c>
      <c r="CQ26" s="392">
        <v>8.7100000000000009</v>
      </c>
      <c r="CR26" s="390">
        <f t="shared" si="41"/>
        <v>40.598000000000006</v>
      </c>
      <c r="CT26" s="268"/>
    </row>
    <row r="27" spans="1:111" ht="12.75" customHeight="1">
      <c r="A27" s="194">
        <v>40634</v>
      </c>
      <c r="B27" s="388">
        <v>1.3220000000000001</v>
      </c>
      <c r="C27" s="389">
        <v>1.528</v>
      </c>
      <c r="D27" s="389">
        <v>0.24199999999999999</v>
      </c>
      <c r="E27" s="389">
        <v>0.309</v>
      </c>
      <c r="F27" s="389">
        <v>0.27</v>
      </c>
      <c r="G27" s="389">
        <f t="shared" si="19"/>
        <v>3.6710000000000003</v>
      </c>
      <c r="H27" s="388">
        <v>0.27600000000000002</v>
      </c>
      <c r="I27" s="389">
        <v>1.036</v>
      </c>
      <c r="J27" s="389">
        <v>0.54200000000000004</v>
      </c>
      <c r="K27" s="389">
        <f t="shared" si="20"/>
        <v>1.8540000000000001</v>
      </c>
      <c r="L27" s="388">
        <v>0.309</v>
      </c>
      <c r="M27" s="388">
        <v>5.1369999999999996</v>
      </c>
      <c r="N27" s="390">
        <f t="shared" si="21"/>
        <v>10.971</v>
      </c>
      <c r="O27" s="388">
        <v>1.865</v>
      </c>
      <c r="P27" s="389">
        <v>1.0920000000000001</v>
      </c>
      <c r="Q27" s="389">
        <v>0.33900000000000002</v>
      </c>
      <c r="R27" s="389">
        <v>0.20399999999999999</v>
      </c>
      <c r="S27" s="389">
        <v>0.105</v>
      </c>
      <c r="T27" s="389">
        <f t="shared" si="22"/>
        <v>3.605</v>
      </c>
      <c r="U27" s="388">
        <v>0.17100000000000001</v>
      </c>
      <c r="V27" s="389">
        <v>0.53500000000000003</v>
      </c>
      <c r="W27" s="389">
        <v>0.55100000000000005</v>
      </c>
      <c r="X27" s="389">
        <f t="shared" si="23"/>
        <v>1.2570000000000001</v>
      </c>
      <c r="Y27" s="388">
        <v>0.27800000000000002</v>
      </c>
      <c r="Z27" s="388">
        <v>2.6419999999999999</v>
      </c>
      <c r="AA27" s="390">
        <f t="shared" si="24"/>
        <v>7.782</v>
      </c>
      <c r="AB27" s="388">
        <v>1.4590000000000001</v>
      </c>
      <c r="AC27" s="389">
        <v>1.98</v>
      </c>
      <c r="AD27" s="389">
        <v>0.17799999999999999</v>
      </c>
      <c r="AE27" s="389">
        <v>0.84399999999999997</v>
      </c>
      <c r="AF27" s="389">
        <v>0.104</v>
      </c>
      <c r="AG27" s="389">
        <f t="shared" si="25"/>
        <v>4.5650000000000004</v>
      </c>
      <c r="AH27" s="388">
        <v>0.27100000000000002</v>
      </c>
      <c r="AI27" s="389">
        <v>1.327</v>
      </c>
      <c r="AJ27" s="389">
        <v>0.57099999999999995</v>
      </c>
      <c r="AK27" s="389">
        <f t="shared" si="26"/>
        <v>2.1689999999999996</v>
      </c>
      <c r="AL27" s="388">
        <v>0.46100000000000002</v>
      </c>
      <c r="AM27" s="388">
        <v>0.4</v>
      </c>
      <c r="AN27" s="390">
        <f t="shared" si="27"/>
        <v>7.5950000000000006</v>
      </c>
      <c r="AO27" s="388">
        <v>0.51600000000000001</v>
      </c>
      <c r="AP27" s="389">
        <v>0.36199999999999999</v>
      </c>
      <c r="AQ27" s="389">
        <v>0.68400000000000005</v>
      </c>
      <c r="AR27" s="389">
        <v>0.152</v>
      </c>
      <c r="AS27" s="389">
        <v>2.5999999999999999E-2</v>
      </c>
      <c r="AT27" s="389">
        <f t="shared" si="28"/>
        <v>1.74</v>
      </c>
      <c r="AU27" s="388">
        <v>6.5000000000000002E-2</v>
      </c>
      <c r="AV27" s="389">
        <v>0.115</v>
      </c>
      <c r="AW27" s="389">
        <v>0.25700000000000001</v>
      </c>
      <c r="AX27" s="389">
        <f t="shared" si="29"/>
        <v>0.437</v>
      </c>
      <c r="AY27" s="388">
        <v>5.8000000000000003E-2</v>
      </c>
      <c r="AZ27" s="388">
        <v>0.11799999999999999</v>
      </c>
      <c r="BA27" s="390">
        <f t="shared" si="30"/>
        <v>2.3529999999999998</v>
      </c>
      <c r="BB27" s="388">
        <v>0.50900000000000001</v>
      </c>
      <c r="BC27" s="389">
        <v>1.6890000000000001</v>
      </c>
      <c r="BD27" s="389">
        <v>0.33900000000000002</v>
      </c>
      <c r="BE27" s="389">
        <v>0.52300000000000002</v>
      </c>
      <c r="BF27" s="389">
        <v>0.128</v>
      </c>
      <c r="BG27" s="389">
        <f t="shared" si="31"/>
        <v>3.1880000000000002</v>
      </c>
      <c r="BH27" s="388">
        <v>0.248</v>
      </c>
      <c r="BI27" s="389">
        <v>0.57199999999999995</v>
      </c>
      <c r="BJ27" s="389">
        <v>0.46700000000000003</v>
      </c>
      <c r="BK27" s="389">
        <f t="shared" si="32"/>
        <v>1.2869999999999999</v>
      </c>
      <c r="BL27" s="388">
        <v>0.251</v>
      </c>
      <c r="BM27" s="388">
        <v>0.20899999999999999</v>
      </c>
      <c r="BN27" s="390">
        <f t="shared" si="33"/>
        <v>4.9350000000000005</v>
      </c>
      <c r="BO27" s="388">
        <v>8.5000000000000006E-2</v>
      </c>
      <c r="BP27" s="389">
        <v>0.10100000000000001</v>
      </c>
      <c r="BQ27" s="389">
        <v>0.08</v>
      </c>
      <c r="BR27" s="389">
        <f t="shared" si="34"/>
        <v>0.26600000000000001</v>
      </c>
      <c r="BS27" s="388">
        <v>0.11600000000000001</v>
      </c>
      <c r="BT27" s="391">
        <v>1.2999999999999999E-2</v>
      </c>
      <c r="BU27" s="391">
        <v>1E-3</v>
      </c>
      <c r="BV27" s="390">
        <v>0.39600000000000002</v>
      </c>
      <c r="BW27" s="388">
        <v>2.7E-2</v>
      </c>
      <c r="BX27" s="389">
        <v>0.13600000000000001</v>
      </c>
      <c r="BY27" s="389">
        <v>9.1999999999999998E-2</v>
      </c>
      <c r="BZ27" s="389">
        <f t="shared" si="35"/>
        <v>0.255</v>
      </c>
      <c r="CA27" s="388">
        <v>0.13900000000000001</v>
      </c>
      <c r="CB27" s="388">
        <v>2.8000000000000001E-2</v>
      </c>
      <c r="CC27" s="388">
        <v>5.0000000000000001E-3</v>
      </c>
      <c r="CD27" s="390">
        <f t="shared" si="36"/>
        <v>0.42700000000000005</v>
      </c>
      <c r="CE27" s="388">
        <f t="shared" si="37"/>
        <v>5.7830000000000004</v>
      </c>
      <c r="CF27" s="389">
        <f t="shared" si="37"/>
        <v>6.8880000000000017</v>
      </c>
      <c r="CG27" s="389">
        <v>1.883</v>
      </c>
      <c r="CH27" s="389">
        <v>2.097</v>
      </c>
      <c r="CI27" s="389">
        <v>0.63900000000000001</v>
      </c>
      <c r="CJ27" s="389">
        <f t="shared" si="38"/>
        <v>17.290000000000003</v>
      </c>
      <c r="CK27" s="388">
        <v>0.78100000000000003</v>
      </c>
      <c r="CL27" s="388">
        <v>1.099</v>
      </c>
      <c r="CM27" s="389">
        <v>3.722</v>
      </c>
      <c r="CN27" s="389">
        <v>2.4380000000000002</v>
      </c>
      <c r="CO27" s="389">
        <f t="shared" si="39"/>
        <v>7.2590000000000003</v>
      </c>
      <c r="CP27" s="390">
        <f t="shared" si="40"/>
        <v>1.3979999999999999</v>
      </c>
      <c r="CQ27" s="392">
        <v>7.7309999999999999</v>
      </c>
      <c r="CR27" s="390">
        <f t="shared" si="41"/>
        <v>34.458999999999996</v>
      </c>
      <c r="CT27" s="268"/>
    </row>
    <row r="28" spans="1:111" ht="12.75" customHeight="1">
      <c r="A28" s="194">
        <v>40664</v>
      </c>
      <c r="B28" s="388">
        <v>1.472</v>
      </c>
      <c r="C28" s="389">
        <v>1.85</v>
      </c>
      <c r="D28" s="389">
        <v>0.25800000000000001</v>
      </c>
      <c r="E28" s="389">
        <v>0.4</v>
      </c>
      <c r="F28" s="389">
        <v>0.30099999999999999</v>
      </c>
      <c r="G28" s="389">
        <f t="shared" si="19"/>
        <v>4.2809999999999997</v>
      </c>
      <c r="H28" s="388">
        <v>0.59599999999999997</v>
      </c>
      <c r="I28" s="389">
        <v>1.353</v>
      </c>
      <c r="J28" s="389">
        <v>0.46400000000000002</v>
      </c>
      <c r="K28" s="389">
        <f t="shared" si="20"/>
        <v>2.4129999999999998</v>
      </c>
      <c r="L28" s="388">
        <v>0.26800000000000002</v>
      </c>
      <c r="M28" s="388">
        <v>0.55700000000000005</v>
      </c>
      <c r="N28" s="390">
        <f t="shared" si="21"/>
        <v>7.5189999999999992</v>
      </c>
      <c r="O28" s="388">
        <v>1.992</v>
      </c>
      <c r="P28" s="389">
        <v>1.3460000000000001</v>
      </c>
      <c r="Q28" s="389">
        <v>0.34499999999999997</v>
      </c>
      <c r="R28" s="389">
        <v>0.24</v>
      </c>
      <c r="S28" s="389">
        <v>0.11799999999999999</v>
      </c>
      <c r="T28" s="389">
        <f t="shared" si="22"/>
        <v>4.0410000000000004</v>
      </c>
      <c r="U28" s="388">
        <v>0.23699999999999999</v>
      </c>
      <c r="V28" s="389">
        <v>0.66600000000000004</v>
      </c>
      <c r="W28" s="389">
        <v>0.61299999999999999</v>
      </c>
      <c r="X28" s="389">
        <f t="shared" si="23"/>
        <v>1.516</v>
      </c>
      <c r="Y28" s="388">
        <v>0.222</v>
      </c>
      <c r="Z28" s="388">
        <v>11.64</v>
      </c>
      <c r="AA28" s="390">
        <f t="shared" si="24"/>
        <v>17.419</v>
      </c>
      <c r="AB28" s="388">
        <v>1.5229999999999999</v>
      </c>
      <c r="AC28" s="389">
        <v>2.5419999999999998</v>
      </c>
      <c r="AD28" s="389">
        <v>0.223</v>
      </c>
      <c r="AE28" s="389">
        <v>0.98599999999999999</v>
      </c>
      <c r="AF28" s="389">
        <v>0.16900000000000001</v>
      </c>
      <c r="AG28" s="389">
        <f t="shared" si="25"/>
        <v>5.4429999999999987</v>
      </c>
      <c r="AH28" s="388">
        <v>0.65600000000000003</v>
      </c>
      <c r="AI28" s="389">
        <v>1.6359999999999999</v>
      </c>
      <c r="AJ28" s="389">
        <v>0.35799999999999998</v>
      </c>
      <c r="AK28" s="389">
        <f t="shared" si="26"/>
        <v>2.65</v>
      </c>
      <c r="AL28" s="388">
        <v>0.49299999999999999</v>
      </c>
      <c r="AM28" s="388">
        <v>0.21299999999999999</v>
      </c>
      <c r="AN28" s="390">
        <f t="shared" si="27"/>
        <v>8.7989999999999977</v>
      </c>
      <c r="AO28" s="388">
        <v>0.54500000000000004</v>
      </c>
      <c r="AP28" s="389">
        <v>0.39300000000000002</v>
      </c>
      <c r="AQ28" s="389">
        <v>0.90800000000000003</v>
      </c>
      <c r="AR28" s="389">
        <v>6.7000000000000004E-2</v>
      </c>
      <c r="AS28" s="389">
        <v>7.3999999999999996E-2</v>
      </c>
      <c r="AT28" s="389">
        <f t="shared" si="28"/>
        <v>1.9870000000000001</v>
      </c>
      <c r="AU28" s="388">
        <v>9.4E-2</v>
      </c>
      <c r="AV28" s="389">
        <v>0.16500000000000001</v>
      </c>
      <c r="AW28" s="389">
        <v>0.187</v>
      </c>
      <c r="AX28" s="389">
        <f t="shared" si="29"/>
        <v>0.44600000000000001</v>
      </c>
      <c r="AY28" s="388">
        <v>0.105</v>
      </c>
      <c r="AZ28" s="388">
        <v>8.1000000000000003E-2</v>
      </c>
      <c r="BA28" s="390">
        <f t="shared" si="30"/>
        <v>2.6190000000000002</v>
      </c>
      <c r="BB28" s="388">
        <v>0.60699999999999998</v>
      </c>
      <c r="BC28" s="389">
        <v>2.1709999999999998</v>
      </c>
      <c r="BD28" s="389">
        <v>0.40300000000000002</v>
      </c>
      <c r="BE28" s="389">
        <v>0.52900000000000003</v>
      </c>
      <c r="BF28" s="389">
        <v>0.129</v>
      </c>
      <c r="BG28" s="389">
        <f t="shared" si="31"/>
        <v>3.8389999999999995</v>
      </c>
      <c r="BH28" s="388">
        <v>0.46</v>
      </c>
      <c r="BI28" s="389">
        <v>0.82299999999999995</v>
      </c>
      <c r="BJ28" s="389">
        <v>0.44700000000000001</v>
      </c>
      <c r="BK28" s="389">
        <f t="shared" si="32"/>
        <v>1.73</v>
      </c>
      <c r="BL28" s="388">
        <v>0.28699999999999998</v>
      </c>
      <c r="BM28" s="388">
        <v>0.33200000000000002</v>
      </c>
      <c r="BN28" s="390">
        <f t="shared" si="33"/>
        <v>6.1879999999999997</v>
      </c>
      <c r="BO28" s="388">
        <v>8.7999999999999995E-2</v>
      </c>
      <c r="BP28" s="389">
        <v>0.13</v>
      </c>
      <c r="BQ28" s="389">
        <v>7.5999999999999998E-2</v>
      </c>
      <c r="BR28" s="389">
        <f t="shared" si="34"/>
        <v>0.29399999999999998</v>
      </c>
      <c r="BS28" s="388">
        <v>0.126</v>
      </c>
      <c r="BT28" s="391">
        <v>1.2E-2</v>
      </c>
      <c r="BU28" s="391">
        <v>2E-3</v>
      </c>
      <c r="BV28" s="390">
        <v>0.434</v>
      </c>
      <c r="BW28" s="388">
        <v>3.4000000000000002E-2</v>
      </c>
      <c r="BX28" s="389">
        <v>0.125</v>
      </c>
      <c r="BY28" s="389">
        <v>8.7999999999999995E-2</v>
      </c>
      <c r="BZ28" s="389">
        <f t="shared" si="35"/>
        <v>0.247</v>
      </c>
      <c r="CA28" s="388">
        <v>0.17399999999999999</v>
      </c>
      <c r="CB28" s="388">
        <v>4.3999999999999997E-2</v>
      </c>
      <c r="CC28" s="388">
        <v>2.7E-2</v>
      </c>
      <c r="CD28" s="390">
        <f t="shared" si="36"/>
        <v>0.49199999999999999</v>
      </c>
      <c r="CE28" s="388">
        <f t="shared" si="37"/>
        <v>6.2609999999999992</v>
      </c>
      <c r="CF28" s="389">
        <f t="shared" si="37"/>
        <v>8.5570000000000004</v>
      </c>
      <c r="CG28" s="389">
        <v>2.2200000000000002</v>
      </c>
      <c r="CH28" s="389">
        <v>2.2919999999999998</v>
      </c>
      <c r="CI28" s="389">
        <v>0.80200000000000005</v>
      </c>
      <c r="CJ28" s="389">
        <f t="shared" si="38"/>
        <v>20.131999999999998</v>
      </c>
      <c r="CK28" s="388">
        <v>0.996</v>
      </c>
      <c r="CL28" s="388">
        <v>2.1480000000000001</v>
      </c>
      <c r="CM28" s="389">
        <v>4.7690000000000001</v>
      </c>
      <c r="CN28" s="389">
        <v>2.1379999999999999</v>
      </c>
      <c r="CO28" s="389">
        <f t="shared" si="39"/>
        <v>9.0549999999999997</v>
      </c>
      <c r="CP28" s="390">
        <f t="shared" si="40"/>
        <v>1.431</v>
      </c>
      <c r="CQ28" s="392">
        <v>11.856</v>
      </c>
      <c r="CR28" s="390">
        <f t="shared" si="41"/>
        <v>43.47</v>
      </c>
      <c r="CT28" s="268"/>
    </row>
    <row r="29" spans="1:111" ht="12.75" customHeight="1">
      <c r="A29" s="194">
        <v>40695</v>
      </c>
      <c r="B29" s="388">
        <v>1.4059999999999999</v>
      </c>
      <c r="C29" s="389">
        <v>1.752</v>
      </c>
      <c r="D29" s="389">
        <v>0.27400000000000002</v>
      </c>
      <c r="E29" s="389">
        <v>0.35399999999999998</v>
      </c>
      <c r="F29" s="389">
        <v>0.32800000000000001</v>
      </c>
      <c r="G29" s="389">
        <f t="shared" si="19"/>
        <v>4.1139999999999999</v>
      </c>
      <c r="H29" s="388">
        <v>0.25</v>
      </c>
      <c r="I29" s="389">
        <v>1.2969999999999999</v>
      </c>
      <c r="J29" s="389">
        <v>0.63400000000000001</v>
      </c>
      <c r="K29" s="389">
        <f t="shared" si="20"/>
        <v>2.181</v>
      </c>
      <c r="L29" s="388">
        <v>0.218</v>
      </c>
      <c r="M29" s="388">
        <v>0.29799999999999999</v>
      </c>
      <c r="N29" s="390">
        <f t="shared" si="21"/>
        <v>6.8109999999999999</v>
      </c>
      <c r="O29" s="388">
        <v>1.6970000000000001</v>
      </c>
      <c r="P29" s="389">
        <v>1.298</v>
      </c>
      <c r="Q29" s="389">
        <v>0.309</v>
      </c>
      <c r="R29" s="389">
        <v>0.35499999999999998</v>
      </c>
      <c r="S29" s="389">
        <v>0.108</v>
      </c>
      <c r="T29" s="389">
        <f t="shared" si="22"/>
        <v>3.7670000000000003</v>
      </c>
      <c r="U29" s="388">
        <v>0.379</v>
      </c>
      <c r="V29" s="389">
        <v>0.55300000000000005</v>
      </c>
      <c r="W29" s="389">
        <v>0.58799999999999997</v>
      </c>
      <c r="X29" s="389">
        <f t="shared" si="23"/>
        <v>1.52</v>
      </c>
      <c r="Y29" s="388">
        <v>0.34399999999999997</v>
      </c>
      <c r="Z29" s="388">
        <v>0.22</v>
      </c>
      <c r="AA29" s="390">
        <f t="shared" si="24"/>
        <v>5.8510000000000009</v>
      </c>
      <c r="AB29" s="388">
        <v>1.012</v>
      </c>
      <c r="AC29" s="389">
        <v>2.4540000000000002</v>
      </c>
      <c r="AD29" s="389">
        <v>0.17699999999999999</v>
      </c>
      <c r="AE29" s="389">
        <v>1.056</v>
      </c>
      <c r="AF29" s="389">
        <v>0.13600000000000001</v>
      </c>
      <c r="AG29" s="389">
        <f t="shared" si="25"/>
        <v>4.835</v>
      </c>
      <c r="AH29" s="388">
        <v>0.38600000000000001</v>
      </c>
      <c r="AI29" s="389">
        <v>1.5329999999999999</v>
      </c>
      <c r="AJ29" s="389">
        <v>0.70599999999999996</v>
      </c>
      <c r="AK29" s="389">
        <f t="shared" si="26"/>
        <v>2.625</v>
      </c>
      <c r="AL29" s="388">
        <v>0.41199999999999998</v>
      </c>
      <c r="AM29" s="388">
        <v>0.28799999999999998</v>
      </c>
      <c r="AN29" s="390">
        <f t="shared" si="27"/>
        <v>8.16</v>
      </c>
      <c r="AO29" s="388">
        <v>0.48299999999999998</v>
      </c>
      <c r="AP29" s="389">
        <v>0.38100000000000001</v>
      </c>
      <c r="AQ29" s="389">
        <v>0.875</v>
      </c>
      <c r="AR29" s="389">
        <v>0.107</v>
      </c>
      <c r="AS29" s="389">
        <v>5.8000000000000003E-2</v>
      </c>
      <c r="AT29" s="389">
        <f t="shared" si="28"/>
        <v>1.9039999999999999</v>
      </c>
      <c r="AU29" s="388">
        <v>5.8000000000000003E-2</v>
      </c>
      <c r="AV29" s="389">
        <v>0.14099999999999999</v>
      </c>
      <c r="AW29" s="389">
        <v>0.193</v>
      </c>
      <c r="AX29" s="389">
        <f t="shared" si="29"/>
        <v>0.39200000000000002</v>
      </c>
      <c r="AY29" s="388">
        <v>9.9000000000000005E-2</v>
      </c>
      <c r="AZ29" s="388">
        <v>5.5E-2</v>
      </c>
      <c r="BA29" s="390">
        <f t="shared" si="30"/>
        <v>2.4500000000000002</v>
      </c>
      <c r="BB29" s="388">
        <v>0.51100000000000001</v>
      </c>
      <c r="BC29" s="389">
        <v>1.8660000000000001</v>
      </c>
      <c r="BD29" s="389">
        <v>0.433</v>
      </c>
      <c r="BE29" s="389">
        <v>0.53100000000000003</v>
      </c>
      <c r="BF29" s="389">
        <v>9.4E-2</v>
      </c>
      <c r="BG29" s="389">
        <f t="shared" si="31"/>
        <v>3.4350000000000001</v>
      </c>
      <c r="BH29" s="388">
        <v>0.27500000000000002</v>
      </c>
      <c r="BI29" s="389">
        <v>0.74099999999999999</v>
      </c>
      <c r="BJ29" s="389">
        <v>0.63600000000000001</v>
      </c>
      <c r="BK29" s="389">
        <f t="shared" si="32"/>
        <v>1.6520000000000001</v>
      </c>
      <c r="BL29" s="388">
        <v>0.28000000000000003</v>
      </c>
      <c r="BM29" s="388">
        <v>0.27700000000000002</v>
      </c>
      <c r="BN29" s="390">
        <f t="shared" si="33"/>
        <v>5.6440000000000001</v>
      </c>
      <c r="BO29" s="388">
        <v>7.8E-2</v>
      </c>
      <c r="BP29" s="389">
        <v>0.12</v>
      </c>
      <c r="BQ29" s="389">
        <v>0.10299999999999999</v>
      </c>
      <c r="BR29" s="389">
        <f t="shared" si="34"/>
        <v>0.30099999999999999</v>
      </c>
      <c r="BS29" s="388">
        <v>0.112</v>
      </c>
      <c r="BT29" s="391">
        <v>2.5999999999999999E-2</v>
      </c>
      <c r="BU29" s="391">
        <v>1E-3</v>
      </c>
      <c r="BV29" s="390">
        <v>0.44</v>
      </c>
      <c r="BW29" s="388">
        <v>4.1000000000000002E-2</v>
      </c>
      <c r="BX29" s="389">
        <v>0.16400000000000001</v>
      </c>
      <c r="BY29" s="389">
        <v>7.0000000000000007E-2</v>
      </c>
      <c r="BZ29" s="389">
        <f t="shared" si="35"/>
        <v>0.27500000000000002</v>
      </c>
      <c r="CA29" s="388">
        <v>0.112</v>
      </c>
      <c r="CB29" s="388">
        <v>3.6999999999999998E-2</v>
      </c>
      <c r="CC29" s="388">
        <v>1.9E-2</v>
      </c>
      <c r="CD29" s="390">
        <f t="shared" si="36"/>
        <v>0.443</v>
      </c>
      <c r="CE29" s="388">
        <f t="shared" si="37"/>
        <v>5.2279999999999998</v>
      </c>
      <c r="CF29" s="389">
        <f t="shared" si="37"/>
        <v>8.0350000000000019</v>
      </c>
      <c r="CG29" s="389">
        <v>2.1640000000000001</v>
      </c>
      <c r="CH29" s="389">
        <v>2.4649999999999999</v>
      </c>
      <c r="CI29" s="389">
        <v>0.73899999999999999</v>
      </c>
      <c r="CJ29" s="389">
        <f t="shared" si="38"/>
        <v>18.631000000000004</v>
      </c>
      <c r="CK29" s="388">
        <v>1.0349999999999999</v>
      </c>
      <c r="CL29" s="388">
        <v>1.39</v>
      </c>
      <c r="CM29" s="389">
        <v>4.3769999999999998</v>
      </c>
      <c r="CN29" s="389">
        <v>2.827</v>
      </c>
      <c r="CO29" s="389">
        <f t="shared" si="39"/>
        <v>8.5939999999999994</v>
      </c>
      <c r="CP29" s="390">
        <f t="shared" si="40"/>
        <v>1.4159999999999999</v>
      </c>
      <c r="CQ29" s="392">
        <v>0.123</v>
      </c>
      <c r="CR29" s="390">
        <f t="shared" si="41"/>
        <v>29.799000000000003</v>
      </c>
      <c r="CT29" s="268"/>
    </row>
    <row r="30" spans="1:111" ht="12.75" customHeight="1">
      <c r="A30" s="194">
        <v>40725</v>
      </c>
      <c r="B30" s="388">
        <v>1.36</v>
      </c>
      <c r="C30" s="389">
        <v>1.597</v>
      </c>
      <c r="D30" s="389">
        <v>0.26500000000000001</v>
      </c>
      <c r="E30" s="389">
        <v>0.34399999999999997</v>
      </c>
      <c r="F30" s="389">
        <v>0.32200000000000001</v>
      </c>
      <c r="G30" s="389">
        <f t="shared" si="19"/>
        <v>3.8879999999999999</v>
      </c>
      <c r="H30" s="388">
        <v>0.27200000000000002</v>
      </c>
      <c r="I30" s="389">
        <v>1.159</v>
      </c>
      <c r="J30" s="389">
        <v>0.53800000000000003</v>
      </c>
      <c r="K30" s="389">
        <f t="shared" si="20"/>
        <v>1.9690000000000001</v>
      </c>
      <c r="L30" s="388">
        <v>0.21199999999999999</v>
      </c>
      <c r="M30" s="388">
        <v>0.19700000000000001</v>
      </c>
      <c r="N30" s="390">
        <f t="shared" si="21"/>
        <v>6.266</v>
      </c>
      <c r="O30" s="388">
        <v>1.9850000000000001</v>
      </c>
      <c r="P30" s="389">
        <v>1.2210000000000001</v>
      </c>
      <c r="Q30" s="389">
        <v>0.30199999999999999</v>
      </c>
      <c r="R30" s="389">
        <v>0.21299999999999999</v>
      </c>
      <c r="S30" s="389">
        <v>0.113</v>
      </c>
      <c r="T30" s="389">
        <f t="shared" si="22"/>
        <v>3.8340000000000005</v>
      </c>
      <c r="U30" s="388">
        <v>0.191</v>
      </c>
      <c r="V30" s="389">
        <v>0.53200000000000003</v>
      </c>
      <c r="W30" s="389">
        <v>0.41299999999999998</v>
      </c>
      <c r="X30" s="389">
        <f t="shared" si="23"/>
        <v>1.1360000000000001</v>
      </c>
      <c r="Y30" s="388">
        <v>0.124</v>
      </c>
      <c r="Z30" s="388">
        <v>0.252</v>
      </c>
      <c r="AA30" s="390">
        <f t="shared" si="24"/>
        <v>5.3460000000000001</v>
      </c>
      <c r="AB30" s="388">
        <v>1.6910000000000001</v>
      </c>
      <c r="AC30" s="389">
        <v>2.524</v>
      </c>
      <c r="AD30" s="389">
        <v>0.19600000000000001</v>
      </c>
      <c r="AE30" s="389">
        <v>1.046</v>
      </c>
      <c r="AF30" s="389">
        <v>0.155</v>
      </c>
      <c r="AG30" s="389">
        <f t="shared" si="25"/>
        <v>5.6120000000000001</v>
      </c>
      <c r="AH30" s="388">
        <v>0.35299999999999998</v>
      </c>
      <c r="AI30" s="389">
        <v>1.4610000000000001</v>
      </c>
      <c r="AJ30" s="389">
        <v>0.78100000000000003</v>
      </c>
      <c r="AK30" s="389">
        <f t="shared" si="26"/>
        <v>2.5950000000000002</v>
      </c>
      <c r="AL30" s="388">
        <v>0.44400000000000001</v>
      </c>
      <c r="AM30" s="388">
        <v>0.28499999999999998</v>
      </c>
      <c r="AN30" s="390">
        <f t="shared" si="27"/>
        <v>8.9360000000000017</v>
      </c>
      <c r="AO30" s="388">
        <v>0.56299999999999994</v>
      </c>
      <c r="AP30" s="389">
        <v>0.309</v>
      </c>
      <c r="AQ30" s="389">
        <v>0.72199999999999998</v>
      </c>
      <c r="AR30" s="389">
        <v>5.8000000000000003E-2</v>
      </c>
      <c r="AS30" s="389">
        <v>5.3999999999999999E-2</v>
      </c>
      <c r="AT30" s="389">
        <f t="shared" si="28"/>
        <v>1.706</v>
      </c>
      <c r="AU30" s="388">
        <v>5.1999999999999998E-2</v>
      </c>
      <c r="AV30" s="389">
        <v>0.121</v>
      </c>
      <c r="AW30" s="389">
        <v>0.155</v>
      </c>
      <c r="AX30" s="389">
        <f t="shared" si="29"/>
        <v>0.32799999999999996</v>
      </c>
      <c r="AY30" s="388">
        <v>8.8999999999999996E-2</v>
      </c>
      <c r="AZ30" s="388">
        <v>6.6000000000000003E-2</v>
      </c>
      <c r="BA30" s="390">
        <f t="shared" si="30"/>
        <v>2.1890000000000001</v>
      </c>
      <c r="BB30" s="388">
        <v>0.54900000000000004</v>
      </c>
      <c r="BC30" s="389">
        <v>1.6890000000000001</v>
      </c>
      <c r="BD30" s="389">
        <v>0.38700000000000001</v>
      </c>
      <c r="BE30" s="389">
        <v>0.40799999999999997</v>
      </c>
      <c r="BF30" s="389">
        <v>9.0999999999999998E-2</v>
      </c>
      <c r="BG30" s="389">
        <f t="shared" si="31"/>
        <v>3.1240000000000001</v>
      </c>
      <c r="BH30" s="388">
        <v>0.22600000000000001</v>
      </c>
      <c r="BI30" s="389">
        <v>0.73099999999999998</v>
      </c>
      <c r="BJ30" s="389">
        <v>0.47799999999999998</v>
      </c>
      <c r="BK30" s="389">
        <f t="shared" si="32"/>
        <v>1.4350000000000001</v>
      </c>
      <c r="BL30" s="388">
        <v>0.28499999999999998</v>
      </c>
      <c r="BM30" s="388">
        <v>0.17699999999999999</v>
      </c>
      <c r="BN30" s="390">
        <f t="shared" si="33"/>
        <v>5.0209999999999999</v>
      </c>
      <c r="BO30" s="388">
        <v>8.3000000000000004E-2</v>
      </c>
      <c r="BP30" s="389">
        <v>0.11700000000000001</v>
      </c>
      <c r="BQ30" s="389">
        <v>8.7999999999999995E-2</v>
      </c>
      <c r="BR30" s="389">
        <f t="shared" si="34"/>
        <v>0.28800000000000003</v>
      </c>
      <c r="BS30" s="388">
        <v>9.4E-2</v>
      </c>
      <c r="BT30" s="391">
        <v>2.5000000000000001E-2</v>
      </c>
      <c r="BU30" s="391">
        <v>1E-3</v>
      </c>
      <c r="BV30" s="390">
        <v>0.40799999999999997</v>
      </c>
      <c r="BW30" s="388">
        <v>4.9000000000000002E-2</v>
      </c>
      <c r="BX30" s="389">
        <v>0.184</v>
      </c>
      <c r="BY30" s="389">
        <v>0.126</v>
      </c>
      <c r="BZ30" s="389">
        <f t="shared" si="35"/>
        <v>0.35899999999999999</v>
      </c>
      <c r="CA30" s="388">
        <v>0.113</v>
      </c>
      <c r="CB30" s="388">
        <v>3.5999999999999997E-2</v>
      </c>
      <c r="CC30" s="388">
        <v>0.02</v>
      </c>
      <c r="CD30" s="390">
        <f t="shared" si="36"/>
        <v>0.52800000000000002</v>
      </c>
      <c r="CE30" s="388">
        <f t="shared" si="37"/>
        <v>6.28</v>
      </c>
      <c r="CF30" s="389">
        <f t="shared" si="37"/>
        <v>7.641</v>
      </c>
      <c r="CG30" s="389">
        <v>1.9690000000000001</v>
      </c>
      <c r="CH30" s="389">
        <v>2.17</v>
      </c>
      <c r="CI30" s="389">
        <v>0.751</v>
      </c>
      <c r="CJ30" s="389">
        <f t="shared" si="38"/>
        <v>18.811</v>
      </c>
      <c r="CK30" s="388">
        <v>0.88100000000000001</v>
      </c>
      <c r="CL30" s="388">
        <v>1.1359999999999999</v>
      </c>
      <c r="CM30" s="389">
        <v>4.1079999999999997</v>
      </c>
      <c r="CN30" s="389">
        <v>2.4260000000000002</v>
      </c>
      <c r="CO30" s="389">
        <f t="shared" si="39"/>
        <v>7.67</v>
      </c>
      <c r="CP30" s="390">
        <f t="shared" si="40"/>
        <v>1.2150000000000001</v>
      </c>
      <c r="CQ30" s="392">
        <v>0.11700000000000001</v>
      </c>
      <c r="CR30" s="390">
        <f t="shared" si="41"/>
        <v>28.694000000000003</v>
      </c>
      <c r="CT30" s="268"/>
    </row>
    <row r="31" spans="1:111" ht="12.75" customHeight="1">
      <c r="A31" s="194">
        <v>40756</v>
      </c>
      <c r="B31" s="388">
        <v>1.5369999999999999</v>
      </c>
      <c r="C31" s="389">
        <v>1.7889999999999999</v>
      </c>
      <c r="D31" s="389">
        <v>0.22</v>
      </c>
      <c r="E31" s="389">
        <v>0.33600000000000002</v>
      </c>
      <c r="F31" s="389">
        <v>0.41399999999999998</v>
      </c>
      <c r="G31" s="389">
        <f t="shared" si="19"/>
        <v>4.2959999999999994</v>
      </c>
      <c r="H31" s="388">
        <v>0.309</v>
      </c>
      <c r="I31" s="389">
        <v>1.3069999999999999</v>
      </c>
      <c r="J31" s="389">
        <v>0.61299999999999999</v>
      </c>
      <c r="K31" s="389">
        <f t="shared" si="20"/>
        <v>2.2290000000000001</v>
      </c>
      <c r="L31" s="388">
        <v>0.219</v>
      </c>
      <c r="M31" s="388">
        <v>0.34100000000000003</v>
      </c>
      <c r="N31" s="390">
        <f t="shared" si="21"/>
        <v>7.085</v>
      </c>
      <c r="O31" s="388">
        <v>2.1019999999999999</v>
      </c>
      <c r="P31" s="389">
        <v>1.2350000000000001</v>
      </c>
      <c r="Q31" s="389">
        <v>0.34200000000000003</v>
      </c>
      <c r="R31" s="389">
        <v>0.22800000000000001</v>
      </c>
      <c r="S31" s="389">
        <v>0.115</v>
      </c>
      <c r="T31" s="389">
        <f t="shared" si="22"/>
        <v>4.0220000000000002</v>
      </c>
      <c r="U31" s="388">
        <v>0.22500000000000001</v>
      </c>
      <c r="V31" s="389">
        <v>0.55200000000000005</v>
      </c>
      <c r="W31" s="389">
        <v>0.46400000000000002</v>
      </c>
      <c r="X31" s="389">
        <f t="shared" si="23"/>
        <v>1.2410000000000001</v>
      </c>
      <c r="Y31" s="388">
        <v>0.151</v>
      </c>
      <c r="Z31" s="388">
        <v>0.19400000000000001</v>
      </c>
      <c r="AA31" s="390">
        <f t="shared" si="24"/>
        <v>5.6079999999999997</v>
      </c>
      <c r="AB31" s="388">
        <v>1.4570000000000001</v>
      </c>
      <c r="AC31" s="389">
        <v>2.5539999999999998</v>
      </c>
      <c r="AD31" s="389">
        <v>0.23699999999999999</v>
      </c>
      <c r="AE31" s="389">
        <v>0.93200000000000005</v>
      </c>
      <c r="AF31" s="389">
        <v>0.155</v>
      </c>
      <c r="AG31" s="389">
        <f t="shared" si="25"/>
        <v>5.3350000000000009</v>
      </c>
      <c r="AH31" s="388">
        <v>0.40500000000000003</v>
      </c>
      <c r="AI31" s="389">
        <v>1.619</v>
      </c>
      <c r="AJ31" s="389">
        <v>0.76800000000000002</v>
      </c>
      <c r="AK31" s="389">
        <f t="shared" si="26"/>
        <v>2.7919999999999998</v>
      </c>
      <c r="AL31" s="388">
        <v>0.36099999999999999</v>
      </c>
      <c r="AM31" s="388">
        <v>0.252</v>
      </c>
      <c r="AN31" s="390">
        <f t="shared" si="27"/>
        <v>8.740000000000002</v>
      </c>
      <c r="AO31" s="388">
        <v>0.49</v>
      </c>
      <c r="AP31" s="389">
        <v>0.41499999999999998</v>
      </c>
      <c r="AQ31" s="389">
        <v>0.65800000000000003</v>
      </c>
      <c r="AR31" s="389">
        <v>0.13600000000000001</v>
      </c>
      <c r="AS31" s="389">
        <v>5.0999999999999997E-2</v>
      </c>
      <c r="AT31" s="389">
        <f t="shared" si="28"/>
        <v>1.7500000000000002</v>
      </c>
      <c r="AU31" s="388">
        <v>4.4999999999999998E-2</v>
      </c>
      <c r="AV31" s="389">
        <v>0.14499999999999999</v>
      </c>
      <c r="AW31" s="389">
        <v>0.22800000000000001</v>
      </c>
      <c r="AX31" s="389">
        <f t="shared" si="29"/>
        <v>0.41800000000000004</v>
      </c>
      <c r="AY31" s="388">
        <v>0.152</v>
      </c>
      <c r="AZ31" s="388">
        <v>7.2999999999999995E-2</v>
      </c>
      <c r="BA31" s="390">
        <f t="shared" si="30"/>
        <v>2.3930000000000002</v>
      </c>
      <c r="BB31" s="388">
        <v>0.59599999999999997</v>
      </c>
      <c r="BC31" s="389">
        <v>1.923</v>
      </c>
      <c r="BD31" s="389">
        <v>0.35</v>
      </c>
      <c r="BE31" s="389">
        <v>0.60899999999999999</v>
      </c>
      <c r="BF31" s="389">
        <v>9.8000000000000004E-2</v>
      </c>
      <c r="BG31" s="389">
        <f t="shared" si="31"/>
        <v>3.5760000000000001</v>
      </c>
      <c r="BH31" s="388">
        <v>0.30499999999999999</v>
      </c>
      <c r="BI31" s="389">
        <v>0.69</v>
      </c>
      <c r="BJ31" s="389">
        <v>0.60399999999999998</v>
      </c>
      <c r="BK31" s="389">
        <f t="shared" si="32"/>
        <v>1.5989999999999998</v>
      </c>
      <c r="BL31" s="388">
        <v>0.25900000000000001</v>
      </c>
      <c r="BM31" s="388">
        <v>0.17399999999999999</v>
      </c>
      <c r="BN31" s="390">
        <f t="shared" si="33"/>
        <v>5.6079999999999997</v>
      </c>
      <c r="BO31" s="388">
        <v>8.5999999999999993E-2</v>
      </c>
      <c r="BP31" s="389">
        <v>9.7000000000000003E-2</v>
      </c>
      <c r="BQ31" s="389">
        <v>7.9000000000000001E-2</v>
      </c>
      <c r="BR31" s="389">
        <f t="shared" si="34"/>
        <v>0.26200000000000001</v>
      </c>
      <c r="BS31" s="388">
        <v>0.10199999999999999</v>
      </c>
      <c r="BT31" s="391">
        <v>1.6E-2</v>
      </c>
      <c r="BU31" s="391">
        <v>1E-3</v>
      </c>
      <c r="BV31" s="390">
        <v>0.38100000000000001</v>
      </c>
      <c r="BW31" s="388">
        <v>3.7999999999999999E-2</v>
      </c>
      <c r="BX31" s="389">
        <v>0.115</v>
      </c>
      <c r="BY31" s="389">
        <v>9.0999999999999998E-2</v>
      </c>
      <c r="BZ31" s="389">
        <f t="shared" si="35"/>
        <v>0.24399999999999999</v>
      </c>
      <c r="CA31" s="388">
        <v>0.13100000000000001</v>
      </c>
      <c r="CB31" s="388">
        <v>3.5000000000000003E-2</v>
      </c>
      <c r="CC31" s="388">
        <v>2.3E-2</v>
      </c>
      <c r="CD31" s="390">
        <f t="shared" si="36"/>
        <v>0.433</v>
      </c>
      <c r="CE31" s="388">
        <f t="shared" si="37"/>
        <v>6.306</v>
      </c>
      <c r="CF31" s="389">
        <f t="shared" si="37"/>
        <v>8.1280000000000001</v>
      </c>
      <c r="CG31" s="389">
        <v>1.875</v>
      </c>
      <c r="CH31" s="389">
        <v>2.3279999999999998</v>
      </c>
      <c r="CI31" s="389">
        <v>0.84799999999999998</v>
      </c>
      <c r="CJ31" s="389">
        <f t="shared" si="38"/>
        <v>19.484999999999999</v>
      </c>
      <c r="CK31" s="388">
        <v>0.99099999999999999</v>
      </c>
      <c r="CL31" s="388">
        <v>1.3460000000000001</v>
      </c>
      <c r="CM31" s="389">
        <v>4.423</v>
      </c>
      <c r="CN31" s="389">
        <v>2.7429999999999999</v>
      </c>
      <c r="CO31" s="389">
        <f t="shared" si="39"/>
        <v>8.5120000000000005</v>
      </c>
      <c r="CP31" s="390">
        <f t="shared" si="40"/>
        <v>1.1930000000000001</v>
      </c>
      <c r="CQ31" s="392">
        <v>6.7000000000000004E-2</v>
      </c>
      <c r="CR31" s="390">
        <f t="shared" si="41"/>
        <v>30.247999999999998</v>
      </c>
      <c r="CT31" s="268"/>
    </row>
    <row r="32" spans="1:111" ht="12.75" customHeight="1">
      <c r="A32" s="194">
        <v>40787</v>
      </c>
      <c r="B32" s="388">
        <v>1.575</v>
      </c>
      <c r="C32" s="389">
        <v>1.63</v>
      </c>
      <c r="D32" s="389">
        <v>0.33600000000000002</v>
      </c>
      <c r="E32" s="389">
        <v>0.24099999999999999</v>
      </c>
      <c r="F32" s="389">
        <v>0.32900000000000001</v>
      </c>
      <c r="G32" s="389">
        <f t="shared" si="19"/>
        <v>4.1109999999999998</v>
      </c>
      <c r="H32" s="388">
        <v>0.28499999999999998</v>
      </c>
      <c r="I32" s="389">
        <v>1.216</v>
      </c>
      <c r="J32" s="389">
        <v>0.52900000000000003</v>
      </c>
      <c r="K32" s="389">
        <f t="shared" si="20"/>
        <v>2.0299999999999998</v>
      </c>
      <c r="L32" s="388">
        <v>0.23499999999999999</v>
      </c>
      <c r="M32" s="388">
        <v>0.23</v>
      </c>
      <c r="N32" s="390">
        <f t="shared" si="21"/>
        <v>6.6060000000000008</v>
      </c>
      <c r="O32" s="388">
        <v>1.847</v>
      </c>
      <c r="P32" s="389">
        <v>1.274</v>
      </c>
      <c r="Q32" s="389">
        <v>0.35799999999999998</v>
      </c>
      <c r="R32" s="389">
        <v>0.188</v>
      </c>
      <c r="S32" s="389">
        <v>0.113</v>
      </c>
      <c r="T32" s="389">
        <f t="shared" si="22"/>
        <v>3.7800000000000002</v>
      </c>
      <c r="U32" s="388">
        <v>0.16800000000000001</v>
      </c>
      <c r="V32" s="389">
        <v>0.55000000000000004</v>
      </c>
      <c r="W32" s="389">
        <v>0.41099999999999998</v>
      </c>
      <c r="X32" s="389">
        <f t="shared" si="23"/>
        <v>1.129</v>
      </c>
      <c r="Y32" s="388">
        <v>0.13800000000000001</v>
      </c>
      <c r="Z32" s="388">
        <v>0.20399999999999999</v>
      </c>
      <c r="AA32" s="390">
        <f t="shared" si="24"/>
        <v>5.2510000000000003</v>
      </c>
      <c r="AB32" s="388">
        <v>1.3240000000000001</v>
      </c>
      <c r="AC32" s="389">
        <v>2.46</v>
      </c>
      <c r="AD32" s="389">
        <v>0.91500000000000004</v>
      </c>
      <c r="AE32" s="389">
        <v>0.35699999999999998</v>
      </c>
      <c r="AF32" s="389">
        <v>0.14899999999999999</v>
      </c>
      <c r="AG32" s="389">
        <f t="shared" si="25"/>
        <v>5.2050000000000001</v>
      </c>
      <c r="AH32" s="388">
        <v>0.28299999999999997</v>
      </c>
      <c r="AI32" s="389">
        <v>1.45</v>
      </c>
      <c r="AJ32" s="389">
        <v>0.80200000000000005</v>
      </c>
      <c r="AK32" s="389">
        <f t="shared" si="26"/>
        <v>2.5350000000000001</v>
      </c>
      <c r="AL32" s="388">
        <v>0.47199999999999998</v>
      </c>
      <c r="AM32" s="388">
        <v>0.222</v>
      </c>
      <c r="AN32" s="390">
        <f t="shared" si="27"/>
        <v>8.4339999999999993</v>
      </c>
      <c r="AO32" s="388">
        <v>0.441</v>
      </c>
      <c r="AP32" s="389">
        <v>0.33100000000000002</v>
      </c>
      <c r="AQ32" s="389">
        <v>0.85299999999999998</v>
      </c>
      <c r="AR32" s="389">
        <v>6.2E-2</v>
      </c>
      <c r="AS32" s="389">
        <v>0.06</v>
      </c>
      <c r="AT32" s="389">
        <f t="shared" si="28"/>
        <v>1.7470000000000001</v>
      </c>
      <c r="AU32" s="388">
        <v>4.2999999999999997E-2</v>
      </c>
      <c r="AV32" s="389">
        <v>0.125</v>
      </c>
      <c r="AW32" s="389">
        <v>0.21299999999999999</v>
      </c>
      <c r="AX32" s="389">
        <f t="shared" si="29"/>
        <v>0.38100000000000001</v>
      </c>
      <c r="AY32" s="388">
        <v>5.7000000000000002E-2</v>
      </c>
      <c r="AZ32" s="388">
        <v>6.9000000000000006E-2</v>
      </c>
      <c r="BA32" s="390">
        <f t="shared" si="30"/>
        <v>2.254</v>
      </c>
      <c r="BB32" s="388">
        <v>0.54600000000000004</v>
      </c>
      <c r="BC32" s="389">
        <v>2.0129999999999999</v>
      </c>
      <c r="BD32" s="389">
        <v>0.69499999999999995</v>
      </c>
      <c r="BE32" s="389">
        <v>0.23400000000000001</v>
      </c>
      <c r="BF32" s="389">
        <v>0.13400000000000001</v>
      </c>
      <c r="BG32" s="389">
        <f t="shared" si="31"/>
        <v>3.6219999999999999</v>
      </c>
      <c r="BH32" s="388">
        <v>0.27600000000000002</v>
      </c>
      <c r="BI32" s="389">
        <v>0.69599999999999995</v>
      </c>
      <c r="BJ32" s="389">
        <v>0.621</v>
      </c>
      <c r="BK32" s="389">
        <f t="shared" si="32"/>
        <v>1.593</v>
      </c>
      <c r="BL32" s="388">
        <v>0.30299999999999999</v>
      </c>
      <c r="BM32" s="388">
        <v>0.152</v>
      </c>
      <c r="BN32" s="390">
        <f t="shared" si="33"/>
        <v>5.67</v>
      </c>
      <c r="BO32" s="388">
        <v>7.0999999999999994E-2</v>
      </c>
      <c r="BP32" s="389">
        <v>8.7999999999999995E-2</v>
      </c>
      <c r="BQ32" s="389">
        <v>6.4000000000000001E-2</v>
      </c>
      <c r="BR32" s="389">
        <f t="shared" si="34"/>
        <v>0.22299999999999998</v>
      </c>
      <c r="BS32" s="388">
        <v>0.10199999999999999</v>
      </c>
      <c r="BT32" s="391">
        <v>1.2999999999999999E-2</v>
      </c>
      <c r="BU32" s="391">
        <v>0</v>
      </c>
      <c r="BV32" s="390">
        <v>0.33800000000000002</v>
      </c>
      <c r="BW32" s="388">
        <v>3.2000000000000001E-2</v>
      </c>
      <c r="BX32" s="389">
        <v>0.246</v>
      </c>
      <c r="BY32" s="389">
        <v>9.6000000000000002E-2</v>
      </c>
      <c r="BZ32" s="389">
        <f t="shared" si="35"/>
        <v>0.374</v>
      </c>
      <c r="CA32" s="388">
        <v>0.14199999999999999</v>
      </c>
      <c r="CB32" s="388">
        <v>4.1000000000000002E-2</v>
      </c>
      <c r="CC32" s="388">
        <v>2.1999999999999999E-2</v>
      </c>
      <c r="CD32" s="390">
        <f t="shared" si="36"/>
        <v>0.57899999999999996</v>
      </c>
      <c r="CE32" s="388">
        <f t="shared" si="37"/>
        <v>5.8360000000000003</v>
      </c>
      <c r="CF32" s="389">
        <f t="shared" si="37"/>
        <v>8.0419999999999998</v>
      </c>
      <c r="CG32" s="389">
        <v>3.2650000000000001</v>
      </c>
      <c r="CH32" s="389">
        <v>1.1180000000000001</v>
      </c>
      <c r="CI32" s="389">
        <v>0.80100000000000005</v>
      </c>
      <c r="CJ32" s="389">
        <f t="shared" si="38"/>
        <v>19.061999999999998</v>
      </c>
      <c r="CK32" s="388">
        <v>0.85</v>
      </c>
      <c r="CL32" s="388">
        <v>1.101</v>
      </c>
      <c r="CM32" s="389">
        <v>4.1660000000000004</v>
      </c>
      <c r="CN32" s="389">
        <v>2.645</v>
      </c>
      <c r="CO32" s="389">
        <f t="shared" si="39"/>
        <v>7.9120000000000008</v>
      </c>
      <c r="CP32" s="390">
        <f t="shared" si="40"/>
        <v>1.2589999999999999</v>
      </c>
      <c r="CQ32" s="392">
        <v>4.9000000000000002E-2</v>
      </c>
      <c r="CR32" s="390">
        <f t="shared" si="41"/>
        <v>29.131999999999998</v>
      </c>
      <c r="CT32" s="268"/>
    </row>
    <row r="33" spans="1:98" ht="12.75" customHeight="1">
      <c r="A33" s="194">
        <v>40817</v>
      </c>
      <c r="B33" s="388">
        <v>1.3939999999999999</v>
      </c>
      <c r="C33" s="389">
        <v>1.6850000000000001</v>
      </c>
      <c r="D33" s="389">
        <v>0.312</v>
      </c>
      <c r="E33" s="389">
        <v>0.22500000000000001</v>
      </c>
      <c r="F33" s="389">
        <v>0.308</v>
      </c>
      <c r="G33" s="389">
        <f t="shared" si="19"/>
        <v>3.9239999999999995</v>
      </c>
      <c r="H33" s="388">
        <v>0.23699999999999999</v>
      </c>
      <c r="I33" s="389">
        <v>1.1539999999999999</v>
      </c>
      <c r="J33" s="389">
        <v>0.52100000000000002</v>
      </c>
      <c r="K33" s="389">
        <f t="shared" si="20"/>
        <v>1.9119999999999999</v>
      </c>
      <c r="L33" s="388">
        <v>0.22900000000000001</v>
      </c>
      <c r="M33" s="388">
        <v>0.23200000000000001</v>
      </c>
      <c r="N33" s="390">
        <f t="shared" si="21"/>
        <v>6.2969999999999997</v>
      </c>
      <c r="O33" s="388">
        <v>1.66</v>
      </c>
      <c r="P33" s="389">
        <v>1.2609999999999999</v>
      </c>
      <c r="Q33" s="389">
        <v>0.25800000000000001</v>
      </c>
      <c r="R33" s="389">
        <v>0.17399999999999999</v>
      </c>
      <c r="S33" s="389">
        <v>0.109</v>
      </c>
      <c r="T33" s="389">
        <f t="shared" si="22"/>
        <v>3.4619999999999997</v>
      </c>
      <c r="U33" s="388">
        <v>0.16900000000000001</v>
      </c>
      <c r="V33" s="389">
        <v>0.47899999999999998</v>
      </c>
      <c r="W33" s="389">
        <v>0.41199999999999998</v>
      </c>
      <c r="X33" s="389">
        <f t="shared" si="23"/>
        <v>1.06</v>
      </c>
      <c r="Y33" s="388">
        <v>0.186</v>
      </c>
      <c r="Z33" s="388">
        <v>0.17199999999999999</v>
      </c>
      <c r="AA33" s="390">
        <f t="shared" si="24"/>
        <v>4.88</v>
      </c>
      <c r="AB33" s="388">
        <v>1.2010000000000001</v>
      </c>
      <c r="AC33" s="389">
        <v>2.4409999999999998</v>
      </c>
      <c r="AD33" s="389">
        <v>0.88600000000000001</v>
      </c>
      <c r="AE33" s="389">
        <v>0.35199999999999998</v>
      </c>
      <c r="AF33" s="389">
        <v>0.151</v>
      </c>
      <c r="AG33" s="389">
        <f t="shared" si="25"/>
        <v>5.0309999999999997</v>
      </c>
      <c r="AH33" s="388">
        <v>0.32200000000000001</v>
      </c>
      <c r="AI33" s="389">
        <v>1.331</v>
      </c>
      <c r="AJ33" s="389">
        <v>0.66700000000000004</v>
      </c>
      <c r="AK33" s="389">
        <f t="shared" si="26"/>
        <v>2.3200000000000003</v>
      </c>
      <c r="AL33" s="388">
        <v>0.46800000000000003</v>
      </c>
      <c r="AM33" s="388">
        <v>0.23899999999999999</v>
      </c>
      <c r="AN33" s="390">
        <f t="shared" si="27"/>
        <v>8.0579999999999998</v>
      </c>
      <c r="AO33" s="388">
        <v>0.53</v>
      </c>
      <c r="AP33" s="389">
        <v>0.36899999999999999</v>
      </c>
      <c r="AQ33" s="389">
        <v>0.73699999999999999</v>
      </c>
      <c r="AR33" s="389">
        <v>6.9000000000000006E-2</v>
      </c>
      <c r="AS33" s="389">
        <v>0.05</v>
      </c>
      <c r="AT33" s="389">
        <f t="shared" si="28"/>
        <v>1.7550000000000001</v>
      </c>
      <c r="AU33" s="388">
        <v>0.03</v>
      </c>
      <c r="AV33" s="389">
        <v>0.13900000000000001</v>
      </c>
      <c r="AW33" s="389">
        <v>0.27600000000000002</v>
      </c>
      <c r="AX33" s="389">
        <f t="shared" si="29"/>
        <v>0.44500000000000006</v>
      </c>
      <c r="AY33" s="388">
        <v>5.5E-2</v>
      </c>
      <c r="AZ33" s="388">
        <v>5.3999999999999999E-2</v>
      </c>
      <c r="BA33" s="390">
        <f t="shared" si="30"/>
        <v>2.3090000000000002</v>
      </c>
      <c r="BB33" s="388">
        <v>0.51900000000000002</v>
      </c>
      <c r="BC33" s="389">
        <v>1.9079999999999999</v>
      </c>
      <c r="BD33" s="389">
        <v>0.68400000000000005</v>
      </c>
      <c r="BE33" s="389">
        <v>0.215</v>
      </c>
      <c r="BF33" s="389">
        <v>9.2999999999999999E-2</v>
      </c>
      <c r="BG33" s="389">
        <f t="shared" si="31"/>
        <v>3.419</v>
      </c>
      <c r="BH33" s="388">
        <v>0.24399999999999999</v>
      </c>
      <c r="BI33" s="389">
        <v>0.624</v>
      </c>
      <c r="BJ33" s="389">
        <v>0.502</v>
      </c>
      <c r="BK33" s="389">
        <f t="shared" si="32"/>
        <v>1.37</v>
      </c>
      <c r="BL33" s="388">
        <v>0.27300000000000002</v>
      </c>
      <c r="BM33" s="388">
        <v>0.26200000000000001</v>
      </c>
      <c r="BN33" s="390">
        <f t="shared" si="33"/>
        <v>5.3239999999999998</v>
      </c>
      <c r="BO33" s="388">
        <v>8.1000000000000003E-2</v>
      </c>
      <c r="BP33" s="389">
        <v>0.107</v>
      </c>
      <c r="BQ33" s="389">
        <v>6.2E-2</v>
      </c>
      <c r="BR33" s="389">
        <f t="shared" si="34"/>
        <v>0.25</v>
      </c>
      <c r="BS33" s="388">
        <v>0.105</v>
      </c>
      <c r="BT33" s="391">
        <v>1.2999999999999999E-2</v>
      </c>
      <c r="BU33" s="391">
        <v>1E-3</v>
      </c>
      <c r="BV33" s="390">
        <v>0.36899999999999999</v>
      </c>
      <c r="BW33" s="388">
        <v>2.3E-2</v>
      </c>
      <c r="BX33" s="389">
        <v>0.151</v>
      </c>
      <c r="BY33" s="389">
        <v>9.7000000000000003E-2</v>
      </c>
      <c r="BZ33" s="389">
        <f t="shared" si="35"/>
        <v>0.27100000000000002</v>
      </c>
      <c r="CA33" s="388">
        <v>0.128</v>
      </c>
      <c r="CB33" s="388">
        <v>0.04</v>
      </c>
      <c r="CC33" s="388">
        <v>2.1000000000000001E-2</v>
      </c>
      <c r="CD33" s="390">
        <f t="shared" si="36"/>
        <v>0.46</v>
      </c>
      <c r="CE33" s="388">
        <f t="shared" si="37"/>
        <v>5.4080000000000004</v>
      </c>
      <c r="CF33" s="389">
        <f t="shared" si="37"/>
        <v>7.9220000000000006</v>
      </c>
      <c r="CG33" s="389">
        <v>2.9990000000000001</v>
      </c>
      <c r="CH33" s="389">
        <v>1.0640000000000001</v>
      </c>
      <c r="CI33" s="389">
        <v>0.71899999999999997</v>
      </c>
      <c r="CJ33" s="389">
        <f t="shared" si="38"/>
        <v>18.112000000000002</v>
      </c>
      <c r="CK33" s="388">
        <v>0.92500000000000004</v>
      </c>
      <c r="CL33" s="388">
        <v>1.0780000000000001</v>
      </c>
      <c r="CM33" s="389">
        <v>3.8340000000000001</v>
      </c>
      <c r="CN33" s="389">
        <v>2.4279999999999999</v>
      </c>
      <c r="CO33" s="389">
        <f t="shared" si="39"/>
        <v>7.34</v>
      </c>
      <c r="CP33" s="390">
        <f t="shared" si="40"/>
        <v>1.264</v>
      </c>
      <c r="CQ33" s="392">
        <v>5.6000000000000001E-2</v>
      </c>
      <c r="CR33" s="390">
        <f t="shared" si="41"/>
        <v>27.696999999999999</v>
      </c>
      <c r="CT33" s="268"/>
    </row>
    <row r="34" spans="1:98" ht="12.75" customHeight="1">
      <c r="A34" s="194">
        <v>40848</v>
      </c>
      <c r="B34" s="388">
        <v>1.554</v>
      </c>
      <c r="C34" s="389">
        <v>1.8380000000000001</v>
      </c>
      <c r="D34" s="389">
        <v>0.39100000000000001</v>
      </c>
      <c r="E34" s="389">
        <v>0.245</v>
      </c>
      <c r="F34" s="389">
        <v>0.36099999999999999</v>
      </c>
      <c r="G34" s="389">
        <f t="shared" si="19"/>
        <v>4.3890000000000002</v>
      </c>
      <c r="H34" s="388">
        <v>0.33500000000000002</v>
      </c>
      <c r="I34" s="389">
        <v>1.2929999999999999</v>
      </c>
      <c r="J34" s="389">
        <v>0.60199999999999998</v>
      </c>
      <c r="K34" s="389">
        <f t="shared" si="20"/>
        <v>2.23</v>
      </c>
      <c r="L34" s="388">
        <v>0.27</v>
      </c>
      <c r="M34" s="388">
        <v>0.27200000000000002</v>
      </c>
      <c r="N34" s="390">
        <f t="shared" si="21"/>
        <v>7.1609999999999996</v>
      </c>
      <c r="O34" s="388">
        <v>2.0619999999999998</v>
      </c>
      <c r="P34" s="389">
        <v>1.3320000000000001</v>
      </c>
      <c r="Q34" s="389">
        <v>0.33200000000000002</v>
      </c>
      <c r="R34" s="389">
        <v>0.19500000000000001</v>
      </c>
      <c r="S34" s="389">
        <v>0.11799999999999999</v>
      </c>
      <c r="T34" s="389">
        <f t="shared" si="22"/>
        <v>4.0389999999999997</v>
      </c>
      <c r="U34" s="388">
        <v>0.16</v>
      </c>
      <c r="V34" s="389">
        <v>0.53200000000000003</v>
      </c>
      <c r="W34" s="389">
        <v>0.45</v>
      </c>
      <c r="X34" s="389">
        <f t="shared" si="23"/>
        <v>1.1420000000000001</v>
      </c>
      <c r="Y34" s="388">
        <v>0.37</v>
      </c>
      <c r="Z34" s="388">
        <v>0.17299999999999999</v>
      </c>
      <c r="AA34" s="390">
        <f t="shared" si="24"/>
        <v>5.7240000000000002</v>
      </c>
      <c r="AB34" s="388">
        <v>1.4830000000000001</v>
      </c>
      <c r="AC34" s="389">
        <v>2.8439999999999999</v>
      </c>
      <c r="AD34" s="389">
        <v>1.0389999999999999</v>
      </c>
      <c r="AE34" s="389">
        <v>0.35299999999999998</v>
      </c>
      <c r="AF34" s="389">
        <v>0.124</v>
      </c>
      <c r="AG34" s="389">
        <f t="shared" si="25"/>
        <v>5.8429999999999991</v>
      </c>
      <c r="AH34" s="388">
        <v>0.29299999999999998</v>
      </c>
      <c r="AI34" s="389">
        <v>1.641</v>
      </c>
      <c r="AJ34" s="389">
        <v>0.84899999999999998</v>
      </c>
      <c r="AK34" s="389">
        <f t="shared" si="26"/>
        <v>2.7829999999999999</v>
      </c>
      <c r="AL34" s="388">
        <v>0.57299999999999995</v>
      </c>
      <c r="AM34" s="388">
        <v>0.27500000000000002</v>
      </c>
      <c r="AN34" s="390">
        <f t="shared" si="27"/>
        <v>9.4740000000000002</v>
      </c>
      <c r="AO34" s="388">
        <v>0.54</v>
      </c>
      <c r="AP34" s="389">
        <v>0.35899999999999999</v>
      </c>
      <c r="AQ34" s="389">
        <v>0.94699999999999995</v>
      </c>
      <c r="AR34" s="389">
        <v>5.7000000000000002E-2</v>
      </c>
      <c r="AS34" s="389">
        <v>6.9000000000000006E-2</v>
      </c>
      <c r="AT34" s="389">
        <f t="shared" si="28"/>
        <v>1.972</v>
      </c>
      <c r="AU34" s="388">
        <v>4.9000000000000002E-2</v>
      </c>
      <c r="AV34" s="389">
        <v>0.11899999999999999</v>
      </c>
      <c r="AW34" s="389">
        <v>0.20399999999999999</v>
      </c>
      <c r="AX34" s="389">
        <f t="shared" si="29"/>
        <v>0.372</v>
      </c>
      <c r="AY34" s="388">
        <v>8.1000000000000003E-2</v>
      </c>
      <c r="AZ34" s="388">
        <v>6.6000000000000003E-2</v>
      </c>
      <c r="BA34" s="390">
        <f t="shared" si="30"/>
        <v>2.4910000000000001</v>
      </c>
      <c r="BB34" s="388">
        <v>0.625</v>
      </c>
      <c r="BC34" s="389">
        <v>1.8979999999999999</v>
      </c>
      <c r="BD34" s="389">
        <v>0.58699999999999997</v>
      </c>
      <c r="BE34" s="389">
        <v>0.253</v>
      </c>
      <c r="BF34" s="389">
        <v>0.1</v>
      </c>
      <c r="BG34" s="389">
        <f t="shared" si="31"/>
        <v>3.4629999999999996</v>
      </c>
      <c r="BH34" s="388">
        <v>0.315</v>
      </c>
      <c r="BI34" s="389">
        <v>0.67700000000000005</v>
      </c>
      <c r="BJ34" s="389">
        <v>0.69799999999999995</v>
      </c>
      <c r="BK34" s="389">
        <f t="shared" si="32"/>
        <v>1.69</v>
      </c>
      <c r="BL34" s="388">
        <v>0.33400000000000002</v>
      </c>
      <c r="BM34" s="388">
        <v>0.215</v>
      </c>
      <c r="BN34" s="390">
        <f t="shared" si="33"/>
        <v>5.702</v>
      </c>
      <c r="BO34" s="388">
        <v>9.9000000000000005E-2</v>
      </c>
      <c r="BP34" s="389">
        <v>0.114</v>
      </c>
      <c r="BQ34" s="389">
        <v>8.8999999999999996E-2</v>
      </c>
      <c r="BR34" s="389">
        <f t="shared" si="34"/>
        <v>0.30200000000000005</v>
      </c>
      <c r="BS34" s="388">
        <v>0.105</v>
      </c>
      <c r="BT34" s="391">
        <v>1.7000000000000001E-2</v>
      </c>
      <c r="BU34" s="391">
        <v>2E-3</v>
      </c>
      <c r="BV34" s="390">
        <v>0.42599999999999999</v>
      </c>
      <c r="BW34" s="388">
        <v>3.2000000000000001E-2</v>
      </c>
      <c r="BX34" s="389">
        <v>0.153</v>
      </c>
      <c r="BY34" s="389">
        <v>8.8999999999999996E-2</v>
      </c>
      <c r="BZ34" s="389">
        <f t="shared" si="35"/>
        <v>0.27400000000000002</v>
      </c>
      <c r="CA34" s="388">
        <v>0.122</v>
      </c>
      <c r="CB34" s="388">
        <v>3.4000000000000002E-2</v>
      </c>
      <c r="CC34" s="388">
        <v>0.01</v>
      </c>
      <c r="CD34" s="390">
        <f t="shared" si="36"/>
        <v>0.44000000000000006</v>
      </c>
      <c r="CE34" s="388">
        <f t="shared" si="37"/>
        <v>6.3949999999999996</v>
      </c>
      <c r="CF34" s="389">
        <f t="shared" si="37"/>
        <v>8.5380000000000003</v>
      </c>
      <c r="CG34" s="389">
        <v>3.4260000000000002</v>
      </c>
      <c r="CH34" s="389">
        <v>1.139</v>
      </c>
      <c r="CI34" s="389">
        <v>0.78400000000000003</v>
      </c>
      <c r="CJ34" s="389">
        <f t="shared" si="38"/>
        <v>20.282</v>
      </c>
      <c r="CK34" s="388">
        <v>0.94599999999999995</v>
      </c>
      <c r="CL34" s="388">
        <v>1.198</v>
      </c>
      <c r="CM34" s="389">
        <v>4.3890000000000002</v>
      </c>
      <c r="CN34" s="389">
        <v>2.8570000000000002</v>
      </c>
      <c r="CO34" s="389">
        <f t="shared" si="39"/>
        <v>8.4439999999999991</v>
      </c>
      <c r="CP34" s="390">
        <f t="shared" si="40"/>
        <v>1.6789999999999998</v>
      </c>
      <c r="CQ34" s="392">
        <v>6.6000000000000003E-2</v>
      </c>
      <c r="CR34" s="390">
        <f t="shared" si="41"/>
        <v>31.417000000000002</v>
      </c>
      <c r="CT34" s="268"/>
    </row>
    <row r="35" spans="1:98" ht="12.75" customHeight="1">
      <c r="A35" s="194">
        <v>40878</v>
      </c>
      <c r="B35" s="388">
        <v>1.4119999999999999</v>
      </c>
      <c r="C35" s="389">
        <v>1.5660000000000001</v>
      </c>
      <c r="D35" s="389">
        <v>0.32300000000000001</v>
      </c>
      <c r="E35" s="389">
        <v>0.21199999999999999</v>
      </c>
      <c r="F35" s="389">
        <v>0.31900000000000001</v>
      </c>
      <c r="G35" s="389">
        <f t="shared" si="19"/>
        <v>3.8319999999999999</v>
      </c>
      <c r="H35" s="388">
        <v>0.45700000000000002</v>
      </c>
      <c r="I35" s="389">
        <v>1.1379999999999999</v>
      </c>
      <c r="J35" s="389">
        <v>0.59</v>
      </c>
      <c r="K35" s="389">
        <f t="shared" si="20"/>
        <v>2.1850000000000001</v>
      </c>
      <c r="L35" s="388">
        <v>0.22700000000000001</v>
      </c>
      <c r="M35" s="388">
        <v>0.32600000000000001</v>
      </c>
      <c r="N35" s="390">
        <f t="shared" si="21"/>
        <v>6.5699999999999994</v>
      </c>
      <c r="O35" s="388">
        <v>1.865</v>
      </c>
      <c r="P35" s="389">
        <v>1.069</v>
      </c>
      <c r="Q35" s="389">
        <v>0.255</v>
      </c>
      <c r="R35" s="389">
        <v>0.16500000000000001</v>
      </c>
      <c r="S35" s="389">
        <v>0.122</v>
      </c>
      <c r="T35" s="389">
        <f t="shared" si="22"/>
        <v>3.476</v>
      </c>
      <c r="U35" s="388">
        <v>0.17799999999999999</v>
      </c>
      <c r="V35" s="389">
        <v>0.46100000000000002</v>
      </c>
      <c r="W35" s="389">
        <v>0.44900000000000001</v>
      </c>
      <c r="X35" s="389">
        <f t="shared" si="23"/>
        <v>1.0880000000000001</v>
      </c>
      <c r="Y35" s="388">
        <v>0.51900000000000002</v>
      </c>
      <c r="Z35" s="388">
        <v>0.22500000000000001</v>
      </c>
      <c r="AA35" s="390">
        <f t="shared" si="24"/>
        <v>5.3079999999999998</v>
      </c>
      <c r="AB35" s="388">
        <v>1.3660000000000001</v>
      </c>
      <c r="AC35" s="389">
        <v>2.2599999999999998</v>
      </c>
      <c r="AD35" s="389">
        <v>0.95699999999999996</v>
      </c>
      <c r="AE35" s="389">
        <v>0.27700000000000002</v>
      </c>
      <c r="AF35" s="389">
        <v>0.111</v>
      </c>
      <c r="AG35" s="389">
        <f t="shared" si="25"/>
        <v>4.9710000000000001</v>
      </c>
      <c r="AH35" s="388">
        <v>0.32600000000000001</v>
      </c>
      <c r="AI35" s="389">
        <v>1.2989999999999999</v>
      </c>
      <c r="AJ35" s="389">
        <v>0.63800000000000001</v>
      </c>
      <c r="AK35" s="389">
        <f t="shared" si="26"/>
        <v>2.2629999999999999</v>
      </c>
      <c r="AL35" s="388">
        <v>0.46500000000000002</v>
      </c>
      <c r="AM35" s="388">
        <v>0.18</v>
      </c>
      <c r="AN35" s="390">
        <f t="shared" si="27"/>
        <v>7.8789999999999996</v>
      </c>
      <c r="AO35" s="388">
        <v>0.54500000000000004</v>
      </c>
      <c r="AP35" s="389">
        <v>0.33100000000000002</v>
      </c>
      <c r="AQ35" s="389">
        <v>0.73399999999999999</v>
      </c>
      <c r="AR35" s="389">
        <v>5.6000000000000001E-2</v>
      </c>
      <c r="AS35" s="389">
        <v>3.5000000000000003E-2</v>
      </c>
      <c r="AT35" s="389">
        <f t="shared" si="28"/>
        <v>1.7010000000000001</v>
      </c>
      <c r="AU35" s="388">
        <v>4.8000000000000001E-2</v>
      </c>
      <c r="AV35" s="389">
        <v>0.151</v>
      </c>
      <c r="AW35" s="389">
        <v>0.215</v>
      </c>
      <c r="AX35" s="389">
        <f t="shared" si="29"/>
        <v>0.41400000000000003</v>
      </c>
      <c r="AY35" s="388">
        <v>0.14399999999999999</v>
      </c>
      <c r="AZ35" s="388">
        <v>4.5999999999999999E-2</v>
      </c>
      <c r="BA35" s="390">
        <f t="shared" si="30"/>
        <v>2.3050000000000002</v>
      </c>
      <c r="BB35" s="388">
        <v>0.54800000000000004</v>
      </c>
      <c r="BC35" s="389">
        <v>1.8740000000000001</v>
      </c>
      <c r="BD35" s="389">
        <v>0.61499999999999999</v>
      </c>
      <c r="BE35" s="389">
        <v>0.218</v>
      </c>
      <c r="BF35" s="389">
        <v>9.9000000000000005E-2</v>
      </c>
      <c r="BG35" s="389">
        <f t="shared" si="31"/>
        <v>3.3540000000000001</v>
      </c>
      <c r="BH35" s="388">
        <v>0.24199999999999999</v>
      </c>
      <c r="BI35" s="389">
        <v>0.624</v>
      </c>
      <c r="BJ35" s="389">
        <v>0.59799999999999998</v>
      </c>
      <c r="BK35" s="389">
        <f t="shared" si="32"/>
        <v>1.464</v>
      </c>
      <c r="BL35" s="388">
        <v>0.28699999999999998</v>
      </c>
      <c r="BM35" s="388">
        <v>0.193</v>
      </c>
      <c r="BN35" s="390">
        <f t="shared" si="33"/>
        <v>5.298</v>
      </c>
      <c r="BO35" s="388">
        <v>0.10100000000000001</v>
      </c>
      <c r="BP35" s="389">
        <v>9.8000000000000004E-2</v>
      </c>
      <c r="BQ35" s="389">
        <v>7.6999999999999999E-2</v>
      </c>
      <c r="BR35" s="389">
        <f t="shared" si="34"/>
        <v>0.27600000000000002</v>
      </c>
      <c r="BS35" s="388">
        <v>0.104</v>
      </c>
      <c r="BT35" s="391">
        <v>1.2999999999999999E-2</v>
      </c>
      <c r="BU35" s="391">
        <v>1E-3</v>
      </c>
      <c r="BV35" s="390">
        <v>0.39400000000000002</v>
      </c>
      <c r="BW35" s="388">
        <v>3.5000000000000003E-2</v>
      </c>
      <c r="BX35" s="389">
        <v>0.14199999999999999</v>
      </c>
      <c r="BY35" s="389">
        <v>7.1999999999999995E-2</v>
      </c>
      <c r="BZ35" s="389">
        <f t="shared" si="35"/>
        <v>0.249</v>
      </c>
      <c r="CA35" s="388">
        <v>0.13</v>
      </c>
      <c r="CB35" s="388">
        <v>4.2000000000000003E-2</v>
      </c>
      <c r="CC35" s="388">
        <v>2.4E-2</v>
      </c>
      <c r="CD35" s="390">
        <f t="shared" si="36"/>
        <v>0.44500000000000001</v>
      </c>
      <c r="CE35" s="388">
        <f t="shared" si="37"/>
        <v>5.8719999999999999</v>
      </c>
      <c r="CF35" s="389">
        <f t="shared" si="37"/>
        <v>7.34</v>
      </c>
      <c r="CG35" s="389">
        <v>3</v>
      </c>
      <c r="CH35" s="389">
        <v>0.95399999999999996</v>
      </c>
      <c r="CI35" s="389">
        <v>0.69299999999999995</v>
      </c>
      <c r="CJ35" s="389">
        <f t="shared" si="38"/>
        <v>17.859000000000002</v>
      </c>
      <c r="CK35" s="388">
        <v>0.97499999999999998</v>
      </c>
      <c r="CL35" s="388">
        <v>1.2989999999999999</v>
      </c>
      <c r="CM35" s="389">
        <v>3.778</v>
      </c>
      <c r="CN35" s="389">
        <v>2.5710000000000002</v>
      </c>
      <c r="CO35" s="389">
        <f t="shared" si="39"/>
        <v>7.6479999999999997</v>
      </c>
      <c r="CP35" s="390">
        <f t="shared" si="40"/>
        <v>1.6970000000000003</v>
      </c>
      <c r="CQ35" s="392">
        <v>0.02</v>
      </c>
      <c r="CR35" s="390">
        <f t="shared" si="41"/>
        <v>28.199000000000005</v>
      </c>
      <c r="CT35" s="268"/>
    </row>
    <row r="36" spans="1:98" ht="12.75" customHeight="1">
      <c r="A36" s="194">
        <v>40909</v>
      </c>
      <c r="B36" s="388">
        <v>1.3720000000000001</v>
      </c>
      <c r="C36" s="389">
        <v>1.4570000000000001</v>
      </c>
      <c r="D36" s="389">
        <v>0.29699999999999999</v>
      </c>
      <c r="E36" s="389">
        <v>0.21299999999999999</v>
      </c>
      <c r="F36" s="389">
        <v>0.28899999999999998</v>
      </c>
      <c r="G36" s="389">
        <f t="shared" si="19"/>
        <v>3.6280000000000006</v>
      </c>
      <c r="H36" s="388">
        <v>0.26500000000000001</v>
      </c>
      <c r="I36" s="389">
        <v>1.1180000000000001</v>
      </c>
      <c r="J36" s="389">
        <v>0.55200000000000005</v>
      </c>
      <c r="K36" s="389">
        <f t="shared" si="20"/>
        <v>1.9350000000000001</v>
      </c>
      <c r="L36" s="388">
        <v>0.25900000000000001</v>
      </c>
      <c r="M36" s="388">
        <v>0.29299999999999998</v>
      </c>
      <c r="N36" s="390">
        <f t="shared" si="21"/>
        <v>6.1150000000000011</v>
      </c>
      <c r="O36" s="388">
        <v>1.6879999999999999</v>
      </c>
      <c r="P36" s="389">
        <v>1.0189999999999999</v>
      </c>
      <c r="Q36" s="389">
        <v>0.251</v>
      </c>
      <c r="R36" s="389">
        <v>0.17499999999999999</v>
      </c>
      <c r="S36" s="389">
        <v>0.10199999999999999</v>
      </c>
      <c r="T36" s="389">
        <f t="shared" si="22"/>
        <v>3.2349999999999994</v>
      </c>
      <c r="U36" s="388">
        <v>0.14399999999999999</v>
      </c>
      <c r="V36" s="389">
        <v>0.39600000000000002</v>
      </c>
      <c r="W36" s="389">
        <v>0.42399999999999999</v>
      </c>
      <c r="X36" s="389">
        <f t="shared" si="23"/>
        <v>0.96399999999999997</v>
      </c>
      <c r="Y36" s="388">
        <v>0.11700000000000001</v>
      </c>
      <c r="Z36" s="388">
        <v>0.192</v>
      </c>
      <c r="AA36" s="390">
        <f t="shared" si="24"/>
        <v>4.508</v>
      </c>
      <c r="AB36" s="388">
        <v>1.27</v>
      </c>
      <c r="AC36" s="389">
        <v>2.1459999999999999</v>
      </c>
      <c r="AD36" s="389">
        <v>0.90400000000000003</v>
      </c>
      <c r="AE36" s="389">
        <v>0.31900000000000001</v>
      </c>
      <c r="AF36" s="389">
        <v>0.13</v>
      </c>
      <c r="AG36" s="389">
        <f t="shared" si="25"/>
        <v>4.7690000000000001</v>
      </c>
      <c r="AH36" s="388">
        <v>0.27900000000000003</v>
      </c>
      <c r="AI36" s="389">
        <v>1.556</v>
      </c>
      <c r="AJ36" s="389">
        <v>0.65800000000000003</v>
      </c>
      <c r="AK36" s="389">
        <f t="shared" si="26"/>
        <v>2.4929999999999999</v>
      </c>
      <c r="AL36" s="388">
        <v>0.46800000000000003</v>
      </c>
      <c r="AM36" s="388">
        <v>0.20599999999999999</v>
      </c>
      <c r="AN36" s="390">
        <f t="shared" si="27"/>
        <v>7.9360000000000008</v>
      </c>
      <c r="AO36" s="388">
        <v>0.40300000000000002</v>
      </c>
      <c r="AP36" s="389">
        <v>0.28899999999999998</v>
      </c>
      <c r="AQ36" s="389">
        <v>0.65300000000000002</v>
      </c>
      <c r="AR36" s="389">
        <v>4.4999999999999998E-2</v>
      </c>
      <c r="AS36" s="389">
        <v>3.7999999999999999E-2</v>
      </c>
      <c r="AT36" s="389">
        <f t="shared" si="28"/>
        <v>1.4279999999999999</v>
      </c>
      <c r="AU36" s="388">
        <v>0.05</v>
      </c>
      <c r="AV36" s="389">
        <v>8.8999999999999996E-2</v>
      </c>
      <c r="AW36" s="389">
        <v>0.223</v>
      </c>
      <c r="AX36" s="389">
        <f t="shared" si="29"/>
        <v>0.36199999999999999</v>
      </c>
      <c r="AY36" s="388">
        <v>9.2999999999999999E-2</v>
      </c>
      <c r="AZ36" s="388">
        <v>7.2999999999999995E-2</v>
      </c>
      <c r="BA36" s="390">
        <f t="shared" si="30"/>
        <v>1.956</v>
      </c>
      <c r="BB36" s="388">
        <v>0.48</v>
      </c>
      <c r="BC36" s="389">
        <v>1.482</v>
      </c>
      <c r="BD36" s="389">
        <v>0.46600000000000003</v>
      </c>
      <c r="BE36" s="389">
        <v>0.222</v>
      </c>
      <c r="BF36" s="389">
        <v>8.8999999999999996E-2</v>
      </c>
      <c r="BG36" s="389">
        <f t="shared" si="31"/>
        <v>2.7389999999999999</v>
      </c>
      <c r="BH36" s="388">
        <v>0.29199999999999998</v>
      </c>
      <c r="BI36" s="389">
        <v>0.56699999999999995</v>
      </c>
      <c r="BJ36" s="389">
        <v>0.58399999999999996</v>
      </c>
      <c r="BK36" s="389">
        <f t="shared" si="32"/>
        <v>1.4430000000000001</v>
      </c>
      <c r="BL36" s="388">
        <v>0.32200000000000001</v>
      </c>
      <c r="BM36" s="388">
        <v>0.214</v>
      </c>
      <c r="BN36" s="390">
        <f t="shared" si="33"/>
        <v>4.718</v>
      </c>
      <c r="BO36" s="388">
        <v>7.3999999999999996E-2</v>
      </c>
      <c r="BP36" s="389">
        <v>0.1</v>
      </c>
      <c r="BQ36" s="389">
        <v>6.0999999999999999E-2</v>
      </c>
      <c r="BR36" s="389">
        <f t="shared" si="34"/>
        <v>0.23499999999999999</v>
      </c>
      <c r="BS36" s="388">
        <v>7.3999999999999996E-2</v>
      </c>
      <c r="BT36" s="391">
        <v>1.0999999999999999E-2</v>
      </c>
      <c r="BU36" s="391">
        <v>0</v>
      </c>
      <c r="BV36" s="390">
        <v>0.32</v>
      </c>
      <c r="BW36" s="388">
        <v>1.7999999999999999E-2</v>
      </c>
      <c r="BX36" s="389">
        <v>7.9000000000000001E-2</v>
      </c>
      <c r="BY36" s="389">
        <v>5.7000000000000002E-2</v>
      </c>
      <c r="BZ36" s="389">
        <f t="shared" si="35"/>
        <v>0.154</v>
      </c>
      <c r="CA36" s="388">
        <v>0.14499999999999999</v>
      </c>
      <c r="CB36" s="388">
        <v>3.5000000000000003E-2</v>
      </c>
      <c r="CC36" s="388">
        <v>1.7999999999999999E-2</v>
      </c>
      <c r="CD36" s="390">
        <f t="shared" si="36"/>
        <v>0.35199999999999998</v>
      </c>
      <c r="CE36" s="388">
        <f t="shared" si="37"/>
        <v>5.3049999999999997</v>
      </c>
      <c r="CF36" s="389">
        <f t="shared" si="37"/>
        <v>6.5720000000000001</v>
      </c>
      <c r="CG36" s="389">
        <v>2.6539999999999999</v>
      </c>
      <c r="CH36" s="389">
        <v>1.004</v>
      </c>
      <c r="CI36" s="389">
        <v>0.65300000000000002</v>
      </c>
      <c r="CJ36" s="389">
        <f t="shared" si="38"/>
        <v>16.187999999999999</v>
      </c>
      <c r="CK36" s="388">
        <v>0.93100000000000005</v>
      </c>
      <c r="CL36" s="388">
        <v>1.077</v>
      </c>
      <c r="CM36" s="389">
        <v>3.798</v>
      </c>
      <c r="CN36" s="389">
        <v>2.5409999999999999</v>
      </c>
      <c r="CO36" s="389">
        <f t="shared" si="39"/>
        <v>7.4160000000000004</v>
      </c>
      <c r="CP36" s="390">
        <f t="shared" si="40"/>
        <v>1.3050000000000002</v>
      </c>
      <c r="CQ36" s="392">
        <v>6.5000000000000002E-2</v>
      </c>
      <c r="CR36" s="390">
        <f t="shared" si="41"/>
        <v>25.904999999999998</v>
      </c>
      <c r="CT36" s="268"/>
    </row>
    <row r="37" spans="1:98" ht="12.75" customHeight="1">
      <c r="A37" s="194">
        <v>40940</v>
      </c>
      <c r="B37" s="388">
        <v>1.581</v>
      </c>
      <c r="C37" s="389">
        <v>1.653</v>
      </c>
      <c r="D37" s="389">
        <v>0.36099999999999999</v>
      </c>
      <c r="E37" s="389">
        <v>0.23</v>
      </c>
      <c r="F37" s="389">
        <v>0.32500000000000001</v>
      </c>
      <c r="G37" s="389">
        <f t="shared" si="19"/>
        <v>4.1499999999999995</v>
      </c>
      <c r="H37" s="388">
        <v>0.33900000000000002</v>
      </c>
      <c r="I37" s="389">
        <v>1.1859999999999999</v>
      </c>
      <c r="J37" s="389">
        <v>0.61199999999999999</v>
      </c>
      <c r="K37" s="389">
        <f t="shared" si="20"/>
        <v>2.137</v>
      </c>
      <c r="L37" s="388">
        <v>0.29099999999999998</v>
      </c>
      <c r="M37" s="388">
        <v>0.32700000000000001</v>
      </c>
      <c r="N37" s="390">
        <f t="shared" si="21"/>
        <v>6.9049999999999994</v>
      </c>
      <c r="O37" s="388">
        <v>1.86</v>
      </c>
      <c r="P37" s="389">
        <v>1.163</v>
      </c>
      <c r="Q37" s="389">
        <v>0.307</v>
      </c>
      <c r="R37" s="389">
        <v>0.18</v>
      </c>
      <c r="S37" s="389">
        <v>0.10100000000000001</v>
      </c>
      <c r="T37" s="389">
        <f t="shared" si="22"/>
        <v>3.6110000000000002</v>
      </c>
      <c r="U37" s="388">
        <v>0.14000000000000001</v>
      </c>
      <c r="V37" s="389">
        <v>0.54600000000000004</v>
      </c>
      <c r="W37" s="389">
        <v>0.497</v>
      </c>
      <c r="X37" s="389">
        <f t="shared" si="23"/>
        <v>1.1830000000000001</v>
      </c>
      <c r="Y37" s="388">
        <v>0.14099999999999999</v>
      </c>
      <c r="Z37" s="388">
        <v>0.13900000000000001</v>
      </c>
      <c r="AA37" s="390">
        <f t="shared" si="24"/>
        <v>5.0740000000000007</v>
      </c>
      <c r="AB37" s="388">
        <v>1.2090000000000001</v>
      </c>
      <c r="AC37" s="389">
        <v>2.1589999999999998</v>
      </c>
      <c r="AD37" s="389">
        <v>0.88400000000000001</v>
      </c>
      <c r="AE37" s="389">
        <v>0.33600000000000002</v>
      </c>
      <c r="AF37" s="389">
        <v>0.155</v>
      </c>
      <c r="AG37" s="389">
        <f t="shared" si="25"/>
        <v>4.7430000000000003</v>
      </c>
      <c r="AH37" s="388">
        <v>0.28499999999999998</v>
      </c>
      <c r="AI37" s="389">
        <v>1.403</v>
      </c>
      <c r="AJ37" s="389">
        <v>0.72899999999999998</v>
      </c>
      <c r="AK37" s="389">
        <f t="shared" si="26"/>
        <v>2.4169999999999998</v>
      </c>
      <c r="AL37" s="388">
        <v>0.48099999999999998</v>
      </c>
      <c r="AM37" s="388">
        <v>0.27900000000000003</v>
      </c>
      <c r="AN37" s="390">
        <f t="shared" si="27"/>
        <v>7.92</v>
      </c>
      <c r="AO37" s="388">
        <v>0.46700000000000003</v>
      </c>
      <c r="AP37" s="389">
        <v>0.33300000000000002</v>
      </c>
      <c r="AQ37" s="389">
        <v>0.71799999999999997</v>
      </c>
      <c r="AR37" s="389">
        <v>6.3E-2</v>
      </c>
      <c r="AS37" s="389">
        <v>0.04</v>
      </c>
      <c r="AT37" s="389">
        <f t="shared" si="28"/>
        <v>1.621</v>
      </c>
      <c r="AU37" s="388">
        <v>3.3000000000000002E-2</v>
      </c>
      <c r="AV37" s="389">
        <v>0.14699999999999999</v>
      </c>
      <c r="AW37" s="389">
        <v>0.189</v>
      </c>
      <c r="AX37" s="389">
        <f t="shared" si="29"/>
        <v>0.36899999999999999</v>
      </c>
      <c r="AY37" s="388">
        <v>8.6999999999999994E-2</v>
      </c>
      <c r="AZ37" s="388">
        <v>4.1000000000000002E-2</v>
      </c>
      <c r="BA37" s="390">
        <f t="shared" si="30"/>
        <v>2.1179999999999999</v>
      </c>
      <c r="BB37" s="388">
        <v>0.54400000000000004</v>
      </c>
      <c r="BC37" s="389">
        <v>1.8220000000000001</v>
      </c>
      <c r="BD37" s="389">
        <v>0.66200000000000003</v>
      </c>
      <c r="BE37" s="389">
        <v>0.23100000000000001</v>
      </c>
      <c r="BF37" s="389">
        <v>0.17</v>
      </c>
      <c r="BG37" s="389">
        <f t="shared" si="31"/>
        <v>3.4289999999999998</v>
      </c>
      <c r="BH37" s="388">
        <v>0.29499999999999998</v>
      </c>
      <c r="BI37" s="389">
        <v>0.68200000000000005</v>
      </c>
      <c r="BJ37" s="389">
        <v>0.63200000000000001</v>
      </c>
      <c r="BK37" s="389">
        <f t="shared" si="32"/>
        <v>1.609</v>
      </c>
      <c r="BL37" s="388">
        <v>0.35399999999999998</v>
      </c>
      <c r="BM37" s="388">
        <v>0.19900000000000001</v>
      </c>
      <c r="BN37" s="390">
        <f t="shared" si="33"/>
        <v>5.5909999999999993</v>
      </c>
      <c r="BO37" s="388">
        <v>9.1999999999999998E-2</v>
      </c>
      <c r="BP37" s="389">
        <v>0.104</v>
      </c>
      <c r="BQ37" s="389">
        <v>6.6000000000000003E-2</v>
      </c>
      <c r="BR37" s="389">
        <f t="shared" si="34"/>
        <v>0.26200000000000001</v>
      </c>
      <c r="BS37" s="388">
        <v>0.104</v>
      </c>
      <c r="BT37" s="391">
        <v>1.6E-2</v>
      </c>
      <c r="BU37" s="391">
        <v>0</v>
      </c>
      <c r="BV37" s="390">
        <v>0.38200000000000001</v>
      </c>
      <c r="BW37" s="388">
        <v>4.2000000000000003E-2</v>
      </c>
      <c r="BX37" s="389">
        <v>0.159</v>
      </c>
      <c r="BY37" s="389">
        <v>7.5999999999999998E-2</v>
      </c>
      <c r="BZ37" s="389">
        <f t="shared" si="35"/>
        <v>0.27700000000000002</v>
      </c>
      <c r="CA37" s="388">
        <v>0.11899999999999999</v>
      </c>
      <c r="CB37" s="388">
        <v>4.3999999999999997E-2</v>
      </c>
      <c r="CC37" s="388">
        <v>8.0000000000000002E-3</v>
      </c>
      <c r="CD37" s="390">
        <f t="shared" si="36"/>
        <v>0.44800000000000001</v>
      </c>
      <c r="CE37" s="388">
        <f t="shared" si="37"/>
        <v>5.7949999999999999</v>
      </c>
      <c r="CF37" s="389">
        <f t="shared" si="37"/>
        <v>7.3930000000000007</v>
      </c>
      <c r="CG37" s="389">
        <v>3.0310000000000001</v>
      </c>
      <c r="CH37" s="389">
        <v>1.073</v>
      </c>
      <c r="CI37" s="389">
        <v>0.80100000000000005</v>
      </c>
      <c r="CJ37" s="389">
        <f t="shared" si="38"/>
        <v>18.093</v>
      </c>
      <c r="CK37" s="388">
        <v>0.90900000000000003</v>
      </c>
      <c r="CL37" s="388">
        <v>1.151</v>
      </c>
      <c r="CM37" s="389">
        <v>4.0659999999999998</v>
      </c>
      <c r="CN37" s="389">
        <v>2.7210000000000001</v>
      </c>
      <c r="CO37" s="389">
        <f t="shared" si="39"/>
        <v>7.9379999999999997</v>
      </c>
      <c r="CP37" s="390">
        <f t="shared" si="40"/>
        <v>1.4139999999999999</v>
      </c>
      <c r="CQ37" s="392">
        <v>8.4000000000000005E-2</v>
      </c>
      <c r="CR37" s="390">
        <f t="shared" si="41"/>
        <v>28.437999999999999</v>
      </c>
      <c r="CT37" s="268"/>
    </row>
    <row r="38" spans="1:98" ht="12.75" customHeight="1">
      <c r="A38" s="194">
        <v>40969</v>
      </c>
      <c r="B38" s="388">
        <v>1.718</v>
      </c>
      <c r="C38" s="389">
        <v>1.8520000000000001</v>
      </c>
      <c r="D38" s="389">
        <v>0.33200000000000002</v>
      </c>
      <c r="E38" s="389">
        <v>0.23100000000000001</v>
      </c>
      <c r="F38" s="389">
        <v>0.32900000000000001</v>
      </c>
      <c r="G38" s="389">
        <f t="shared" si="19"/>
        <v>4.4619999999999997</v>
      </c>
      <c r="H38" s="388">
        <v>0.55500000000000005</v>
      </c>
      <c r="I38" s="389">
        <v>1.2989999999999999</v>
      </c>
      <c r="J38" s="389">
        <v>0.622</v>
      </c>
      <c r="K38" s="389">
        <f t="shared" si="20"/>
        <v>2.476</v>
      </c>
      <c r="L38" s="388">
        <v>0.33400000000000002</v>
      </c>
      <c r="M38" s="388">
        <v>0.26800000000000002</v>
      </c>
      <c r="N38" s="390">
        <f t="shared" si="21"/>
        <v>7.5399999999999991</v>
      </c>
      <c r="O38" s="388">
        <v>1.97</v>
      </c>
      <c r="P38" s="389">
        <v>1.3029999999999999</v>
      </c>
      <c r="Q38" s="389">
        <v>0.33700000000000002</v>
      </c>
      <c r="R38" s="389">
        <v>0.20200000000000001</v>
      </c>
      <c r="S38" s="389">
        <v>0.10199999999999999</v>
      </c>
      <c r="T38" s="389">
        <f t="shared" si="22"/>
        <v>3.9139999999999997</v>
      </c>
      <c r="U38" s="388">
        <v>0.14199999999999999</v>
      </c>
      <c r="V38" s="389">
        <v>0.52700000000000002</v>
      </c>
      <c r="W38" s="389">
        <v>0.42699999999999999</v>
      </c>
      <c r="X38" s="389">
        <f t="shared" si="23"/>
        <v>1.0960000000000001</v>
      </c>
      <c r="Y38" s="388">
        <v>0.17199999999999999</v>
      </c>
      <c r="Z38" s="388">
        <v>0.224</v>
      </c>
      <c r="AA38" s="390">
        <f t="shared" si="24"/>
        <v>5.4059999999999997</v>
      </c>
      <c r="AB38" s="388">
        <v>1.073</v>
      </c>
      <c r="AC38" s="389">
        <v>2.2200000000000002</v>
      </c>
      <c r="AD38" s="389">
        <v>0.93400000000000005</v>
      </c>
      <c r="AE38" s="389">
        <v>0.318</v>
      </c>
      <c r="AF38" s="389">
        <v>0.18</v>
      </c>
      <c r="AG38" s="389">
        <f t="shared" si="25"/>
        <v>4.7249999999999996</v>
      </c>
      <c r="AH38" s="388">
        <v>0.443</v>
      </c>
      <c r="AI38" s="389">
        <v>1.6679999999999999</v>
      </c>
      <c r="AJ38" s="389">
        <v>0.64900000000000002</v>
      </c>
      <c r="AK38" s="389">
        <f t="shared" si="26"/>
        <v>2.76</v>
      </c>
      <c r="AL38" s="388">
        <v>0.51500000000000001</v>
      </c>
      <c r="AM38" s="388">
        <v>0.16200000000000001</v>
      </c>
      <c r="AN38" s="390">
        <f t="shared" si="27"/>
        <v>8.161999999999999</v>
      </c>
      <c r="AO38" s="388">
        <v>0.67700000000000005</v>
      </c>
      <c r="AP38" s="389">
        <v>0.41199999999999998</v>
      </c>
      <c r="AQ38" s="389">
        <v>0.91</v>
      </c>
      <c r="AR38" s="389">
        <v>6.3E-2</v>
      </c>
      <c r="AS38" s="389">
        <v>2.5999999999999999E-2</v>
      </c>
      <c r="AT38" s="389">
        <f t="shared" si="28"/>
        <v>2.0880000000000001</v>
      </c>
      <c r="AU38" s="388">
        <v>4.1000000000000002E-2</v>
      </c>
      <c r="AV38" s="389">
        <v>0.128</v>
      </c>
      <c r="AW38" s="389">
        <v>0.29099999999999998</v>
      </c>
      <c r="AX38" s="389">
        <f t="shared" si="29"/>
        <v>0.45999999999999996</v>
      </c>
      <c r="AY38" s="388">
        <v>0.114</v>
      </c>
      <c r="AZ38" s="388">
        <v>6.5000000000000002E-2</v>
      </c>
      <c r="BA38" s="390">
        <f t="shared" si="30"/>
        <v>2.7270000000000003</v>
      </c>
      <c r="BB38" s="388">
        <v>0.59299999999999997</v>
      </c>
      <c r="BC38" s="389">
        <v>1.6970000000000001</v>
      </c>
      <c r="BD38" s="389">
        <v>0.42799999999999999</v>
      </c>
      <c r="BE38" s="389">
        <v>0.23499999999999999</v>
      </c>
      <c r="BF38" s="389">
        <v>0.13200000000000001</v>
      </c>
      <c r="BG38" s="389">
        <f t="shared" si="31"/>
        <v>3.085</v>
      </c>
      <c r="BH38" s="388">
        <v>0.246</v>
      </c>
      <c r="BI38" s="389">
        <v>0.56499999999999995</v>
      </c>
      <c r="BJ38" s="389">
        <v>0.57999999999999996</v>
      </c>
      <c r="BK38" s="389">
        <f t="shared" si="32"/>
        <v>1.391</v>
      </c>
      <c r="BL38" s="388">
        <v>0.32400000000000001</v>
      </c>
      <c r="BM38" s="388">
        <v>0.128</v>
      </c>
      <c r="BN38" s="390">
        <f t="shared" si="33"/>
        <v>4.9279999999999999</v>
      </c>
      <c r="BO38" s="388">
        <v>0.10100000000000001</v>
      </c>
      <c r="BP38" s="389">
        <v>9.9000000000000005E-2</v>
      </c>
      <c r="BQ38" s="389">
        <v>5.8999999999999997E-2</v>
      </c>
      <c r="BR38" s="389">
        <f t="shared" si="34"/>
        <v>0.25900000000000001</v>
      </c>
      <c r="BS38" s="388">
        <v>9.2999999999999999E-2</v>
      </c>
      <c r="BT38" s="391">
        <v>8.0000000000000002E-3</v>
      </c>
      <c r="BU38" s="391">
        <v>1E-3</v>
      </c>
      <c r="BV38" s="390">
        <v>0.36099999999999999</v>
      </c>
      <c r="BW38" s="388">
        <v>3.1E-2</v>
      </c>
      <c r="BX38" s="389">
        <v>0.127</v>
      </c>
      <c r="BY38" s="389">
        <v>7.3999999999999996E-2</v>
      </c>
      <c r="BZ38" s="389">
        <f t="shared" si="35"/>
        <v>0.23199999999999998</v>
      </c>
      <c r="CA38" s="388">
        <v>0.111</v>
      </c>
      <c r="CB38" s="388">
        <v>3.9E-2</v>
      </c>
      <c r="CC38" s="388">
        <v>2.1999999999999999E-2</v>
      </c>
      <c r="CD38" s="390">
        <f t="shared" si="36"/>
        <v>0.40399999999999997</v>
      </c>
      <c r="CE38" s="388">
        <f t="shared" si="37"/>
        <v>6.1630000000000003</v>
      </c>
      <c r="CF38" s="389">
        <f t="shared" si="37"/>
        <v>7.71</v>
      </c>
      <c r="CG38" s="389">
        <v>3.04</v>
      </c>
      <c r="CH38" s="389">
        <v>1.077</v>
      </c>
      <c r="CI38" s="389">
        <v>0.77500000000000002</v>
      </c>
      <c r="CJ38" s="389">
        <f t="shared" si="38"/>
        <v>18.765000000000001</v>
      </c>
      <c r="CK38" s="388">
        <v>0.83299999999999996</v>
      </c>
      <c r="CL38" s="388">
        <v>1.46</v>
      </c>
      <c r="CM38" s="389">
        <v>4.3029999999999999</v>
      </c>
      <c r="CN38" s="389">
        <v>2.6240000000000001</v>
      </c>
      <c r="CO38" s="389">
        <f t="shared" si="39"/>
        <v>8.3870000000000005</v>
      </c>
      <c r="CP38" s="390">
        <f t="shared" si="40"/>
        <v>1.506</v>
      </c>
      <c r="CQ38" s="392">
        <v>3.6999999999999998E-2</v>
      </c>
      <c r="CR38" s="390">
        <f t="shared" si="41"/>
        <v>29.527999999999999</v>
      </c>
      <c r="CT38" s="268"/>
    </row>
    <row r="39" spans="1:98" ht="12.75" customHeight="1">
      <c r="A39" s="194">
        <v>41000</v>
      </c>
      <c r="B39" s="388">
        <v>1.3859999999999999</v>
      </c>
      <c r="C39" s="389">
        <v>1.58</v>
      </c>
      <c r="D39" s="389">
        <v>0.30199999999999999</v>
      </c>
      <c r="E39" s="389">
        <v>0.21</v>
      </c>
      <c r="F39" s="389">
        <v>0.32800000000000001</v>
      </c>
      <c r="G39" s="389">
        <f t="shared" si="19"/>
        <v>3.806</v>
      </c>
      <c r="H39" s="388">
        <v>0.33300000000000002</v>
      </c>
      <c r="I39" s="389">
        <v>1.165</v>
      </c>
      <c r="J39" s="389">
        <v>0.497</v>
      </c>
      <c r="K39" s="389">
        <f t="shared" si="20"/>
        <v>1.9950000000000001</v>
      </c>
      <c r="L39" s="388">
        <v>0.28000000000000003</v>
      </c>
      <c r="M39" s="388">
        <v>0.26900000000000002</v>
      </c>
      <c r="N39" s="390">
        <f t="shared" si="21"/>
        <v>6.3500000000000005</v>
      </c>
      <c r="O39" s="388">
        <v>1.726</v>
      </c>
      <c r="P39" s="389">
        <v>1.147</v>
      </c>
      <c r="Q39" s="389">
        <v>0.245</v>
      </c>
      <c r="R39" s="389">
        <v>0.156</v>
      </c>
      <c r="S39" s="389">
        <v>9.2999999999999999E-2</v>
      </c>
      <c r="T39" s="389">
        <f t="shared" si="22"/>
        <v>3.3670000000000004</v>
      </c>
      <c r="U39" s="388">
        <v>0.155</v>
      </c>
      <c r="V39" s="389">
        <v>0.55900000000000005</v>
      </c>
      <c r="W39" s="389">
        <v>0.48199999999999998</v>
      </c>
      <c r="X39" s="389">
        <f t="shared" si="23"/>
        <v>1.1960000000000002</v>
      </c>
      <c r="Y39" s="388">
        <v>0.123</v>
      </c>
      <c r="Z39" s="388">
        <v>0.251</v>
      </c>
      <c r="AA39" s="390">
        <f t="shared" si="24"/>
        <v>4.9370000000000012</v>
      </c>
      <c r="AB39" s="388">
        <v>1.17</v>
      </c>
      <c r="AC39" s="389">
        <v>2.1749999999999998</v>
      </c>
      <c r="AD39" s="389">
        <v>0.751</v>
      </c>
      <c r="AE39" s="389">
        <v>0.32400000000000001</v>
      </c>
      <c r="AF39" s="389">
        <v>0.115</v>
      </c>
      <c r="AG39" s="389">
        <f t="shared" si="25"/>
        <v>4.5350000000000001</v>
      </c>
      <c r="AH39" s="388">
        <v>0.26600000000000001</v>
      </c>
      <c r="AI39" s="389">
        <v>1.5609999999999999</v>
      </c>
      <c r="AJ39" s="389">
        <v>0.68100000000000005</v>
      </c>
      <c r="AK39" s="389">
        <f t="shared" si="26"/>
        <v>2.508</v>
      </c>
      <c r="AL39" s="388">
        <v>0.45500000000000002</v>
      </c>
      <c r="AM39" s="388">
        <v>0.26400000000000001</v>
      </c>
      <c r="AN39" s="390">
        <f t="shared" si="27"/>
        <v>7.7620000000000005</v>
      </c>
      <c r="AO39" s="388">
        <v>0.375</v>
      </c>
      <c r="AP39" s="389">
        <v>0.314</v>
      </c>
      <c r="AQ39" s="389">
        <v>0.82299999999999995</v>
      </c>
      <c r="AR39" s="389">
        <v>0.06</v>
      </c>
      <c r="AS39" s="389">
        <v>0.04</v>
      </c>
      <c r="AT39" s="389">
        <f t="shared" si="28"/>
        <v>1.6120000000000001</v>
      </c>
      <c r="AU39" s="388">
        <v>2.9000000000000001E-2</v>
      </c>
      <c r="AV39" s="389">
        <v>0.13700000000000001</v>
      </c>
      <c r="AW39" s="389">
        <v>0.18099999999999999</v>
      </c>
      <c r="AX39" s="389">
        <f t="shared" si="29"/>
        <v>0.34699999999999998</v>
      </c>
      <c r="AY39" s="388">
        <v>7.5999999999999998E-2</v>
      </c>
      <c r="AZ39" s="388">
        <v>3.7999999999999999E-2</v>
      </c>
      <c r="BA39" s="390">
        <f t="shared" si="30"/>
        <v>2.073</v>
      </c>
      <c r="BB39" s="388">
        <v>0.55100000000000005</v>
      </c>
      <c r="BC39" s="389">
        <v>2.21</v>
      </c>
      <c r="BD39" s="389">
        <v>0.71899999999999997</v>
      </c>
      <c r="BE39" s="389">
        <v>0.26200000000000001</v>
      </c>
      <c r="BF39" s="389">
        <v>0.14699999999999999</v>
      </c>
      <c r="BG39" s="389">
        <f t="shared" si="31"/>
        <v>3.8889999999999998</v>
      </c>
      <c r="BH39" s="388">
        <v>0.32</v>
      </c>
      <c r="BI39" s="389">
        <v>0.76700000000000002</v>
      </c>
      <c r="BJ39" s="389">
        <v>0.61299999999999999</v>
      </c>
      <c r="BK39" s="389">
        <f t="shared" si="32"/>
        <v>1.7</v>
      </c>
      <c r="BL39" s="388">
        <v>0.28599999999999998</v>
      </c>
      <c r="BM39" s="388">
        <v>0.40400000000000003</v>
      </c>
      <c r="BN39" s="390">
        <f t="shared" si="33"/>
        <v>6.2789999999999999</v>
      </c>
      <c r="BO39" s="388">
        <v>7.0000000000000007E-2</v>
      </c>
      <c r="BP39" s="389">
        <v>9.1999999999999998E-2</v>
      </c>
      <c r="BQ39" s="389">
        <v>5.8999999999999997E-2</v>
      </c>
      <c r="BR39" s="389">
        <f t="shared" si="34"/>
        <v>0.221</v>
      </c>
      <c r="BS39" s="388">
        <v>0.08</v>
      </c>
      <c r="BT39" s="391">
        <v>0.02</v>
      </c>
      <c r="BU39" s="391">
        <v>1E-3</v>
      </c>
      <c r="BV39" s="390">
        <v>0.32200000000000001</v>
      </c>
      <c r="BW39" s="388">
        <v>3.6999999999999998E-2</v>
      </c>
      <c r="BX39" s="389">
        <v>0.14799999999999999</v>
      </c>
      <c r="BY39" s="389">
        <v>9.9000000000000005E-2</v>
      </c>
      <c r="BZ39" s="389">
        <f t="shared" si="35"/>
        <v>0.28400000000000003</v>
      </c>
      <c r="CA39" s="388">
        <v>0.114</v>
      </c>
      <c r="CB39" s="388">
        <v>3.3000000000000002E-2</v>
      </c>
      <c r="CC39" s="388">
        <v>1.6E-2</v>
      </c>
      <c r="CD39" s="390">
        <f t="shared" si="36"/>
        <v>0.44700000000000006</v>
      </c>
      <c r="CE39" s="388">
        <f t="shared" si="37"/>
        <v>5.3149999999999995</v>
      </c>
      <c r="CF39" s="389">
        <f t="shared" si="37"/>
        <v>7.6660000000000004</v>
      </c>
      <c r="CG39" s="389">
        <v>2.9510000000000001</v>
      </c>
      <c r="CH39" s="389">
        <v>1.0429999999999999</v>
      </c>
      <c r="CI39" s="389">
        <v>0.73899999999999999</v>
      </c>
      <c r="CJ39" s="389">
        <f t="shared" si="38"/>
        <v>17.714000000000002</v>
      </c>
      <c r="CK39" s="388">
        <v>1.1990000000000001</v>
      </c>
      <c r="CL39" s="388">
        <v>1.1319999999999999</v>
      </c>
      <c r="CM39" s="389">
        <v>4.2859999999999996</v>
      </c>
      <c r="CN39" s="389">
        <v>2.5219999999999998</v>
      </c>
      <c r="CO39" s="389">
        <f t="shared" si="39"/>
        <v>7.9399999999999995</v>
      </c>
      <c r="CP39" s="390">
        <f t="shared" si="40"/>
        <v>1.2730000000000001</v>
      </c>
      <c r="CQ39" s="392">
        <v>4.3999999999999997E-2</v>
      </c>
      <c r="CR39" s="390">
        <f t="shared" si="41"/>
        <v>28.170000000000005</v>
      </c>
      <c r="CT39" s="268"/>
    </row>
    <row r="40" spans="1:98" ht="12.75" customHeight="1">
      <c r="A40" s="194">
        <v>41030</v>
      </c>
      <c r="B40" s="388">
        <v>1.5249999999999999</v>
      </c>
      <c r="C40" s="389">
        <v>1.8939999999999999</v>
      </c>
      <c r="D40" s="389">
        <v>0.42399999999999999</v>
      </c>
      <c r="E40" s="389">
        <v>0.25600000000000001</v>
      </c>
      <c r="F40" s="389">
        <v>0.39700000000000002</v>
      </c>
      <c r="G40" s="389">
        <f t="shared" si="19"/>
        <v>4.4959999999999996</v>
      </c>
      <c r="H40" s="388">
        <v>0.378</v>
      </c>
      <c r="I40" s="389">
        <v>1.4259999999999999</v>
      </c>
      <c r="J40" s="389">
        <v>0.71</v>
      </c>
      <c r="K40" s="389">
        <f t="shared" si="20"/>
        <v>2.5139999999999998</v>
      </c>
      <c r="L40" s="388">
        <v>0.25900000000000001</v>
      </c>
      <c r="M40" s="388">
        <v>0.38900000000000001</v>
      </c>
      <c r="N40" s="390">
        <f t="shared" si="21"/>
        <v>7.6580000000000004</v>
      </c>
      <c r="O40" s="388">
        <v>1.9770000000000001</v>
      </c>
      <c r="P40" s="389">
        <v>1.4179999999999999</v>
      </c>
      <c r="Q40" s="389">
        <v>0.32500000000000001</v>
      </c>
      <c r="R40" s="389">
        <v>0.20599999999999999</v>
      </c>
      <c r="S40" s="389">
        <v>0.121</v>
      </c>
      <c r="T40" s="389">
        <f t="shared" si="22"/>
        <v>4.0470000000000006</v>
      </c>
      <c r="U40" s="388">
        <v>0.186</v>
      </c>
      <c r="V40" s="389">
        <v>0.52800000000000002</v>
      </c>
      <c r="W40" s="389">
        <v>0.46600000000000003</v>
      </c>
      <c r="X40" s="389">
        <f t="shared" si="23"/>
        <v>1.18</v>
      </c>
      <c r="Y40" s="388">
        <v>0.13200000000000001</v>
      </c>
      <c r="Z40" s="388">
        <v>0.157</v>
      </c>
      <c r="AA40" s="390">
        <f t="shared" si="24"/>
        <v>5.516</v>
      </c>
      <c r="AB40" s="388">
        <v>1.395</v>
      </c>
      <c r="AC40" s="389">
        <v>2.6549999999999998</v>
      </c>
      <c r="AD40" s="389">
        <v>1.085</v>
      </c>
      <c r="AE40" s="389">
        <v>0.39</v>
      </c>
      <c r="AF40" s="389">
        <v>0.17599999999999999</v>
      </c>
      <c r="AG40" s="389">
        <f t="shared" si="25"/>
        <v>5.7009999999999996</v>
      </c>
      <c r="AH40" s="388">
        <v>0.27</v>
      </c>
      <c r="AI40" s="389">
        <v>1.7170000000000001</v>
      </c>
      <c r="AJ40" s="389">
        <v>0.82199999999999995</v>
      </c>
      <c r="AK40" s="389">
        <f t="shared" si="26"/>
        <v>2.8090000000000002</v>
      </c>
      <c r="AL40" s="388">
        <v>0.49099999999999999</v>
      </c>
      <c r="AM40" s="388">
        <v>0.223</v>
      </c>
      <c r="AN40" s="390">
        <f t="shared" si="27"/>
        <v>9.2240000000000002</v>
      </c>
      <c r="AO40" s="388">
        <v>0.433</v>
      </c>
      <c r="AP40" s="389">
        <v>0.42699999999999999</v>
      </c>
      <c r="AQ40" s="389">
        <v>0.94199999999999995</v>
      </c>
      <c r="AR40" s="389">
        <v>6.3E-2</v>
      </c>
      <c r="AS40" s="389">
        <v>5.2999999999999999E-2</v>
      </c>
      <c r="AT40" s="389">
        <f t="shared" si="28"/>
        <v>1.9179999999999999</v>
      </c>
      <c r="AU40" s="388">
        <v>3.6999999999999998E-2</v>
      </c>
      <c r="AV40" s="389">
        <v>0.13</v>
      </c>
      <c r="AW40" s="389">
        <v>0.28000000000000003</v>
      </c>
      <c r="AX40" s="389">
        <f t="shared" si="29"/>
        <v>0.44700000000000006</v>
      </c>
      <c r="AY40" s="388">
        <v>9.5000000000000001E-2</v>
      </c>
      <c r="AZ40" s="388">
        <v>6.3E-2</v>
      </c>
      <c r="BA40" s="390">
        <f t="shared" si="30"/>
        <v>2.5230000000000001</v>
      </c>
      <c r="BB40" s="388">
        <v>0.58199999999999996</v>
      </c>
      <c r="BC40" s="389">
        <v>2.2629999999999999</v>
      </c>
      <c r="BD40" s="389">
        <v>0.66200000000000003</v>
      </c>
      <c r="BE40" s="389">
        <v>0.27300000000000002</v>
      </c>
      <c r="BF40" s="389">
        <v>0.123</v>
      </c>
      <c r="BG40" s="389">
        <f t="shared" si="31"/>
        <v>3.9029999999999996</v>
      </c>
      <c r="BH40" s="388">
        <v>0.36099999999999999</v>
      </c>
      <c r="BI40" s="389">
        <v>0.81100000000000005</v>
      </c>
      <c r="BJ40" s="389">
        <v>0.76200000000000001</v>
      </c>
      <c r="BK40" s="389">
        <f t="shared" si="32"/>
        <v>1.9340000000000002</v>
      </c>
      <c r="BL40" s="388">
        <v>0.38100000000000001</v>
      </c>
      <c r="BM40" s="388">
        <v>0.19600000000000001</v>
      </c>
      <c r="BN40" s="390">
        <f t="shared" si="33"/>
        <v>6.4139999999999997</v>
      </c>
      <c r="BO40" s="388">
        <v>8.7999999999999995E-2</v>
      </c>
      <c r="BP40" s="389">
        <v>0.11799999999999999</v>
      </c>
      <c r="BQ40" s="389">
        <v>5.8000000000000003E-2</v>
      </c>
      <c r="BR40" s="389">
        <f t="shared" si="34"/>
        <v>0.26400000000000001</v>
      </c>
      <c r="BS40" s="388">
        <v>0.11799999999999999</v>
      </c>
      <c r="BT40" s="391">
        <v>1.2E-2</v>
      </c>
      <c r="BU40" s="391">
        <v>0</v>
      </c>
      <c r="BV40" s="390">
        <v>0.39400000000000002</v>
      </c>
      <c r="BW40" s="388">
        <v>2.5999999999999999E-2</v>
      </c>
      <c r="BX40" s="389">
        <v>0.13500000000000001</v>
      </c>
      <c r="BY40" s="389">
        <v>9.0999999999999998E-2</v>
      </c>
      <c r="BZ40" s="389">
        <f t="shared" si="35"/>
        <v>0.252</v>
      </c>
      <c r="CA40" s="388">
        <v>0.187</v>
      </c>
      <c r="CB40" s="388">
        <v>4.2000000000000003E-2</v>
      </c>
      <c r="CC40" s="388">
        <v>2.3E-2</v>
      </c>
      <c r="CD40" s="390">
        <f t="shared" si="36"/>
        <v>0.504</v>
      </c>
      <c r="CE40" s="388">
        <f t="shared" si="37"/>
        <v>6.0259999999999998</v>
      </c>
      <c r="CF40" s="389">
        <f t="shared" si="37"/>
        <v>8.91</v>
      </c>
      <c r="CG40" s="389">
        <v>3.5419999999999998</v>
      </c>
      <c r="CH40" s="389">
        <v>1.2210000000000001</v>
      </c>
      <c r="CI40" s="389">
        <v>0.88200000000000001</v>
      </c>
      <c r="CJ40" s="389">
        <f t="shared" si="38"/>
        <v>20.581000000000003</v>
      </c>
      <c r="CK40" s="388">
        <v>0.96899999999999997</v>
      </c>
      <c r="CL40" s="388">
        <v>1.2749999999999999</v>
      </c>
      <c r="CM40" s="389">
        <v>4.74</v>
      </c>
      <c r="CN40" s="389">
        <v>3.1739999999999999</v>
      </c>
      <c r="CO40" s="389">
        <f t="shared" si="39"/>
        <v>9.1890000000000001</v>
      </c>
      <c r="CP40" s="390">
        <f t="shared" si="40"/>
        <v>1.4119999999999999</v>
      </c>
      <c r="CQ40" s="392">
        <v>8.2000000000000003E-2</v>
      </c>
      <c r="CR40" s="390">
        <f t="shared" si="41"/>
        <v>32.233000000000004</v>
      </c>
      <c r="CT40" s="268"/>
    </row>
    <row r="41" spans="1:98" ht="12.75" customHeight="1">
      <c r="A41" s="194">
        <v>41061</v>
      </c>
      <c r="B41" s="388">
        <v>1.391</v>
      </c>
      <c r="C41" s="389">
        <v>1.837</v>
      </c>
      <c r="D41" s="389">
        <v>0.317</v>
      </c>
      <c r="E41" s="389">
        <v>0.29699999999999999</v>
      </c>
      <c r="F41" s="389">
        <v>0.33800000000000002</v>
      </c>
      <c r="G41" s="389">
        <f t="shared" si="19"/>
        <v>4.18</v>
      </c>
      <c r="H41" s="388">
        <v>0.251</v>
      </c>
      <c r="I41" s="389">
        <v>1.2070000000000001</v>
      </c>
      <c r="J41" s="389">
        <v>0.57599999999999996</v>
      </c>
      <c r="K41" s="389">
        <f t="shared" si="20"/>
        <v>2.0340000000000003</v>
      </c>
      <c r="L41" s="388">
        <v>0.23100000000000001</v>
      </c>
      <c r="M41" s="388">
        <v>0.441</v>
      </c>
      <c r="N41" s="390">
        <f t="shared" si="21"/>
        <v>6.8860000000000001</v>
      </c>
      <c r="O41" s="388">
        <v>1.6659999999999999</v>
      </c>
      <c r="P41" s="389">
        <v>1.19</v>
      </c>
      <c r="Q41" s="389">
        <v>0.33</v>
      </c>
      <c r="R41" s="389">
        <v>0.20200000000000001</v>
      </c>
      <c r="S41" s="389">
        <v>0.11600000000000001</v>
      </c>
      <c r="T41" s="389">
        <f t="shared" si="22"/>
        <v>3.504</v>
      </c>
      <c r="U41" s="388">
        <v>0.152</v>
      </c>
      <c r="V41" s="389">
        <v>0.46200000000000002</v>
      </c>
      <c r="W41" s="389">
        <v>0.41299999999999998</v>
      </c>
      <c r="X41" s="389">
        <f t="shared" si="23"/>
        <v>1.0269999999999999</v>
      </c>
      <c r="Y41" s="388">
        <v>0.157</v>
      </c>
      <c r="Z41" s="388">
        <v>0.23</v>
      </c>
      <c r="AA41" s="390">
        <f t="shared" si="24"/>
        <v>4.9180000000000001</v>
      </c>
      <c r="AB41" s="388">
        <v>1.163</v>
      </c>
      <c r="AC41" s="389">
        <v>2.5619999999999998</v>
      </c>
      <c r="AD41" s="389">
        <v>0.877</v>
      </c>
      <c r="AE41" s="389">
        <v>0.36899999999999999</v>
      </c>
      <c r="AF41" s="389">
        <v>0.14899999999999999</v>
      </c>
      <c r="AG41" s="389">
        <f t="shared" si="25"/>
        <v>5.1199999999999992</v>
      </c>
      <c r="AH41" s="388">
        <v>0.498</v>
      </c>
      <c r="AI41" s="389">
        <v>1.5660000000000001</v>
      </c>
      <c r="AJ41" s="389">
        <v>0.69299999999999995</v>
      </c>
      <c r="AK41" s="389">
        <f t="shared" si="26"/>
        <v>2.7570000000000001</v>
      </c>
      <c r="AL41" s="388">
        <v>0.375</v>
      </c>
      <c r="AM41" s="388">
        <v>0.23699999999999999</v>
      </c>
      <c r="AN41" s="390">
        <f t="shared" si="27"/>
        <v>8.488999999999999</v>
      </c>
      <c r="AO41" s="388">
        <v>0.435</v>
      </c>
      <c r="AP41" s="389">
        <v>0.35299999999999998</v>
      </c>
      <c r="AQ41" s="389">
        <v>0.82499999999999996</v>
      </c>
      <c r="AR41" s="389">
        <v>6.0999999999999999E-2</v>
      </c>
      <c r="AS41" s="389">
        <v>0.04</v>
      </c>
      <c r="AT41" s="389">
        <f t="shared" si="28"/>
        <v>1.714</v>
      </c>
      <c r="AU41" s="388">
        <v>5.8000000000000003E-2</v>
      </c>
      <c r="AV41" s="389">
        <v>0.122</v>
      </c>
      <c r="AW41" s="389">
        <v>0.151</v>
      </c>
      <c r="AX41" s="389">
        <f t="shared" si="29"/>
        <v>0.33099999999999996</v>
      </c>
      <c r="AY41" s="388">
        <v>8.2000000000000003E-2</v>
      </c>
      <c r="AZ41" s="388">
        <v>4.1000000000000002E-2</v>
      </c>
      <c r="BA41" s="390">
        <f t="shared" si="30"/>
        <v>2.1680000000000001</v>
      </c>
      <c r="BB41" s="388">
        <v>0.502</v>
      </c>
      <c r="BC41" s="389">
        <v>1.841</v>
      </c>
      <c r="BD41" s="389">
        <v>0.56699999999999995</v>
      </c>
      <c r="BE41" s="389">
        <v>0.22</v>
      </c>
      <c r="BF41" s="389">
        <v>0.14099999999999999</v>
      </c>
      <c r="BG41" s="389">
        <f t="shared" si="31"/>
        <v>3.2710000000000004</v>
      </c>
      <c r="BH41" s="388">
        <v>0.34</v>
      </c>
      <c r="BI41" s="389">
        <v>0.56499999999999995</v>
      </c>
      <c r="BJ41" s="389">
        <v>0.54800000000000004</v>
      </c>
      <c r="BK41" s="389">
        <f t="shared" si="32"/>
        <v>1.4530000000000001</v>
      </c>
      <c r="BL41" s="388">
        <v>0.32900000000000001</v>
      </c>
      <c r="BM41" s="388">
        <v>0.17199999999999999</v>
      </c>
      <c r="BN41" s="390">
        <f t="shared" si="33"/>
        <v>5.2250000000000005</v>
      </c>
      <c r="BO41" s="388">
        <v>6.6000000000000003E-2</v>
      </c>
      <c r="BP41" s="389">
        <v>9.2999999999999999E-2</v>
      </c>
      <c r="BQ41" s="389">
        <v>6.4000000000000001E-2</v>
      </c>
      <c r="BR41" s="389">
        <f t="shared" si="34"/>
        <v>0.223</v>
      </c>
      <c r="BS41" s="388">
        <v>0.115</v>
      </c>
      <c r="BT41" s="391">
        <v>1.2E-2</v>
      </c>
      <c r="BU41" s="391">
        <v>0</v>
      </c>
      <c r="BV41" s="390">
        <v>0.35</v>
      </c>
      <c r="BW41" s="388">
        <v>2.5999999999999999E-2</v>
      </c>
      <c r="BX41" s="389">
        <v>0.14699999999999999</v>
      </c>
      <c r="BY41" s="389">
        <v>8.5000000000000006E-2</v>
      </c>
      <c r="BZ41" s="389">
        <f t="shared" si="35"/>
        <v>0.25800000000000001</v>
      </c>
      <c r="CA41" s="388">
        <v>0.10299999999999999</v>
      </c>
      <c r="CB41" s="388">
        <v>3.3000000000000002E-2</v>
      </c>
      <c r="CC41" s="388">
        <v>2.5000000000000001E-2</v>
      </c>
      <c r="CD41" s="390">
        <f t="shared" si="36"/>
        <v>0.41900000000000004</v>
      </c>
      <c r="CE41" s="388">
        <f t="shared" si="37"/>
        <v>5.2490000000000006</v>
      </c>
      <c r="CF41" s="389">
        <f t="shared" si="37"/>
        <v>8.0229999999999997</v>
      </c>
      <c r="CG41" s="389">
        <v>3.0179999999999998</v>
      </c>
      <c r="CH41" s="389">
        <v>1.1859999999999999</v>
      </c>
      <c r="CI41" s="389">
        <v>0.79400000000000004</v>
      </c>
      <c r="CJ41" s="389">
        <f t="shared" si="38"/>
        <v>18.27</v>
      </c>
      <c r="CK41" s="388">
        <v>1.1080000000000001</v>
      </c>
      <c r="CL41" s="388">
        <v>1.3680000000000001</v>
      </c>
      <c r="CM41" s="389">
        <v>4.0129999999999999</v>
      </c>
      <c r="CN41" s="389">
        <v>2.4390000000000001</v>
      </c>
      <c r="CO41" s="389">
        <f t="shared" si="39"/>
        <v>7.82</v>
      </c>
      <c r="CP41" s="390">
        <f t="shared" si="40"/>
        <v>1.2190000000000001</v>
      </c>
      <c r="CQ41" s="392">
        <v>3.7999999999999999E-2</v>
      </c>
      <c r="CR41" s="390">
        <f t="shared" si="41"/>
        <v>28.455000000000002</v>
      </c>
      <c r="CT41" s="268"/>
    </row>
    <row r="42" spans="1:98" ht="12.75" customHeight="1">
      <c r="A42" s="194">
        <v>41091</v>
      </c>
      <c r="B42" s="388">
        <v>1.5880000000000001</v>
      </c>
      <c r="C42" s="389">
        <v>1.7330000000000001</v>
      </c>
      <c r="D42" s="389">
        <v>0.33700000000000002</v>
      </c>
      <c r="E42" s="389">
        <v>0.31</v>
      </c>
      <c r="F42" s="389">
        <v>0.29699999999999999</v>
      </c>
      <c r="G42" s="389">
        <f t="shared" si="19"/>
        <v>4.2650000000000006</v>
      </c>
      <c r="H42" s="388">
        <v>0.30599999999999999</v>
      </c>
      <c r="I42" s="389">
        <v>1.276</v>
      </c>
      <c r="J42" s="389">
        <v>0.52900000000000003</v>
      </c>
      <c r="K42" s="389">
        <f t="shared" si="20"/>
        <v>2.1110000000000002</v>
      </c>
      <c r="L42" s="388">
        <v>0.24399999999999999</v>
      </c>
      <c r="M42" s="388">
        <v>0.36</v>
      </c>
      <c r="N42" s="390">
        <f t="shared" si="21"/>
        <v>6.9800000000000013</v>
      </c>
      <c r="O42" s="388">
        <v>2.0379999999999998</v>
      </c>
      <c r="P42" s="389">
        <v>1.242</v>
      </c>
      <c r="Q42" s="389">
        <v>0.32</v>
      </c>
      <c r="R42" s="389">
        <v>0.2</v>
      </c>
      <c r="S42" s="389">
        <v>0.122</v>
      </c>
      <c r="T42" s="389">
        <f t="shared" si="22"/>
        <v>3.9219999999999997</v>
      </c>
      <c r="U42" s="388">
        <v>0.191</v>
      </c>
      <c r="V42" s="389">
        <v>0.48199999999999998</v>
      </c>
      <c r="W42" s="389">
        <v>0.41499999999999998</v>
      </c>
      <c r="X42" s="389">
        <f t="shared" si="23"/>
        <v>1.0880000000000001</v>
      </c>
      <c r="Y42" s="388">
        <v>0.124</v>
      </c>
      <c r="Z42" s="388">
        <v>0.222</v>
      </c>
      <c r="AA42" s="390">
        <f t="shared" si="24"/>
        <v>5.3559999999999999</v>
      </c>
      <c r="AB42" s="388">
        <v>1.5009999999999999</v>
      </c>
      <c r="AC42" s="389">
        <v>2.48</v>
      </c>
      <c r="AD42" s="389">
        <v>0.94</v>
      </c>
      <c r="AE42" s="389">
        <v>0.34499999999999997</v>
      </c>
      <c r="AF42" s="389">
        <v>0.16300000000000001</v>
      </c>
      <c r="AG42" s="389">
        <f t="shared" si="25"/>
        <v>5.4289999999999994</v>
      </c>
      <c r="AH42" s="388">
        <v>0.54300000000000004</v>
      </c>
      <c r="AI42" s="389">
        <v>1.702</v>
      </c>
      <c r="AJ42" s="389">
        <v>0.65900000000000003</v>
      </c>
      <c r="AK42" s="389">
        <f t="shared" si="26"/>
        <v>2.9039999999999999</v>
      </c>
      <c r="AL42" s="388">
        <v>0.46800000000000003</v>
      </c>
      <c r="AM42" s="388">
        <v>0.192</v>
      </c>
      <c r="AN42" s="390">
        <f t="shared" si="27"/>
        <v>8.9929999999999986</v>
      </c>
      <c r="AO42" s="388">
        <v>0.47899999999999998</v>
      </c>
      <c r="AP42" s="389">
        <v>0.33</v>
      </c>
      <c r="AQ42" s="389">
        <v>0.79400000000000004</v>
      </c>
      <c r="AR42" s="389">
        <v>6.4000000000000001E-2</v>
      </c>
      <c r="AS42" s="389">
        <v>4.1000000000000002E-2</v>
      </c>
      <c r="AT42" s="389">
        <f t="shared" si="28"/>
        <v>1.708</v>
      </c>
      <c r="AU42" s="388">
        <v>6.2E-2</v>
      </c>
      <c r="AV42" s="389">
        <v>0.11600000000000001</v>
      </c>
      <c r="AW42" s="389">
        <v>0.20799999999999999</v>
      </c>
      <c r="AX42" s="389">
        <f t="shared" si="29"/>
        <v>0.38600000000000001</v>
      </c>
      <c r="AY42" s="388">
        <v>9.0999999999999998E-2</v>
      </c>
      <c r="AZ42" s="388">
        <v>7.2999999999999995E-2</v>
      </c>
      <c r="BA42" s="390">
        <f t="shared" si="30"/>
        <v>2.258</v>
      </c>
      <c r="BB42" s="388">
        <v>0.56000000000000005</v>
      </c>
      <c r="BC42" s="389">
        <v>1.8660000000000001</v>
      </c>
      <c r="BD42" s="389">
        <v>0.63800000000000001</v>
      </c>
      <c r="BE42" s="389">
        <v>0.23699999999999999</v>
      </c>
      <c r="BF42" s="389">
        <v>0.152</v>
      </c>
      <c r="BG42" s="389">
        <f t="shared" si="31"/>
        <v>3.4530000000000003</v>
      </c>
      <c r="BH42" s="388">
        <v>0.309</v>
      </c>
      <c r="BI42" s="389">
        <v>0.59599999999999997</v>
      </c>
      <c r="BJ42" s="389">
        <v>0.48599999999999999</v>
      </c>
      <c r="BK42" s="389">
        <f t="shared" si="32"/>
        <v>1.391</v>
      </c>
      <c r="BL42" s="388">
        <v>0.312</v>
      </c>
      <c r="BM42" s="388">
        <v>0.16800000000000001</v>
      </c>
      <c r="BN42" s="390">
        <f t="shared" si="33"/>
        <v>5.3239999999999998</v>
      </c>
      <c r="BO42" s="388">
        <v>8.7999999999999995E-2</v>
      </c>
      <c r="BP42" s="389">
        <v>9.6000000000000002E-2</v>
      </c>
      <c r="BQ42" s="389">
        <v>6.7000000000000004E-2</v>
      </c>
      <c r="BR42" s="389">
        <f t="shared" si="34"/>
        <v>0.251</v>
      </c>
      <c r="BS42" s="388">
        <v>6.4000000000000001E-2</v>
      </c>
      <c r="BT42" s="391">
        <v>1.4E-2</v>
      </c>
      <c r="BU42" s="391">
        <v>1E-3</v>
      </c>
      <c r="BV42" s="390">
        <v>0.33</v>
      </c>
      <c r="BW42" s="388">
        <v>3.9E-2</v>
      </c>
      <c r="BX42" s="389">
        <v>0.14899999999999999</v>
      </c>
      <c r="BY42" s="389">
        <v>8.2000000000000003E-2</v>
      </c>
      <c r="BZ42" s="389">
        <f t="shared" si="35"/>
        <v>0.27</v>
      </c>
      <c r="CA42" s="388">
        <v>0.129</v>
      </c>
      <c r="CB42" s="388">
        <v>2.9000000000000001E-2</v>
      </c>
      <c r="CC42" s="388">
        <v>2.8000000000000001E-2</v>
      </c>
      <c r="CD42" s="390">
        <f t="shared" si="36"/>
        <v>0.45600000000000002</v>
      </c>
      <c r="CE42" s="388">
        <f t="shared" si="37"/>
        <v>6.2930000000000001</v>
      </c>
      <c r="CF42" s="389">
        <f t="shared" si="37"/>
        <v>7.8960000000000008</v>
      </c>
      <c r="CG42" s="389">
        <v>3.1339999999999999</v>
      </c>
      <c r="CH42" s="389">
        <v>1.19</v>
      </c>
      <c r="CI42" s="389">
        <v>0.78500000000000003</v>
      </c>
      <c r="CJ42" s="389">
        <f t="shared" si="38"/>
        <v>19.298000000000002</v>
      </c>
      <c r="CK42" s="388">
        <v>0.98799999999999999</v>
      </c>
      <c r="CL42" s="388">
        <v>1.476</v>
      </c>
      <c r="CM42" s="389">
        <v>4.2350000000000003</v>
      </c>
      <c r="CN42" s="389">
        <v>2.3620000000000001</v>
      </c>
      <c r="CO42" s="389">
        <f t="shared" si="39"/>
        <v>8.0730000000000004</v>
      </c>
      <c r="CP42" s="390">
        <f t="shared" si="40"/>
        <v>1.2819999999999998</v>
      </c>
      <c r="CQ42" s="392">
        <v>5.6000000000000001E-2</v>
      </c>
      <c r="CR42" s="390">
        <f t="shared" si="41"/>
        <v>29.697000000000003</v>
      </c>
      <c r="CT42" s="268"/>
    </row>
    <row r="43" spans="1:98" ht="12.75" customHeight="1">
      <c r="A43" s="194">
        <v>41122</v>
      </c>
      <c r="B43" s="388">
        <v>1.625</v>
      </c>
      <c r="C43" s="389">
        <v>1.786</v>
      </c>
      <c r="D43" s="389">
        <v>0.31900000000000001</v>
      </c>
      <c r="E43" s="389">
        <v>0.247</v>
      </c>
      <c r="F43" s="389">
        <v>0.35599999999999998</v>
      </c>
      <c r="G43" s="389">
        <f t="shared" si="19"/>
        <v>4.3330000000000002</v>
      </c>
      <c r="H43" s="388">
        <v>0.317</v>
      </c>
      <c r="I43" s="389">
        <v>1.258</v>
      </c>
      <c r="J43" s="389">
        <v>0.51200000000000001</v>
      </c>
      <c r="K43" s="389">
        <f t="shared" si="20"/>
        <v>2.0869999999999997</v>
      </c>
      <c r="L43" s="388">
        <v>0.23699999999999999</v>
      </c>
      <c r="M43" s="388">
        <v>0.23599999999999999</v>
      </c>
      <c r="N43" s="390">
        <f t="shared" si="21"/>
        <v>6.8929999999999998</v>
      </c>
      <c r="O43" s="388">
        <v>2.0289999999999999</v>
      </c>
      <c r="P43" s="389">
        <v>1.1279999999999999</v>
      </c>
      <c r="Q43" s="389">
        <v>0.27700000000000002</v>
      </c>
      <c r="R43" s="389">
        <v>0.188</v>
      </c>
      <c r="S43" s="389">
        <v>0.11</v>
      </c>
      <c r="T43" s="389">
        <f t="shared" si="22"/>
        <v>3.7320000000000002</v>
      </c>
      <c r="U43" s="388">
        <v>0.13100000000000001</v>
      </c>
      <c r="V43" s="389">
        <v>0.44700000000000001</v>
      </c>
      <c r="W43" s="389">
        <v>0.46200000000000002</v>
      </c>
      <c r="X43" s="389">
        <f t="shared" si="23"/>
        <v>1.04</v>
      </c>
      <c r="Y43" s="388">
        <v>0.122</v>
      </c>
      <c r="Z43" s="388">
        <v>0.27900000000000003</v>
      </c>
      <c r="AA43" s="390">
        <f t="shared" si="24"/>
        <v>5.173</v>
      </c>
      <c r="AB43" s="388">
        <v>1.575</v>
      </c>
      <c r="AC43" s="389">
        <v>2.6970000000000001</v>
      </c>
      <c r="AD43" s="389">
        <v>0.97399999999999998</v>
      </c>
      <c r="AE43" s="389">
        <v>0.38500000000000001</v>
      </c>
      <c r="AF43" s="389">
        <v>0.13800000000000001</v>
      </c>
      <c r="AG43" s="389">
        <f t="shared" si="25"/>
        <v>5.7690000000000001</v>
      </c>
      <c r="AH43" s="388">
        <v>0.30299999999999999</v>
      </c>
      <c r="AI43" s="389">
        <v>1.6830000000000001</v>
      </c>
      <c r="AJ43" s="389">
        <v>0.75800000000000001</v>
      </c>
      <c r="AK43" s="389">
        <f t="shared" si="26"/>
        <v>2.7439999999999998</v>
      </c>
      <c r="AL43" s="388">
        <v>0.44400000000000001</v>
      </c>
      <c r="AM43" s="388">
        <v>0.27500000000000002</v>
      </c>
      <c r="AN43" s="390">
        <f t="shared" si="27"/>
        <v>9.2320000000000011</v>
      </c>
      <c r="AO43" s="388">
        <v>0.55700000000000005</v>
      </c>
      <c r="AP43" s="389">
        <v>0.34499999999999997</v>
      </c>
      <c r="AQ43" s="389">
        <v>0.751</v>
      </c>
      <c r="AR43" s="389">
        <v>6.5000000000000002E-2</v>
      </c>
      <c r="AS43" s="389">
        <v>3.9E-2</v>
      </c>
      <c r="AT43" s="389">
        <f t="shared" si="28"/>
        <v>1.7569999999999999</v>
      </c>
      <c r="AU43" s="388">
        <v>3.6999999999999998E-2</v>
      </c>
      <c r="AV43" s="389">
        <v>0.13200000000000001</v>
      </c>
      <c r="AW43" s="389">
        <v>0.19700000000000001</v>
      </c>
      <c r="AX43" s="389">
        <f t="shared" si="29"/>
        <v>0.36599999999999999</v>
      </c>
      <c r="AY43" s="388">
        <v>7.0999999999999994E-2</v>
      </c>
      <c r="AZ43" s="388">
        <v>4.8000000000000001E-2</v>
      </c>
      <c r="BA43" s="390">
        <f t="shared" si="30"/>
        <v>2.242</v>
      </c>
      <c r="BB43" s="388">
        <v>0.60199999999999998</v>
      </c>
      <c r="BC43" s="389">
        <v>1.871</v>
      </c>
      <c r="BD43" s="389">
        <v>0.7</v>
      </c>
      <c r="BE43" s="389">
        <v>0.25900000000000001</v>
      </c>
      <c r="BF43" s="389">
        <v>7.8E-2</v>
      </c>
      <c r="BG43" s="389">
        <f t="shared" si="31"/>
        <v>3.51</v>
      </c>
      <c r="BH43" s="388">
        <v>0.28499999999999998</v>
      </c>
      <c r="BI43" s="389">
        <v>0.65400000000000003</v>
      </c>
      <c r="BJ43" s="389">
        <v>0.53800000000000003</v>
      </c>
      <c r="BK43" s="389">
        <f t="shared" si="32"/>
        <v>1.4770000000000001</v>
      </c>
      <c r="BL43" s="388">
        <v>0.317</v>
      </c>
      <c r="BM43" s="388">
        <v>0.20399999999999999</v>
      </c>
      <c r="BN43" s="390">
        <f t="shared" si="33"/>
        <v>5.508</v>
      </c>
      <c r="BO43" s="388">
        <v>7.1999999999999995E-2</v>
      </c>
      <c r="BP43" s="389">
        <v>0.10100000000000001</v>
      </c>
      <c r="BQ43" s="389">
        <v>0.06</v>
      </c>
      <c r="BR43" s="389">
        <f t="shared" si="34"/>
        <v>0.23299999999999998</v>
      </c>
      <c r="BS43" s="388">
        <v>0.109</v>
      </c>
      <c r="BT43" s="391">
        <v>1.0999999999999999E-2</v>
      </c>
      <c r="BU43" s="391">
        <v>1E-3</v>
      </c>
      <c r="BV43" s="390">
        <v>0.35399999999999998</v>
      </c>
      <c r="BW43" s="388">
        <v>3.2000000000000001E-2</v>
      </c>
      <c r="BX43" s="389">
        <v>0.161</v>
      </c>
      <c r="BY43" s="389">
        <v>8.7999999999999995E-2</v>
      </c>
      <c r="BZ43" s="389">
        <f t="shared" si="35"/>
        <v>0.28100000000000003</v>
      </c>
      <c r="CA43" s="388">
        <v>0.128</v>
      </c>
      <c r="CB43" s="388">
        <v>2.7E-2</v>
      </c>
      <c r="CC43" s="388">
        <v>2.1000000000000001E-2</v>
      </c>
      <c r="CD43" s="390">
        <f t="shared" si="36"/>
        <v>0.45700000000000002</v>
      </c>
      <c r="CE43" s="388">
        <f t="shared" si="37"/>
        <v>6.492</v>
      </c>
      <c r="CF43" s="389">
        <f t="shared" si="37"/>
        <v>8.0890000000000004</v>
      </c>
      <c r="CG43" s="389">
        <v>3.1280000000000001</v>
      </c>
      <c r="CH43" s="389">
        <v>1.177</v>
      </c>
      <c r="CI43" s="389">
        <v>0.72899999999999998</v>
      </c>
      <c r="CJ43" s="389">
        <f t="shared" si="38"/>
        <v>19.614999999999998</v>
      </c>
      <c r="CK43" s="388">
        <v>1.0089999999999999</v>
      </c>
      <c r="CL43" s="388">
        <v>1.1160000000000001</v>
      </c>
      <c r="CM43" s="389">
        <v>4.2720000000000002</v>
      </c>
      <c r="CN43" s="389">
        <v>2.5630000000000002</v>
      </c>
      <c r="CO43" s="389">
        <f t="shared" si="39"/>
        <v>7.9510000000000005</v>
      </c>
      <c r="CP43" s="390">
        <f t="shared" si="40"/>
        <v>1.2290000000000001</v>
      </c>
      <c r="CQ43" s="392">
        <v>5.3999999999999999E-2</v>
      </c>
      <c r="CR43" s="390">
        <f t="shared" si="41"/>
        <v>29.857999999999997</v>
      </c>
      <c r="CT43" s="268"/>
    </row>
    <row r="44" spans="1:98" ht="12.75" customHeight="1">
      <c r="A44" s="194">
        <v>41153</v>
      </c>
      <c r="B44" s="388">
        <v>1.54</v>
      </c>
      <c r="C44" s="389">
        <v>1.764</v>
      </c>
      <c r="D44" s="389">
        <v>0.53300000000000003</v>
      </c>
      <c r="E44" s="389">
        <v>0.30299999999999999</v>
      </c>
      <c r="F44" s="389">
        <v>0.33500000000000002</v>
      </c>
      <c r="G44" s="389">
        <f t="shared" si="19"/>
        <v>4.4750000000000005</v>
      </c>
      <c r="H44" s="388">
        <v>0.25800000000000001</v>
      </c>
      <c r="I44" s="389">
        <v>1.196</v>
      </c>
      <c r="J44" s="389">
        <v>0.20799999999999999</v>
      </c>
      <c r="K44" s="389">
        <f t="shared" si="20"/>
        <v>1.6619999999999999</v>
      </c>
      <c r="L44" s="388">
        <v>0.217</v>
      </c>
      <c r="M44" s="388">
        <v>0.28699999999999998</v>
      </c>
      <c r="N44" s="390">
        <f t="shared" si="21"/>
        <v>6.641</v>
      </c>
      <c r="O44" s="388">
        <v>1.8819999999999999</v>
      </c>
      <c r="P44" s="389">
        <v>1.0960000000000001</v>
      </c>
      <c r="Q44" s="389">
        <v>0.312</v>
      </c>
      <c r="R44" s="389">
        <v>0.16</v>
      </c>
      <c r="S44" s="389">
        <v>0.111</v>
      </c>
      <c r="T44" s="389">
        <f t="shared" si="22"/>
        <v>3.5609999999999999</v>
      </c>
      <c r="U44" s="388">
        <v>0.11799999999999999</v>
      </c>
      <c r="V44" s="389">
        <v>0.42499999999999999</v>
      </c>
      <c r="W44" s="389">
        <v>0.26900000000000002</v>
      </c>
      <c r="X44" s="389">
        <f t="shared" si="23"/>
        <v>0.81199999999999994</v>
      </c>
      <c r="Y44" s="388">
        <v>9.8000000000000004E-2</v>
      </c>
      <c r="Z44" s="388">
        <v>0.183</v>
      </c>
      <c r="AA44" s="390">
        <f t="shared" si="24"/>
        <v>4.6539999999999999</v>
      </c>
      <c r="AB44" s="388">
        <v>1.327</v>
      </c>
      <c r="AC44" s="389">
        <v>2.4980000000000002</v>
      </c>
      <c r="AD44" s="389">
        <v>1.2050000000000001</v>
      </c>
      <c r="AE44" s="389">
        <v>0.41799999999999998</v>
      </c>
      <c r="AF44" s="389">
        <v>0.128</v>
      </c>
      <c r="AG44" s="389">
        <f t="shared" si="25"/>
        <v>5.5760000000000005</v>
      </c>
      <c r="AH44" s="388">
        <v>0.24299999999999999</v>
      </c>
      <c r="AI44" s="389">
        <v>1.494</v>
      </c>
      <c r="AJ44" s="389">
        <v>0.25</v>
      </c>
      <c r="AK44" s="389">
        <f t="shared" si="26"/>
        <v>1.9870000000000001</v>
      </c>
      <c r="AL44" s="388">
        <v>0.432</v>
      </c>
      <c r="AM44" s="388">
        <v>0.24099999999999999</v>
      </c>
      <c r="AN44" s="390">
        <f t="shared" si="27"/>
        <v>8.2360000000000007</v>
      </c>
      <c r="AO44" s="388">
        <v>0.437</v>
      </c>
      <c r="AP44" s="389">
        <v>0.33100000000000002</v>
      </c>
      <c r="AQ44" s="389">
        <v>0.84099999999999997</v>
      </c>
      <c r="AR44" s="389">
        <v>6.5000000000000002E-2</v>
      </c>
      <c r="AS44" s="389">
        <v>3.4000000000000002E-2</v>
      </c>
      <c r="AT44" s="389">
        <f t="shared" si="28"/>
        <v>1.708</v>
      </c>
      <c r="AU44" s="388">
        <v>2.9000000000000001E-2</v>
      </c>
      <c r="AV44" s="389">
        <v>9.0999999999999998E-2</v>
      </c>
      <c r="AW44" s="389">
        <v>0.19400000000000001</v>
      </c>
      <c r="AX44" s="389">
        <f t="shared" si="29"/>
        <v>0.314</v>
      </c>
      <c r="AY44" s="388">
        <v>6.4000000000000001E-2</v>
      </c>
      <c r="AZ44" s="388">
        <v>6.3E-2</v>
      </c>
      <c r="BA44" s="390">
        <f t="shared" si="30"/>
        <v>2.149</v>
      </c>
      <c r="BB44" s="388">
        <v>0.54200000000000004</v>
      </c>
      <c r="BC44" s="389">
        <v>1.806</v>
      </c>
      <c r="BD44" s="389">
        <v>0.86699999999999999</v>
      </c>
      <c r="BE44" s="389">
        <v>0.23200000000000001</v>
      </c>
      <c r="BF44" s="389">
        <v>6.7000000000000004E-2</v>
      </c>
      <c r="BG44" s="389">
        <f t="shared" si="31"/>
        <v>3.5140000000000002</v>
      </c>
      <c r="BH44" s="388">
        <v>0.36699999999999999</v>
      </c>
      <c r="BI44" s="389">
        <v>0.627</v>
      </c>
      <c r="BJ44" s="389">
        <v>0.33300000000000002</v>
      </c>
      <c r="BK44" s="389">
        <f t="shared" si="32"/>
        <v>1.327</v>
      </c>
      <c r="BL44" s="388">
        <v>0.32200000000000001</v>
      </c>
      <c r="BM44" s="388">
        <v>0.219</v>
      </c>
      <c r="BN44" s="390">
        <f t="shared" si="33"/>
        <v>5.3819999999999997</v>
      </c>
      <c r="BO44" s="388">
        <v>7.9000000000000001E-2</v>
      </c>
      <c r="BP44" s="389">
        <v>9.9000000000000005E-2</v>
      </c>
      <c r="BQ44" s="389">
        <v>6.4000000000000001E-2</v>
      </c>
      <c r="BR44" s="389">
        <f t="shared" si="34"/>
        <v>0.24199999999999999</v>
      </c>
      <c r="BS44" s="388">
        <v>8.7999999999999995E-2</v>
      </c>
      <c r="BT44" s="391">
        <v>1.6E-2</v>
      </c>
      <c r="BU44" s="391">
        <v>0</v>
      </c>
      <c r="BV44" s="390">
        <v>0.34599999999999997</v>
      </c>
      <c r="BW44" s="388">
        <v>2.9000000000000001E-2</v>
      </c>
      <c r="BX44" s="389">
        <v>0.115</v>
      </c>
      <c r="BY44" s="389">
        <v>7.4999999999999997E-2</v>
      </c>
      <c r="BZ44" s="389">
        <f t="shared" si="35"/>
        <v>0.21900000000000003</v>
      </c>
      <c r="CA44" s="388">
        <v>0.105</v>
      </c>
      <c r="CB44" s="388">
        <v>3.5000000000000003E-2</v>
      </c>
      <c r="CC44" s="388">
        <v>1.9E-2</v>
      </c>
      <c r="CD44" s="390">
        <f t="shared" si="36"/>
        <v>0.378</v>
      </c>
      <c r="CE44" s="388">
        <f t="shared" si="37"/>
        <v>5.8359999999999994</v>
      </c>
      <c r="CF44" s="389">
        <f t="shared" si="37"/>
        <v>7.7090000000000005</v>
      </c>
      <c r="CG44" s="389">
        <v>3.855</v>
      </c>
      <c r="CH44" s="389">
        <v>1.212</v>
      </c>
      <c r="CI44" s="389">
        <v>0.68300000000000005</v>
      </c>
      <c r="CJ44" s="389">
        <f t="shared" si="38"/>
        <v>19.294999999999998</v>
      </c>
      <c r="CK44" s="388">
        <v>0.96699999999999997</v>
      </c>
      <c r="CL44" s="388">
        <v>1.0760000000000001</v>
      </c>
      <c r="CM44" s="389">
        <v>3.9169999999999998</v>
      </c>
      <c r="CN44" s="389">
        <v>1.302</v>
      </c>
      <c r="CO44" s="389">
        <f t="shared" si="39"/>
        <v>6.2949999999999999</v>
      </c>
      <c r="CP44" s="390">
        <f t="shared" si="40"/>
        <v>1.1839999999999999</v>
      </c>
      <c r="CQ44" s="392">
        <v>4.4999999999999998E-2</v>
      </c>
      <c r="CR44" s="390">
        <f t="shared" si="41"/>
        <v>27.785999999999998</v>
      </c>
      <c r="CT44" s="268"/>
    </row>
    <row r="45" spans="1:98" ht="12.75" customHeight="1">
      <c r="A45" s="194">
        <v>41183</v>
      </c>
      <c r="B45" s="388">
        <v>1.528</v>
      </c>
      <c r="C45" s="389">
        <v>1.9319999999999999</v>
      </c>
      <c r="D45" s="389">
        <v>0.57699999999999996</v>
      </c>
      <c r="E45" s="389">
        <v>0.30099999999999999</v>
      </c>
      <c r="F45" s="389">
        <v>0.35899999999999999</v>
      </c>
      <c r="G45" s="389">
        <f t="shared" si="19"/>
        <v>4.6970000000000001</v>
      </c>
      <c r="H45" s="388">
        <v>0.32700000000000001</v>
      </c>
      <c r="I45" s="389">
        <v>1.2809999999999999</v>
      </c>
      <c r="J45" s="389">
        <v>0.26200000000000001</v>
      </c>
      <c r="K45" s="389">
        <f t="shared" si="20"/>
        <v>1.8699999999999999</v>
      </c>
      <c r="L45" s="388">
        <v>0.28000000000000003</v>
      </c>
      <c r="M45" s="388">
        <v>0.374</v>
      </c>
      <c r="N45" s="390">
        <f t="shared" si="21"/>
        <v>7.2210000000000001</v>
      </c>
      <c r="O45" s="388">
        <v>1.792</v>
      </c>
      <c r="P45" s="389">
        <v>1.268</v>
      </c>
      <c r="Q45" s="389">
        <v>0.36</v>
      </c>
      <c r="R45" s="389">
        <v>0.20100000000000001</v>
      </c>
      <c r="S45" s="389">
        <v>9.5000000000000001E-2</v>
      </c>
      <c r="T45" s="389">
        <f t="shared" si="22"/>
        <v>3.7160000000000002</v>
      </c>
      <c r="U45" s="388">
        <v>0.153</v>
      </c>
      <c r="V45" s="389">
        <v>0.46200000000000002</v>
      </c>
      <c r="W45" s="389">
        <v>0.33400000000000002</v>
      </c>
      <c r="X45" s="389">
        <f t="shared" si="23"/>
        <v>0.94900000000000007</v>
      </c>
      <c r="Y45" s="388">
        <v>0.13400000000000001</v>
      </c>
      <c r="Z45" s="388">
        <v>0.19800000000000001</v>
      </c>
      <c r="AA45" s="390">
        <f t="shared" si="24"/>
        <v>4.9970000000000008</v>
      </c>
      <c r="AB45" s="388">
        <v>1.3560000000000001</v>
      </c>
      <c r="AC45" s="389">
        <v>2.7669999999999999</v>
      </c>
      <c r="AD45" s="389">
        <v>1.264</v>
      </c>
      <c r="AE45" s="389">
        <v>0.44600000000000001</v>
      </c>
      <c r="AF45" s="389">
        <v>0.14599999999999999</v>
      </c>
      <c r="AG45" s="389">
        <f t="shared" si="25"/>
        <v>5.9790000000000001</v>
      </c>
      <c r="AH45" s="388">
        <v>0.33100000000000002</v>
      </c>
      <c r="AI45" s="389">
        <v>1.6020000000000001</v>
      </c>
      <c r="AJ45" s="389">
        <v>0.34599999999999997</v>
      </c>
      <c r="AK45" s="389">
        <f t="shared" si="26"/>
        <v>2.2789999999999999</v>
      </c>
      <c r="AL45" s="388">
        <v>0.56999999999999995</v>
      </c>
      <c r="AM45" s="388">
        <v>0.19400000000000001</v>
      </c>
      <c r="AN45" s="390">
        <f t="shared" si="27"/>
        <v>9.0220000000000002</v>
      </c>
      <c r="AO45" s="388">
        <v>0.45400000000000001</v>
      </c>
      <c r="AP45" s="389">
        <v>0.41199999999999998</v>
      </c>
      <c r="AQ45" s="389">
        <v>0.99299999999999999</v>
      </c>
      <c r="AR45" s="389">
        <v>6.0999999999999999E-2</v>
      </c>
      <c r="AS45" s="389">
        <v>3.3000000000000002E-2</v>
      </c>
      <c r="AT45" s="389">
        <f t="shared" si="28"/>
        <v>1.9529999999999998</v>
      </c>
      <c r="AU45" s="388">
        <v>5.8999999999999997E-2</v>
      </c>
      <c r="AV45" s="389">
        <v>0.12</v>
      </c>
      <c r="AW45" s="389">
        <v>0.17899999999999999</v>
      </c>
      <c r="AX45" s="389">
        <f t="shared" si="29"/>
        <v>0.35799999999999998</v>
      </c>
      <c r="AY45" s="388">
        <v>9.6000000000000002E-2</v>
      </c>
      <c r="AZ45" s="388">
        <v>0.08</v>
      </c>
      <c r="BA45" s="390">
        <f t="shared" si="30"/>
        <v>2.4870000000000001</v>
      </c>
      <c r="BB45" s="388">
        <v>0.53400000000000003</v>
      </c>
      <c r="BC45" s="389">
        <v>2.0329999999999999</v>
      </c>
      <c r="BD45" s="389">
        <v>1.04</v>
      </c>
      <c r="BE45" s="389">
        <v>0.28199999999999997</v>
      </c>
      <c r="BF45" s="389">
        <v>7.3999999999999996E-2</v>
      </c>
      <c r="BG45" s="389">
        <f t="shared" si="31"/>
        <v>3.9630000000000001</v>
      </c>
      <c r="BH45" s="388">
        <v>0.35499999999999998</v>
      </c>
      <c r="BI45" s="389">
        <v>0.67100000000000004</v>
      </c>
      <c r="BJ45" s="389">
        <v>0.36199999999999999</v>
      </c>
      <c r="BK45" s="389">
        <f t="shared" si="32"/>
        <v>1.3879999999999999</v>
      </c>
      <c r="BL45" s="388">
        <v>0.39</v>
      </c>
      <c r="BM45" s="388">
        <v>0.14199999999999999</v>
      </c>
      <c r="BN45" s="390">
        <f t="shared" si="33"/>
        <v>5.883</v>
      </c>
      <c r="BO45" s="388">
        <v>8.2000000000000003E-2</v>
      </c>
      <c r="BP45" s="389">
        <v>9.0999999999999998E-2</v>
      </c>
      <c r="BQ45" s="389">
        <v>6.9000000000000006E-2</v>
      </c>
      <c r="BR45" s="389">
        <f t="shared" si="34"/>
        <v>0.24199999999999999</v>
      </c>
      <c r="BS45" s="388">
        <v>8.2000000000000003E-2</v>
      </c>
      <c r="BT45" s="391">
        <v>1.0999999999999999E-2</v>
      </c>
      <c r="BU45" s="391">
        <v>1E-3</v>
      </c>
      <c r="BV45" s="390">
        <v>0.33600000000000002</v>
      </c>
      <c r="BW45" s="388">
        <v>2.5000000000000001E-2</v>
      </c>
      <c r="BX45" s="389">
        <v>0.157</v>
      </c>
      <c r="BY45" s="389">
        <v>9.5000000000000001E-2</v>
      </c>
      <c r="BZ45" s="389">
        <f t="shared" si="35"/>
        <v>0.27700000000000002</v>
      </c>
      <c r="CA45" s="388">
        <v>0.11</v>
      </c>
      <c r="CB45" s="388">
        <v>4.3999999999999997E-2</v>
      </c>
      <c r="CC45" s="388">
        <v>1.4E-2</v>
      </c>
      <c r="CD45" s="390">
        <f t="shared" si="36"/>
        <v>0.44500000000000001</v>
      </c>
      <c r="CE45" s="388">
        <f t="shared" si="37"/>
        <v>5.7710000000000008</v>
      </c>
      <c r="CF45" s="389">
        <f t="shared" si="37"/>
        <v>8.6599999999999984</v>
      </c>
      <c r="CG45" s="389">
        <v>4.3550000000000004</v>
      </c>
      <c r="CH45" s="389">
        <v>1.3280000000000001</v>
      </c>
      <c r="CI45" s="389">
        <v>0.71299999999999997</v>
      </c>
      <c r="CJ45" s="389">
        <f t="shared" si="38"/>
        <v>20.827000000000002</v>
      </c>
      <c r="CK45" s="388">
        <v>0.98399999999999999</v>
      </c>
      <c r="CL45" s="388">
        <v>1.264</v>
      </c>
      <c r="CM45" s="389">
        <v>4.2329999999999997</v>
      </c>
      <c r="CN45" s="389">
        <v>1.5389999999999999</v>
      </c>
      <c r="CO45" s="389">
        <f t="shared" si="39"/>
        <v>7.0359999999999996</v>
      </c>
      <c r="CP45" s="390">
        <f t="shared" si="40"/>
        <v>1.5250000000000001</v>
      </c>
      <c r="CQ45" s="392">
        <v>1.9E-2</v>
      </c>
      <c r="CR45" s="390">
        <f t="shared" si="41"/>
        <v>30.391000000000005</v>
      </c>
      <c r="CT45" s="268"/>
    </row>
    <row r="46" spans="1:98" ht="12.75" customHeight="1">
      <c r="A46" s="194">
        <v>41214</v>
      </c>
      <c r="B46" s="388">
        <v>1.5880000000000001</v>
      </c>
      <c r="C46" s="389">
        <v>1.8360000000000001</v>
      </c>
      <c r="D46" s="389">
        <v>0.56299999999999994</v>
      </c>
      <c r="E46" s="389">
        <v>0.30199999999999999</v>
      </c>
      <c r="F46" s="389">
        <v>0.39</v>
      </c>
      <c r="G46" s="389">
        <f t="shared" si="19"/>
        <v>4.6789999999999994</v>
      </c>
      <c r="H46" s="388">
        <v>0.29899999999999999</v>
      </c>
      <c r="I46" s="389">
        <v>1.1910000000000001</v>
      </c>
      <c r="J46" s="389">
        <v>0.32200000000000001</v>
      </c>
      <c r="K46" s="389">
        <f t="shared" si="20"/>
        <v>1.8120000000000001</v>
      </c>
      <c r="L46" s="388">
        <v>0.25600000000000001</v>
      </c>
      <c r="M46" s="388">
        <v>0.20799999999999999</v>
      </c>
      <c r="N46" s="390">
        <f t="shared" si="21"/>
        <v>6.9550000000000001</v>
      </c>
      <c r="O46" s="388">
        <v>2.0270000000000001</v>
      </c>
      <c r="P46" s="389">
        <v>1.1519999999999999</v>
      </c>
      <c r="Q46" s="389">
        <v>0.34100000000000003</v>
      </c>
      <c r="R46" s="389">
        <v>0.18099999999999999</v>
      </c>
      <c r="S46" s="389">
        <v>8.5000000000000006E-2</v>
      </c>
      <c r="T46" s="389">
        <f t="shared" si="22"/>
        <v>3.7860000000000005</v>
      </c>
      <c r="U46" s="388">
        <v>0.14299999999999999</v>
      </c>
      <c r="V46" s="389">
        <v>0.46100000000000002</v>
      </c>
      <c r="W46" s="389">
        <v>0.371</v>
      </c>
      <c r="X46" s="389">
        <f t="shared" si="23"/>
        <v>0.97499999999999998</v>
      </c>
      <c r="Y46" s="388">
        <v>0.153</v>
      </c>
      <c r="Z46" s="388">
        <v>0.218</v>
      </c>
      <c r="AA46" s="390">
        <f t="shared" si="24"/>
        <v>5.1319999999999997</v>
      </c>
      <c r="AB46" s="388">
        <v>1.448</v>
      </c>
      <c r="AC46" s="389">
        <v>2.3340000000000001</v>
      </c>
      <c r="AD46" s="389">
        <v>1.208</v>
      </c>
      <c r="AE46" s="389">
        <v>0.44500000000000001</v>
      </c>
      <c r="AF46" s="389">
        <v>0.14699999999999999</v>
      </c>
      <c r="AG46" s="389">
        <f t="shared" si="25"/>
        <v>5.5820000000000007</v>
      </c>
      <c r="AH46" s="388">
        <v>0.35799999999999998</v>
      </c>
      <c r="AI46" s="389">
        <v>1.5</v>
      </c>
      <c r="AJ46" s="389">
        <v>0.27500000000000002</v>
      </c>
      <c r="AK46" s="389">
        <f t="shared" si="26"/>
        <v>2.133</v>
      </c>
      <c r="AL46" s="388">
        <v>0.505</v>
      </c>
      <c r="AM46" s="388">
        <v>0.189</v>
      </c>
      <c r="AN46" s="390">
        <f t="shared" si="27"/>
        <v>8.4090000000000007</v>
      </c>
      <c r="AO46" s="388">
        <v>0.52500000000000002</v>
      </c>
      <c r="AP46" s="389">
        <v>0.36</v>
      </c>
      <c r="AQ46" s="389">
        <v>0.98699999999999999</v>
      </c>
      <c r="AR46" s="389">
        <v>0.06</v>
      </c>
      <c r="AS46" s="389">
        <v>0.04</v>
      </c>
      <c r="AT46" s="389">
        <f t="shared" si="28"/>
        <v>1.972</v>
      </c>
      <c r="AU46" s="388">
        <v>0.05</v>
      </c>
      <c r="AV46" s="389">
        <v>0.114</v>
      </c>
      <c r="AW46" s="389">
        <v>0.215</v>
      </c>
      <c r="AX46" s="389">
        <f t="shared" si="29"/>
        <v>0.379</v>
      </c>
      <c r="AY46" s="388">
        <v>7.4999999999999997E-2</v>
      </c>
      <c r="AZ46" s="388">
        <v>2.7E-2</v>
      </c>
      <c r="BA46" s="390">
        <f t="shared" si="30"/>
        <v>2.4529999999999998</v>
      </c>
      <c r="BB46" s="388">
        <v>0.57999999999999996</v>
      </c>
      <c r="BC46" s="389">
        <v>1.784</v>
      </c>
      <c r="BD46" s="389">
        <v>0.77200000000000002</v>
      </c>
      <c r="BE46" s="389">
        <v>0.20399999999999999</v>
      </c>
      <c r="BF46" s="389">
        <v>7.4999999999999997E-2</v>
      </c>
      <c r="BG46" s="389">
        <f t="shared" si="31"/>
        <v>3.4150000000000005</v>
      </c>
      <c r="BH46" s="388">
        <v>0.35099999999999998</v>
      </c>
      <c r="BI46" s="389">
        <v>0.59199999999999997</v>
      </c>
      <c r="BJ46" s="389">
        <v>0.40200000000000002</v>
      </c>
      <c r="BK46" s="389">
        <f t="shared" si="32"/>
        <v>1.345</v>
      </c>
      <c r="BL46" s="388">
        <v>0.34499999999999997</v>
      </c>
      <c r="BM46" s="388">
        <v>0.222</v>
      </c>
      <c r="BN46" s="390">
        <f t="shared" si="33"/>
        <v>5.327</v>
      </c>
      <c r="BO46" s="388">
        <v>9.0999999999999998E-2</v>
      </c>
      <c r="BP46" s="389">
        <v>0.105</v>
      </c>
      <c r="BQ46" s="389">
        <v>5.1999999999999998E-2</v>
      </c>
      <c r="BR46" s="389">
        <f t="shared" si="34"/>
        <v>0.248</v>
      </c>
      <c r="BS46" s="388">
        <v>7.8E-2</v>
      </c>
      <c r="BT46" s="391">
        <v>1.7999999999999999E-2</v>
      </c>
      <c r="BU46" s="391">
        <v>0</v>
      </c>
      <c r="BV46" s="390">
        <v>0.34399999999999997</v>
      </c>
      <c r="BW46" s="388">
        <v>3.2000000000000001E-2</v>
      </c>
      <c r="BX46" s="389">
        <v>0.187</v>
      </c>
      <c r="BY46" s="389">
        <v>7.5999999999999998E-2</v>
      </c>
      <c r="BZ46" s="389">
        <f t="shared" si="35"/>
        <v>0.29499999999999998</v>
      </c>
      <c r="CA46" s="388">
        <v>8.6999999999999994E-2</v>
      </c>
      <c r="CB46" s="388">
        <v>3.6999999999999998E-2</v>
      </c>
      <c r="CC46" s="388">
        <v>6.0000000000000001E-3</v>
      </c>
      <c r="CD46" s="390">
        <f t="shared" si="36"/>
        <v>0.42499999999999999</v>
      </c>
      <c r="CE46" s="388">
        <f t="shared" si="37"/>
        <v>6.2910000000000004</v>
      </c>
      <c r="CF46" s="389">
        <f t="shared" si="37"/>
        <v>7.758</v>
      </c>
      <c r="CG46" s="389">
        <v>3.9609999999999999</v>
      </c>
      <c r="CH46" s="389">
        <v>1.222</v>
      </c>
      <c r="CI46" s="389">
        <v>0.745</v>
      </c>
      <c r="CJ46" s="389">
        <f t="shared" si="38"/>
        <v>19.977</v>
      </c>
      <c r="CK46" s="388">
        <v>0.84299999999999997</v>
      </c>
      <c r="CL46" s="388">
        <v>1.2529999999999999</v>
      </c>
      <c r="CM46" s="389">
        <v>3.9369999999999998</v>
      </c>
      <c r="CN46" s="389">
        <v>1.619</v>
      </c>
      <c r="CO46" s="389">
        <f t="shared" si="39"/>
        <v>6.8089999999999993</v>
      </c>
      <c r="CP46" s="390">
        <f t="shared" si="40"/>
        <v>1.389</v>
      </c>
      <c r="CQ46" s="392">
        <v>2.7E-2</v>
      </c>
      <c r="CR46" s="390">
        <f t="shared" si="41"/>
        <v>29.044999999999998</v>
      </c>
      <c r="CT46" s="268"/>
    </row>
    <row r="47" spans="1:98" ht="12.75" customHeight="1">
      <c r="A47" s="194">
        <v>41244</v>
      </c>
      <c r="B47" s="388">
        <v>1.3320000000000001</v>
      </c>
      <c r="C47" s="389">
        <v>1.518</v>
      </c>
      <c r="D47" s="389">
        <v>0.46400000000000002</v>
      </c>
      <c r="E47" s="389">
        <v>0.26700000000000002</v>
      </c>
      <c r="F47" s="389">
        <v>0.23699999999999999</v>
      </c>
      <c r="G47" s="389">
        <f t="shared" si="19"/>
        <v>3.8180000000000001</v>
      </c>
      <c r="H47" s="388">
        <v>0.33700000000000002</v>
      </c>
      <c r="I47" s="389">
        <v>0.99299999999999999</v>
      </c>
      <c r="J47" s="389">
        <v>0.18099999999999999</v>
      </c>
      <c r="K47" s="389">
        <f t="shared" si="20"/>
        <v>1.5110000000000001</v>
      </c>
      <c r="L47" s="388">
        <v>0.247</v>
      </c>
      <c r="M47" s="388">
        <v>0.26800000000000002</v>
      </c>
      <c r="N47" s="390">
        <f t="shared" si="21"/>
        <v>5.8440000000000003</v>
      </c>
      <c r="O47" s="388">
        <v>1.6990000000000001</v>
      </c>
      <c r="P47" s="389">
        <v>1.004</v>
      </c>
      <c r="Q47" s="389">
        <v>0.29799999999999999</v>
      </c>
      <c r="R47" s="389">
        <v>0.153</v>
      </c>
      <c r="S47" s="389">
        <v>8.7999999999999995E-2</v>
      </c>
      <c r="T47" s="389">
        <f t="shared" si="22"/>
        <v>3.2420000000000004</v>
      </c>
      <c r="U47" s="388">
        <v>0.14299999999999999</v>
      </c>
      <c r="V47" s="389">
        <v>0.36899999999999999</v>
      </c>
      <c r="W47" s="389">
        <v>0.28699999999999998</v>
      </c>
      <c r="X47" s="389">
        <f t="shared" si="23"/>
        <v>0.79899999999999993</v>
      </c>
      <c r="Y47" s="388">
        <v>0.10100000000000001</v>
      </c>
      <c r="Z47" s="388">
        <v>0.16500000000000001</v>
      </c>
      <c r="AA47" s="390">
        <f t="shared" si="24"/>
        <v>4.3070000000000004</v>
      </c>
      <c r="AB47" s="388">
        <v>1.1140000000000001</v>
      </c>
      <c r="AC47" s="389">
        <v>2.2949999999999999</v>
      </c>
      <c r="AD47" s="389">
        <v>1.177</v>
      </c>
      <c r="AE47" s="389">
        <v>0.36099999999999999</v>
      </c>
      <c r="AF47" s="389">
        <v>0.123</v>
      </c>
      <c r="AG47" s="389">
        <f t="shared" si="25"/>
        <v>5.07</v>
      </c>
      <c r="AH47" s="388">
        <v>0.30199999999999999</v>
      </c>
      <c r="AI47" s="389">
        <v>1.302</v>
      </c>
      <c r="AJ47" s="389">
        <v>0.33800000000000002</v>
      </c>
      <c r="AK47" s="389">
        <f t="shared" si="26"/>
        <v>1.9420000000000002</v>
      </c>
      <c r="AL47" s="388">
        <v>0.48</v>
      </c>
      <c r="AM47" s="388">
        <v>0.189</v>
      </c>
      <c r="AN47" s="390">
        <f t="shared" si="27"/>
        <v>7.6810000000000009</v>
      </c>
      <c r="AO47" s="388">
        <v>0.39900000000000002</v>
      </c>
      <c r="AP47" s="389">
        <v>0.311</v>
      </c>
      <c r="AQ47" s="389">
        <v>0.83199999999999996</v>
      </c>
      <c r="AR47" s="389">
        <v>5.8000000000000003E-2</v>
      </c>
      <c r="AS47" s="389">
        <v>4.1000000000000002E-2</v>
      </c>
      <c r="AT47" s="389">
        <f t="shared" si="28"/>
        <v>1.6409999999999998</v>
      </c>
      <c r="AU47" s="388">
        <v>4.2000000000000003E-2</v>
      </c>
      <c r="AV47" s="389">
        <v>0.113</v>
      </c>
      <c r="AW47" s="389">
        <v>0.17899999999999999</v>
      </c>
      <c r="AX47" s="389">
        <f t="shared" si="29"/>
        <v>0.33399999999999996</v>
      </c>
      <c r="AY47" s="388">
        <v>7.0000000000000007E-2</v>
      </c>
      <c r="AZ47" s="388">
        <v>4.8000000000000001E-2</v>
      </c>
      <c r="BA47" s="390">
        <f t="shared" si="30"/>
        <v>2.093</v>
      </c>
      <c r="BB47" s="388">
        <v>0.46300000000000002</v>
      </c>
      <c r="BC47" s="389">
        <v>1.9910000000000001</v>
      </c>
      <c r="BD47" s="389">
        <v>0.85799999999999998</v>
      </c>
      <c r="BE47" s="389">
        <v>0.222</v>
      </c>
      <c r="BF47" s="389">
        <v>0.08</v>
      </c>
      <c r="BG47" s="389">
        <f t="shared" si="31"/>
        <v>3.6140000000000003</v>
      </c>
      <c r="BH47" s="388">
        <v>0.33700000000000002</v>
      </c>
      <c r="BI47" s="389">
        <v>0.67400000000000004</v>
      </c>
      <c r="BJ47" s="389">
        <v>0.28299999999999997</v>
      </c>
      <c r="BK47" s="389">
        <f t="shared" si="32"/>
        <v>1.294</v>
      </c>
      <c r="BL47" s="388">
        <v>0.27800000000000002</v>
      </c>
      <c r="BM47" s="388">
        <v>0.25700000000000001</v>
      </c>
      <c r="BN47" s="390">
        <f t="shared" si="33"/>
        <v>5.4430000000000005</v>
      </c>
      <c r="BO47" s="388">
        <v>8.3000000000000004E-2</v>
      </c>
      <c r="BP47" s="389">
        <v>8.7999999999999995E-2</v>
      </c>
      <c r="BQ47" s="389">
        <v>7.3999999999999996E-2</v>
      </c>
      <c r="BR47" s="389">
        <f t="shared" si="34"/>
        <v>0.245</v>
      </c>
      <c r="BS47" s="388">
        <v>7.9000000000000001E-2</v>
      </c>
      <c r="BT47" s="391">
        <v>5.0000000000000001E-3</v>
      </c>
      <c r="BU47" s="391">
        <v>1E-3</v>
      </c>
      <c r="BV47" s="390">
        <v>0.33</v>
      </c>
      <c r="BW47" s="388">
        <v>2.1000000000000001E-2</v>
      </c>
      <c r="BX47" s="389">
        <v>0.13</v>
      </c>
      <c r="BY47" s="389">
        <v>5.6000000000000001E-2</v>
      </c>
      <c r="BZ47" s="389">
        <f t="shared" si="35"/>
        <v>0.20699999999999999</v>
      </c>
      <c r="CA47" s="388">
        <v>6.2E-2</v>
      </c>
      <c r="CB47" s="388">
        <v>2.5999999999999999E-2</v>
      </c>
      <c r="CC47" s="388">
        <v>1.4E-2</v>
      </c>
      <c r="CD47" s="390">
        <f t="shared" si="36"/>
        <v>0.309</v>
      </c>
      <c r="CE47" s="388">
        <f t="shared" si="37"/>
        <v>5.1109999999999998</v>
      </c>
      <c r="CF47" s="389">
        <f t="shared" si="37"/>
        <v>7.3369999999999989</v>
      </c>
      <c r="CG47" s="389">
        <v>3.718</v>
      </c>
      <c r="CH47" s="389">
        <v>1.0940000000000001</v>
      </c>
      <c r="CI47" s="389">
        <v>0.57699999999999996</v>
      </c>
      <c r="CJ47" s="389">
        <f t="shared" si="38"/>
        <v>17.836999999999996</v>
      </c>
      <c r="CK47" s="388">
        <v>0.91400000000000003</v>
      </c>
      <c r="CL47" s="388">
        <v>1.1890000000000001</v>
      </c>
      <c r="CM47" s="389">
        <v>3.5179999999999998</v>
      </c>
      <c r="CN47" s="389">
        <v>1.3140000000000001</v>
      </c>
      <c r="CO47" s="389">
        <f t="shared" si="39"/>
        <v>6.0209999999999999</v>
      </c>
      <c r="CP47" s="390">
        <f t="shared" si="40"/>
        <v>1.2069999999999999</v>
      </c>
      <c r="CQ47" s="392">
        <v>2.8000000000000001E-2</v>
      </c>
      <c r="CR47" s="390">
        <f t="shared" si="41"/>
        <v>26.006999999999998</v>
      </c>
      <c r="CT47" s="268"/>
    </row>
    <row r="48" spans="1:98" ht="12.75" customHeight="1">
      <c r="A48" s="194">
        <v>41275</v>
      </c>
      <c r="B48" s="388">
        <v>1.516</v>
      </c>
      <c r="C48" s="389">
        <v>1.61</v>
      </c>
      <c r="D48" s="389">
        <v>0.503</v>
      </c>
      <c r="E48" s="389">
        <v>0.27500000000000002</v>
      </c>
      <c r="F48" s="389">
        <v>0.30499999999999999</v>
      </c>
      <c r="G48" s="389">
        <f t="shared" si="19"/>
        <v>4.2090000000000005</v>
      </c>
      <c r="H48" s="388">
        <v>0.33800000000000002</v>
      </c>
      <c r="I48" s="389">
        <v>1.0660000000000001</v>
      </c>
      <c r="J48" s="389">
        <v>0.30199999999999999</v>
      </c>
      <c r="K48" s="389">
        <f t="shared" si="20"/>
        <v>1.7060000000000002</v>
      </c>
      <c r="L48" s="388">
        <v>0.23599999999999999</v>
      </c>
      <c r="M48" s="388">
        <v>0.33600000000000002</v>
      </c>
      <c r="N48" s="390">
        <f t="shared" si="21"/>
        <v>6.487000000000001</v>
      </c>
      <c r="O48" s="388">
        <v>1.851</v>
      </c>
      <c r="P48" s="389">
        <v>1.03</v>
      </c>
      <c r="Q48" s="389">
        <v>0.32800000000000001</v>
      </c>
      <c r="R48" s="389">
        <v>0.16700000000000001</v>
      </c>
      <c r="S48" s="389">
        <v>8.5999999999999993E-2</v>
      </c>
      <c r="T48" s="389">
        <f t="shared" si="22"/>
        <v>3.4619999999999997</v>
      </c>
      <c r="U48" s="388">
        <v>0.13900000000000001</v>
      </c>
      <c r="V48" s="389">
        <v>0.32700000000000001</v>
      </c>
      <c r="W48" s="389">
        <v>0.35199999999999998</v>
      </c>
      <c r="X48" s="389">
        <f t="shared" si="23"/>
        <v>0.81800000000000006</v>
      </c>
      <c r="Y48" s="388">
        <v>0.128</v>
      </c>
      <c r="Z48" s="388">
        <v>0.20699999999999999</v>
      </c>
      <c r="AA48" s="390">
        <f t="shared" si="24"/>
        <v>4.6149999999999993</v>
      </c>
      <c r="AB48" s="388">
        <v>1.357</v>
      </c>
      <c r="AC48" s="389">
        <v>2.2959999999999998</v>
      </c>
      <c r="AD48" s="389">
        <v>1.038</v>
      </c>
      <c r="AE48" s="389">
        <v>0.39200000000000002</v>
      </c>
      <c r="AF48" s="389">
        <v>0.13900000000000001</v>
      </c>
      <c r="AG48" s="389">
        <f t="shared" si="25"/>
        <v>5.2220000000000004</v>
      </c>
      <c r="AH48" s="388">
        <v>0.34799999999999998</v>
      </c>
      <c r="AI48" s="389">
        <v>1.5880000000000001</v>
      </c>
      <c r="AJ48" s="389">
        <v>0.31</v>
      </c>
      <c r="AK48" s="389">
        <f t="shared" si="26"/>
        <v>2.246</v>
      </c>
      <c r="AL48" s="388">
        <v>0.42499999999999999</v>
      </c>
      <c r="AM48" s="388">
        <v>0.19600000000000001</v>
      </c>
      <c r="AN48" s="390">
        <f t="shared" si="27"/>
        <v>8.0890000000000004</v>
      </c>
      <c r="AO48" s="388">
        <v>0.44500000000000001</v>
      </c>
      <c r="AP48" s="389">
        <v>0.35099999999999998</v>
      </c>
      <c r="AQ48" s="389">
        <v>0.77900000000000003</v>
      </c>
      <c r="AR48" s="389">
        <v>5.6000000000000001E-2</v>
      </c>
      <c r="AS48" s="389">
        <v>4.3999999999999997E-2</v>
      </c>
      <c r="AT48" s="389">
        <f t="shared" si="28"/>
        <v>1.6750000000000003</v>
      </c>
      <c r="AU48" s="388">
        <v>8.1000000000000003E-2</v>
      </c>
      <c r="AV48" s="389">
        <v>0.113</v>
      </c>
      <c r="AW48" s="389">
        <v>0.19800000000000001</v>
      </c>
      <c r="AX48" s="389">
        <f t="shared" si="29"/>
        <v>0.39200000000000002</v>
      </c>
      <c r="AY48" s="388">
        <v>9.7000000000000003E-2</v>
      </c>
      <c r="AZ48" s="388">
        <v>8.2000000000000003E-2</v>
      </c>
      <c r="BA48" s="390">
        <f t="shared" si="30"/>
        <v>2.2460000000000004</v>
      </c>
      <c r="BB48" s="388">
        <v>0.53100000000000003</v>
      </c>
      <c r="BC48" s="389">
        <v>1.59</v>
      </c>
      <c r="BD48" s="389">
        <v>0.76900000000000002</v>
      </c>
      <c r="BE48" s="389">
        <v>0.21299999999999999</v>
      </c>
      <c r="BF48" s="389">
        <v>8.7999999999999995E-2</v>
      </c>
      <c r="BG48" s="389">
        <f t="shared" si="31"/>
        <v>3.1910000000000003</v>
      </c>
      <c r="BH48" s="388">
        <v>0.35</v>
      </c>
      <c r="BI48" s="389">
        <v>0.55700000000000005</v>
      </c>
      <c r="BJ48" s="389">
        <v>0.318</v>
      </c>
      <c r="BK48" s="389">
        <f t="shared" si="32"/>
        <v>1.2250000000000001</v>
      </c>
      <c r="BL48" s="388">
        <v>0.32400000000000001</v>
      </c>
      <c r="BM48" s="388">
        <v>0.23799999999999999</v>
      </c>
      <c r="BN48" s="390">
        <f t="shared" si="33"/>
        <v>4.9780000000000006</v>
      </c>
      <c r="BO48" s="388">
        <v>7.3999999999999996E-2</v>
      </c>
      <c r="BP48" s="389">
        <v>0.105</v>
      </c>
      <c r="BQ48" s="389">
        <v>7.1999999999999995E-2</v>
      </c>
      <c r="BR48" s="389">
        <f t="shared" si="34"/>
        <v>0.251</v>
      </c>
      <c r="BS48" s="388">
        <v>7.2999999999999995E-2</v>
      </c>
      <c r="BT48" s="391">
        <v>1.7999999999999999E-2</v>
      </c>
      <c r="BU48" s="391">
        <v>0</v>
      </c>
      <c r="BV48" s="390">
        <v>0.34200000000000003</v>
      </c>
      <c r="BW48" s="388">
        <v>3.1E-2</v>
      </c>
      <c r="BX48" s="389">
        <v>0.159</v>
      </c>
      <c r="BY48" s="389">
        <v>0.123</v>
      </c>
      <c r="BZ48" s="389">
        <f t="shared" si="35"/>
        <v>0.313</v>
      </c>
      <c r="CA48" s="388">
        <v>0.109</v>
      </c>
      <c r="CB48" s="388">
        <v>3.5999999999999997E-2</v>
      </c>
      <c r="CC48" s="388">
        <v>8.9999999999999993E-3</v>
      </c>
      <c r="CD48" s="390">
        <f t="shared" si="36"/>
        <v>0.46699999999999997</v>
      </c>
      <c r="CE48" s="388">
        <f t="shared" si="37"/>
        <v>5.8049999999999997</v>
      </c>
      <c r="CF48" s="389">
        <f t="shared" si="37"/>
        <v>7.141</v>
      </c>
      <c r="CG48" s="389">
        <v>3.5649999999999999</v>
      </c>
      <c r="CH48" s="389">
        <v>1.143</v>
      </c>
      <c r="CI48" s="389">
        <v>0.66900000000000004</v>
      </c>
      <c r="CJ48" s="389">
        <f t="shared" si="38"/>
        <v>18.323</v>
      </c>
      <c r="CK48" s="388">
        <v>1.0109999999999999</v>
      </c>
      <c r="CL48" s="388">
        <v>1.2869999999999999</v>
      </c>
      <c r="CM48" s="389">
        <v>3.7469999999999999</v>
      </c>
      <c r="CN48" s="389">
        <v>1.5349999999999999</v>
      </c>
      <c r="CO48" s="389">
        <f t="shared" si="39"/>
        <v>6.569</v>
      </c>
      <c r="CP48" s="390">
        <f t="shared" si="40"/>
        <v>1.264</v>
      </c>
      <c r="CQ48" s="392">
        <v>5.7000000000000002E-2</v>
      </c>
      <c r="CR48" s="390">
        <f t="shared" si="41"/>
        <v>27.224</v>
      </c>
      <c r="CT48" s="268"/>
    </row>
    <row r="49" spans="1:98" ht="12.75" customHeight="1">
      <c r="A49" s="194">
        <v>41306</v>
      </c>
      <c r="B49" s="388">
        <v>1.415</v>
      </c>
      <c r="C49" s="389">
        <v>1.59</v>
      </c>
      <c r="D49" s="389">
        <v>0.51800000000000002</v>
      </c>
      <c r="E49" s="389">
        <v>0.307</v>
      </c>
      <c r="F49" s="389">
        <v>0.23899999999999999</v>
      </c>
      <c r="G49" s="389">
        <f t="shared" si="19"/>
        <v>4.069</v>
      </c>
      <c r="H49" s="388">
        <v>0.38300000000000001</v>
      </c>
      <c r="I49" s="389">
        <v>1.204</v>
      </c>
      <c r="J49" s="389">
        <v>0.36099999999999999</v>
      </c>
      <c r="K49" s="389">
        <f t="shared" si="20"/>
        <v>1.948</v>
      </c>
      <c r="L49" s="388">
        <v>0.26300000000000001</v>
      </c>
      <c r="M49" s="388">
        <v>0.30499999999999999</v>
      </c>
      <c r="N49" s="390">
        <f t="shared" si="21"/>
        <v>6.5849999999999991</v>
      </c>
      <c r="O49" s="388">
        <v>2.016</v>
      </c>
      <c r="P49" s="389">
        <v>1.0349999999999999</v>
      </c>
      <c r="Q49" s="389">
        <v>0.307</v>
      </c>
      <c r="R49" s="389">
        <v>0.16700000000000001</v>
      </c>
      <c r="S49" s="389">
        <v>8.7999999999999995E-2</v>
      </c>
      <c r="T49" s="389">
        <f t="shared" si="22"/>
        <v>3.613</v>
      </c>
      <c r="U49" s="388">
        <v>0.11899999999999999</v>
      </c>
      <c r="V49" s="389">
        <v>0.35899999999999999</v>
      </c>
      <c r="W49" s="389">
        <v>0.41099999999999998</v>
      </c>
      <c r="X49" s="389">
        <f t="shared" si="23"/>
        <v>0.88900000000000001</v>
      </c>
      <c r="Y49" s="388">
        <v>0.126</v>
      </c>
      <c r="Z49" s="388">
        <v>0.17199999999999999</v>
      </c>
      <c r="AA49" s="390">
        <f t="shared" si="24"/>
        <v>4.8</v>
      </c>
      <c r="AB49" s="388">
        <v>1.214</v>
      </c>
      <c r="AC49" s="389">
        <v>2.0169999999999999</v>
      </c>
      <c r="AD49" s="389">
        <v>1.105</v>
      </c>
      <c r="AE49" s="389">
        <v>0.39</v>
      </c>
      <c r="AF49" s="389">
        <v>0.14499999999999999</v>
      </c>
      <c r="AG49" s="389">
        <f t="shared" si="25"/>
        <v>4.8709999999999996</v>
      </c>
      <c r="AH49" s="388">
        <v>0.50900000000000001</v>
      </c>
      <c r="AI49" s="389">
        <v>1.397</v>
      </c>
      <c r="AJ49" s="389">
        <v>0.32300000000000001</v>
      </c>
      <c r="AK49" s="389">
        <f t="shared" si="26"/>
        <v>2.2290000000000001</v>
      </c>
      <c r="AL49" s="388">
        <v>0.54100000000000004</v>
      </c>
      <c r="AM49" s="388">
        <v>0.156</v>
      </c>
      <c r="AN49" s="390">
        <f t="shared" si="27"/>
        <v>7.7969999999999997</v>
      </c>
      <c r="AO49" s="388">
        <v>0.47199999999999998</v>
      </c>
      <c r="AP49" s="389">
        <v>0.29899999999999999</v>
      </c>
      <c r="AQ49" s="389">
        <v>0.81699999999999995</v>
      </c>
      <c r="AR49" s="389">
        <v>5.8999999999999997E-2</v>
      </c>
      <c r="AS49" s="389">
        <v>2.1000000000000001E-2</v>
      </c>
      <c r="AT49" s="389">
        <f t="shared" si="28"/>
        <v>1.6679999999999997</v>
      </c>
      <c r="AU49" s="388">
        <v>4.5999999999999999E-2</v>
      </c>
      <c r="AV49" s="389">
        <v>0.13300000000000001</v>
      </c>
      <c r="AW49" s="389">
        <v>0.20200000000000001</v>
      </c>
      <c r="AX49" s="389">
        <f t="shared" si="29"/>
        <v>0.38100000000000001</v>
      </c>
      <c r="AY49" s="388">
        <v>0.10199999999999999</v>
      </c>
      <c r="AZ49" s="388">
        <v>0.03</v>
      </c>
      <c r="BA49" s="390">
        <f t="shared" si="30"/>
        <v>2.1809999999999996</v>
      </c>
      <c r="BB49" s="388">
        <v>0.52</v>
      </c>
      <c r="BC49" s="389">
        <v>1.657</v>
      </c>
      <c r="BD49" s="389">
        <v>0.79800000000000004</v>
      </c>
      <c r="BE49" s="389">
        <v>0.24299999999999999</v>
      </c>
      <c r="BF49" s="389">
        <v>8.5000000000000006E-2</v>
      </c>
      <c r="BG49" s="389">
        <f t="shared" si="31"/>
        <v>3.3029999999999999</v>
      </c>
      <c r="BH49" s="388">
        <v>0.35499999999999998</v>
      </c>
      <c r="BI49" s="389">
        <v>0.65100000000000002</v>
      </c>
      <c r="BJ49" s="389">
        <v>0.41299999999999998</v>
      </c>
      <c r="BK49" s="389">
        <f t="shared" si="32"/>
        <v>1.419</v>
      </c>
      <c r="BL49" s="388">
        <v>0.35</v>
      </c>
      <c r="BM49" s="388">
        <v>0.16500000000000001</v>
      </c>
      <c r="BN49" s="390">
        <f t="shared" si="33"/>
        <v>5.2370000000000001</v>
      </c>
      <c r="BO49" s="388">
        <v>9.0999999999999998E-2</v>
      </c>
      <c r="BP49" s="389">
        <v>0.10199999999999999</v>
      </c>
      <c r="BQ49" s="389">
        <v>6.0999999999999999E-2</v>
      </c>
      <c r="BR49" s="389">
        <f t="shared" si="34"/>
        <v>0.254</v>
      </c>
      <c r="BS49" s="388">
        <v>7.2999999999999995E-2</v>
      </c>
      <c r="BT49" s="391">
        <v>1.2E-2</v>
      </c>
      <c r="BU49" s="391">
        <v>1E-3</v>
      </c>
      <c r="BV49" s="390">
        <v>0.34</v>
      </c>
      <c r="BW49" s="388">
        <v>2.3E-2</v>
      </c>
      <c r="BX49" s="389">
        <v>0.08</v>
      </c>
      <c r="BY49" s="389">
        <v>4.9000000000000002E-2</v>
      </c>
      <c r="BZ49" s="389">
        <f t="shared" si="35"/>
        <v>0.15200000000000002</v>
      </c>
      <c r="CA49" s="388">
        <v>7.4999999999999997E-2</v>
      </c>
      <c r="CB49" s="388">
        <v>4.8000000000000001E-2</v>
      </c>
      <c r="CC49" s="388">
        <v>1E-3</v>
      </c>
      <c r="CD49" s="390">
        <f t="shared" si="36"/>
        <v>0.27600000000000002</v>
      </c>
      <c r="CE49" s="388">
        <f t="shared" si="37"/>
        <v>5.7510000000000003</v>
      </c>
      <c r="CF49" s="389">
        <f t="shared" si="37"/>
        <v>6.7799999999999994</v>
      </c>
      <c r="CG49" s="389">
        <v>3.6110000000000002</v>
      </c>
      <c r="CH49" s="389">
        <v>1.2010000000000001</v>
      </c>
      <c r="CI49" s="389">
        <v>0.58699999999999997</v>
      </c>
      <c r="CJ49" s="389">
        <f t="shared" si="38"/>
        <v>17.93</v>
      </c>
      <c r="CK49" s="388">
        <v>0.80200000000000005</v>
      </c>
      <c r="CL49" s="388">
        <v>1.456</v>
      </c>
      <c r="CM49" s="389">
        <v>3.8119999999999998</v>
      </c>
      <c r="CN49" s="389">
        <v>1.746</v>
      </c>
      <c r="CO49" s="389">
        <f t="shared" si="39"/>
        <v>7.0139999999999993</v>
      </c>
      <c r="CP49" s="390">
        <f t="shared" si="40"/>
        <v>1.4419999999999997</v>
      </c>
      <c r="CQ49" s="392">
        <v>2.8000000000000001E-2</v>
      </c>
      <c r="CR49" s="390">
        <f t="shared" si="41"/>
        <v>27.216000000000001</v>
      </c>
      <c r="CT49" s="268"/>
    </row>
    <row r="50" spans="1:98" ht="12.75" customHeight="1">
      <c r="A50" s="194">
        <v>41334</v>
      </c>
      <c r="B50" s="388">
        <v>1.4219999999999999</v>
      </c>
      <c r="C50" s="389">
        <v>1.6040000000000001</v>
      </c>
      <c r="D50" s="389">
        <v>0.51700000000000002</v>
      </c>
      <c r="E50" s="389">
        <v>0.29299999999999998</v>
      </c>
      <c r="F50" s="389">
        <v>0.30399999999999999</v>
      </c>
      <c r="G50" s="389">
        <f t="shared" si="19"/>
        <v>4.1399999999999997</v>
      </c>
      <c r="H50" s="388">
        <v>0.434</v>
      </c>
      <c r="I50" s="389">
        <v>1.1579999999999999</v>
      </c>
      <c r="J50" s="389">
        <v>0.26700000000000002</v>
      </c>
      <c r="K50" s="389">
        <f t="shared" si="20"/>
        <v>1.859</v>
      </c>
      <c r="L50" s="388">
        <v>0.35199999999999998</v>
      </c>
      <c r="M50" s="388">
        <v>0.35499999999999998</v>
      </c>
      <c r="N50" s="390">
        <f t="shared" si="21"/>
        <v>6.7059999999999995</v>
      </c>
      <c r="O50" s="388">
        <v>1.7669999999999999</v>
      </c>
      <c r="P50" s="389">
        <v>1.204</v>
      </c>
      <c r="Q50" s="389">
        <v>0.32100000000000001</v>
      </c>
      <c r="R50" s="389">
        <v>0.17</v>
      </c>
      <c r="S50" s="389">
        <v>8.1000000000000003E-2</v>
      </c>
      <c r="T50" s="389">
        <f t="shared" si="22"/>
        <v>3.5430000000000001</v>
      </c>
      <c r="U50" s="388">
        <v>0.13700000000000001</v>
      </c>
      <c r="V50" s="389">
        <v>0.46600000000000003</v>
      </c>
      <c r="W50" s="389">
        <v>0.31900000000000001</v>
      </c>
      <c r="X50" s="389">
        <f t="shared" si="23"/>
        <v>0.92199999999999993</v>
      </c>
      <c r="Y50" s="388">
        <v>0.12</v>
      </c>
      <c r="Z50" s="388">
        <v>0.187</v>
      </c>
      <c r="AA50" s="390">
        <f t="shared" si="24"/>
        <v>4.7720000000000002</v>
      </c>
      <c r="AB50" s="388">
        <v>1.3149999999999999</v>
      </c>
      <c r="AC50" s="389">
        <v>2.391</v>
      </c>
      <c r="AD50" s="389">
        <v>1.228</v>
      </c>
      <c r="AE50" s="389">
        <v>0.33800000000000002</v>
      </c>
      <c r="AF50" s="389">
        <v>0.125</v>
      </c>
      <c r="AG50" s="389">
        <f t="shared" si="25"/>
        <v>5.3970000000000002</v>
      </c>
      <c r="AH50" s="388">
        <v>0.28000000000000003</v>
      </c>
      <c r="AI50" s="389">
        <v>1.55</v>
      </c>
      <c r="AJ50" s="389">
        <v>0.26100000000000001</v>
      </c>
      <c r="AK50" s="389">
        <f t="shared" si="26"/>
        <v>2.0910000000000002</v>
      </c>
      <c r="AL50" s="388">
        <v>0.46</v>
      </c>
      <c r="AM50" s="388">
        <v>0.16900000000000001</v>
      </c>
      <c r="AN50" s="390">
        <f t="shared" si="27"/>
        <v>8.1170000000000009</v>
      </c>
      <c r="AO50" s="388">
        <v>0.434</v>
      </c>
      <c r="AP50" s="389">
        <v>0.36299999999999999</v>
      </c>
      <c r="AQ50" s="389">
        <v>0.89600000000000002</v>
      </c>
      <c r="AR50" s="389">
        <v>5.7000000000000002E-2</v>
      </c>
      <c r="AS50" s="389">
        <v>0.05</v>
      </c>
      <c r="AT50" s="389">
        <f t="shared" si="28"/>
        <v>1.8</v>
      </c>
      <c r="AU50" s="388">
        <v>5.2999999999999999E-2</v>
      </c>
      <c r="AV50" s="389">
        <v>0.11600000000000001</v>
      </c>
      <c r="AW50" s="389">
        <v>0.253</v>
      </c>
      <c r="AX50" s="389">
        <f t="shared" si="29"/>
        <v>0.42200000000000004</v>
      </c>
      <c r="AY50" s="388">
        <v>9.7000000000000003E-2</v>
      </c>
      <c r="AZ50" s="388">
        <v>8.5999999999999993E-2</v>
      </c>
      <c r="BA50" s="390">
        <f t="shared" si="30"/>
        <v>2.4050000000000002</v>
      </c>
      <c r="BB50" s="388">
        <v>0.57399999999999995</v>
      </c>
      <c r="BC50" s="389">
        <v>1.827</v>
      </c>
      <c r="BD50" s="389">
        <v>0.81499999999999995</v>
      </c>
      <c r="BE50" s="389">
        <v>0.20599999999999999</v>
      </c>
      <c r="BF50" s="389">
        <v>5.0999999999999997E-2</v>
      </c>
      <c r="BG50" s="389">
        <f t="shared" si="31"/>
        <v>3.4729999999999999</v>
      </c>
      <c r="BH50" s="388">
        <v>0.34</v>
      </c>
      <c r="BI50" s="389">
        <v>0.67100000000000004</v>
      </c>
      <c r="BJ50" s="389">
        <v>0.315</v>
      </c>
      <c r="BK50" s="389">
        <f t="shared" si="32"/>
        <v>1.3260000000000001</v>
      </c>
      <c r="BL50" s="388">
        <v>0.36099999999999999</v>
      </c>
      <c r="BM50" s="388">
        <v>0.248</v>
      </c>
      <c r="BN50" s="390">
        <f t="shared" si="33"/>
        <v>5.4079999999999995</v>
      </c>
      <c r="BO50" s="388">
        <v>9.5000000000000001E-2</v>
      </c>
      <c r="BP50" s="389">
        <v>0.115</v>
      </c>
      <c r="BQ50" s="389">
        <v>9.7000000000000003E-2</v>
      </c>
      <c r="BR50" s="389">
        <f t="shared" si="34"/>
        <v>0.30700000000000005</v>
      </c>
      <c r="BS50" s="388">
        <v>6.2E-2</v>
      </c>
      <c r="BT50" s="391">
        <v>1.7000000000000001E-2</v>
      </c>
      <c r="BU50" s="391">
        <v>8.9999999999999993E-3</v>
      </c>
      <c r="BV50" s="390">
        <v>0.39500000000000002</v>
      </c>
      <c r="BW50" s="388">
        <v>0.04</v>
      </c>
      <c r="BX50" s="389">
        <v>0.185</v>
      </c>
      <c r="BY50" s="389">
        <v>0.06</v>
      </c>
      <c r="BZ50" s="389">
        <f t="shared" si="35"/>
        <v>0.28500000000000003</v>
      </c>
      <c r="CA50" s="388">
        <v>7.4999999999999997E-2</v>
      </c>
      <c r="CB50" s="388">
        <v>4.9000000000000002E-2</v>
      </c>
      <c r="CC50" s="388">
        <v>5.0000000000000001E-3</v>
      </c>
      <c r="CD50" s="390">
        <f t="shared" si="36"/>
        <v>0.41400000000000003</v>
      </c>
      <c r="CE50" s="388">
        <f t="shared" si="37"/>
        <v>5.6469999999999994</v>
      </c>
      <c r="CF50" s="389">
        <f t="shared" si="37"/>
        <v>7.6890000000000001</v>
      </c>
      <c r="CG50" s="389">
        <v>3.8860000000000001</v>
      </c>
      <c r="CH50" s="389">
        <v>1.099</v>
      </c>
      <c r="CI50" s="389">
        <v>0.624</v>
      </c>
      <c r="CJ50" s="389">
        <f t="shared" si="38"/>
        <v>18.944999999999997</v>
      </c>
      <c r="CK50" s="388">
        <v>1.032</v>
      </c>
      <c r="CL50" s="388">
        <v>1.28</v>
      </c>
      <c r="CM50" s="389">
        <v>4.0209999999999999</v>
      </c>
      <c r="CN50" s="389">
        <v>1.456</v>
      </c>
      <c r="CO50" s="389">
        <f t="shared" si="39"/>
        <v>6.7569999999999997</v>
      </c>
      <c r="CP50" s="390">
        <f t="shared" si="40"/>
        <v>1.456</v>
      </c>
      <c r="CQ50" s="392">
        <v>2.7E-2</v>
      </c>
      <c r="CR50" s="390">
        <f t="shared" si="41"/>
        <v>28.216999999999995</v>
      </c>
      <c r="CT50" s="268"/>
    </row>
    <row r="51" spans="1:98" ht="12.75" customHeight="1">
      <c r="A51" s="194">
        <v>41365</v>
      </c>
      <c r="B51" s="388">
        <v>1.514</v>
      </c>
      <c r="C51" s="389">
        <v>1.603</v>
      </c>
      <c r="D51" s="389">
        <v>0.45200000000000001</v>
      </c>
      <c r="E51" s="389">
        <v>0.26900000000000002</v>
      </c>
      <c r="F51" s="389">
        <v>0.23899999999999999</v>
      </c>
      <c r="G51" s="389">
        <f t="shared" si="19"/>
        <v>4.077</v>
      </c>
      <c r="H51" s="388">
        <v>0.318</v>
      </c>
      <c r="I51" s="389">
        <v>1.153</v>
      </c>
      <c r="J51" s="389">
        <v>0.3</v>
      </c>
      <c r="K51" s="389">
        <f t="shared" si="20"/>
        <v>1.7710000000000001</v>
      </c>
      <c r="L51" s="388">
        <v>0.23599999999999999</v>
      </c>
      <c r="M51" s="388">
        <v>0.311</v>
      </c>
      <c r="N51" s="390">
        <f t="shared" si="21"/>
        <v>6.3949999999999996</v>
      </c>
      <c r="O51" s="388">
        <v>1.899</v>
      </c>
      <c r="P51" s="389">
        <v>1.18</v>
      </c>
      <c r="Q51" s="389">
        <v>0.34</v>
      </c>
      <c r="R51" s="389">
        <v>0.17599999999999999</v>
      </c>
      <c r="S51" s="389">
        <v>9.2999999999999999E-2</v>
      </c>
      <c r="T51" s="389">
        <f t="shared" si="22"/>
        <v>3.6879999999999997</v>
      </c>
      <c r="U51" s="388">
        <v>0.13600000000000001</v>
      </c>
      <c r="V51" s="389">
        <v>0.497</v>
      </c>
      <c r="W51" s="389">
        <v>0.315</v>
      </c>
      <c r="X51" s="389">
        <f t="shared" si="23"/>
        <v>0.94799999999999995</v>
      </c>
      <c r="Y51" s="388">
        <v>0.13100000000000001</v>
      </c>
      <c r="Z51" s="388">
        <v>0.17100000000000001</v>
      </c>
      <c r="AA51" s="390">
        <f t="shared" si="24"/>
        <v>4.9379999999999997</v>
      </c>
      <c r="AB51" s="388">
        <v>1.2729999999999999</v>
      </c>
      <c r="AC51" s="389">
        <v>2.3439999999999999</v>
      </c>
      <c r="AD51" s="389">
        <v>1.0980000000000001</v>
      </c>
      <c r="AE51" s="389">
        <v>0.36799999999999999</v>
      </c>
      <c r="AF51" s="389">
        <v>0.10199999999999999</v>
      </c>
      <c r="AG51" s="389">
        <f t="shared" si="25"/>
        <v>5.1850000000000005</v>
      </c>
      <c r="AH51" s="388">
        <v>0.37</v>
      </c>
      <c r="AI51" s="389">
        <v>1.4370000000000001</v>
      </c>
      <c r="AJ51" s="389">
        <v>0.222</v>
      </c>
      <c r="AK51" s="389">
        <f t="shared" si="26"/>
        <v>2.0289999999999999</v>
      </c>
      <c r="AL51" s="388">
        <v>0.48699999999999999</v>
      </c>
      <c r="AM51" s="388">
        <v>0.21199999999999999</v>
      </c>
      <c r="AN51" s="390">
        <f t="shared" si="27"/>
        <v>7.9130000000000003</v>
      </c>
      <c r="AO51" s="388">
        <v>0.43</v>
      </c>
      <c r="AP51" s="389">
        <v>0.39800000000000002</v>
      </c>
      <c r="AQ51" s="389">
        <v>0.97899999999999998</v>
      </c>
      <c r="AR51" s="389">
        <v>5.7000000000000002E-2</v>
      </c>
      <c r="AS51" s="389">
        <v>3.4000000000000002E-2</v>
      </c>
      <c r="AT51" s="389">
        <f t="shared" si="28"/>
        <v>1.8979999999999999</v>
      </c>
      <c r="AU51" s="388">
        <v>6.4000000000000001E-2</v>
      </c>
      <c r="AV51" s="389">
        <v>0.13200000000000001</v>
      </c>
      <c r="AW51" s="389">
        <v>0.19900000000000001</v>
      </c>
      <c r="AX51" s="389">
        <f t="shared" si="29"/>
        <v>0.39500000000000002</v>
      </c>
      <c r="AY51" s="388">
        <v>9.5000000000000001E-2</v>
      </c>
      <c r="AZ51" s="388">
        <v>5.3999999999999999E-2</v>
      </c>
      <c r="BA51" s="390">
        <f t="shared" si="30"/>
        <v>2.4420000000000002</v>
      </c>
      <c r="BB51" s="388">
        <v>0.51200000000000001</v>
      </c>
      <c r="BC51" s="389">
        <v>2.1160000000000001</v>
      </c>
      <c r="BD51" s="389">
        <v>0.97499999999999998</v>
      </c>
      <c r="BE51" s="389">
        <v>0.23300000000000001</v>
      </c>
      <c r="BF51" s="389">
        <v>7.3999999999999996E-2</v>
      </c>
      <c r="BG51" s="389">
        <f t="shared" si="31"/>
        <v>3.91</v>
      </c>
      <c r="BH51" s="388">
        <v>0.33800000000000002</v>
      </c>
      <c r="BI51" s="389">
        <v>0.71399999999999997</v>
      </c>
      <c r="BJ51" s="389">
        <v>0.32600000000000001</v>
      </c>
      <c r="BK51" s="389">
        <f t="shared" si="32"/>
        <v>1.3780000000000001</v>
      </c>
      <c r="BL51" s="388">
        <v>0.375</v>
      </c>
      <c r="BM51" s="388">
        <v>0.159</v>
      </c>
      <c r="BN51" s="390">
        <f t="shared" si="33"/>
        <v>5.8220000000000001</v>
      </c>
      <c r="BO51" s="388">
        <v>7.5999999999999998E-2</v>
      </c>
      <c r="BP51" s="389">
        <v>0.1</v>
      </c>
      <c r="BQ51" s="389">
        <v>6.7000000000000004E-2</v>
      </c>
      <c r="BR51" s="389">
        <f t="shared" si="34"/>
        <v>0.24299999999999999</v>
      </c>
      <c r="BS51" s="388">
        <v>7.4999999999999997E-2</v>
      </c>
      <c r="BT51" s="391">
        <v>1.9E-2</v>
      </c>
      <c r="BU51" s="391">
        <v>1E-3</v>
      </c>
      <c r="BV51" s="390">
        <v>0.33800000000000002</v>
      </c>
      <c r="BW51" s="388">
        <v>2.7E-2</v>
      </c>
      <c r="BX51" s="389">
        <v>9.6000000000000002E-2</v>
      </c>
      <c r="BY51" s="389">
        <v>8.7999999999999995E-2</v>
      </c>
      <c r="BZ51" s="389">
        <f t="shared" si="35"/>
        <v>0.21099999999999999</v>
      </c>
      <c r="CA51" s="388">
        <v>0.113</v>
      </c>
      <c r="CB51" s="388">
        <v>3.7999999999999999E-2</v>
      </c>
      <c r="CC51" s="388">
        <v>4.0000000000000001E-3</v>
      </c>
      <c r="CD51" s="390">
        <f t="shared" si="36"/>
        <v>0.36599999999999999</v>
      </c>
      <c r="CE51" s="388">
        <f t="shared" si="37"/>
        <v>5.7309999999999999</v>
      </c>
      <c r="CF51" s="389">
        <f t="shared" si="37"/>
        <v>7.8369999999999997</v>
      </c>
      <c r="CG51" s="389">
        <v>3.96</v>
      </c>
      <c r="CH51" s="389">
        <v>1.1359999999999999</v>
      </c>
      <c r="CI51" s="389">
        <v>0.54800000000000004</v>
      </c>
      <c r="CJ51" s="389">
        <f t="shared" si="38"/>
        <v>19.211999999999996</v>
      </c>
      <c r="CK51" s="388">
        <v>0.88100000000000001</v>
      </c>
      <c r="CL51" s="388">
        <v>1.2969999999999999</v>
      </c>
      <c r="CM51" s="389">
        <v>4.016</v>
      </c>
      <c r="CN51" s="389">
        <v>1.3959999999999999</v>
      </c>
      <c r="CO51" s="389">
        <f t="shared" si="39"/>
        <v>6.7089999999999996</v>
      </c>
      <c r="CP51" s="390">
        <f t="shared" si="40"/>
        <v>1.381</v>
      </c>
      <c r="CQ51" s="392">
        <v>3.1E-2</v>
      </c>
      <c r="CR51" s="390">
        <f t="shared" si="41"/>
        <v>28.213999999999999</v>
      </c>
      <c r="CT51" s="268"/>
    </row>
    <row r="52" spans="1:98" ht="12.75" customHeight="1">
      <c r="A52" s="194">
        <v>41395</v>
      </c>
      <c r="B52" s="388">
        <v>1.542</v>
      </c>
      <c r="C52" s="389">
        <v>1.7729999999999999</v>
      </c>
      <c r="D52" s="389">
        <v>0.53800000000000003</v>
      </c>
      <c r="E52" s="389">
        <v>0.32700000000000001</v>
      </c>
      <c r="F52" s="389">
        <v>0.40500000000000003</v>
      </c>
      <c r="G52" s="389">
        <f t="shared" si="19"/>
        <v>4.585</v>
      </c>
      <c r="H52" s="388">
        <v>0.39200000000000002</v>
      </c>
      <c r="I52" s="389">
        <v>1.2390000000000001</v>
      </c>
      <c r="J52" s="389">
        <v>0.27</v>
      </c>
      <c r="K52" s="389">
        <f t="shared" si="20"/>
        <v>1.9010000000000002</v>
      </c>
      <c r="L52" s="388">
        <v>0.23599999999999999</v>
      </c>
      <c r="M52" s="388">
        <v>0.29599999999999999</v>
      </c>
      <c r="N52" s="390">
        <f t="shared" si="21"/>
        <v>7.0180000000000007</v>
      </c>
      <c r="O52" s="388">
        <v>2.0110000000000001</v>
      </c>
      <c r="P52" s="389">
        <v>1.252</v>
      </c>
      <c r="Q52" s="389">
        <v>0.40100000000000002</v>
      </c>
      <c r="R52" s="389">
        <v>0.19600000000000001</v>
      </c>
      <c r="S52" s="389">
        <v>0.10299999999999999</v>
      </c>
      <c r="T52" s="389">
        <f t="shared" si="22"/>
        <v>3.9630000000000001</v>
      </c>
      <c r="U52" s="388">
        <v>0.17699999999999999</v>
      </c>
      <c r="V52" s="389">
        <v>0.53900000000000003</v>
      </c>
      <c r="W52" s="389">
        <v>0.32100000000000001</v>
      </c>
      <c r="X52" s="389">
        <f t="shared" si="23"/>
        <v>1.0369999999999999</v>
      </c>
      <c r="Y52" s="388">
        <v>0.14499999999999999</v>
      </c>
      <c r="Z52" s="388">
        <v>0.13400000000000001</v>
      </c>
      <c r="AA52" s="390">
        <f t="shared" si="24"/>
        <v>5.2789999999999999</v>
      </c>
      <c r="AB52" s="388">
        <v>1.389</v>
      </c>
      <c r="AC52" s="389">
        <v>2.8359999999999999</v>
      </c>
      <c r="AD52" s="389">
        <v>1.3</v>
      </c>
      <c r="AE52" s="389">
        <v>0.42799999999999999</v>
      </c>
      <c r="AF52" s="389">
        <v>0.14299999999999999</v>
      </c>
      <c r="AG52" s="389">
        <f t="shared" si="25"/>
        <v>6.0959999999999992</v>
      </c>
      <c r="AH52" s="388">
        <v>0.39200000000000002</v>
      </c>
      <c r="AI52" s="389">
        <v>1.6419999999999999</v>
      </c>
      <c r="AJ52" s="389">
        <v>0.36299999999999999</v>
      </c>
      <c r="AK52" s="389">
        <f t="shared" si="26"/>
        <v>2.3969999999999998</v>
      </c>
      <c r="AL52" s="388">
        <v>0.47</v>
      </c>
      <c r="AM52" s="388">
        <v>0.126</v>
      </c>
      <c r="AN52" s="390">
        <f t="shared" si="27"/>
        <v>9.0889999999999986</v>
      </c>
      <c r="AO52" s="388">
        <v>0.53200000000000003</v>
      </c>
      <c r="AP52" s="389">
        <v>0.39900000000000002</v>
      </c>
      <c r="AQ52" s="389">
        <v>1.1180000000000001</v>
      </c>
      <c r="AR52" s="389">
        <v>6.7000000000000004E-2</v>
      </c>
      <c r="AS52" s="389">
        <v>4.2000000000000003E-2</v>
      </c>
      <c r="AT52" s="389">
        <f t="shared" si="28"/>
        <v>2.1580000000000004</v>
      </c>
      <c r="AU52" s="388">
        <v>5.8000000000000003E-2</v>
      </c>
      <c r="AV52" s="389">
        <v>0.13600000000000001</v>
      </c>
      <c r="AW52" s="389">
        <v>0.22700000000000001</v>
      </c>
      <c r="AX52" s="389">
        <f t="shared" si="29"/>
        <v>0.42100000000000004</v>
      </c>
      <c r="AY52" s="388">
        <v>8.4000000000000005E-2</v>
      </c>
      <c r="AZ52" s="388">
        <v>8.4000000000000005E-2</v>
      </c>
      <c r="BA52" s="390">
        <f t="shared" si="30"/>
        <v>2.7470000000000003</v>
      </c>
      <c r="BB52" s="388">
        <v>0.56899999999999995</v>
      </c>
      <c r="BC52" s="389">
        <v>2.1920000000000002</v>
      </c>
      <c r="BD52" s="389">
        <v>1.0620000000000001</v>
      </c>
      <c r="BE52" s="389">
        <v>0.26900000000000002</v>
      </c>
      <c r="BF52" s="389">
        <v>7.6999999999999999E-2</v>
      </c>
      <c r="BG52" s="389">
        <f t="shared" si="31"/>
        <v>4.1690000000000005</v>
      </c>
      <c r="BH52" s="388">
        <v>0.39900000000000002</v>
      </c>
      <c r="BI52" s="389">
        <v>0.77600000000000002</v>
      </c>
      <c r="BJ52" s="389">
        <v>0.36799999999999999</v>
      </c>
      <c r="BK52" s="389">
        <f t="shared" si="32"/>
        <v>1.5430000000000001</v>
      </c>
      <c r="BL52" s="388">
        <v>0.35199999999999998</v>
      </c>
      <c r="BM52" s="388">
        <v>0.33600000000000002</v>
      </c>
      <c r="BN52" s="390">
        <f t="shared" si="33"/>
        <v>6.4</v>
      </c>
      <c r="BO52" s="388">
        <v>8.1000000000000003E-2</v>
      </c>
      <c r="BP52" s="389">
        <v>0.127</v>
      </c>
      <c r="BQ52" s="389">
        <v>6.7000000000000004E-2</v>
      </c>
      <c r="BR52" s="389">
        <f t="shared" si="34"/>
        <v>0.27500000000000002</v>
      </c>
      <c r="BS52" s="388">
        <v>7.0000000000000007E-2</v>
      </c>
      <c r="BT52" s="391">
        <v>2.1999999999999999E-2</v>
      </c>
      <c r="BU52" s="391">
        <v>0</v>
      </c>
      <c r="BV52" s="390">
        <v>0.36699999999999999</v>
      </c>
      <c r="BW52" s="388">
        <v>3.5999999999999997E-2</v>
      </c>
      <c r="BX52" s="389">
        <v>0.13200000000000001</v>
      </c>
      <c r="BY52" s="389">
        <v>6.6000000000000003E-2</v>
      </c>
      <c r="BZ52" s="389">
        <f t="shared" si="35"/>
        <v>0.23400000000000001</v>
      </c>
      <c r="CA52" s="388">
        <v>0.108</v>
      </c>
      <c r="CB52" s="388">
        <v>3.5000000000000003E-2</v>
      </c>
      <c r="CC52" s="388">
        <v>1.2999999999999999E-2</v>
      </c>
      <c r="CD52" s="390">
        <f t="shared" si="36"/>
        <v>0.39</v>
      </c>
      <c r="CE52" s="388">
        <f t="shared" si="37"/>
        <v>6.16</v>
      </c>
      <c r="CF52" s="389">
        <f t="shared" si="37"/>
        <v>8.7110000000000003</v>
      </c>
      <c r="CG52" s="389">
        <v>4.516</v>
      </c>
      <c r="CH52" s="389">
        <v>1.3160000000000001</v>
      </c>
      <c r="CI52" s="389">
        <v>0.77700000000000002</v>
      </c>
      <c r="CJ52" s="389">
        <f t="shared" si="38"/>
        <v>21.48</v>
      </c>
      <c r="CK52" s="388">
        <v>0.95799999999999996</v>
      </c>
      <c r="CL52" s="388">
        <v>1.444</v>
      </c>
      <c r="CM52" s="389">
        <v>4.4240000000000004</v>
      </c>
      <c r="CN52" s="389">
        <v>1.609</v>
      </c>
      <c r="CO52" s="389">
        <f t="shared" si="39"/>
        <v>7.4770000000000003</v>
      </c>
      <c r="CP52" s="390">
        <f t="shared" si="40"/>
        <v>1.3439999999999999</v>
      </c>
      <c r="CQ52" s="392">
        <v>3.1E-2</v>
      </c>
      <c r="CR52" s="390">
        <f t="shared" si="41"/>
        <v>31.29</v>
      </c>
      <c r="CT52" s="268"/>
    </row>
    <row r="53" spans="1:98" ht="12.75" customHeight="1">
      <c r="A53" s="194">
        <v>41426</v>
      </c>
      <c r="B53" s="388">
        <v>1.2569999999999999</v>
      </c>
      <c r="C53" s="389">
        <v>1.637</v>
      </c>
      <c r="D53" s="389">
        <v>0.44600000000000001</v>
      </c>
      <c r="E53" s="389">
        <v>0.254</v>
      </c>
      <c r="F53" s="389">
        <v>0.27700000000000002</v>
      </c>
      <c r="G53" s="389">
        <f t="shared" si="19"/>
        <v>3.8710000000000004</v>
      </c>
      <c r="H53" s="388">
        <v>0.30199999999999999</v>
      </c>
      <c r="I53" s="389">
        <v>1.115</v>
      </c>
      <c r="J53" s="389">
        <v>0.23699999999999999</v>
      </c>
      <c r="K53" s="389">
        <f t="shared" si="20"/>
        <v>1.6539999999999999</v>
      </c>
      <c r="L53" s="388">
        <v>0.16300000000000001</v>
      </c>
      <c r="M53" s="388">
        <v>0.23699999999999999</v>
      </c>
      <c r="N53" s="390">
        <f t="shared" si="21"/>
        <v>5.9250000000000007</v>
      </c>
      <c r="O53" s="388">
        <v>1.9790000000000001</v>
      </c>
      <c r="P53" s="389">
        <v>1.1180000000000001</v>
      </c>
      <c r="Q53" s="389">
        <v>0.26</v>
      </c>
      <c r="R53" s="389">
        <v>0.14499999999999999</v>
      </c>
      <c r="S53" s="389">
        <v>8.5000000000000006E-2</v>
      </c>
      <c r="T53" s="389">
        <f t="shared" si="22"/>
        <v>3.5870000000000002</v>
      </c>
      <c r="U53" s="388">
        <v>0.13</v>
      </c>
      <c r="V53" s="389">
        <v>0.42899999999999999</v>
      </c>
      <c r="W53" s="389">
        <v>0.24399999999999999</v>
      </c>
      <c r="X53" s="389">
        <f t="shared" si="23"/>
        <v>0.80299999999999994</v>
      </c>
      <c r="Y53" s="388">
        <v>9.8000000000000004E-2</v>
      </c>
      <c r="Z53" s="388">
        <v>0.14599999999999999</v>
      </c>
      <c r="AA53" s="390">
        <f t="shared" si="24"/>
        <v>4.6340000000000003</v>
      </c>
      <c r="AB53" s="388">
        <v>1.397</v>
      </c>
      <c r="AC53" s="389">
        <v>2.528</v>
      </c>
      <c r="AD53" s="389">
        <v>1.2250000000000001</v>
      </c>
      <c r="AE53" s="389">
        <v>0.32700000000000001</v>
      </c>
      <c r="AF53" s="389">
        <v>0.11700000000000001</v>
      </c>
      <c r="AG53" s="389">
        <f t="shared" si="25"/>
        <v>5.5940000000000003</v>
      </c>
      <c r="AH53" s="388">
        <v>0.48799999999999999</v>
      </c>
      <c r="AI53" s="389">
        <v>1.51</v>
      </c>
      <c r="AJ53" s="389">
        <v>0.255</v>
      </c>
      <c r="AK53" s="389">
        <f t="shared" si="26"/>
        <v>2.2530000000000001</v>
      </c>
      <c r="AL53" s="388">
        <v>0.41099999999999998</v>
      </c>
      <c r="AM53" s="388">
        <v>0.32200000000000001</v>
      </c>
      <c r="AN53" s="390">
        <f t="shared" si="27"/>
        <v>8.58</v>
      </c>
      <c r="AO53" s="388">
        <v>0.42199999999999999</v>
      </c>
      <c r="AP53" s="389">
        <v>0.33800000000000002</v>
      </c>
      <c r="AQ53" s="389">
        <v>0.74099999999999999</v>
      </c>
      <c r="AR53" s="389">
        <v>0.06</v>
      </c>
      <c r="AS53" s="389">
        <v>2.5000000000000001E-2</v>
      </c>
      <c r="AT53" s="389">
        <f t="shared" si="28"/>
        <v>1.5859999999999999</v>
      </c>
      <c r="AU53" s="388">
        <v>0.15</v>
      </c>
      <c r="AV53" s="389">
        <v>0.107</v>
      </c>
      <c r="AW53" s="389">
        <v>0.152</v>
      </c>
      <c r="AX53" s="389">
        <f t="shared" si="29"/>
        <v>0.40900000000000003</v>
      </c>
      <c r="AY53" s="388">
        <v>8.6999999999999994E-2</v>
      </c>
      <c r="AZ53" s="388">
        <v>4.8000000000000001E-2</v>
      </c>
      <c r="BA53" s="390">
        <f t="shared" si="30"/>
        <v>2.13</v>
      </c>
      <c r="BB53" s="388">
        <v>0.55500000000000005</v>
      </c>
      <c r="BC53" s="389">
        <v>1.7230000000000001</v>
      </c>
      <c r="BD53" s="389">
        <v>0.76200000000000001</v>
      </c>
      <c r="BE53" s="389">
        <v>0.20200000000000001</v>
      </c>
      <c r="BF53" s="389">
        <v>5.8000000000000003E-2</v>
      </c>
      <c r="BG53" s="389">
        <f t="shared" si="31"/>
        <v>3.3</v>
      </c>
      <c r="BH53" s="388">
        <v>0.35399999999999998</v>
      </c>
      <c r="BI53" s="389">
        <v>0.60899999999999999</v>
      </c>
      <c r="BJ53" s="389">
        <v>0.27500000000000002</v>
      </c>
      <c r="BK53" s="389">
        <f t="shared" si="32"/>
        <v>1.238</v>
      </c>
      <c r="BL53" s="388">
        <v>0.311</v>
      </c>
      <c r="BM53" s="388">
        <v>0.22600000000000001</v>
      </c>
      <c r="BN53" s="390">
        <f t="shared" si="33"/>
        <v>5.0749999999999993</v>
      </c>
      <c r="BO53" s="388">
        <v>6.9000000000000006E-2</v>
      </c>
      <c r="BP53" s="389">
        <v>9.7000000000000003E-2</v>
      </c>
      <c r="BQ53" s="389">
        <v>6.6000000000000003E-2</v>
      </c>
      <c r="BR53" s="389">
        <f t="shared" si="34"/>
        <v>0.23200000000000001</v>
      </c>
      <c r="BS53" s="388">
        <v>7.9000000000000001E-2</v>
      </c>
      <c r="BT53" s="391">
        <v>0.01</v>
      </c>
      <c r="BU53" s="391">
        <v>0</v>
      </c>
      <c r="BV53" s="390">
        <v>0.32100000000000001</v>
      </c>
      <c r="BW53" s="388">
        <v>2.7E-2</v>
      </c>
      <c r="BX53" s="389">
        <v>0.11799999999999999</v>
      </c>
      <c r="BY53" s="389">
        <v>7.2999999999999995E-2</v>
      </c>
      <c r="BZ53" s="389">
        <f t="shared" si="35"/>
        <v>0.21799999999999997</v>
      </c>
      <c r="CA53" s="388">
        <v>6.8000000000000005E-2</v>
      </c>
      <c r="CB53" s="388">
        <v>2.8000000000000001E-2</v>
      </c>
      <c r="CC53" s="388">
        <v>1.4999999999999999E-2</v>
      </c>
      <c r="CD53" s="390">
        <f t="shared" si="36"/>
        <v>0.32899999999999996</v>
      </c>
      <c r="CE53" s="388">
        <f t="shared" si="37"/>
        <v>5.7059999999999995</v>
      </c>
      <c r="CF53" s="389">
        <f t="shared" si="37"/>
        <v>7.5590000000000011</v>
      </c>
      <c r="CG53" s="389">
        <v>3.5379999999999998</v>
      </c>
      <c r="CH53" s="389">
        <v>1.0169999999999999</v>
      </c>
      <c r="CI53" s="389">
        <v>0.56799999999999995</v>
      </c>
      <c r="CJ53" s="389">
        <f t="shared" si="38"/>
        <v>18.388000000000002</v>
      </c>
      <c r="CK53" s="388">
        <v>0.97399999999999998</v>
      </c>
      <c r="CL53" s="388">
        <v>1.4630000000000001</v>
      </c>
      <c r="CM53" s="389">
        <v>3.8490000000000002</v>
      </c>
      <c r="CN53" s="389">
        <v>1.1919999999999999</v>
      </c>
      <c r="CO53" s="389">
        <f t="shared" si="39"/>
        <v>6.5040000000000004</v>
      </c>
      <c r="CP53" s="390">
        <f t="shared" si="40"/>
        <v>1.1079999999999999</v>
      </c>
      <c r="CQ53" s="392">
        <v>0.02</v>
      </c>
      <c r="CR53" s="390">
        <f t="shared" si="41"/>
        <v>26.994000000000003</v>
      </c>
      <c r="CT53" s="268"/>
    </row>
    <row r="54" spans="1:98" ht="12.75" customHeight="1">
      <c r="A54" s="194">
        <v>41456</v>
      </c>
      <c r="B54" s="388">
        <v>1.7210000000000001</v>
      </c>
      <c r="C54" s="389">
        <v>1.7649999999999999</v>
      </c>
      <c r="D54" s="389">
        <v>0.48699999999999999</v>
      </c>
      <c r="E54" s="389">
        <v>0.30099999999999999</v>
      </c>
      <c r="F54" s="389">
        <v>0.377</v>
      </c>
      <c r="G54" s="389">
        <f t="shared" si="19"/>
        <v>4.6509999999999998</v>
      </c>
      <c r="H54" s="388">
        <v>0.314</v>
      </c>
      <c r="I54" s="389">
        <v>1.2070000000000001</v>
      </c>
      <c r="J54" s="389">
        <v>0.35199999999999998</v>
      </c>
      <c r="K54" s="389">
        <f t="shared" si="20"/>
        <v>1.8730000000000002</v>
      </c>
      <c r="L54" s="388">
        <v>0.222</v>
      </c>
      <c r="M54" s="388">
        <v>0.376</v>
      </c>
      <c r="N54" s="390">
        <f t="shared" si="21"/>
        <v>7.1220000000000008</v>
      </c>
      <c r="O54" s="388">
        <v>2.048</v>
      </c>
      <c r="P54" s="389">
        <v>1.1839999999999999</v>
      </c>
      <c r="Q54" s="389">
        <v>0.318</v>
      </c>
      <c r="R54" s="389">
        <v>0.185</v>
      </c>
      <c r="S54" s="389">
        <v>0.104</v>
      </c>
      <c r="T54" s="389">
        <f t="shared" si="22"/>
        <v>3.8390000000000004</v>
      </c>
      <c r="U54" s="388">
        <v>0.159</v>
      </c>
      <c r="V54" s="389">
        <v>0.44500000000000001</v>
      </c>
      <c r="W54" s="389">
        <v>0.33100000000000002</v>
      </c>
      <c r="X54" s="389">
        <f t="shared" si="23"/>
        <v>0.93500000000000005</v>
      </c>
      <c r="Y54" s="388">
        <v>0.125</v>
      </c>
      <c r="Z54" s="388">
        <v>0.156</v>
      </c>
      <c r="AA54" s="390">
        <f t="shared" si="24"/>
        <v>5.0550000000000006</v>
      </c>
      <c r="AB54" s="388">
        <v>1.373</v>
      </c>
      <c r="AC54" s="389">
        <v>2.6080000000000001</v>
      </c>
      <c r="AD54" s="389">
        <v>1.3049999999999999</v>
      </c>
      <c r="AE54" s="389">
        <v>0.42599999999999999</v>
      </c>
      <c r="AF54" s="389">
        <v>0.14599999999999999</v>
      </c>
      <c r="AG54" s="389">
        <f t="shared" si="25"/>
        <v>5.8579999999999997</v>
      </c>
      <c r="AH54" s="388">
        <v>0.33800000000000002</v>
      </c>
      <c r="AI54" s="389">
        <v>1.542</v>
      </c>
      <c r="AJ54" s="389">
        <v>0.32900000000000001</v>
      </c>
      <c r="AK54" s="389">
        <f t="shared" si="26"/>
        <v>2.2090000000000001</v>
      </c>
      <c r="AL54" s="388">
        <v>0.46200000000000002</v>
      </c>
      <c r="AM54" s="388">
        <v>0.27500000000000002</v>
      </c>
      <c r="AN54" s="390">
        <f t="shared" si="27"/>
        <v>8.8040000000000003</v>
      </c>
      <c r="AO54" s="388">
        <v>0.51300000000000001</v>
      </c>
      <c r="AP54" s="389">
        <v>0.374</v>
      </c>
      <c r="AQ54" s="389">
        <v>0.97599999999999998</v>
      </c>
      <c r="AR54" s="389">
        <v>7.0999999999999994E-2</v>
      </c>
      <c r="AS54" s="389">
        <v>3.7999999999999999E-2</v>
      </c>
      <c r="AT54" s="389">
        <f t="shared" si="28"/>
        <v>1.972</v>
      </c>
      <c r="AU54" s="388">
        <v>7.3999999999999996E-2</v>
      </c>
      <c r="AV54" s="389">
        <v>0.11</v>
      </c>
      <c r="AW54" s="389">
        <v>0.29599999999999999</v>
      </c>
      <c r="AX54" s="389">
        <f t="shared" si="29"/>
        <v>0.48</v>
      </c>
      <c r="AY54" s="388">
        <v>5.8000000000000003E-2</v>
      </c>
      <c r="AZ54" s="388">
        <v>7.2999999999999995E-2</v>
      </c>
      <c r="BA54" s="390">
        <f t="shared" si="30"/>
        <v>2.5830000000000002</v>
      </c>
      <c r="BB54" s="388">
        <v>0.56699999999999995</v>
      </c>
      <c r="BC54" s="389">
        <v>1.8149999999999999</v>
      </c>
      <c r="BD54" s="389">
        <v>0.97</v>
      </c>
      <c r="BE54" s="389">
        <v>0.22700000000000001</v>
      </c>
      <c r="BF54" s="389">
        <v>9.1999999999999998E-2</v>
      </c>
      <c r="BG54" s="389">
        <f t="shared" si="31"/>
        <v>3.6709999999999994</v>
      </c>
      <c r="BH54" s="388">
        <v>0.33300000000000002</v>
      </c>
      <c r="BI54" s="389">
        <v>0.621</v>
      </c>
      <c r="BJ54" s="389">
        <v>0.32600000000000001</v>
      </c>
      <c r="BK54" s="389">
        <f t="shared" si="32"/>
        <v>1.28</v>
      </c>
      <c r="BL54" s="388">
        <v>0.32100000000000001</v>
      </c>
      <c r="BM54" s="388">
        <v>0.252</v>
      </c>
      <c r="BN54" s="390">
        <f t="shared" si="33"/>
        <v>5.5239999999999991</v>
      </c>
      <c r="BO54" s="388">
        <v>8.3000000000000004E-2</v>
      </c>
      <c r="BP54" s="389">
        <v>0.11799999999999999</v>
      </c>
      <c r="BQ54" s="389">
        <v>8.1000000000000003E-2</v>
      </c>
      <c r="BR54" s="389">
        <f t="shared" si="34"/>
        <v>0.28200000000000003</v>
      </c>
      <c r="BS54" s="388">
        <v>8.3000000000000004E-2</v>
      </c>
      <c r="BT54" s="391">
        <v>1.7000000000000001E-2</v>
      </c>
      <c r="BU54" s="391">
        <v>2E-3</v>
      </c>
      <c r="BV54" s="390">
        <v>0.38400000000000001</v>
      </c>
      <c r="BW54" s="388">
        <v>3.5000000000000003E-2</v>
      </c>
      <c r="BX54" s="389">
        <v>0.17399999999999999</v>
      </c>
      <c r="BY54" s="389">
        <v>0.11799999999999999</v>
      </c>
      <c r="BZ54" s="389">
        <f t="shared" si="35"/>
        <v>0.32699999999999996</v>
      </c>
      <c r="CA54" s="388">
        <v>0.104</v>
      </c>
      <c r="CB54" s="388">
        <v>3.2000000000000001E-2</v>
      </c>
      <c r="CC54" s="388">
        <v>1.2E-2</v>
      </c>
      <c r="CD54" s="390">
        <f t="shared" si="36"/>
        <v>0.47499999999999998</v>
      </c>
      <c r="CE54" s="388">
        <f t="shared" si="37"/>
        <v>6.34</v>
      </c>
      <c r="CF54" s="389">
        <f t="shared" si="37"/>
        <v>8.0380000000000003</v>
      </c>
      <c r="CG54" s="389">
        <v>4.2089999999999996</v>
      </c>
      <c r="CH54" s="389">
        <v>1.2450000000000001</v>
      </c>
      <c r="CI54" s="389">
        <v>0.76800000000000002</v>
      </c>
      <c r="CJ54" s="389">
        <f t="shared" si="38"/>
        <v>20.6</v>
      </c>
      <c r="CK54" s="388">
        <v>1.089</v>
      </c>
      <c r="CL54" s="388">
        <v>1.2749999999999999</v>
      </c>
      <c r="CM54" s="389">
        <v>4.0049999999999999</v>
      </c>
      <c r="CN54" s="389">
        <v>1.6839999999999999</v>
      </c>
      <c r="CO54" s="389">
        <f t="shared" si="39"/>
        <v>6.9639999999999995</v>
      </c>
      <c r="CP54" s="390">
        <f t="shared" si="40"/>
        <v>1.2370000000000001</v>
      </c>
      <c r="CQ54" s="392">
        <v>5.7000000000000002E-2</v>
      </c>
      <c r="CR54" s="390">
        <f t="shared" si="41"/>
        <v>29.947000000000003</v>
      </c>
      <c r="CT54" s="268"/>
    </row>
    <row r="55" spans="1:98" ht="12.75" customHeight="1">
      <c r="A55" s="194">
        <v>41487</v>
      </c>
      <c r="B55" s="388">
        <v>1.506</v>
      </c>
      <c r="C55" s="389">
        <v>1.6220000000000001</v>
      </c>
      <c r="D55" s="389">
        <v>0.47299999999999998</v>
      </c>
      <c r="E55" s="389">
        <v>0.28100000000000003</v>
      </c>
      <c r="F55" s="389">
        <v>0.27700000000000002</v>
      </c>
      <c r="G55" s="389">
        <f t="shared" si="19"/>
        <v>4.1589999999999998</v>
      </c>
      <c r="H55" s="388">
        <v>0.30299999999999999</v>
      </c>
      <c r="I55" s="389">
        <v>1.1479999999999999</v>
      </c>
      <c r="J55" s="389">
        <v>0.23799999999999999</v>
      </c>
      <c r="K55" s="389">
        <f t="shared" si="20"/>
        <v>1.6889999999999998</v>
      </c>
      <c r="L55" s="388">
        <v>0.19600000000000001</v>
      </c>
      <c r="M55" s="388">
        <v>0.26500000000000001</v>
      </c>
      <c r="N55" s="390">
        <f t="shared" si="21"/>
        <v>6.3089999999999993</v>
      </c>
      <c r="O55" s="388">
        <v>1.9039999999999999</v>
      </c>
      <c r="P55" s="389">
        <v>1.024</v>
      </c>
      <c r="Q55" s="389">
        <v>0.30299999999999999</v>
      </c>
      <c r="R55" s="389">
        <v>0.16800000000000001</v>
      </c>
      <c r="S55" s="389">
        <v>9.0999999999999998E-2</v>
      </c>
      <c r="T55" s="389">
        <f t="shared" si="22"/>
        <v>3.49</v>
      </c>
      <c r="U55" s="388">
        <v>0.157</v>
      </c>
      <c r="V55" s="389">
        <v>0.39600000000000002</v>
      </c>
      <c r="W55" s="389">
        <v>0.27900000000000003</v>
      </c>
      <c r="X55" s="389">
        <f t="shared" si="23"/>
        <v>0.83200000000000007</v>
      </c>
      <c r="Y55" s="388">
        <v>9.4E-2</v>
      </c>
      <c r="Z55" s="388">
        <v>0.16800000000000001</v>
      </c>
      <c r="AA55" s="390">
        <f t="shared" si="24"/>
        <v>4.5840000000000005</v>
      </c>
      <c r="AB55" s="388">
        <v>1.43</v>
      </c>
      <c r="AC55" s="389">
        <v>2.3809999999999998</v>
      </c>
      <c r="AD55" s="389">
        <v>1.0469999999999999</v>
      </c>
      <c r="AE55" s="389">
        <v>0.41499999999999998</v>
      </c>
      <c r="AF55" s="389">
        <v>0.13700000000000001</v>
      </c>
      <c r="AG55" s="389">
        <f t="shared" si="25"/>
        <v>5.41</v>
      </c>
      <c r="AH55" s="388">
        <v>0.35199999999999998</v>
      </c>
      <c r="AI55" s="389">
        <v>1.5089999999999999</v>
      </c>
      <c r="AJ55" s="389">
        <v>0.255</v>
      </c>
      <c r="AK55" s="389">
        <f t="shared" si="26"/>
        <v>2.1159999999999997</v>
      </c>
      <c r="AL55" s="388">
        <v>0.44600000000000001</v>
      </c>
      <c r="AM55" s="388">
        <v>0.20200000000000001</v>
      </c>
      <c r="AN55" s="390">
        <f t="shared" si="27"/>
        <v>8.1739999999999995</v>
      </c>
      <c r="AO55" s="388">
        <v>0.53200000000000003</v>
      </c>
      <c r="AP55" s="389">
        <v>0.33900000000000002</v>
      </c>
      <c r="AQ55" s="389">
        <v>0.76500000000000001</v>
      </c>
      <c r="AR55" s="389">
        <v>7.4999999999999997E-2</v>
      </c>
      <c r="AS55" s="389">
        <v>3.4000000000000002E-2</v>
      </c>
      <c r="AT55" s="389">
        <f t="shared" si="28"/>
        <v>1.7450000000000001</v>
      </c>
      <c r="AU55" s="388">
        <v>5.7000000000000002E-2</v>
      </c>
      <c r="AV55" s="389">
        <v>0.13</v>
      </c>
      <c r="AW55" s="389">
        <v>0.18</v>
      </c>
      <c r="AX55" s="389">
        <f t="shared" si="29"/>
        <v>0.36699999999999999</v>
      </c>
      <c r="AY55" s="388">
        <v>0.06</v>
      </c>
      <c r="AZ55" s="388">
        <v>4.3999999999999997E-2</v>
      </c>
      <c r="BA55" s="390">
        <f t="shared" si="30"/>
        <v>2.2160000000000002</v>
      </c>
      <c r="BB55" s="388">
        <v>0.55700000000000005</v>
      </c>
      <c r="BC55" s="389">
        <v>1.9670000000000001</v>
      </c>
      <c r="BD55" s="389">
        <v>0.94799999999999995</v>
      </c>
      <c r="BE55" s="389">
        <v>0.246</v>
      </c>
      <c r="BF55" s="389">
        <v>7.2999999999999995E-2</v>
      </c>
      <c r="BG55" s="389">
        <f t="shared" si="31"/>
        <v>3.7909999999999999</v>
      </c>
      <c r="BH55" s="388">
        <v>0.33800000000000002</v>
      </c>
      <c r="BI55" s="389">
        <v>0.59699999999999998</v>
      </c>
      <c r="BJ55" s="389">
        <v>0.33100000000000002</v>
      </c>
      <c r="BK55" s="389">
        <f t="shared" si="32"/>
        <v>1.266</v>
      </c>
      <c r="BL55" s="388">
        <v>0.29199999999999998</v>
      </c>
      <c r="BM55" s="388">
        <v>0.23300000000000001</v>
      </c>
      <c r="BN55" s="390">
        <f t="shared" si="33"/>
        <v>5.5819999999999999</v>
      </c>
      <c r="BO55" s="388">
        <v>8.5999999999999993E-2</v>
      </c>
      <c r="BP55" s="389">
        <v>9.5000000000000001E-2</v>
      </c>
      <c r="BQ55" s="389">
        <v>7.1999999999999995E-2</v>
      </c>
      <c r="BR55" s="389">
        <f t="shared" si="34"/>
        <v>0.253</v>
      </c>
      <c r="BS55" s="388">
        <v>7.9000000000000001E-2</v>
      </c>
      <c r="BT55" s="391" t="s">
        <v>418</v>
      </c>
      <c r="BU55" s="391" t="s">
        <v>418</v>
      </c>
      <c r="BV55" s="390">
        <v>0.35</v>
      </c>
      <c r="BW55" s="388">
        <v>3.9E-2</v>
      </c>
      <c r="BX55" s="389">
        <v>0.107</v>
      </c>
      <c r="BY55" s="389">
        <v>5.8000000000000003E-2</v>
      </c>
      <c r="BZ55" s="389">
        <f t="shared" si="35"/>
        <v>0.20399999999999999</v>
      </c>
      <c r="CA55" s="388">
        <v>0.104</v>
      </c>
      <c r="CB55" s="388">
        <v>3.1E-2</v>
      </c>
      <c r="CC55" s="388">
        <v>2.1999999999999999E-2</v>
      </c>
      <c r="CD55" s="390">
        <f t="shared" si="36"/>
        <v>0.36099999999999999</v>
      </c>
      <c r="CE55" s="388">
        <f t="shared" si="37"/>
        <v>6.0540000000000003</v>
      </c>
      <c r="CF55" s="389">
        <f t="shared" si="37"/>
        <v>7.5349999999999993</v>
      </c>
      <c r="CG55" s="389">
        <v>3.6160000000000001</v>
      </c>
      <c r="CH55" s="389">
        <v>1.2230000000000001</v>
      </c>
      <c r="CI55" s="389">
        <v>0.624</v>
      </c>
      <c r="CJ55" s="389">
        <f t="shared" si="38"/>
        <v>19.051999999999996</v>
      </c>
      <c r="CK55" s="388">
        <v>0.9</v>
      </c>
      <c r="CL55" s="388">
        <v>1.284</v>
      </c>
      <c r="CM55" s="389">
        <v>3.8570000000000002</v>
      </c>
      <c r="CN55" s="389">
        <v>1.3120000000000001</v>
      </c>
      <c r="CO55" s="389">
        <f t="shared" si="39"/>
        <v>6.4530000000000003</v>
      </c>
      <c r="CP55" s="390">
        <f t="shared" si="40"/>
        <v>1.119</v>
      </c>
      <c r="CQ55" s="392">
        <v>3.5999999999999997E-2</v>
      </c>
      <c r="CR55" s="390">
        <f t="shared" si="41"/>
        <v>27.559999999999995</v>
      </c>
      <c r="CT55" s="268"/>
    </row>
    <row r="56" spans="1:98" ht="12.75" customHeight="1">
      <c r="A56" s="194">
        <v>41518</v>
      </c>
      <c r="B56" s="388">
        <v>1.617</v>
      </c>
      <c r="C56" s="389">
        <v>1.7070000000000001</v>
      </c>
      <c r="D56" s="389">
        <v>0.50800000000000001</v>
      </c>
      <c r="E56" s="389">
        <v>0.315</v>
      </c>
      <c r="F56" s="389">
        <v>0.35299999999999998</v>
      </c>
      <c r="G56" s="389">
        <f t="shared" si="19"/>
        <v>4.5</v>
      </c>
      <c r="H56" s="388">
        <v>0.32600000000000001</v>
      </c>
      <c r="I56" s="389">
        <v>1.0669999999999999</v>
      </c>
      <c r="J56" s="389">
        <v>0.183</v>
      </c>
      <c r="K56" s="389">
        <f t="shared" si="20"/>
        <v>1.5760000000000001</v>
      </c>
      <c r="L56" s="388">
        <v>0.20499999999999999</v>
      </c>
      <c r="M56" s="388">
        <v>0.26100000000000001</v>
      </c>
      <c r="N56" s="390">
        <f t="shared" si="21"/>
        <v>6.5420000000000007</v>
      </c>
      <c r="O56" s="388">
        <v>1.7749999999999999</v>
      </c>
      <c r="P56" s="389">
        <v>1.0269999999999999</v>
      </c>
      <c r="Q56" s="389">
        <v>0.29599999999999999</v>
      </c>
      <c r="R56" s="389">
        <v>0.186</v>
      </c>
      <c r="S56" s="389">
        <v>9.2999999999999999E-2</v>
      </c>
      <c r="T56" s="389">
        <f t="shared" si="22"/>
        <v>3.3769999999999993</v>
      </c>
      <c r="U56" s="388">
        <v>0.11899999999999999</v>
      </c>
      <c r="V56" s="389">
        <v>0.35</v>
      </c>
      <c r="W56" s="389">
        <v>0.307</v>
      </c>
      <c r="X56" s="389">
        <f t="shared" si="23"/>
        <v>0.77600000000000002</v>
      </c>
      <c r="Y56" s="388">
        <v>0.13</v>
      </c>
      <c r="Z56" s="388">
        <v>0.112</v>
      </c>
      <c r="AA56" s="390">
        <f t="shared" si="24"/>
        <v>4.3949999999999996</v>
      </c>
      <c r="AB56" s="388">
        <v>1.3</v>
      </c>
      <c r="AC56" s="389">
        <v>2.5329999999999999</v>
      </c>
      <c r="AD56" s="389">
        <v>1.264</v>
      </c>
      <c r="AE56" s="389">
        <v>0.36799999999999999</v>
      </c>
      <c r="AF56" s="389">
        <v>0.108</v>
      </c>
      <c r="AG56" s="389">
        <f t="shared" si="25"/>
        <v>5.5730000000000004</v>
      </c>
      <c r="AH56" s="388">
        <v>0.32900000000000001</v>
      </c>
      <c r="AI56" s="389">
        <v>1.2689999999999999</v>
      </c>
      <c r="AJ56" s="389">
        <v>0.224</v>
      </c>
      <c r="AK56" s="389">
        <f t="shared" si="26"/>
        <v>1.8219999999999998</v>
      </c>
      <c r="AL56" s="388">
        <v>0.5</v>
      </c>
      <c r="AM56" s="388">
        <v>0.18099999999999999</v>
      </c>
      <c r="AN56" s="390">
        <f t="shared" si="27"/>
        <v>8.0760000000000005</v>
      </c>
      <c r="AO56" s="388">
        <v>0.50700000000000001</v>
      </c>
      <c r="AP56" s="389">
        <v>0.36799999999999999</v>
      </c>
      <c r="AQ56" s="389">
        <v>0.77300000000000002</v>
      </c>
      <c r="AR56" s="389">
        <v>4.9000000000000002E-2</v>
      </c>
      <c r="AS56" s="389">
        <v>2.8000000000000001E-2</v>
      </c>
      <c r="AT56" s="389">
        <f t="shared" si="28"/>
        <v>1.7250000000000001</v>
      </c>
      <c r="AU56" s="388">
        <v>5.0999999999999997E-2</v>
      </c>
      <c r="AV56" s="389">
        <v>0.10199999999999999</v>
      </c>
      <c r="AW56" s="389">
        <v>0.16900000000000001</v>
      </c>
      <c r="AX56" s="389">
        <f t="shared" si="29"/>
        <v>0.32200000000000001</v>
      </c>
      <c r="AY56" s="388">
        <v>8.5000000000000006E-2</v>
      </c>
      <c r="AZ56" s="388">
        <v>9.6000000000000002E-2</v>
      </c>
      <c r="BA56" s="390">
        <f t="shared" si="30"/>
        <v>2.2280000000000002</v>
      </c>
      <c r="BB56" s="388">
        <v>0.48899999999999999</v>
      </c>
      <c r="BC56" s="389">
        <v>1.647</v>
      </c>
      <c r="BD56" s="389">
        <v>0.83399999999999996</v>
      </c>
      <c r="BE56" s="389">
        <v>0.21199999999999999</v>
      </c>
      <c r="BF56" s="389">
        <v>5.0999999999999997E-2</v>
      </c>
      <c r="BG56" s="389">
        <f t="shared" si="31"/>
        <v>3.2330000000000005</v>
      </c>
      <c r="BH56" s="388">
        <v>0.317</v>
      </c>
      <c r="BI56" s="389">
        <v>0.58299999999999996</v>
      </c>
      <c r="BJ56" s="389">
        <v>0.26200000000000001</v>
      </c>
      <c r="BK56" s="389">
        <f t="shared" si="32"/>
        <v>1.1619999999999999</v>
      </c>
      <c r="BL56" s="388">
        <v>0.27300000000000002</v>
      </c>
      <c r="BM56" s="388">
        <v>0.224</v>
      </c>
      <c r="BN56" s="390">
        <f t="shared" si="33"/>
        <v>4.8920000000000003</v>
      </c>
      <c r="BO56" s="388">
        <v>7.3999999999999996E-2</v>
      </c>
      <c r="BP56" s="389">
        <v>0.108</v>
      </c>
      <c r="BQ56" s="389">
        <v>6.7000000000000004E-2</v>
      </c>
      <c r="BR56" s="389">
        <f t="shared" si="34"/>
        <v>0.249</v>
      </c>
      <c r="BS56" s="388">
        <v>7.0000000000000007E-2</v>
      </c>
      <c r="BT56" s="391">
        <v>1.2E-2</v>
      </c>
      <c r="BU56" s="391">
        <v>2E-3</v>
      </c>
      <c r="BV56" s="390">
        <v>0.33300000000000002</v>
      </c>
      <c r="BW56" s="388">
        <v>3.5999999999999997E-2</v>
      </c>
      <c r="BX56" s="389">
        <v>0.17699999999999999</v>
      </c>
      <c r="BY56" s="389">
        <v>6.0999999999999999E-2</v>
      </c>
      <c r="BZ56" s="389">
        <f t="shared" si="35"/>
        <v>0.27400000000000002</v>
      </c>
      <c r="CA56" s="388">
        <v>9.1999999999999998E-2</v>
      </c>
      <c r="CB56" s="388">
        <v>2.7E-2</v>
      </c>
      <c r="CC56" s="388">
        <v>1.2999999999999999E-2</v>
      </c>
      <c r="CD56" s="390">
        <f t="shared" si="36"/>
        <v>0.40600000000000003</v>
      </c>
      <c r="CE56" s="388">
        <f t="shared" si="37"/>
        <v>5.7979999999999992</v>
      </c>
      <c r="CF56" s="389">
        <f t="shared" si="37"/>
        <v>7.5670000000000002</v>
      </c>
      <c r="CG56" s="389">
        <v>3.7629999999999999</v>
      </c>
      <c r="CH56" s="389">
        <v>1.163</v>
      </c>
      <c r="CI56" s="389">
        <v>0.64</v>
      </c>
      <c r="CJ56" s="389">
        <f t="shared" si="38"/>
        <v>18.931000000000001</v>
      </c>
      <c r="CK56" s="388">
        <v>0.84099999999999997</v>
      </c>
      <c r="CL56" s="388">
        <v>1.1719999999999999</v>
      </c>
      <c r="CM56" s="389">
        <v>3.4660000000000002</v>
      </c>
      <c r="CN56" s="389">
        <v>1.1819999999999999</v>
      </c>
      <c r="CO56" s="389">
        <f t="shared" si="39"/>
        <v>5.82</v>
      </c>
      <c r="CP56" s="390">
        <f t="shared" si="40"/>
        <v>1.2320000000000002</v>
      </c>
      <c r="CQ56" s="392">
        <v>4.8000000000000001E-2</v>
      </c>
      <c r="CR56" s="390">
        <f t="shared" si="41"/>
        <v>26.872000000000003</v>
      </c>
      <c r="CT56" s="268"/>
    </row>
    <row r="57" spans="1:98" ht="12.75" customHeight="1">
      <c r="A57" s="194">
        <v>41548</v>
      </c>
      <c r="B57" s="388">
        <v>1.522</v>
      </c>
      <c r="C57" s="389">
        <v>1.851</v>
      </c>
      <c r="D57" s="389">
        <v>0.501</v>
      </c>
      <c r="E57" s="389">
        <v>0.29699999999999999</v>
      </c>
      <c r="F57" s="389">
        <v>0.36799999999999999</v>
      </c>
      <c r="G57" s="389">
        <f t="shared" si="19"/>
        <v>4.5390000000000006</v>
      </c>
      <c r="H57" s="388">
        <v>0.34</v>
      </c>
      <c r="I57" s="389">
        <v>1.1080000000000001</v>
      </c>
      <c r="J57" s="389">
        <v>0.27800000000000002</v>
      </c>
      <c r="K57" s="389">
        <f t="shared" si="20"/>
        <v>1.7260000000000002</v>
      </c>
      <c r="L57" s="388">
        <v>0.22600000000000001</v>
      </c>
      <c r="M57" s="388">
        <v>0.22600000000000001</v>
      </c>
      <c r="N57" s="390">
        <f t="shared" si="21"/>
        <v>6.7170000000000005</v>
      </c>
      <c r="O57" s="388">
        <v>1.843</v>
      </c>
      <c r="P57" s="389">
        <v>1.2070000000000001</v>
      </c>
      <c r="Q57" s="389">
        <v>0.33800000000000002</v>
      </c>
      <c r="R57" s="389">
        <v>0.185</v>
      </c>
      <c r="S57" s="389">
        <v>0.111</v>
      </c>
      <c r="T57" s="389">
        <f t="shared" si="22"/>
        <v>3.6840000000000002</v>
      </c>
      <c r="U57" s="388">
        <v>0.13200000000000001</v>
      </c>
      <c r="V57" s="389">
        <v>0.46300000000000002</v>
      </c>
      <c r="W57" s="389">
        <v>0.28599999999999998</v>
      </c>
      <c r="X57" s="389">
        <f t="shared" si="23"/>
        <v>0.88100000000000001</v>
      </c>
      <c r="Y57" s="388">
        <v>0.127</v>
      </c>
      <c r="Z57" s="388">
        <v>0.11799999999999999</v>
      </c>
      <c r="AA57" s="390">
        <f t="shared" si="24"/>
        <v>4.8100000000000005</v>
      </c>
      <c r="AB57" s="388">
        <v>1.3540000000000001</v>
      </c>
      <c r="AC57" s="389">
        <v>2.5059999999999998</v>
      </c>
      <c r="AD57" s="389">
        <v>1.093</v>
      </c>
      <c r="AE57" s="389">
        <v>0.435</v>
      </c>
      <c r="AF57" s="389">
        <v>0.14099999999999999</v>
      </c>
      <c r="AG57" s="389">
        <f t="shared" si="25"/>
        <v>5.528999999999999</v>
      </c>
      <c r="AH57" s="388">
        <v>0.41099999999999998</v>
      </c>
      <c r="AI57" s="389">
        <v>1.478</v>
      </c>
      <c r="AJ57" s="389">
        <v>0.26800000000000002</v>
      </c>
      <c r="AK57" s="389">
        <f t="shared" si="26"/>
        <v>2.157</v>
      </c>
      <c r="AL57" s="388">
        <v>0.53400000000000003</v>
      </c>
      <c r="AM57" s="388">
        <v>0.249</v>
      </c>
      <c r="AN57" s="390">
        <f t="shared" si="27"/>
        <v>8.4689999999999994</v>
      </c>
      <c r="AO57" s="388">
        <v>0.48299999999999998</v>
      </c>
      <c r="AP57" s="389">
        <v>0.46400000000000002</v>
      </c>
      <c r="AQ57" s="389">
        <v>0.84499999999999997</v>
      </c>
      <c r="AR57" s="389">
        <v>7.2999999999999995E-2</v>
      </c>
      <c r="AS57" s="389">
        <v>4.1000000000000002E-2</v>
      </c>
      <c r="AT57" s="389">
        <f t="shared" si="28"/>
        <v>1.9059999999999999</v>
      </c>
      <c r="AU57" s="388">
        <v>5.8000000000000003E-2</v>
      </c>
      <c r="AV57" s="389">
        <v>0.127</v>
      </c>
      <c r="AW57" s="389">
        <v>0.19</v>
      </c>
      <c r="AX57" s="389">
        <f t="shared" si="29"/>
        <v>0.375</v>
      </c>
      <c r="AY57" s="388">
        <v>8.5000000000000006E-2</v>
      </c>
      <c r="AZ57" s="388">
        <v>6.0999999999999999E-2</v>
      </c>
      <c r="BA57" s="390">
        <f t="shared" si="30"/>
        <v>2.427</v>
      </c>
      <c r="BB57" s="388">
        <v>0.59399999999999997</v>
      </c>
      <c r="BC57" s="389">
        <v>2.3359999999999999</v>
      </c>
      <c r="BD57" s="389">
        <v>1.1950000000000001</v>
      </c>
      <c r="BE57" s="389">
        <v>0.25800000000000001</v>
      </c>
      <c r="BF57" s="389">
        <v>0.1</v>
      </c>
      <c r="BG57" s="389">
        <f t="shared" si="31"/>
        <v>4.4829999999999997</v>
      </c>
      <c r="BH57" s="388">
        <v>0.40100000000000002</v>
      </c>
      <c r="BI57" s="389">
        <v>0.78600000000000003</v>
      </c>
      <c r="BJ57" s="389">
        <v>0.316</v>
      </c>
      <c r="BK57" s="389">
        <f t="shared" si="32"/>
        <v>1.5030000000000001</v>
      </c>
      <c r="BL57" s="388">
        <v>0.39400000000000002</v>
      </c>
      <c r="BM57" s="388">
        <v>0.27500000000000002</v>
      </c>
      <c r="BN57" s="390">
        <f t="shared" si="33"/>
        <v>6.6549999999999994</v>
      </c>
      <c r="BO57" s="388">
        <v>7.8E-2</v>
      </c>
      <c r="BP57" s="389">
        <v>0.11899999999999999</v>
      </c>
      <c r="BQ57" s="389">
        <v>8.4000000000000005E-2</v>
      </c>
      <c r="BR57" s="389">
        <f t="shared" si="34"/>
        <v>0.28100000000000003</v>
      </c>
      <c r="BS57" s="388">
        <v>0.06</v>
      </c>
      <c r="BT57" s="391">
        <v>1.2E-2</v>
      </c>
      <c r="BU57" s="391">
        <v>3.0000000000000001E-3</v>
      </c>
      <c r="BV57" s="390">
        <v>0.35599999999999998</v>
      </c>
      <c r="BW57" s="388">
        <v>2.9000000000000001E-2</v>
      </c>
      <c r="BX57" s="389">
        <v>0.155</v>
      </c>
      <c r="BY57" s="389">
        <v>0.10299999999999999</v>
      </c>
      <c r="BZ57" s="389">
        <f t="shared" si="35"/>
        <v>0.28699999999999998</v>
      </c>
      <c r="CA57" s="388">
        <v>9.8000000000000004E-2</v>
      </c>
      <c r="CB57" s="388">
        <v>2.5999999999999999E-2</v>
      </c>
      <c r="CC57" s="388">
        <v>1.7000000000000001E-2</v>
      </c>
      <c r="CD57" s="390">
        <f t="shared" si="36"/>
        <v>0.42799999999999999</v>
      </c>
      <c r="CE57" s="388">
        <f t="shared" si="37"/>
        <v>5.9030000000000005</v>
      </c>
      <c r="CF57" s="389">
        <f t="shared" si="37"/>
        <v>8.6379999999999999</v>
      </c>
      <c r="CG57" s="389">
        <v>4.1120000000000001</v>
      </c>
      <c r="CH57" s="389">
        <v>1.2849999999999999</v>
      </c>
      <c r="CI57" s="389">
        <v>0.77100000000000002</v>
      </c>
      <c r="CJ57" s="389">
        <f t="shared" si="38"/>
        <v>20.709</v>
      </c>
      <c r="CK57" s="388">
        <v>0.92100000000000004</v>
      </c>
      <c r="CL57" s="388">
        <v>1.389</v>
      </c>
      <c r="CM57" s="389">
        <v>4.0359999999999996</v>
      </c>
      <c r="CN57" s="389">
        <v>1.375</v>
      </c>
      <c r="CO57" s="389">
        <f t="shared" si="39"/>
        <v>6.8</v>
      </c>
      <c r="CP57" s="390">
        <f t="shared" si="40"/>
        <v>1.4040000000000001</v>
      </c>
      <c r="CQ57" s="392">
        <v>2.8000000000000001E-2</v>
      </c>
      <c r="CR57" s="390">
        <f t="shared" si="41"/>
        <v>29.862000000000002</v>
      </c>
      <c r="CT57" s="268"/>
    </row>
    <row r="58" spans="1:98" ht="12.75" customHeight="1">
      <c r="A58" s="194">
        <v>41579</v>
      </c>
      <c r="B58" s="388">
        <v>1.421</v>
      </c>
      <c r="C58" s="389">
        <v>1.67</v>
      </c>
      <c r="D58" s="389">
        <v>0.47299999999999998</v>
      </c>
      <c r="E58" s="389">
        <v>0.26300000000000001</v>
      </c>
      <c r="F58" s="389">
        <v>0.36699999999999999</v>
      </c>
      <c r="G58" s="389">
        <f t="shared" si="19"/>
        <v>4.194</v>
      </c>
      <c r="H58" s="388">
        <v>0.29399999999999998</v>
      </c>
      <c r="I58" s="389">
        <v>1.1220000000000001</v>
      </c>
      <c r="J58" s="389">
        <v>0.36199999999999999</v>
      </c>
      <c r="K58" s="389">
        <f t="shared" si="20"/>
        <v>1.778</v>
      </c>
      <c r="L58" s="388">
        <v>0.22500000000000001</v>
      </c>
      <c r="M58" s="388">
        <v>0.26100000000000001</v>
      </c>
      <c r="N58" s="390">
        <f t="shared" si="21"/>
        <v>6.4579999999999993</v>
      </c>
      <c r="O58" s="388">
        <v>1.919</v>
      </c>
      <c r="P58" s="389">
        <v>1.17</v>
      </c>
      <c r="Q58" s="389">
        <v>0.311</v>
      </c>
      <c r="R58" s="389">
        <v>0.185</v>
      </c>
      <c r="S58" s="389">
        <v>0.11700000000000001</v>
      </c>
      <c r="T58" s="389">
        <f t="shared" si="22"/>
        <v>3.702</v>
      </c>
      <c r="U58" s="388">
        <v>0.114</v>
      </c>
      <c r="V58" s="389">
        <v>0.40799999999999997</v>
      </c>
      <c r="W58" s="389">
        <v>0.34399999999999997</v>
      </c>
      <c r="X58" s="389">
        <f t="shared" si="23"/>
        <v>0.86599999999999999</v>
      </c>
      <c r="Y58" s="388">
        <v>0.111</v>
      </c>
      <c r="Z58" s="388">
        <v>0.11700000000000001</v>
      </c>
      <c r="AA58" s="390">
        <f t="shared" si="24"/>
        <v>4.7959999999999994</v>
      </c>
      <c r="AB58" s="388">
        <v>1.28</v>
      </c>
      <c r="AC58" s="389">
        <v>2.3279999999999998</v>
      </c>
      <c r="AD58" s="389">
        <v>1.2030000000000001</v>
      </c>
      <c r="AE58" s="389">
        <v>0.36099999999999999</v>
      </c>
      <c r="AF58" s="389">
        <v>0.14099999999999999</v>
      </c>
      <c r="AG58" s="389">
        <f t="shared" si="25"/>
        <v>5.3129999999999997</v>
      </c>
      <c r="AH58" s="388">
        <v>0.309</v>
      </c>
      <c r="AI58" s="389">
        <v>1.3720000000000001</v>
      </c>
      <c r="AJ58" s="389">
        <v>0.36199999999999999</v>
      </c>
      <c r="AK58" s="389">
        <f t="shared" si="26"/>
        <v>2.0430000000000001</v>
      </c>
      <c r="AL58" s="388">
        <v>0.41399999999999998</v>
      </c>
      <c r="AM58" s="388">
        <v>0.14499999999999999</v>
      </c>
      <c r="AN58" s="390">
        <f t="shared" si="27"/>
        <v>7.9149999999999991</v>
      </c>
      <c r="AO58" s="388">
        <v>0.42399999999999999</v>
      </c>
      <c r="AP58" s="389">
        <v>0.44</v>
      </c>
      <c r="AQ58" s="389">
        <v>0.90100000000000002</v>
      </c>
      <c r="AR58" s="389">
        <v>7.0999999999999994E-2</v>
      </c>
      <c r="AS58" s="389">
        <v>4.2999999999999997E-2</v>
      </c>
      <c r="AT58" s="389">
        <f t="shared" si="28"/>
        <v>1.879</v>
      </c>
      <c r="AU58" s="388">
        <v>4.8000000000000001E-2</v>
      </c>
      <c r="AV58" s="389">
        <v>0.121</v>
      </c>
      <c r="AW58" s="389">
        <v>0.14399999999999999</v>
      </c>
      <c r="AX58" s="389">
        <f t="shared" si="29"/>
        <v>0.31299999999999994</v>
      </c>
      <c r="AY58" s="388">
        <v>6.2E-2</v>
      </c>
      <c r="AZ58" s="388">
        <v>0.06</v>
      </c>
      <c r="BA58" s="390">
        <f t="shared" si="30"/>
        <v>2.3140000000000001</v>
      </c>
      <c r="BB58" s="388">
        <v>0.55300000000000005</v>
      </c>
      <c r="BC58" s="389">
        <v>1.8540000000000001</v>
      </c>
      <c r="BD58" s="389">
        <v>0.98299999999999998</v>
      </c>
      <c r="BE58" s="389">
        <v>0.24199999999999999</v>
      </c>
      <c r="BF58" s="389">
        <v>9.1999999999999998E-2</v>
      </c>
      <c r="BG58" s="389">
        <f t="shared" si="31"/>
        <v>3.7240000000000002</v>
      </c>
      <c r="BH58" s="388">
        <v>0.30499999999999999</v>
      </c>
      <c r="BI58" s="389">
        <v>0.67200000000000004</v>
      </c>
      <c r="BJ58" s="389">
        <v>0.308</v>
      </c>
      <c r="BK58" s="389">
        <f t="shared" si="32"/>
        <v>1.2850000000000001</v>
      </c>
      <c r="BL58" s="388">
        <v>0.41299999999999998</v>
      </c>
      <c r="BM58" s="388">
        <v>0.19600000000000001</v>
      </c>
      <c r="BN58" s="390">
        <f t="shared" si="33"/>
        <v>5.6180000000000003</v>
      </c>
      <c r="BO58" s="388">
        <v>7.8E-2</v>
      </c>
      <c r="BP58" s="389">
        <v>7.5999999999999998E-2</v>
      </c>
      <c r="BQ58" s="389">
        <v>8.2000000000000003E-2</v>
      </c>
      <c r="BR58" s="389">
        <f t="shared" si="34"/>
        <v>0.23599999999999999</v>
      </c>
      <c r="BS58" s="388">
        <v>6.2E-2</v>
      </c>
      <c r="BT58" s="391">
        <v>2.8000000000000001E-2</v>
      </c>
      <c r="BU58" s="391">
        <v>2E-3</v>
      </c>
      <c r="BV58" s="390">
        <v>0.32800000000000001</v>
      </c>
      <c r="BW58" s="388">
        <v>4.2000000000000003E-2</v>
      </c>
      <c r="BX58" s="389">
        <v>0.17299999999999999</v>
      </c>
      <c r="BY58" s="389">
        <v>8.4000000000000005E-2</v>
      </c>
      <c r="BZ58" s="389">
        <f t="shared" si="35"/>
        <v>0.29899999999999999</v>
      </c>
      <c r="CA58" s="388">
        <v>0.104</v>
      </c>
      <c r="CB58" s="388">
        <v>1.7000000000000001E-2</v>
      </c>
      <c r="CC58" s="388">
        <v>3.0000000000000001E-3</v>
      </c>
      <c r="CD58" s="390">
        <f t="shared" si="36"/>
        <v>0.42299999999999999</v>
      </c>
      <c r="CE58" s="388">
        <f t="shared" si="37"/>
        <v>5.7169999999999996</v>
      </c>
      <c r="CF58" s="389">
        <f t="shared" si="37"/>
        <v>7.7110000000000003</v>
      </c>
      <c r="CG58" s="389">
        <v>3.9860000000000002</v>
      </c>
      <c r="CH58" s="389">
        <v>1.1579999999999999</v>
      </c>
      <c r="CI58" s="389">
        <v>0.77500000000000002</v>
      </c>
      <c r="CJ58" s="389">
        <f t="shared" si="38"/>
        <v>19.347000000000001</v>
      </c>
      <c r="CK58" s="388">
        <v>0.75800000000000001</v>
      </c>
      <c r="CL58" s="388">
        <v>1.093</v>
      </c>
      <c r="CM58" s="389">
        <v>3.7629999999999999</v>
      </c>
      <c r="CN58" s="389">
        <v>1.595</v>
      </c>
      <c r="CO58" s="389">
        <f t="shared" si="39"/>
        <v>6.4509999999999996</v>
      </c>
      <c r="CP58" s="390">
        <f t="shared" si="40"/>
        <v>1.27</v>
      </c>
      <c r="CQ58" s="392">
        <v>2.5999999999999999E-2</v>
      </c>
      <c r="CR58" s="390">
        <f t="shared" si="41"/>
        <v>27.852</v>
      </c>
      <c r="CT58" s="268"/>
    </row>
    <row r="59" spans="1:98" ht="12.75" customHeight="1">
      <c r="A59" s="194">
        <v>41609</v>
      </c>
      <c r="B59" s="388">
        <v>1.3520000000000001</v>
      </c>
      <c r="C59" s="389">
        <v>1.6539999999999999</v>
      </c>
      <c r="D59" s="389">
        <v>0.499</v>
      </c>
      <c r="E59" s="389">
        <v>0.28799999999999998</v>
      </c>
      <c r="F59" s="389">
        <v>0.38800000000000001</v>
      </c>
      <c r="G59" s="389">
        <f t="shared" si="19"/>
        <v>4.181</v>
      </c>
      <c r="H59" s="388">
        <v>0.28999999999999998</v>
      </c>
      <c r="I59" s="389">
        <v>1.0449999999999999</v>
      </c>
      <c r="J59" s="389">
        <v>0.254</v>
      </c>
      <c r="K59" s="389">
        <f t="shared" si="20"/>
        <v>1.589</v>
      </c>
      <c r="L59" s="388">
        <v>0.19900000000000001</v>
      </c>
      <c r="M59" s="388">
        <v>0.28599999999999998</v>
      </c>
      <c r="N59" s="390">
        <f t="shared" si="21"/>
        <v>6.254999999999999</v>
      </c>
      <c r="O59" s="388">
        <v>1.8879999999999999</v>
      </c>
      <c r="P59" s="389">
        <v>0.92400000000000004</v>
      </c>
      <c r="Q59" s="389">
        <v>0.248</v>
      </c>
      <c r="R59" s="389">
        <v>0.14199999999999999</v>
      </c>
      <c r="S59" s="389">
        <v>7.3999999999999996E-2</v>
      </c>
      <c r="T59" s="389">
        <f t="shared" si="22"/>
        <v>3.2759999999999994</v>
      </c>
      <c r="U59" s="388">
        <v>0.123</v>
      </c>
      <c r="V59" s="389">
        <v>0.36799999999999999</v>
      </c>
      <c r="W59" s="389">
        <v>0.26600000000000001</v>
      </c>
      <c r="X59" s="389">
        <f t="shared" si="23"/>
        <v>0.75700000000000001</v>
      </c>
      <c r="Y59" s="388">
        <v>9.8000000000000004E-2</v>
      </c>
      <c r="Z59" s="388">
        <v>0.12</v>
      </c>
      <c r="AA59" s="390">
        <f t="shared" si="24"/>
        <v>4.2509999999999994</v>
      </c>
      <c r="AB59" s="388">
        <v>1.2</v>
      </c>
      <c r="AC59" s="389">
        <v>2.1349999999999998</v>
      </c>
      <c r="AD59" s="389">
        <v>1.0960000000000001</v>
      </c>
      <c r="AE59" s="389">
        <v>0.311</v>
      </c>
      <c r="AF59" s="389">
        <v>0.14699999999999999</v>
      </c>
      <c r="AG59" s="389">
        <f t="shared" si="25"/>
        <v>4.8890000000000002</v>
      </c>
      <c r="AH59" s="388">
        <v>0.3</v>
      </c>
      <c r="AI59" s="389">
        <v>1.355</v>
      </c>
      <c r="AJ59" s="389">
        <v>0.26900000000000002</v>
      </c>
      <c r="AK59" s="389">
        <f t="shared" si="26"/>
        <v>1.9239999999999999</v>
      </c>
      <c r="AL59" s="388">
        <v>0.40699999999999997</v>
      </c>
      <c r="AM59" s="388">
        <v>0.24399999999999999</v>
      </c>
      <c r="AN59" s="390">
        <f t="shared" si="27"/>
        <v>7.4640000000000004</v>
      </c>
      <c r="AO59" s="388">
        <v>0.46800000000000003</v>
      </c>
      <c r="AP59" s="389">
        <v>0.34799999999999998</v>
      </c>
      <c r="AQ59" s="389">
        <v>0.67</v>
      </c>
      <c r="AR59" s="389">
        <v>5.3999999999999999E-2</v>
      </c>
      <c r="AS59" s="389">
        <v>2.8000000000000001E-2</v>
      </c>
      <c r="AT59" s="389">
        <f t="shared" si="28"/>
        <v>1.5680000000000003</v>
      </c>
      <c r="AU59" s="388">
        <v>5.3999999999999999E-2</v>
      </c>
      <c r="AV59" s="389">
        <v>0.109</v>
      </c>
      <c r="AW59" s="389">
        <v>0.14000000000000001</v>
      </c>
      <c r="AX59" s="389">
        <f t="shared" si="29"/>
        <v>0.30300000000000005</v>
      </c>
      <c r="AY59" s="388">
        <v>7.8E-2</v>
      </c>
      <c r="AZ59" s="388">
        <v>0.04</v>
      </c>
      <c r="BA59" s="390">
        <f t="shared" si="30"/>
        <v>1.9890000000000003</v>
      </c>
      <c r="BB59" s="388">
        <v>0.495</v>
      </c>
      <c r="BC59" s="389">
        <v>1.825</v>
      </c>
      <c r="BD59" s="389">
        <v>1.0029999999999999</v>
      </c>
      <c r="BE59" s="389">
        <v>0.223</v>
      </c>
      <c r="BF59" s="389">
        <v>7.3999999999999996E-2</v>
      </c>
      <c r="BG59" s="389">
        <f t="shared" si="31"/>
        <v>3.6199999999999992</v>
      </c>
      <c r="BH59" s="388">
        <v>0.35899999999999999</v>
      </c>
      <c r="BI59" s="389">
        <v>0.57199999999999995</v>
      </c>
      <c r="BJ59" s="389">
        <v>0.34599999999999997</v>
      </c>
      <c r="BK59" s="389">
        <f t="shared" si="32"/>
        <v>1.2769999999999999</v>
      </c>
      <c r="BL59" s="388">
        <v>0.34</v>
      </c>
      <c r="BM59" s="388">
        <v>0.28000000000000003</v>
      </c>
      <c r="BN59" s="390">
        <f t="shared" si="33"/>
        <v>5.5169999999999995</v>
      </c>
      <c r="BO59" s="388">
        <v>8.1000000000000003E-2</v>
      </c>
      <c r="BP59" s="389">
        <v>0.11899999999999999</v>
      </c>
      <c r="BQ59" s="389">
        <v>8.7999999999999995E-2</v>
      </c>
      <c r="BR59" s="389">
        <f t="shared" si="34"/>
        <v>0.28800000000000003</v>
      </c>
      <c r="BS59" s="388">
        <v>9.2999999999999999E-2</v>
      </c>
      <c r="BT59" s="391">
        <v>1.4999999999999999E-2</v>
      </c>
      <c r="BU59" s="391">
        <v>1E-3</v>
      </c>
      <c r="BV59" s="390">
        <v>0.39700000000000002</v>
      </c>
      <c r="BW59" s="388">
        <v>2.3E-2</v>
      </c>
      <c r="BX59" s="389">
        <v>0.152</v>
      </c>
      <c r="BY59" s="389">
        <v>6.3E-2</v>
      </c>
      <c r="BZ59" s="389">
        <f t="shared" si="35"/>
        <v>0.23799999999999999</v>
      </c>
      <c r="CA59" s="388">
        <v>0.19400000000000001</v>
      </c>
      <c r="CB59" s="388">
        <v>2.4E-2</v>
      </c>
      <c r="CC59" s="388">
        <v>1.6E-2</v>
      </c>
      <c r="CD59" s="390">
        <f t="shared" si="36"/>
        <v>0.47199999999999998</v>
      </c>
      <c r="CE59" s="388">
        <f t="shared" si="37"/>
        <v>5.5069999999999997</v>
      </c>
      <c r="CF59" s="389">
        <f t="shared" si="37"/>
        <v>7.157</v>
      </c>
      <c r="CG59" s="389">
        <v>3.63</v>
      </c>
      <c r="CH59" s="389">
        <v>1.0469999999999999</v>
      </c>
      <c r="CI59" s="389">
        <v>0.71899999999999997</v>
      </c>
      <c r="CJ59" s="389">
        <f t="shared" si="38"/>
        <v>18.060000000000002</v>
      </c>
      <c r="CK59" s="388">
        <v>0.96299999999999997</v>
      </c>
      <c r="CL59" s="388">
        <v>1.2410000000000001</v>
      </c>
      <c r="CM59" s="389">
        <v>3.5449999999999999</v>
      </c>
      <c r="CN59" s="389">
        <v>1.351</v>
      </c>
      <c r="CO59" s="389">
        <f t="shared" si="39"/>
        <v>6.1369999999999996</v>
      </c>
      <c r="CP59" s="390">
        <f t="shared" si="40"/>
        <v>1.161</v>
      </c>
      <c r="CQ59" s="392">
        <v>2.4E-2</v>
      </c>
      <c r="CR59" s="390">
        <f t="shared" si="41"/>
        <v>26.345000000000002</v>
      </c>
      <c r="CT59" s="268"/>
    </row>
    <row r="60" spans="1:98" ht="12.75" customHeight="1">
      <c r="A60" s="194">
        <v>41640</v>
      </c>
      <c r="B60" s="388">
        <v>1.47</v>
      </c>
      <c r="C60" s="389">
        <v>1.579</v>
      </c>
      <c r="D60" s="389">
        <v>0.442</v>
      </c>
      <c r="E60" s="389">
        <v>0.34300000000000003</v>
      </c>
      <c r="F60" s="389">
        <v>0.30199999999999999</v>
      </c>
      <c r="G60" s="389">
        <f t="shared" si="19"/>
        <v>4.1360000000000001</v>
      </c>
      <c r="H60" s="388">
        <v>0.39800000000000002</v>
      </c>
      <c r="I60" s="389">
        <v>1.0509999999999999</v>
      </c>
      <c r="J60" s="389">
        <v>0.26200000000000001</v>
      </c>
      <c r="K60" s="389">
        <f t="shared" si="20"/>
        <v>1.7109999999999999</v>
      </c>
      <c r="L60" s="388">
        <v>0.23599999999999999</v>
      </c>
      <c r="M60" s="388">
        <v>0.34799999999999998</v>
      </c>
      <c r="N60" s="390">
        <f t="shared" si="21"/>
        <v>6.4309999999999992</v>
      </c>
      <c r="O60" s="388">
        <v>1.8839999999999999</v>
      </c>
      <c r="P60" s="389">
        <v>1.0089999999999999</v>
      </c>
      <c r="Q60" s="389">
        <v>0.23200000000000001</v>
      </c>
      <c r="R60" s="389">
        <v>0.13700000000000001</v>
      </c>
      <c r="S60" s="389">
        <v>9.7000000000000003E-2</v>
      </c>
      <c r="T60" s="389">
        <f t="shared" si="22"/>
        <v>3.359</v>
      </c>
      <c r="U60" s="388">
        <v>8.6999999999999994E-2</v>
      </c>
      <c r="V60" s="389">
        <v>0.33200000000000002</v>
      </c>
      <c r="W60" s="389">
        <v>0.29299999999999998</v>
      </c>
      <c r="X60" s="389">
        <f t="shared" si="23"/>
        <v>0.71199999999999997</v>
      </c>
      <c r="Y60" s="388">
        <v>9.5000000000000001E-2</v>
      </c>
      <c r="Z60" s="388">
        <v>0.14000000000000001</v>
      </c>
      <c r="AA60" s="390">
        <f t="shared" si="24"/>
        <v>4.3059999999999992</v>
      </c>
      <c r="AB60" s="388">
        <v>1.2470000000000001</v>
      </c>
      <c r="AC60" s="389">
        <v>2.1280000000000001</v>
      </c>
      <c r="AD60" s="389">
        <v>0.96599999999999997</v>
      </c>
      <c r="AE60" s="389">
        <v>0.33300000000000002</v>
      </c>
      <c r="AF60" s="389">
        <v>0.111</v>
      </c>
      <c r="AG60" s="389">
        <f t="shared" si="25"/>
        <v>4.7850000000000001</v>
      </c>
      <c r="AH60" s="388">
        <v>0.32800000000000001</v>
      </c>
      <c r="AI60" s="389">
        <v>1.4039999999999999</v>
      </c>
      <c r="AJ60" s="389">
        <v>0.48399999999999999</v>
      </c>
      <c r="AK60" s="389">
        <f t="shared" si="26"/>
        <v>2.2160000000000002</v>
      </c>
      <c r="AL60" s="388">
        <v>0.41799999999999998</v>
      </c>
      <c r="AM60" s="388">
        <v>0.17899999999999999</v>
      </c>
      <c r="AN60" s="390">
        <f t="shared" si="27"/>
        <v>7.5980000000000008</v>
      </c>
      <c r="AO60" s="388">
        <v>0.42699999999999999</v>
      </c>
      <c r="AP60" s="389">
        <v>0.34399999999999997</v>
      </c>
      <c r="AQ60" s="389">
        <v>0.77200000000000002</v>
      </c>
      <c r="AR60" s="389">
        <v>6.0999999999999999E-2</v>
      </c>
      <c r="AS60" s="389">
        <v>3.5999999999999997E-2</v>
      </c>
      <c r="AT60" s="389">
        <f t="shared" si="28"/>
        <v>1.64</v>
      </c>
      <c r="AU60" s="388">
        <v>3.5999999999999997E-2</v>
      </c>
      <c r="AV60" s="389">
        <v>0.115</v>
      </c>
      <c r="AW60" s="389">
        <v>0.17299999999999999</v>
      </c>
      <c r="AX60" s="389">
        <f t="shared" si="29"/>
        <v>0.32399999999999995</v>
      </c>
      <c r="AY60" s="388">
        <v>6.2E-2</v>
      </c>
      <c r="AZ60" s="388">
        <v>5.8000000000000003E-2</v>
      </c>
      <c r="BA60" s="390">
        <f t="shared" si="30"/>
        <v>2.0839999999999996</v>
      </c>
      <c r="BB60" s="388">
        <v>0.497</v>
      </c>
      <c r="BC60" s="389">
        <v>1.671</v>
      </c>
      <c r="BD60" s="389">
        <v>0.86899999999999999</v>
      </c>
      <c r="BE60" s="389">
        <v>0.22900000000000001</v>
      </c>
      <c r="BF60" s="389">
        <v>0.109</v>
      </c>
      <c r="BG60" s="389">
        <f t="shared" si="31"/>
        <v>3.375</v>
      </c>
      <c r="BH60" s="388">
        <v>0.39400000000000002</v>
      </c>
      <c r="BI60" s="389">
        <v>0.55500000000000005</v>
      </c>
      <c r="BJ60" s="389">
        <v>0.315</v>
      </c>
      <c r="BK60" s="389">
        <f t="shared" si="32"/>
        <v>1.264</v>
      </c>
      <c r="BL60" s="388">
        <v>0.34599999999999997</v>
      </c>
      <c r="BM60" s="388">
        <v>0.22700000000000001</v>
      </c>
      <c r="BN60" s="390">
        <f t="shared" si="33"/>
        <v>5.2119999999999997</v>
      </c>
      <c r="BO60" s="388">
        <v>0.09</v>
      </c>
      <c r="BP60" s="389">
        <v>0.115</v>
      </c>
      <c r="BQ60" s="389">
        <v>9.0999999999999998E-2</v>
      </c>
      <c r="BR60" s="389">
        <f t="shared" si="34"/>
        <v>0.29600000000000004</v>
      </c>
      <c r="BS60" s="388">
        <v>8.4000000000000005E-2</v>
      </c>
      <c r="BT60" s="391">
        <v>1.2E-2</v>
      </c>
      <c r="BU60" s="391">
        <v>3.0000000000000001E-3</v>
      </c>
      <c r="BV60" s="390">
        <v>0.39500000000000002</v>
      </c>
      <c r="BW60" s="388">
        <v>2.9000000000000001E-2</v>
      </c>
      <c r="BX60" s="389">
        <v>8.5000000000000006E-2</v>
      </c>
      <c r="BY60" s="389">
        <v>7.6999999999999999E-2</v>
      </c>
      <c r="BZ60" s="389">
        <f t="shared" si="35"/>
        <v>0.191</v>
      </c>
      <c r="CA60" s="388">
        <v>0.09</v>
      </c>
      <c r="CB60" s="388">
        <v>3.4000000000000002E-2</v>
      </c>
      <c r="CC60" s="388">
        <v>1.2E-2</v>
      </c>
      <c r="CD60" s="390">
        <f t="shared" si="36"/>
        <v>0.32700000000000001</v>
      </c>
      <c r="CE60" s="388">
        <f t="shared" si="37"/>
        <v>5.6439999999999992</v>
      </c>
      <c r="CF60" s="389">
        <f t="shared" si="37"/>
        <v>6.931</v>
      </c>
      <c r="CG60" s="389">
        <v>3.4089999999999998</v>
      </c>
      <c r="CH60" s="389">
        <v>1.137</v>
      </c>
      <c r="CI60" s="389">
        <v>0.66100000000000003</v>
      </c>
      <c r="CJ60" s="389">
        <f t="shared" si="38"/>
        <v>17.782</v>
      </c>
      <c r="CK60" s="388">
        <v>0.94699999999999995</v>
      </c>
      <c r="CL60" s="388">
        <v>1.2869999999999999</v>
      </c>
      <c r="CM60" s="389">
        <v>3.5419999999999998</v>
      </c>
      <c r="CN60" s="389">
        <v>1.5720000000000001</v>
      </c>
      <c r="CO60" s="389">
        <f t="shared" si="39"/>
        <v>6.4009999999999998</v>
      </c>
      <c r="CP60" s="390">
        <f t="shared" si="40"/>
        <v>1.2029999999999998</v>
      </c>
      <c r="CQ60" s="392">
        <v>0.02</v>
      </c>
      <c r="CR60" s="390">
        <f t="shared" si="41"/>
        <v>26.352999999999998</v>
      </c>
      <c r="CT60" s="268"/>
    </row>
    <row r="61" spans="1:98" ht="12.75" customHeight="1">
      <c r="A61" s="194">
        <v>41671</v>
      </c>
      <c r="B61" s="388">
        <v>1.4390000000000001</v>
      </c>
      <c r="C61" s="389">
        <v>1.7210000000000001</v>
      </c>
      <c r="D61" s="389">
        <v>0.55100000000000005</v>
      </c>
      <c r="E61" s="389">
        <v>0.316</v>
      </c>
      <c r="F61" s="389">
        <v>0.36</v>
      </c>
      <c r="G61" s="389">
        <f t="shared" si="19"/>
        <v>4.3870000000000005</v>
      </c>
      <c r="H61" s="388">
        <v>0.34499999999999997</v>
      </c>
      <c r="I61" s="389">
        <v>1.0289999999999999</v>
      </c>
      <c r="J61" s="389">
        <v>0.26800000000000002</v>
      </c>
      <c r="K61" s="389">
        <f t="shared" si="20"/>
        <v>1.6419999999999999</v>
      </c>
      <c r="L61" s="388">
        <v>0.255</v>
      </c>
      <c r="M61" s="388">
        <v>0.29799999999999999</v>
      </c>
      <c r="N61" s="390">
        <f t="shared" si="21"/>
        <v>6.5819999999999999</v>
      </c>
      <c r="O61" s="388">
        <v>1.7949999999999999</v>
      </c>
      <c r="P61" s="389">
        <v>0.97299999999999998</v>
      </c>
      <c r="Q61" s="389">
        <v>0.24299999999999999</v>
      </c>
      <c r="R61" s="389">
        <v>0.19600000000000001</v>
      </c>
      <c r="S61" s="389">
        <v>0.122</v>
      </c>
      <c r="T61" s="389">
        <f t="shared" si="22"/>
        <v>3.3289999999999997</v>
      </c>
      <c r="U61" s="388">
        <v>0.112</v>
      </c>
      <c r="V61" s="389">
        <v>0.38700000000000001</v>
      </c>
      <c r="W61" s="389">
        <v>0.223</v>
      </c>
      <c r="X61" s="389">
        <f t="shared" si="23"/>
        <v>0.72199999999999998</v>
      </c>
      <c r="Y61" s="388">
        <v>0.115</v>
      </c>
      <c r="Z61" s="388">
        <v>0.114</v>
      </c>
      <c r="AA61" s="390">
        <f t="shared" si="24"/>
        <v>4.28</v>
      </c>
      <c r="AB61" s="388">
        <v>1.262</v>
      </c>
      <c r="AC61" s="389">
        <v>2.3119999999999998</v>
      </c>
      <c r="AD61" s="389">
        <v>1.135</v>
      </c>
      <c r="AE61" s="389">
        <v>0.36699999999999999</v>
      </c>
      <c r="AF61" s="389">
        <v>0.122</v>
      </c>
      <c r="AG61" s="389">
        <f t="shared" si="25"/>
        <v>5.1979999999999995</v>
      </c>
      <c r="AH61" s="388">
        <v>0.34300000000000003</v>
      </c>
      <c r="AI61" s="389">
        <v>1.391</v>
      </c>
      <c r="AJ61" s="389">
        <v>0.39100000000000001</v>
      </c>
      <c r="AK61" s="389">
        <f t="shared" si="26"/>
        <v>2.125</v>
      </c>
      <c r="AL61" s="388">
        <v>0.44500000000000001</v>
      </c>
      <c r="AM61" s="388">
        <v>0.22700000000000001</v>
      </c>
      <c r="AN61" s="390">
        <f t="shared" si="27"/>
        <v>7.9950000000000001</v>
      </c>
      <c r="AO61" s="388">
        <v>0.54600000000000004</v>
      </c>
      <c r="AP61" s="389">
        <v>0.38100000000000001</v>
      </c>
      <c r="AQ61" s="389">
        <v>0.77300000000000002</v>
      </c>
      <c r="AR61" s="389">
        <v>5.1999999999999998E-2</v>
      </c>
      <c r="AS61" s="389">
        <v>5.7000000000000002E-2</v>
      </c>
      <c r="AT61" s="389">
        <f t="shared" si="28"/>
        <v>1.8090000000000002</v>
      </c>
      <c r="AU61" s="388">
        <v>4.3999999999999997E-2</v>
      </c>
      <c r="AV61" s="389">
        <v>0.104</v>
      </c>
      <c r="AW61" s="389">
        <v>0.151</v>
      </c>
      <c r="AX61" s="389">
        <f t="shared" si="29"/>
        <v>0.29899999999999999</v>
      </c>
      <c r="AY61" s="388">
        <v>6.4000000000000001E-2</v>
      </c>
      <c r="AZ61" s="388">
        <v>8.4000000000000005E-2</v>
      </c>
      <c r="BA61" s="390">
        <f t="shared" si="30"/>
        <v>2.2560000000000002</v>
      </c>
      <c r="BB61" s="388">
        <v>0.50900000000000001</v>
      </c>
      <c r="BC61" s="389">
        <v>1.796</v>
      </c>
      <c r="BD61" s="389">
        <v>0.98399999999999999</v>
      </c>
      <c r="BE61" s="389">
        <v>0.217</v>
      </c>
      <c r="BF61" s="389">
        <v>0.10100000000000001</v>
      </c>
      <c r="BG61" s="389">
        <f t="shared" si="31"/>
        <v>3.6070000000000002</v>
      </c>
      <c r="BH61" s="388">
        <v>0.29099999999999998</v>
      </c>
      <c r="BI61" s="389">
        <v>0.64200000000000002</v>
      </c>
      <c r="BJ61" s="389">
        <v>0.34699999999999998</v>
      </c>
      <c r="BK61" s="389">
        <f t="shared" si="32"/>
        <v>1.28</v>
      </c>
      <c r="BL61" s="388">
        <v>0.35399999999999998</v>
      </c>
      <c r="BM61" s="388">
        <v>0.20499999999999999</v>
      </c>
      <c r="BN61" s="390">
        <f t="shared" si="33"/>
        <v>5.4459999999999997</v>
      </c>
      <c r="BO61" s="388">
        <v>7.8E-2</v>
      </c>
      <c r="BP61" s="389">
        <v>0.114</v>
      </c>
      <c r="BQ61" s="389">
        <v>9.7000000000000003E-2</v>
      </c>
      <c r="BR61" s="389">
        <f t="shared" si="34"/>
        <v>0.28900000000000003</v>
      </c>
      <c r="BS61" s="388">
        <v>7.5999999999999998E-2</v>
      </c>
      <c r="BT61" s="391">
        <v>1.4E-2</v>
      </c>
      <c r="BU61" s="391">
        <v>1E-3</v>
      </c>
      <c r="BV61" s="390">
        <v>0.38</v>
      </c>
      <c r="BW61" s="388">
        <v>2.9000000000000001E-2</v>
      </c>
      <c r="BX61" s="389">
        <v>0.11899999999999999</v>
      </c>
      <c r="BY61" s="389">
        <v>7.2999999999999995E-2</v>
      </c>
      <c r="BZ61" s="389">
        <f t="shared" si="35"/>
        <v>0.22099999999999997</v>
      </c>
      <c r="CA61" s="388">
        <v>0.127</v>
      </c>
      <c r="CB61" s="388">
        <v>3.9E-2</v>
      </c>
      <c r="CC61" s="388">
        <v>1.2E-2</v>
      </c>
      <c r="CD61" s="390">
        <f t="shared" si="36"/>
        <v>0.39899999999999997</v>
      </c>
      <c r="CE61" s="388">
        <f t="shared" si="37"/>
        <v>5.6579999999999995</v>
      </c>
      <c r="CF61" s="389">
        <f t="shared" si="37"/>
        <v>7.4159999999999995</v>
      </c>
      <c r="CG61" s="389">
        <v>3.8140000000000001</v>
      </c>
      <c r="CH61" s="389">
        <v>1.18</v>
      </c>
      <c r="CI61" s="389">
        <v>0.77200000000000002</v>
      </c>
      <c r="CJ61" s="389">
        <f t="shared" si="38"/>
        <v>18.839999999999996</v>
      </c>
      <c r="CK61" s="388">
        <v>0.88700000000000001</v>
      </c>
      <c r="CL61" s="388">
        <v>1.2330000000000001</v>
      </c>
      <c r="CM61" s="389">
        <v>3.63</v>
      </c>
      <c r="CN61" s="389">
        <v>1.4079999999999999</v>
      </c>
      <c r="CO61" s="389">
        <f t="shared" si="39"/>
        <v>6.270999999999999</v>
      </c>
      <c r="CP61" s="390">
        <f t="shared" si="40"/>
        <v>1.286</v>
      </c>
      <c r="CQ61" s="392">
        <v>5.3999999999999999E-2</v>
      </c>
      <c r="CR61" s="390">
        <f t="shared" si="41"/>
        <v>27.337999999999994</v>
      </c>
      <c r="CT61" s="268"/>
    </row>
    <row r="62" spans="1:98" ht="12.75" customHeight="1">
      <c r="A62" s="194">
        <v>41699</v>
      </c>
      <c r="B62" s="388">
        <v>1.345</v>
      </c>
      <c r="C62" s="389">
        <v>1.7410000000000001</v>
      </c>
      <c r="D62" s="389">
        <v>0.47499999999999998</v>
      </c>
      <c r="E62" s="389">
        <v>0.307</v>
      </c>
      <c r="F62" s="389">
        <v>0.40400000000000003</v>
      </c>
      <c r="G62" s="389">
        <f t="shared" si="19"/>
        <v>4.2720000000000002</v>
      </c>
      <c r="H62" s="388">
        <v>0.35199999999999998</v>
      </c>
      <c r="I62" s="389">
        <v>0.97399999999999998</v>
      </c>
      <c r="J62" s="389">
        <v>0.28000000000000003</v>
      </c>
      <c r="K62" s="389">
        <f t="shared" si="20"/>
        <v>1.6060000000000001</v>
      </c>
      <c r="L62" s="388">
        <v>0.30399999999999999</v>
      </c>
      <c r="M62" s="388">
        <v>0.26400000000000001</v>
      </c>
      <c r="N62" s="390">
        <f t="shared" si="21"/>
        <v>6.4460000000000006</v>
      </c>
      <c r="O62" s="388">
        <v>1.8109999999999999</v>
      </c>
      <c r="P62" s="389">
        <v>1.1259999999999999</v>
      </c>
      <c r="Q62" s="389">
        <v>0.28699999999999998</v>
      </c>
      <c r="R62" s="389">
        <v>0.20699999999999999</v>
      </c>
      <c r="S62" s="389">
        <v>7.8E-2</v>
      </c>
      <c r="T62" s="389">
        <f t="shared" si="22"/>
        <v>3.5089999999999995</v>
      </c>
      <c r="U62" s="388">
        <v>0.125</v>
      </c>
      <c r="V62" s="389">
        <v>0.35</v>
      </c>
      <c r="W62" s="389">
        <v>0.36599999999999999</v>
      </c>
      <c r="X62" s="389">
        <f t="shared" si="23"/>
        <v>0.84099999999999997</v>
      </c>
      <c r="Y62" s="388">
        <v>0.122</v>
      </c>
      <c r="Z62" s="388">
        <v>0.152</v>
      </c>
      <c r="AA62" s="390">
        <f t="shared" si="24"/>
        <v>4.6239999999999997</v>
      </c>
      <c r="AB62" s="388">
        <v>1.151</v>
      </c>
      <c r="AC62" s="389">
        <v>2.2130000000000001</v>
      </c>
      <c r="AD62" s="389">
        <v>1.0309999999999999</v>
      </c>
      <c r="AE62" s="389">
        <v>0.35499999999999998</v>
      </c>
      <c r="AF62" s="389">
        <v>0.128</v>
      </c>
      <c r="AG62" s="389">
        <f t="shared" si="25"/>
        <v>4.8780000000000001</v>
      </c>
      <c r="AH62" s="388">
        <v>0.41799999999999998</v>
      </c>
      <c r="AI62" s="389">
        <v>1.4550000000000001</v>
      </c>
      <c r="AJ62" s="389">
        <v>0.39400000000000002</v>
      </c>
      <c r="AK62" s="389">
        <f t="shared" si="26"/>
        <v>2.2669999999999999</v>
      </c>
      <c r="AL62" s="388">
        <v>0.54</v>
      </c>
      <c r="AM62" s="388">
        <v>0.14000000000000001</v>
      </c>
      <c r="AN62" s="390">
        <f t="shared" si="27"/>
        <v>7.8249999999999993</v>
      </c>
      <c r="AO62" s="388">
        <v>0.38400000000000001</v>
      </c>
      <c r="AP62" s="389">
        <v>0.35</v>
      </c>
      <c r="AQ62" s="389">
        <v>0.75800000000000001</v>
      </c>
      <c r="AR62" s="389">
        <v>6.8000000000000005E-2</v>
      </c>
      <c r="AS62" s="389">
        <v>2.5000000000000001E-2</v>
      </c>
      <c r="AT62" s="389">
        <f t="shared" si="28"/>
        <v>1.585</v>
      </c>
      <c r="AU62" s="388">
        <v>0.04</v>
      </c>
      <c r="AV62" s="389">
        <v>0.13200000000000001</v>
      </c>
      <c r="AW62" s="389">
        <v>0.215</v>
      </c>
      <c r="AX62" s="389">
        <f t="shared" si="29"/>
        <v>0.38700000000000001</v>
      </c>
      <c r="AY62" s="388">
        <v>0.10299999999999999</v>
      </c>
      <c r="AZ62" s="388">
        <v>6.2E-2</v>
      </c>
      <c r="BA62" s="390">
        <f t="shared" si="30"/>
        <v>2.137</v>
      </c>
      <c r="BB62" s="388">
        <v>0.503</v>
      </c>
      <c r="BC62" s="389">
        <v>1.891</v>
      </c>
      <c r="BD62" s="389">
        <v>0.85</v>
      </c>
      <c r="BE62" s="389">
        <v>0.23899999999999999</v>
      </c>
      <c r="BF62" s="389">
        <v>9.2999999999999999E-2</v>
      </c>
      <c r="BG62" s="389">
        <f t="shared" si="31"/>
        <v>3.5760000000000001</v>
      </c>
      <c r="BH62" s="388">
        <v>0.45900000000000002</v>
      </c>
      <c r="BI62" s="389">
        <v>0.59499999999999997</v>
      </c>
      <c r="BJ62" s="389">
        <v>0.33400000000000002</v>
      </c>
      <c r="BK62" s="389">
        <f t="shared" si="32"/>
        <v>1.3880000000000001</v>
      </c>
      <c r="BL62" s="388">
        <v>0.36899999999999999</v>
      </c>
      <c r="BM62" s="388">
        <v>0.25900000000000001</v>
      </c>
      <c r="BN62" s="390">
        <f t="shared" si="33"/>
        <v>5.5920000000000005</v>
      </c>
      <c r="BO62" s="388">
        <v>7.9000000000000001E-2</v>
      </c>
      <c r="BP62" s="389">
        <v>9.9000000000000005E-2</v>
      </c>
      <c r="BQ62" s="389">
        <v>6.9000000000000006E-2</v>
      </c>
      <c r="BR62" s="389">
        <f t="shared" si="34"/>
        <v>0.247</v>
      </c>
      <c r="BS62" s="388">
        <v>6.4000000000000001E-2</v>
      </c>
      <c r="BT62" s="391">
        <v>1.7999999999999999E-2</v>
      </c>
      <c r="BU62" s="391">
        <v>1E-3</v>
      </c>
      <c r="BV62" s="390">
        <v>0.33</v>
      </c>
      <c r="BW62" s="388">
        <v>2.5999999999999999E-2</v>
      </c>
      <c r="BX62" s="389">
        <v>0.13200000000000001</v>
      </c>
      <c r="BY62" s="389">
        <v>0.11899999999999999</v>
      </c>
      <c r="BZ62" s="389">
        <f t="shared" si="35"/>
        <v>0.27700000000000002</v>
      </c>
      <c r="CA62" s="388">
        <v>6.2E-2</v>
      </c>
      <c r="CB62" s="388">
        <v>4.1000000000000002E-2</v>
      </c>
      <c r="CC62" s="388">
        <v>3.0000000000000001E-3</v>
      </c>
      <c r="CD62" s="390">
        <f t="shared" si="36"/>
        <v>0.38300000000000001</v>
      </c>
      <c r="CE62" s="388">
        <f t="shared" si="37"/>
        <v>5.2989999999999995</v>
      </c>
      <c r="CF62" s="389">
        <f t="shared" si="37"/>
        <v>7.5519999999999996</v>
      </c>
      <c r="CG62" s="389">
        <v>3.544</v>
      </c>
      <c r="CH62" s="389">
        <v>1.212</v>
      </c>
      <c r="CI62" s="389">
        <v>0.73699999999999999</v>
      </c>
      <c r="CJ62" s="389">
        <f t="shared" si="38"/>
        <v>18.343999999999998</v>
      </c>
      <c r="CK62" s="388">
        <v>0.86</v>
      </c>
      <c r="CL62" s="388">
        <v>1.409</v>
      </c>
      <c r="CM62" s="389">
        <v>3.5819999999999999</v>
      </c>
      <c r="CN62" s="389">
        <v>1.6240000000000001</v>
      </c>
      <c r="CO62" s="389">
        <f t="shared" si="39"/>
        <v>6.6150000000000002</v>
      </c>
      <c r="CP62" s="390">
        <f t="shared" si="40"/>
        <v>1.4970000000000001</v>
      </c>
      <c r="CQ62" s="392">
        <v>2.1000000000000001E-2</v>
      </c>
      <c r="CR62" s="390">
        <f t="shared" si="41"/>
        <v>27.336999999999996</v>
      </c>
      <c r="CT62" s="268"/>
    </row>
    <row r="63" spans="1:98" ht="12.75" customHeight="1">
      <c r="A63" s="194">
        <v>41730</v>
      </c>
      <c r="B63" s="388">
        <v>1.4379999999999999</v>
      </c>
      <c r="C63" s="389">
        <v>1.76</v>
      </c>
      <c r="D63" s="389">
        <v>0.52700000000000002</v>
      </c>
      <c r="E63" s="389">
        <v>0.36399999999999999</v>
      </c>
      <c r="F63" s="389">
        <v>0.42</v>
      </c>
      <c r="G63" s="389">
        <f t="shared" si="19"/>
        <v>4.5090000000000003</v>
      </c>
      <c r="H63" s="388">
        <v>0.30599999999999999</v>
      </c>
      <c r="I63" s="389">
        <v>0.97599999999999998</v>
      </c>
      <c r="J63" s="389">
        <v>0.24299999999999999</v>
      </c>
      <c r="K63" s="389">
        <f t="shared" si="20"/>
        <v>1.5249999999999999</v>
      </c>
      <c r="L63" s="388">
        <v>0.23</v>
      </c>
      <c r="M63" s="388">
        <v>0.215</v>
      </c>
      <c r="N63" s="390">
        <f t="shared" si="21"/>
        <v>6.479000000000001</v>
      </c>
      <c r="O63" s="388">
        <v>1.7090000000000001</v>
      </c>
      <c r="P63" s="389">
        <v>1.07</v>
      </c>
      <c r="Q63" s="389">
        <v>0.24199999999999999</v>
      </c>
      <c r="R63" s="389">
        <v>0.17799999999999999</v>
      </c>
      <c r="S63" s="389">
        <v>0.105</v>
      </c>
      <c r="T63" s="389">
        <f t="shared" si="22"/>
        <v>3.3039999999999998</v>
      </c>
      <c r="U63" s="388">
        <v>0.13400000000000001</v>
      </c>
      <c r="V63" s="389">
        <v>0.438</v>
      </c>
      <c r="W63" s="389">
        <v>0.25800000000000001</v>
      </c>
      <c r="X63" s="389">
        <f t="shared" si="23"/>
        <v>0.83000000000000007</v>
      </c>
      <c r="Y63" s="388">
        <v>9.4E-2</v>
      </c>
      <c r="Z63" s="388">
        <v>0.111</v>
      </c>
      <c r="AA63" s="390">
        <f t="shared" si="24"/>
        <v>4.3390000000000004</v>
      </c>
      <c r="AB63" s="388">
        <v>1.081</v>
      </c>
      <c r="AC63" s="389">
        <v>2.2440000000000002</v>
      </c>
      <c r="AD63" s="389">
        <v>1.02</v>
      </c>
      <c r="AE63" s="389">
        <v>0.32300000000000001</v>
      </c>
      <c r="AF63" s="389">
        <v>9.5000000000000001E-2</v>
      </c>
      <c r="AG63" s="389">
        <f t="shared" si="25"/>
        <v>4.7630000000000008</v>
      </c>
      <c r="AH63" s="388">
        <v>0.32900000000000001</v>
      </c>
      <c r="AI63" s="389">
        <v>1.381</v>
      </c>
      <c r="AJ63" s="389">
        <v>0.21</v>
      </c>
      <c r="AK63" s="389">
        <f t="shared" si="26"/>
        <v>1.92</v>
      </c>
      <c r="AL63" s="388">
        <v>0.51300000000000001</v>
      </c>
      <c r="AM63" s="388">
        <v>0.16300000000000001</v>
      </c>
      <c r="AN63" s="390">
        <f t="shared" si="27"/>
        <v>7.3590000000000009</v>
      </c>
      <c r="AO63" s="388">
        <v>0.36699999999999999</v>
      </c>
      <c r="AP63" s="389">
        <v>0.38200000000000001</v>
      </c>
      <c r="AQ63" s="389">
        <v>0.95</v>
      </c>
      <c r="AR63" s="389">
        <v>6.8000000000000005E-2</v>
      </c>
      <c r="AS63" s="389">
        <v>3.7999999999999999E-2</v>
      </c>
      <c r="AT63" s="389">
        <f t="shared" si="28"/>
        <v>1.8049999999999999</v>
      </c>
      <c r="AU63" s="388">
        <v>4.1000000000000002E-2</v>
      </c>
      <c r="AV63" s="389">
        <v>9.0999999999999998E-2</v>
      </c>
      <c r="AW63" s="389">
        <v>0.17799999999999999</v>
      </c>
      <c r="AX63" s="389">
        <f t="shared" si="29"/>
        <v>0.31</v>
      </c>
      <c r="AY63" s="388">
        <v>4.7E-2</v>
      </c>
      <c r="AZ63" s="388">
        <v>3.1E-2</v>
      </c>
      <c r="BA63" s="390">
        <f t="shared" si="30"/>
        <v>2.1930000000000001</v>
      </c>
      <c r="BB63" s="388">
        <v>0.52800000000000002</v>
      </c>
      <c r="BC63" s="389">
        <v>1.8919999999999999</v>
      </c>
      <c r="BD63" s="389">
        <v>0.97299999999999998</v>
      </c>
      <c r="BE63" s="389">
        <v>0.27300000000000002</v>
      </c>
      <c r="BF63" s="389">
        <v>0.10199999999999999</v>
      </c>
      <c r="BG63" s="389">
        <f t="shared" si="31"/>
        <v>3.7679999999999998</v>
      </c>
      <c r="BH63" s="388">
        <v>0.29099999999999998</v>
      </c>
      <c r="BI63" s="389">
        <v>0.67700000000000005</v>
      </c>
      <c r="BJ63" s="389">
        <v>0.35099999999999998</v>
      </c>
      <c r="BK63" s="389">
        <f t="shared" si="32"/>
        <v>1.319</v>
      </c>
      <c r="BL63" s="388">
        <v>0.42199999999999999</v>
      </c>
      <c r="BM63" s="388">
        <v>0.23599999999999999</v>
      </c>
      <c r="BN63" s="390">
        <f t="shared" si="33"/>
        <v>5.7449999999999992</v>
      </c>
      <c r="BO63" s="388">
        <v>7.0000000000000007E-2</v>
      </c>
      <c r="BP63" s="389">
        <v>9.7000000000000003E-2</v>
      </c>
      <c r="BQ63" s="389">
        <v>7.8E-2</v>
      </c>
      <c r="BR63" s="389">
        <f t="shared" si="34"/>
        <v>0.245</v>
      </c>
      <c r="BS63" s="388">
        <v>0.06</v>
      </c>
      <c r="BT63" s="391">
        <v>6.0000000000000001E-3</v>
      </c>
      <c r="BU63" s="391">
        <v>2E-3</v>
      </c>
      <c r="BV63" s="390">
        <v>0.313</v>
      </c>
      <c r="BW63" s="388">
        <v>2.5000000000000001E-2</v>
      </c>
      <c r="BX63" s="389">
        <v>9.6000000000000002E-2</v>
      </c>
      <c r="BY63" s="389">
        <v>9.9000000000000005E-2</v>
      </c>
      <c r="BZ63" s="389">
        <f t="shared" si="35"/>
        <v>0.22</v>
      </c>
      <c r="CA63" s="388">
        <v>7.0000000000000007E-2</v>
      </c>
      <c r="CB63" s="388">
        <v>3.5000000000000003E-2</v>
      </c>
      <c r="CC63" s="388">
        <v>1.2E-2</v>
      </c>
      <c r="CD63" s="390">
        <f t="shared" si="36"/>
        <v>0.33700000000000002</v>
      </c>
      <c r="CE63" s="388">
        <f t="shared" si="37"/>
        <v>5.218</v>
      </c>
      <c r="CF63" s="389">
        <f t="shared" si="37"/>
        <v>7.5410000000000004</v>
      </c>
      <c r="CG63" s="389">
        <v>3.83</v>
      </c>
      <c r="CH63" s="389">
        <v>1.254</v>
      </c>
      <c r="CI63" s="389">
        <v>0.77100000000000002</v>
      </c>
      <c r="CJ63" s="389">
        <f t="shared" si="38"/>
        <v>18.614000000000001</v>
      </c>
      <c r="CK63" s="388">
        <v>0.746</v>
      </c>
      <c r="CL63" s="388">
        <v>1.141</v>
      </c>
      <c r="CM63" s="389">
        <v>3.6280000000000001</v>
      </c>
      <c r="CN63" s="389">
        <v>1.2649999999999999</v>
      </c>
      <c r="CO63" s="389">
        <f t="shared" si="39"/>
        <v>6.0339999999999998</v>
      </c>
      <c r="CP63" s="390">
        <f t="shared" si="40"/>
        <v>1.3470000000000002</v>
      </c>
      <c r="CQ63" s="392">
        <v>2.4E-2</v>
      </c>
      <c r="CR63" s="390">
        <f t="shared" si="41"/>
        <v>26.765000000000001</v>
      </c>
      <c r="CT63" s="268"/>
    </row>
    <row r="64" spans="1:98" ht="12.75" customHeight="1">
      <c r="A64" s="194">
        <v>41760</v>
      </c>
      <c r="B64" s="388">
        <v>1.62</v>
      </c>
      <c r="C64" s="389">
        <v>2.1349999999999998</v>
      </c>
      <c r="D64" s="389">
        <v>0.52400000000000002</v>
      </c>
      <c r="E64" s="389">
        <v>0.40100000000000002</v>
      </c>
      <c r="F64" s="389">
        <v>0.48</v>
      </c>
      <c r="G64" s="389">
        <f t="shared" si="19"/>
        <v>5.16</v>
      </c>
      <c r="H64" s="388">
        <v>0.28000000000000003</v>
      </c>
      <c r="I64" s="389">
        <v>1.1279999999999999</v>
      </c>
      <c r="J64" s="389">
        <v>0.28299999999999997</v>
      </c>
      <c r="K64" s="389">
        <f t="shared" si="20"/>
        <v>1.6909999999999998</v>
      </c>
      <c r="L64" s="388">
        <v>0.26200000000000001</v>
      </c>
      <c r="M64" s="388">
        <v>0.19600000000000001</v>
      </c>
      <c r="N64" s="390">
        <f t="shared" si="21"/>
        <v>7.3089999999999993</v>
      </c>
      <c r="O64" s="388">
        <v>1.895</v>
      </c>
      <c r="P64" s="389">
        <v>1.28</v>
      </c>
      <c r="Q64" s="389">
        <v>0.26600000000000001</v>
      </c>
      <c r="R64" s="389">
        <v>0.216</v>
      </c>
      <c r="S64" s="389">
        <v>0.09</v>
      </c>
      <c r="T64" s="389">
        <f t="shared" si="22"/>
        <v>3.7469999999999999</v>
      </c>
      <c r="U64" s="388">
        <v>0.152</v>
      </c>
      <c r="V64" s="389">
        <v>0.432</v>
      </c>
      <c r="W64" s="389">
        <v>0.50800000000000001</v>
      </c>
      <c r="X64" s="389">
        <f t="shared" si="23"/>
        <v>1.0920000000000001</v>
      </c>
      <c r="Y64" s="388">
        <v>0.13200000000000001</v>
      </c>
      <c r="Z64" s="388">
        <v>0.13300000000000001</v>
      </c>
      <c r="AA64" s="390">
        <f t="shared" si="24"/>
        <v>5.1040000000000001</v>
      </c>
      <c r="AB64" s="388">
        <v>1.43</v>
      </c>
      <c r="AC64" s="389">
        <v>2.7</v>
      </c>
      <c r="AD64" s="389">
        <v>1.23</v>
      </c>
      <c r="AE64" s="389">
        <v>0.45300000000000001</v>
      </c>
      <c r="AF64" s="389">
        <v>0.13800000000000001</v>
      </c>
      <c r="AG64" s="389">
        <f t="shared" si="25"/>
        <v>5.9509999999999996</v>
      </c>
      <c r="AH64" s="388">
        <v>0.33200000000000002</v>
      </c>
      <c r="AI64" s="389">
        <v>1.54</v>
      </c>
      <c r="AJ64" s="389">
        <v>0.35099999999999998</v>
      </c>
      <c r="AK64" s="389">
        <f t="shared" si="26"/>
        <v>2.2229999999999999</v>
      </c>
      <c r="AL64" s="388">
        <v>0.5</v>
      </c>
      <c r="AM64" s="388">
        <v>0.159</v>
      </c>
      <c r="AN64" s="390">
        <f t="shared" si="27"/>
        <v>8.8330000000000002</v>
      </c>
      <c r="AO64" s="388">
        <v>0.53300000000000003</v>
      </c>
      <c r="AP64" s="389">
        <v>0.42499999999999999</v>
      </c>
      <c r="AQ64" s="389">
        <v>1.54</v>
      </c>
      <c r="AR64" s="389">
        <v>8.4000000000000005E-2</v>
      </c>
      <c r="AS64" s="389">
        <v>2.8000000000000001E-2</v>
      </c>
      <c r="AT64" s="389">
        <f t="shared" si="28"/>
        <v>2.6100000000000003</v>
      </c>
      <c r="AU64" s="388">
        <v>4.8000000000000001E-2</v>
      </c>
      <c r="AV64" s="389">
        <v>0.13600000000000001</v>
      </c>
      <c r="AW64" s="389">
        <v>0.21099999999999999</v>
      </c>
      <c r="AX64" s="389">
        <f t="shared" si="29"/>
        <v>0.39500000000000002</v>
      </c>
      <c r="AY64" s="388">
        <v>6.9000000000000006E-2</v>
      </c>
      <c r="AZ64" s="388">
        <v>4.4999999999999998E-2</v>
      </c>
      <c r="BA64" s="390">
        <f t="shared" si="30"/>
        <v>3.1190000000000002</v>
      </c>
      <c r="BB64" s="388">
        <v>0.627</v>
      </c>
      <c r="BC64" s="389">
        <v>2.2320000000000002</v>
      </c>
      <c r="BD64" s="389">
        <v>1.1499999999999999</v>
      </c>
      <c r="BE64" s="389">
        <v>0.28799999999999998</v>
      </c>
      <c r="BF64" s="389">
        <v>9.2999999999999999E-2</v>
      </c>
      <c r="BG64" s="389">
        <f t="shared" si="31"/>
        <v>4.3900000000000006</v>
      </c>
      <c r="BH64" s="388">
        <v>0.38800000000000001</v>
      </c>
      <c r="BI64" s="389">
        <v>0.69099999999999995</v>
      </c>
      <c r="BJ64" s="389">
        <v>0.377</v>
      </c>
      <c r="BK64" s="389">
        <f t="shared" si="32"/>
        <v>1.456</v>
      </c>
      <c r="BL64" s="388">
        <v>0.39900000000000002</v>
      </c>
      <c r="BM64" s="388">
        <v>0.23400000000000001</v>
      </c>
      <c r="BN64" s="390">
        <f t="shared" si="33"/>
        <v>6.479000000000001</v>
      </c>
      <c r="BO64" s="388">
        <v>6.9000000000000006E-2</v>
      </c>
      <c r="BP64" s="389">
        <v>0.11600000000000001</v>
      </c>
      <c r="BQ64" s="389">
        <v>7.6999999999999999E-2</v>
      </c>
      <c r="BR64" s="389">
        <f t="shared" si="34"/>
        <v>0.26200000000000001</v>
      </c>
      <c r="BS64" s="388">
        <v>8.5000000000000006E-2</v>
      </c>
      <c r="BT64" s="391">
        <v>1.2E-2</v>
      </c>
      <c r="BU64" s="391">
        <v>2E-3</v>
      </c>
      <c r="BV64" s="390">
        <v>0.36099999999999999</v>
      </c>
      <c r="BW64" s="388">
        <v>3.5999999999999997E-2</v>
      </c>
      <c r="BX64" s="389">
        <v>0.161</v>
      </c>
      <c r="BY64" s="389">
        <v>0.109</v>
      </c>
      <c r="BZ64" s="389">
        <f t="shared" si="35"/>
        <v>0.30599999999999999</v>
      </c>
      <c r="CA64" s="388">
        <v>9.5000000000000001E-2</v>
      </c>
      <c r="CB64" s="388">
        <v>4.2999999999999997E-2</v>
      </c>
      <c r="CC64" s="388">
        <v>5.0000000000000001E-3</v>
      </c>
      <c r="CD64" s="390">
        <f t="shared" si="36"/>
        <v>0.44899999999999995</v>
      </c>
      <c r="CE64" s="388">
        <f t="shared" si="37"/>
        <v>6.21</v>
      </c>
      <c r="CF64" s="389">
        <f t="shared" si="37"/>
        <v>9.0489999999999995</v>
      </c>
      <c r="CG64" s="389">
        <v>4.8179999999999996</v>
      </c>
      <c r="CH64" s="389">
        <v>1.5109999999999999</v>
      </c>
      <c r="CI64" s="389">
        <v>0.83799999999999997</v>
      </c>
      <c r="CJ64" s="389">
        <f t="shared" si="38"/>
        <v>22.425999999999998</v>
      </c>
      <c r="CK64" s="388">
        <v>0.749</v>
      </c>
      <c r="CL64" s="388">
        <v>1.232</v>
      </c>
      <c r="CM64" s="389">
        <v>4.0149999999999997</v>
      </c>
      <c r="CN64" s="389">
        <v>1.79</v>
      </c>
      <c r="CO64" s="389">
        <f t="shared" si="39"/>
        <v>7.0369999999999999</v>
      </c>
      <c r="CP64" s="390">
        <f t="shared" si="40"/>
        <v>1.4170000000000003</v>
      </c>
      <c r="CQ64" s="392">
        <v>2.5000000000000001E-2</v>
      </c>
      <c r="CR64" s="390">
        <f t="shared" si="41"/>
        <v>31.654</v>
      </c>
      <c r="CT64" s="268"/>
    </row>
    <row r="65" spans="1:98" ht="12.75" customHeight="1">
      <c r="A65" s="194">
        <v>41791</v>
      </c>
      <c r="B65" s="388">
        <v>1.5940000000000001</v>
      </c>
      <c r="C65" s="389">
        <v>1.635</v>
      </c>
      <c r="D65" s="389">
        <v>0.504</v>
      </c>
      <c r="E65" s="389">
        <v>0.34899999999999998</v>
      </c>
      <c r="F65" s="389">
        <v>0.34899999999999998</v>
      </c>
      <c r="G65" s="389">
        <f t="shared" si="19"/>
        <v>4.431</v>
      </c>
      <c r="H65" s="388">
        <v>0.22900000000000001</v>
      </c>
      <c r="I65" s="389">
        <v>0.92400000000000004</v>
      </c>
      <c r="J65" s="389">
        <v>0.187</v>
      </c>
      <c r="K65" s="389">
        <f t="shared" si="20"/>
        <v>1.34</v>
      </c>
      <c r="L65" s="388">
        <v>0.16800000000000001</v>
      </c>
      <c r="M65" s="388">
        <v>0.28999999999999998</v>
      </c>
      <c r="N65" s="390">
        <f t="shared" si="21"/>
        <v>6.2290000000000001</v>
      </c>
      <c r="O65" s="388">
        <v>1.74</v>
      </c>
      <c r="P65" s="389">
        <v>1.044</v>
      </c>
      <c r="Q65" s="389">
        <v>0.27300000000000002</v>
      </c>
      <c r="R65" s="389">
        <v>0.20100000000000001</v>
      </c>
      <c r="S65" s="389">
        <v>9.4E-2</v>
      </c>
      <c r="T65" s="389">
        <f t="shared" si="22"/>
        <v>3.3519999999999999</v>
      </c>
      <c r="U65" s="388">
        <v>0.376</v>
      </c>
      <c r="V65" s="389">
        <v>0.40799999999999997</v>
      </c>
      <c r="W65" s="389">
        <v>0.192</v>
      </c>
      <c r="X65" s="389">
        <f t="shared" si="23"/>
        <v>0.97599999999999998</v>
      </c>
      <c r="Y65" s="388">
        <v>0.09</v>
      </c>
      <c r="Z65" s="388">
        <v>0.19900000000000001</v>
      </c>
      <c r="AA65" s="390">
        <f t="shared" si="24"/>
        <v>4.6169999999999991</v>
      </c>
      <c r="AB65" s="388">
        <v>1.35</v>
      </c>
      <c r="AC65" s="389">
        <v>2.5779999999999998</v>
      </c>
      <c r="AD65" s="389">
        <v>1.421</v>
      </c>
      <c r="AE65" s="389">
        <v>0.35199999999999998</v>
      </c>
      <c r="AF65" s="389">
        <v>0.11700000000000001</v>
      </c>
      <c r="AG65" s="389">
        <f t="shared" si="25"/>
        <v>5.8180000000000005</v>
      </c>
      <c r="AH65" s="388">
        <v>0.48199999999999998</v>
      </c>
      <c r="AI65" s="389">
        <v>1.343</v>
      </c>
      <c r="AJ65" s="389">
        <v>0.33</v>
      </c>
      <c r="AK65" s="389">
        <f t="shared" si="26"/>
        <v>2.1549999999999998</v>
      </c>
      <c r="AL65" s="388">
        <v>0.36299999999999999</v>
      </c>
      <c r="AM65" s="388">
        <v>0.20200000000000001</v>
      </c>
      <c r="AN65" s="390">
        <f t="shared" si="27"/>
        <v>8.5380000000000003</v>
      </c>
      <c r="AO65" s="388">
        <v>0.53300000000000003</v>
      </c>
      <c r="AP65" s="389">
        <v>0.372</v>
      </c>
      <c r="AQ65" s="389">
        <v>0.52800000000000002</v>
      </c>
      <c r="AR65" s="389">
        <v>6.5000000000000002E-2</v>
      </c>
      <c r="AS65" s="389">
        <v>2.5999999999999999E-2</v>
      </c>
      <c r="AT65" s="389">
        <f t="shared" si="28"/>
        <v>1.524</v>
      </c>
      <c r="AU65" s="388">
        <v>2.4E-2</v>
      </c>
      <c r="AV65" s="389">
        <v>0.113</v>
      </c>
      <c r="AW65" s="389">
        <v>0.152</v>
      </c>
      <c r="AX65" s="389">
        <f t="shared" si="29"/>
        <v>0.28900000000000003</v>
      </c>
      <c r="AY65" s="388">
        <v>4.7E-2</v>
      </c>
      <c r="AZ65" s="388">
        <v>5.8000000000000003E-2</v>
      </c>
      <c r="BA65" s="390">
        <f t="shared" si="30"/>
        <v>1.9180000000000001</v>
      </c>
      <c r="BB65" s="388">
        <v>0.55100000000000005</v>
      </c>
      <c r="BC65" s="389">
        <v>1.7649999999999999</v>
      </c>
      <c r="BD65" s="389">
        <v>0.97199999999999998</v>
      </c>
      <c r="BE65" s="389">
        <v>0.20300000000000001</v>
      </c>
      <c r="BF65" s="389">
        <v>9.5000000000000001E-2</v>
      </c>
      <c r="BG65" s="389">
        <f t="shared" si="31"/>
        <v>3.5859999999999999</v>
      </c>
      <c r="BH65" s="388">
        <v>0.33600000000000002</v>
      </c>
      <c r="BI65" s="389">
        <v>0.65900000000000003</v>
      </c>
      <c r="BJ65" s="389">
        <v>0.29299999999999998</v>
      </c>
      <c r="BK65" s="389">
        <f t="shared" si="32"/>
        <v>1.288</v>
      </c>
      <c r="BL65" s="388">
        <v>0.36899999999999999</v>
      </c>
      <c r="BM65" s="388">
        <v>0.247</v>
      </c>
      <c r="BN65" s="390">
        <f t="shared" si="33"/>
        <v>5.49</v>
      </c>
      <c r="BO65" s="388">
        <v>7.8E-2</v>
      </c>
      <c r="BP65" s="389">
        <v>8.3000000000000004E-2</v>
      </c>
      <c r="BQ65" s="389">
        <v>6.8000000000000005E-2</v>
      </c>
      <c r="BR65" s="389">
        <f t="shared" si="34"/>
        <v>0.22900000000000001</v>
      </c>
      <c r="BS65" s="388">
        <v>8.2000000000000003E-2</v>
      </c>
      <c r="BT65" s="391">
        <v>7.0000000000000001E-3</v>
      </c>
      <c r="BU65" s="391">
        <v>0</v>
      </c>
      <c r="BV65" s="390">
        <v>0.318</v>
      </c>
      <c r="BW65" s="388">
        <v>2.1999999999999999E-2</v>
      </c>
      <c r="BX65" s="389">
        <v>0.122</v>
      </c>
      <c r="BY65" s="389">
        <v>8.2000000000000003E-2</v>
      </c>
      <c r="BZ65" s="389">
        <f t="shared" si="35"/>
        <v>0.22599999999999998</v>
      </c>
      <c r="CA65" s="388">
        <v>0.104</v>
      </c>
      <c r="CB65" s="388">
        <v>2.3E-2</v>
      </c>
      <c r="CC65" s="388">
        <v>1.7000000000000001E-2</v>
      </c>
      <c r="CD65" s="390">
        <f t="shared" si="36"/>
        <v>0.37</v>
      </c>
      <c r="CE65" s="388">
        <f t="shared" si="37"/>
        <v>5.8680000000000003</v>
      </c>
      <c r="CF65" s="389">
        <f t="shared" si="37"/>
        <v>7.5990000000000002</v>
      </c>
      <c r="CG65" s="389">
        <v>3.8039999999999998</v>
      </c>
      <c r="CH65" s="389">
        <v>1.2070000000000001</v>
      </c>
      <c r="CI65" s="389">
        <v>0.68799999999999994</v>
      </c>
      <c r="CJ65" s="389">
        <f t="shared" si="38"/>
        <v>19.166</v>
      </c>
      <c r="CK65" s="388">
        <v>0.97099999999999997</v>
      </c>
      <c r="CL65" s="388">
        <v>1.502</v>
      </c>
      <c r="CM65" s="389">
        <v>3.5329999999999999</v>
      </c>
      <c r="CN65" s="389">
        <v>1.1990000000000001</v>
      </c>
      <c r="CO65" s="389">
        <f t="shared" si="39"/>
        <v>6.234</v>
      </c>
      <c r="CP65" s="390">
        <f t="shared" si="40"/>
        <v>1.0669999999999999</v>
      </c>
      <c r="CQ65" s="392">
        <v>4.2000000000000003E-2</v>
      </c>
      <c r="CR65" s="390">
        <f t="shared" si="41"/>
        <v>27.48</v>
      </c>
      <c r="CT65" s="268"/>
    </row>
    <row r="66" spans="1:98" ht="12.75" customHeight="1">
      <c r="A66" s="194">
        <v>41821</v>
      </c>
      <c r="B66" s="388">
        <v>1.754</v>
      </c>
      <c r="C66" s="389">
        <v>1.645</v>
      </c>
      <c r="D66" s="389">
        <v>0.505</v>
      </c>
      <c r="E66" s="389">
        <v>0.33800000000000002</v>
      </c>
      <c r="F66" s="389">
        <v>0.38300000000000001</v>
      </c>
      <c r="G66" s="389">
        <f t="shared" si="19"/>
        <v>4.625</v>
      </c>
      <c r="H66" s="388">
        <v>0.317</v>
      </c>
      <c r="I66" s="389">
        <v>0.98899999999999999</v>
      </c>
      <c r="J66" s="389">
        <v>0.22700000000000001</v>
      </c>
      <c r="K66" s="389">
        <f t="shared" si="20"/>
        <v>1.5330000000000001</v>
      </c>
      <c r="L66" s="388">
        <v>0.248</v>
      </c>
      <c r="M66" s="388">
        <v>0.32500000000000001</v>
      </c>
      <c r="N66" s="390">
        <f t="shared" si="21"/>
        <v>6.7310000000000008</v>
      </c>
      <c r="O66" s="388">
        <v>1.8320000000000001</v>
      </c>
      <c r="P66" s="389">
        <v>0.95299999999999996</v>
      </c>
      <c r="Q66" s="389">
        <v>0.27800000000000002</v>
      </c>
      <c r="R66" s="389">
        <v>0.191</v>
      </c>
      <c r="S66" s="389">
        <v>8.7999999999999995E-2</v>
      </c>
      <c r="T66" s="389">
        <f t="shared" si="22"/>
        <v>3.3420000000000001</v>
      </c>
      <c r="U66" s="388">
        <v>0.161</v>
      </c>
      <c r="V66" s="389">
        <v>0.33700000000000002</v>
      </c>
      <c r="W66" s="389">
        <v>0.219</v>
      </c>
      <c r="X66" s="389">
        <f t="shared" si="23"/>
        <v>0.71699999999999997</v>
      </c>
      <c r="Y66" s="388">
        <v>0.114</v>
      </c>
      <c r="Z66" s="388">
        <v>0.111</v>
      </c>
      <c r="AA66" s="390">
        <f t="shared" si="24"/>
        <v>4.2839999999999998</v>
      </c>
      <c r="AB66" s="388">
        <v>1.391</v>
      </c>
      <c r="AC66" s="389">
        <v>2.2240000000000002</v>
      </c>
      <c r="AD66" s="389">
        <v>1.0329999999999999</v>
      </c>
      <c r="AE66" s="389">
        <v>0.39200000000000002</v>
      </c>
      <c r="AF66" s="389">
        <v>0.128</v>
      </c>
      <c r="AG66" s="389">
        <f t="shared" si="25"/>
        <v>5.1680000000000001</v>
      </c>
      <c r="AH66" s="388">
        <v>0.60199999999999998</v>
      </c>
      <c r="AI66" s="389">
        <v>1.3720000000000001</v>
      </c>
      <c r="AJ66" s="389">
        <v>0.255</v>
      </c>
      <c r="AK66" s="389">
        <f t="shared" si="26"/>
        <v>2.2290000000000001</v>
      </c>
      <c r="AL66" s="388">
        <v>0.46200000000000002</v>
      </c>
      <c r="AM66" s="388">
        <v>0.183</v>
      </c>
      <c r="AN66" s="390">
        <f t="shared" si="27"/>
        <v>8.0419999999999998</v>
      </c>
      <c r="AO66" s="388">
        <v>0.44900000000000001</v>
      </c>
      <c r="AP66" s="389">
        <v>0.34599999999999997</v>
      </c>
      <c r="AQ66" s="389">
        <v>0.51700000000000002</v>
      </c>
      <c r="AR66" s="389">
        <v>7.0999999999999994E-2</v>
      </c>
      <c r="AS66" s="389">
        <v>4.4999999999999998E-2</v>
      </c>
      <c r="AT66" s="389">
        <f t="shared" si="28"/>
        <v>1.4279999999999997</v>
      </c>
      <c r="AU66" s="388">
        <v>3.5999999999999997E-2</v>
      </c>
      <c r="AV66" s="389">
        <v>0.125</v>
      </c>
      <c r="AW66" s="389">
        <v>0.123</v>
      </c>
      <c r="AX66" s="389">
        <f t="shared" si="29"/>
        <v>0.28400000000000003</v>
      </c>
      <c r="AY66" s="388">
        <v>7.0000000000000007E-2</v>
      </c>
      <c r="AZ66" s="388">
        <v>6.0999999999999999E-2</v>
      </c>
      <c r="BA66" s="390">
        <f t="shared" si="30"/>
        <v>1.8429999999999997</v>
      </c>
      <c r="BB66" s="388">
        <v>0.51700000000000002</v>
      </c>
      <c r="BC66" s="389">
        <v>1.8660000000000001</v>
      </c>
      <c r="BD66" s="389">
        <v>0.98599999999999999</v>
      </c>
      <c r="BE66" s="389">
        <v>0.217</v>
      </c>
      <c r="BF66" s="389">
        <v>0.10100000000000001</v>
      </c>
      <c r="BG66" s="389">
        <f t="shared" si="31"/>
        <v>3.6869999999999998</v>
      </c>
      <c r="BH66" s="388">
        <v>0.41499999999999998</v>
      </c>
      <c r="BI66" s="389">
        <v>0.65200000000000002</v>
      </c>
      <c r="BJ66" s="389">
        <v>0.51900000000000002</v>
      </c>
      <c r="BK66" s="389">
        <f t="shared" si="32"/>
        <v>1.5859999999999999</v>
      </c>
      <c r="BL66" s="388">
        <v>0.29299999999999998</v>
      </c>
      <c r="BM66" s="388">
        <v>0.25600000000000001</v>
      </c>
      <c r="BN66" s="390">
        <f t="shared" si="33"/>
        <v>5.8219999999999992</v>
      </c>
      <c r="BO66" s="388">
        <v>7.5999999999999998E-2</v>
      </c>
      <c r="BP66" s="389">
        <v>0.104</v>
      </c>
      <c r="BQ66" s="389">
        <v>0.11799999999999999</v>
      </c>
      <c r="BR66" s="389">
        <f t="shared" si="34"/>
        <v>0.29799999999999999</v>
      </c>
      <c r="BS66" s="388">
        <v>8.7999999999999995E-2</v>
      </c>
      <c r="BT66" s="391">
        <v>8.0000000000000002E-3</v>
      </c>
      <c r="BU66" s="391">
        <v>0</v>
      </c>
      <c r="BV66" s="390">
        <v>0.39400000000000002</v>
      </c>
      <c r="BW66" s="388">
        <v>2.9000000000000001E-2</v>
      </c>
      <c r="BX66" s="389">
        <v>0.157</v>
      </c>
      <c r="BY66" s="389">
        <v>0.11600000000000001</v>
      </c>
      <c r="BZ66" s="389">
        <f t="shared" si="35"/>
        <v>0.30199999999999999</v>
      </c>
      <c r="CA66" s="388">
        <v>0.113</v>
      </c>
      <c r="CB66" s="388">
        <v>3.1E-2</v>
      </c>
      <c r="CC66" s="388">
        <v>2.1000000000000001E-2</v>
      </c>
      <c r="CD66" s="390">
        <f t="shared" si="36"/>
        <v>0.46699999999999997</v>
      </c>
      <c r="CE66" s="388">
        <f t="shared" si="37"/>
        <v>6.048</v>
      </c>
      <c r="CF66" s="389">
        <f t="shared" si="37"/>
        <v>7.2950000000000017</v>
      </c>
      <c r="CG66" s="389">
        <v>3.5</v>
      </c>
      <c r="CH66" s="389">
        <v>1.2490000000000001</v>
      </c>
      <c r="CI66" s="389">
        <v>0.75800000000000001</v>
      </c>
      <c r="CJ66" s="389">
        <f t="shared" si="38"/>
        <v>18.850000000000001</v>
      </c>
      <c r="CK66" s="388">
        <v>0.91400000000000003</v>
      </c>
      <c r="CL66" s="388">
        <v>1.587</v>
      </c>
      <c r="CM66" s="389">
        <v>3.585</v>
      </c>
      <c r="CN66" s="389">
        <v>1.3779999999999999</v>
      </c>
      <c r="CO66" s="389">
        <f t="shared" si="39"/>
        <v>6.55</v>
      </c>
      <c r="CP66" s="390">
        <f t="shared" si="40"/>
        <v>1.226</v>
      </c>
      <c r="CQ66" s="392">
        <v>4.2999999999999997E-2</v>
      </c>
      <c r="CR66" s="390">
        <f t="shared" si="41"/>
        <v>27.583000000000002</v>
      </c>
      <c r="CT66" s="268"/>
    </row>
    <row r="67" spans="1:98" ht="12.75" customHeight="1">
      <c r="A67" s="194">
        <v>41852</v>
      </c>
      <c r="B67" s="388">
        <v>1.623</v>
      </c>
      <c r="C67" s="389">
        <v>1.6220000000000001</v>
      </c>
      <c r="D67" s="389">
        <v>0.46300000000000002</v>
      </c>
      <c r="E67" s="389">
        <v>0.308</v>
      </c>
      <c r="F67" s="389">
        <v>0.374</v>
      </c>
      <c r="G67" s="389">
        <f t="shared" si="19"/>
        <v>4.3899999999999997</v>
      </c>
      <c r="H67" s="388">
        <v>0.34899999999999998</v>
      </c>
      <c r="I67" s="389">
        <v>0.96599999999999997</v>
      </c>
      <c r="J67" s="389">
        <v>0.182</v>
      </c>
      <c r="K67" s="389">
        <f t="shared" si="20"/>
        <v>1.4969999999999999</v>
      </c>
      <c r="L67" s="388">
        <v>0.185</v>
      </c>
      <c r="M67" s="388">
        <v>0.151</v>
      </c>
      <c r="N67" s="390">
        <f t="shared" si="21"/>
        <v>6.222999999999999</v>
      </c>
      <c r="O67" s="388">
        <v>1.7709999999999999</v>
      </c>
      <c r="P67" s="389">
        <v>0.89200000000000002</v>
      </c>
      <c r="Q67" s="389">
        <v>0.24199999999999999</v>
      </c>
      <c r="R67" s="389">
        <v>0.17399999999999999</v>
      </c>
      <c r="S67" s="389">
        <v>9.6000000000000002E-2</v>
      </c>
      <c r="T67" s="389">
        <f t="shared" si="22"/>
        <v>3.1749999999999998</v>
      </c>
      <c r="U67" s="388">
        <v>0.11</v>
      </c>
      <c r="V67" s="389">
        <v>0.33500000000000002</v>
      </c>
      <c r="W67" s="389">
        <v>0.24099999999999999</v>
      </c>
      <c r="X67" s="389">
        <f t="shared" si="23"/>
        <v>0.68599999999999994</v>
      </c>
      <c r="Y67" s="388">
        <v>9.0999999999999998E-2</v>
      </c>
      <c r="Z67" s="388">
        <v>0.156</v>
      </c>
      <c r="AA67" s="390">
        <f t="shared" si="24"/>
        <v>4.1079999999999997</v>
      </c>
      <c r="AB67" s="388">
        <v>1.379</v>
      </c>
      <c r="AC67" s="389">
        <v>2.3919999999999999</v>
      </c>
      <c r="AD67" s="389">
        <v>1.0680000000000001</v>
      </c>
      <c r="AE67" s="389">
        <v>0.375</v>
      </c>
      <c r="AF67" s="389">
        <v>0.111</v>
      </c>
      <c r="AG67" s="389">
        <f t="shared" si="25"/>
        <v>5.3250000000000002</v>
      </c>
      <c r="AH67" s="388">
        <v>0.44600000000000001</v>
      </c>
      <c r="AI67" s="389">
        <v>1.361</v>
      </c>
      <c r="AJ67" s="389">
        <v>0.34</v>
      </c>
      <c r="AK67" s="389">
        <f t="shared" si="26"/>
        <v>2.1469999999999998</v>
      </c>
      <c r="AL67" s="388">
        <v>0.40799999999999997</v>
      </c>
      <c r="AM67" s="388">
        <v>0.20200000000000001</v>
      </c>
      <c r="AN67" s="390">
        <f t="shared" si="27"/>
        <v>8.0820000000000007</v>
      </c>
      <c r="AO67" s="388">
        <v>0.39400000000000002</v>
      </c>
      <c r="AP67" s="389">
        <v>0.311</v>
      </c>
      <c r="AQ67" s="389">
        <v>0.83499999999999996</v>
      </c>
      <c r="AR67" s="389">
        <v>6.6000000000000003E-2</v>
      </c>
      <c r="AS67" s="389">
        <v>3.1E-2</v>
      </c>
      <c r="AT67" s="389">
        <f t="shared" si="28"/>
        <v>1.637</v>
      </c>
      <c r="AU67" s="388">
        <v>4.5999999999999999E-2</v>
      </c>
      <c r="AV67" s="389">
        <v>9.9000000000000005E-2</v>
      </c>
      <c r="AW67" s="389">
        <v>0.157</v>
      </c>
      <c r="AX67" s="389">
        <f t="shared" si="29"/>
        <v>0.30200000000000005</v>
      </c>
      <c r="AY67" s="388">
        <v>5.0999999999999997E-2</v>
      </c>
      <c r="AZ67" s="388">
        <v>0.1</v>
      </c>
      <c r="BA67" s="390">
        <f t="shared" si="30"/>
        <v>2.09</v>
      </c>
      <c r="BB67" s="388">
        <v>0.54300000000000004</v>
      </c>
      <c r="BC67" s="389">
        <v>1.782</v>
      </c>
      <c r="BD67" s="389">
        <v>0.91700000000000004</v>
      </c>
      <c r="BE67" s="389">
        <v>0.247</v>
      </c>
      <c r="BF67" s="389">
        <v>0.112</v>
      </c>
      <c r="BG67" s="389">
        <f t="shared" si="31"/>
        <v>3.601</v>
      </c>
      <c r="BH67" s="388">
        <v>0.32500000000000001</v>
      </c>
      <c r="BI67" s="389">
        <v>0.55400000000000005</v>
      </c>
      <c r="BJ67" s="389">
        <v>0.32200000000000001</v>
      </c>
      <c r="BK67" s="389">
        <f t="shared" si="32"/>
        <v>1.2010000000000001</v>
      </c>
      <c r="BL67" s="388">
        <v>0.36</v>
      </c>
      <c r="BM67" s="388">
        <v>0.223</v>
      </c>
      <c r="BN67" s="390">
        <f t="shared" si="33"/>
        <v>5.3849999999999998</v>
      </c>
      <c r="BO67" s="388">
        <v>0.42</v>
      </c>
      <c r="BP67" s="389">
        <v>0.23400000000000001</v>
      </c>
      <c r="BQ67" s="389">
        <v>0.127</v>
      </c>
      <c r="BR67" s="389">
        <f t="shared" si="34"/>
        <v>0.78100000000000003</v>
      </c>
      <c r="BS67" s="388">
        <v>9.2999999999999999E-2</v>
      </c>
      <c r="BT67" s="391">
        <v>0.02</v>
      </c>
      <c r="BU67" s="391">
        <v>0</v>
      </c>
      <c r="BV67" s="390">
        <v>0.89400000000000002</v>
      </c>
      <c r="BW67" s="388">
        <v>0.04</v>
      </c>
      <c r="BX67" s="389">
        <v>0.13</v>
      </c>
      <c r="BY67" s="389">
        <v>6.7000000000000004E-2</v>
      </c>
      <c r="BZ67" s="389">
        <f t="shared" si="35"/>
        <v>0.23700000000000002</v>
      </c>
      <c r="CA67" s="388">
        <v>6.0999999999999999E-2</v>
      </c>
      <c r="CB67" s="388">
        <v>2.5000000000000001E-2</v>
      </c>
      <c r="CC67" s="388">
        <v>6.0000000000000001E-3</v>
      </c>
      <c r="CD67" s="390">
        <f t="shared" si="36"/>
        <v>0.32900000000000001</v>
      </c>
      <c r="CE67" s="388">
        <f t="shared" si="37"/>
        <v>6.1700000000000008</v>
      </c>
      <c r="CF67" s="389">
        <f t="shared" si="37"/>
        <v>7.3630000000000004</v>
      </c>
      <c r="CG67" s="389">
        <v>3.6480000000000001</v>
      </c>
      <c r="CH67" s="389">
        <v>1.2270000000000001</v>
      </c>
      <c r="CI67" s="389">
        <v>0.73799999999999999</v>
      </c>
      <c r="CJ67" s="389">
        <f t="shared" si="38"/>
        <v>19.146000000000001</v>
      </c>
      <c r="CK67" s="388">
        <v>0.78600000000000003</v>
      </c>
      <c r="CL67" s="388">
        <v>1.304</v>
      </c>
      <c r="CM67" s="389">
        <v>3.415</v>
      </c>
      <c r="CN67" s="389">
        <v>1.268</v>
      </c>
      <c r="CO67" s="389">
        <f t="shared" si="39"/>
        <v>5.9870000000000001</v>
      </c>
      <c r="CP67" s="390">
        <f t="shared" si="40"/>
        <v>1.1399999999999999</v>
      </c>
      <c r="CQ67" s="392">
        <v>5.1999999999999998E-2</v>
      </c>
      <c r="CR67" s="390">
        <f t="shared" si="41"/>
        <v>27.111000000000001</v>
      </c>
      <c r="CT67" s="268"/>
    </row>
    <row r="68" spans="1:98" ht="12.75" customHeight="1">
      <c r="A68" s="194">
        <v>41883</v>
      </c>
      <c r="B68" s="388">
        <v>1.55</v>
      </c>
      <c r="C68" s="389">
        <v>1.7509999999999999</v>
      </c>
      <c r="D68" s="389">
        <v>0.43099999999999999</v>
      </c>
      <c r="E68" s="389">
        <v>0.373</v>
      </c>
      <c r="F68" s="389">
        <v>0.38600000000000001</v>
      </c>
      <c r="G68" s="389">
        <f t="shared" si="19"/>
        <v>4.4910000000000005</v>
      </c>
      <c r="H68" s="388">
        <v>0.29799999999999999</v>
      </c>
      <c r="I68" s="389">
        <v>1.032</v>
      </c>
      <c r="J68" s="389">
        <v>0.27300000000000002</v>
      </c>
      <c r="K68" s="389">
        <f t="shared" si="20"/>
        <v>1.6030000000000002</v>
      </c>
      <c r="L68" s="388">
        <v>0.248</v>
      </c>
      <c r="M68" s="388">
        <v>0.17499999999999999</v>
      </c>
      <c r="N68" s="390">
        <f t="shared" si="21"/>
        <v>6.5170000000000012</v>
      </c>
      <c r="O68" s="388">
        <v>1.9019999999999999</v>
      </c>
      <c r="P68" s="389">
        <v>1.0960000000000001</v>
      </c>
      <c r="Q68" s="389">
        <v>0.27900000000000003</v>
      </c>
      <c r="R68" s="389">
        <v>0.185</v>
      </c>
      <c r="S68" s="389">
        <v>9.6000000000000002E-2</v>
      </c>
      <c r="T68" s="389">
        <f t="shared" si="22"/>
        <v>3.5580000000000003</v>
      </c>
      <c r="U68" s="388">
        <v>0.157</v>
      </c>
      <c r="V68" s="389">
        <v>0.38500000000000001</v>
      </c>
      <c r="W68" s="389">
        <v>0.28399999999999997</v>
      </c>
      <c r="X68" s="389">
        <f t="shared" si="23"/>
        <v>0.82600000000000007</v>
      </c>
      <c r="Y68" s="388">
        <v>9.8000000000000004E-2</v>
      </c>
      <c r="Z68" s="388">
        <v>0.106</v>
      </c>
      <c r="AA68" s="390">
        <f t="shared" si="24"/>
        <v>4.5880000000000001</v>
      </c>
      <c r="AB68" s="388">
        <v>1.2729999999999999</v>
      </c>
      <c r="AC68" s="389">
        <v>2.3010000000000002</v>
      </c>
      <c r="AD68" s="389">
        <v>1.0469999999999999</v>
      </c>
      <c r="AE68" s="389">
        <v>0.38400000000000001</v>
      </c>
      <c r="AF68" s="389">
        <v>0.13100000000000001</v>
      </c>
      <c r="AG68" s="389">
        <f t="shared" si="25"/>
        <v>5.1360000000000001</v>
      </c>
      <c r="AH68" s="388">
        <v>0.51600000000000001</v>
      </c>
      <c r="AI68" s="389">
        <v>1.3879999999999999</v>
      </c>
      <c r="AJ68" s="389">
        <v>0.33400000000000002</v>
      </c>
      <c r="AK68" s="389">
        <f t="shared" si="26"/>
        <v>2.238</v>
      </c>
      <c r="AL68" s="388">
        <v>0.45</v>
      </c>
      <c r="AM68" s="388">
        <v>0.21</v>
      </c>
      <c r="AN68" s="390">
        <f t="shared" si="27"/>
        <v>8.0340000000000007</v>
      </c>
      <c r="AO68" s="388">
        <v>0.46400000000000002</v>
      </c>
      <c r="AP68" s="389">
        <v>0.40400000000000003</v>
      </c>
      <c r="AQ68" s="389">
        <v>0.89</v>
      </c>
      <c r="AR68" s="389">
        <v>7.4999999999999997E-2</v>
      </c>
      <c r="AS68" s="389">
        <v>0.05</v>
      </c>
      <c r="AT68" s="389">
        <f t="shared" si="28"/>
        <v>1.883</v>
      </c>
      <c r="AU68" s="388">
        <v>3.7999999999999999E-2</v>
      </c>
      <c r="AV68" s="389">
        <v>0.10299999999999999</v>
      </c>
      <c r="AW68" s="389">
        <v>0.19800000000000001</v>
      </c>
      <c r="AX68" s="389">
        <f t="shared" si="29"/>
        <v>0.33899999999999997</v>
      </c>
      <c r="AY68" s="388">
        <v>6.0999999999999999E-2</v>
      </c>
      <c r="AZ68" s="388">
        <v>5.2999999999999999E-2</v>
      </c>
      <c r="BA68" s="390">
        <f t="shared" si="30"/>
        <v>2.3359999999999999</v>
      </c>
      <c r="BB68" s="388">
        <v>0.52100000000000002</v>
      </c>
      <c r="BC68" s="389">
        <v>1.8169999999999999</v>
      </c>
      <c r="BD68" s="389">
        <v>0.98799999999999999</v>
      </c>
      <c r="BE68" s="389">
        <v>0.26</v>
      </c>
      <c r="BF68" s="389">
        <v>0.114</v>
      </c>
      <c r="BG68" s="389">
        <f t="shared" si="31"/>
        <v>3.7</v>
      </c>
      <c r="BH68" s="388">
        <v>0.318</v>
      </c>
      <c r="BI68" s="389">
        <v>0.52900000000000003</v>
      </c>
      <c r="BJ68" s="389">
        <v>0.38200000000000001</v>
      </c>
      <c r="BK68" s="389">
        <f t="shared" si="32"/>
        <v>1.2290000000000001</v>
      </c>
      <c r="BL68" s="388">
        <v>0.316</v>
      </c>
      <c r="BM68" s="388">
        <v>0.23200000000000001</v>
      </c>
      <c r="BN68" s="390">
        <f t="shared" si="33"/>
        <v>5.4770000000000003</v>
      </c>
      <c r="BO68" s="388">
        <v>9.2999999999999999E-2</v>
      </c>
      <c r="BP68" s="389">
        <v>0.11600000000000001</v>
      </c>
      <c r="BQ68" s="389">
        <v>9.5000000000000001E-2</v>
      </c>
      <c r="BR68" s="389">
        <f t="shared" si="34"/>
        <v>0.30400000000000005</v>
      </c>
      <c r="BS68" s="388">
        <v>6.4000000000000001E-2</v>
      </c>
      <c r="BT68" s="391">
        <v>0.01</v>
      </c>
      <c r="BU68" s="391">
        <v>1E-3</v>
      </c>
      <c r="BV68" s="390">
        <v>0.379</v>
      </c>
      <c r="BW68" s="388">
        <v>2.4E-2</v>
      </c>
      <c r="BX68" s="389">
        <v>0.10100000000000001</v>
      </c>
      <c r="BY68" s="389">
        <v>7.1999999999999995E-2</v>
      </c>
      <c r="BZ68" s="389">
        <f t="shared" si="35"/>
        <v>0.19700000000000001</v>
      </c>
      <c r="CA68" s="388">
        <v>9.9000000000000005E-2</v>
      </c>
      <c r="CB68" s="388">
        <v>3.5999999999999997E-2</v>
      </c>
      <c r="CC68" s="388">
        <v>5.0000000000000001E-3</v>
      </c>
      <c r="CD68" s="390">
        <f t="shared" si="36"/>
        <v>0.33700000000000002</v>
      </c>
      <c r="CE68" s="388">
        <f t="shared" si="37"/>
        <v>5.827</v>
      </c>
      <c r="CF68" s="389">
        <f t="shared" si="37"/>
        <v>7.5860000000000003</v>
      </c>
      <c r="CG68" s="389">
        <v>3.754</v>
      </c>
      <c r="CH68" s="389">
        <v>1.3109999999999999</v>
      </c>
      <c r="CI68" s="389">
        <v>0.79100000000000004</v>
      </c>
      <c r="CJ68" s="389">
        <f t="shared" si="38"/>
        <v>19.269000000000002</v>
      </c>
      <c r="CK68" s="388">
        <v>0.755</v>
      </c>
      <c r="CL68" s="388">
        <v>1.397</v>
      </c>
      <c r="CM68" s="389">
        <v>3.5089999999999999</v>
      </c>
      <c r="CN68" s="389">
        <v>1.492</v>
      </c>
      <c r="CO68" s="389">
        <f t="shared" si="39"/>
        <v>6.3979999999999997</v>
      </c>
      <c r="CP68" s="390">
        <f t="shared" si="40"/>
        <v>1.2189999999999999</v>
      </c>
      <c r="CQ68" s="392">
        <v>2.7E-2</v>
      </c>
      <c r="CR68" s="390">
        <f t="shared" si="41"/>
        <v>27.667999999999999</v>
      </c>
      <c r="CT68" s="268"/>
    </row>
    <row r="69" spans="1:98" ht="12.75" customHeight="1">
      <c r="A69" s="194">
        <v>41913</v>
      </c>
      <c r="B69" s="388">
        <v>1.736</v>
      </c>
      <c r="C69" s="389">
        <v>1.93</v>
      </c>
      <c r="D69" s="389">
        <v>0.48699999999999999</v>
      </c>
      <c r="E69" s="389">
        <v>0.34499999999999997</v>
      </c>
      <c r="F69" s="389">
        <v>0.374</v>
      </c>
      <c r="G69" s="389">
        <f t="shared" si="19"/>
        <v>4.871999999999999</v>
      </c>
      <c r="H69" s="388">
        <v>0.39400000000000002</v>
      </c>
      <c r="I69" s="389">
        <v>1.0269999999999999</v>
      </c>
      <c r="J69" s="389">
        <v>0.27300000000000002</v>
      </c>
      <c r="K69" s="389">
        <f t="shared" si="20"/>
        <v>1.694</v>
      </c>
      <c r="L69" s="388">
        <v>0.25</v>
      </c>
      <c r="M69" s="388">
        <v>0.23200000000000001</v>
      </c>
      <c r="N69" s="390">
        <f t="shared" si="21"/>
        <v>7.0479999999999992</v>
      </c>
      <c r="O69" s="388">
        <v>1.8149999999999999</v>
      </c>
      <c r="P69" s="389">
        <v>1.1200000000000001</v>
      </c>
      <c r="Q69" s="389">
        <v>0.27200000000000002</v>
      </c>
      <c r="R69" s="389">
        <v>0.214</v>
      </c>
      <c r="S69" s="389">
        <v>0.09</v>
      </c>
      <c r="T69" s="389">
        <f t="shared" si="22"/>
        <v>3.5109999999999997</v>
      </c>
      <c r="U69" s="388">
        <v>9.5000000000000001E-2</v>
      </c>
      <c r="V69" s="389">
        <v>0.36599999999999999</v>
      </c>
      <c r="W69" s="389">
        <v>0.27900000000000003</v>
      </c>
      <c r="X69" s="389">
        <f t="shared" si="23"/>
        <v>0.74</v>
      </c>
      <c r="Y69" s="388">
        <v>0.126</v>
      </c>
      <c r="Z69" s="388">
        <v>0.115</v>
      </c>
      <c r="AA69" s="390">
        <f t="shared" si="24"/>
        <v>4.492</v>
      </c>
      <c r="AB69" s="388">
        <v>1.3069999999999999</v>
      </c>
      <c r="AC69" s="389">
        <v>2.351</v>
      </c>
      <c r="AD69" s="389">
        <v>0.95599999999999996</v>
      </c>
      <c r="AE69" s="389">
        <v>0.42099999999999999</v>
      </c>
      <c r="AF69" s="389">
        <v>9.1999999999999998E-2</v>
      </c>
      <c r="AG69" s="389">
        <f t="shared" si="25"/>
        <v>5.1269999999999998</v>
      </c>
      <c r="AH69" s="388">
        <v>0.40200000000000002</v>
      </c>
      <c r="AI69" s="389">
        <v>1.387</v>
      </c>
      <c r="AJ69" s="389">
        <v>0.28799999999999998</v>
      </c>
      <c r="AK69" s="389">
        <f t="shared" si="26"/>
        <v>2.077</v>
      </c>
      <c r="AL69" s="388">
        <v>0.496</v>
      </c>
      <c r="AM69" s="388">
        <v>0.14699999999999999</v>
      </c>
      <c r="AN69" s="390">
        <f t="shared" si="27"/>
        <v>7.8469999999999995</v>
      </c>
      <c r="AO69" s="388">
        <v>0.45900000000000002</v>
      </c>
      <c r="AP69" s="389">
        <v>0.41699999999999998</v>
      </c>
      <c r="AQ69" s="389">
        <v>1.03</v>
      </c>
      <c r="AR69" s="389">
        <v>7.0999999999999994E-2</v>
      </c>
      <c r="AS69" s="389">
        <v>0.03</v>
      </c>
      <c r="AT69" s="389">
        <f t="shared" si="28"/>
        <v>2.0070000000000001</v>
      </c>
      <c r="AU69" s="388">
        <v>5.3999999999999999E-2</v>
      </c>
      <c r="AV69" s="389">
        <v>0.114</v>
      </c>
      <c r="AW69" s="389">
        <v>0.217</v>
      </c>
      <c r="AX69" s="389">
        <f t="shared" si="29"/>
        <v>0.38500000000000001</v>
      </c>
      <c r="AY69" s="388">
        <v>5.8000000000000003E-2</v>
      </c>
      <c r="AZ69" s="388">
        <v>5.5E-2</v>
      </c>
      <c r="BA69" s="390">
        <f t="shared" si="30"/>
        <v>2.5049999999999999</v>
      </c>
      <c r="BB69" s="388">
        <v>0.57199999999999995</v>
      </c>
      <c r="BC69" s="389">
        <v>1.9059999999999999</v>
      </c>
      <c r="BD69" s="389">
        <v>1.034</v>
      </c>
      <c r="BE69" s="389">
        <v>0.26300000000000001</v>
      </c>
      <c r="BF69" s="389">
        <v>8.5999999999999993E-2</v>
      </c>
      <c r="BG69" s="389">
        <f t="shared" si="31"/>
        <v>3.8609999999999993</v>
      </c>
      <c r="BH69" s="388">
        <v>0.38100000000000001</v>
      </c>
      <c r="BI69" s="389">
        <v>0.65300000000000002</v>
      </c>
      <c r="BJ69" s="389">
        <v>0.33700000000000002</v>
      </c>
      <c r="BK69" s="389">
        <f t="shared" si="32"/>
        <v>1.371</v>
      </c>
      <c r="BL69" s="388">
        <v>0.41399999999999998</v>
      </c>
      <c r="BM69" s="388">
        <v>0.223</v>
      </c>
      <c r="BN69" s="390">
        <f t="shared" si="33"/>
        <v>5.8689999999999998</v>
      </c>
      <c r="BO69" s="388">
        <v>7.6999999999999999E-2</v>
      </c>
      <c r="BP69" s="389">
        <v>9.4E-2</v>
      </c>
      <c r="BQ69" s="389">
        <v>8.4000000000000005E-2</v>
      </c>
      <c r="BR69" s="389">
        <f t="shared" si="34"/>
        <v>0.255</v>
      </c>
      <c r="BS69" s="388">
        <v>9.1999999999999998E-2</v>
      </c>
      <c r="BT69" s="391">
        <v>6.0000000000000001E-3</v>
      </c>
      <c r="BU69" s="391">
        <v>0</v>
      </c>
      <c r="BV69" s="390">
        <v>0.35299999999999998</v>
      </c>
      <c r="BW69" s="388">
        <v>2.8000000000000001E-2</v>
      </c>
      <c r="BX69" s="389">
        <v>0.154</v>
      </c>
      <c r="BY69" s="389">
        <v>9.7000000000000003E-2</v>
      </c>
      <c r="BZ69" s="389">
        <f t="shared" si="35"/>
        <v>0.27900000000000003</v>
      </c>
      <c r="CA69" s="388">
        <v>0.10299999999999999</v>
      </c>
      <c r="CB69" s="388">
        <v>3.3000000000000002E-2</v>
      </c>
      <c r="CC69" s="388">
        <v>3.0000000000000001E-3</v>
      </c>
      <c r="CD69" s="390">
        <f t="shared" si="36"/>
        <v>0.41800000000000004</v>
      </c>
      <c r="CE69" s="388">
        <f t="shared" si="37"/>
        <v>5.9939999999999989</v>
      </c>
      <c r="CF69" s="389">
        <f t="shared" si="37"/>
        <v>7.9719999999999995</v>
      </c>
      <c r="CG69" s="389">
        <v>3.9129999999999998</v>
      </c>
      <c r="CH69" s="389">
        <v>1.357</v>
      </c>
      <c r="CI69" s="389">
        <v>0.67600000000000005</v>
      </c>
      <c r="CJ69" s="389">
        <f t="shared" si="38"/>
        <v>19.911999999999995</v>
      </c>
      <c r="CK69" s="388">
        <v>0.753</v>
      </c>
      <c r="CL69" s="388">
        <v>1.403</v>
      </c>
      <c r="CM69" s="389">
        <v>3.6219999999999999</v>
      </c>
      <c r="CN69" s="389">
        <v>1.4370000000000001</v>
      </c>
      <c r="CO69" s="389">
        <f t="shared" si="39"/>
        <v>6.4620000000000006</v>
      </c>
      <c r="CP69" s="390">
        <f t="shared" si="40"/>
        <v>1.383</v>
      </c>
      <c r="CQ69" s="392">
        <v>2.1999999999999999E-2</v>
      </c>
      <c r="CR69" s="390">
        <f t="shared" si="41"/>
        <v>28.531999999999996</v>
      </c>
      <c r="CT69" s="268"/>
    </row>
    <row r="70" spans="1:98" ht="12.75" customHeight="1">
      <c r="A70" s="194">
        <v>41944</v>
      </c>
      <c r="B70" s="388">
        <v>1.57</v>
      </c>
      <c r="C70" s="389">
        <v>1.6879999999999999</v>
      </c>
      <c r="D70" s="389">
        <v>0.46400000000000002</v>
      </c>
      <c r="E70" s="389">
        <v>0.33</v>
      </c>
      <c r="F70" s="389">
        <v>0.40899999999999997</v>
      </c>
      <c r="G70" s="389">
        <f t="shared" si="19"/>
        <v>4.4609999999999994</v>
      </c>
      <c r="H70" s="388">
        <v>0.32800000000000001</v>
      </c>
      <c r="I70" s="389">
        <v>0.98599999999999999</v>
      </c>
      <c r="J70" s="389">
        <v>0.24299999999999999</v>
      </c>
      <c r="K70" s="389">
        <f t="shared" si="20"/>
        <v>1.5569999999999999</v>
      </c>
      <c r="L70" s="388">
        <v>0.25</v>
      </c>
      <c r="M70" s="388">
        <v>0.19500000000000001</v>
      </c>
      <c r="N70" s="390">
        <f t="shared" si="21"/>
        <v>6.4629999999999992</v>
      </c>
      <c r="O70" s="388">
        <v>1.5489999999999999</v>
      </c>
      <c r="P70" s="389">
        <v>0.97199999999999998</v>
      </c>
      <c r="Q70" s="389">
        <v>0.23499999999999999</v>
      </c>
      <c r="R70" s="389">
        <v>0.187</v>
      </c>
      <c r="S70" s="389">
        <v>8.8999999999999996E-2</v>
      </c>
      <c r="T70" s="389">
        <f t="shared" si="22"/>
        <v>3.0319999999999996</v>
      </c>
      <c r="U70" s="388">
        <v>0.16400000000000001</v>
      </c>
      <c r="V70" s="389">
        <v>0.33500000000000002</v>
      </c>
      <c r="W70" s="389">
        <v>0.25600000000000001</v>
      </c>
      <c r="X70" s="389">
        <f t="shared" si="23"/>
        <v>0.755</v>
      </c>
      <c r="Y70" s="388">
        <v>0.111</v>
      </c>
      <c r="Z70" s="388">
        <v>0.109</v>
      </c>
      <c r="AA70" s="390">
        <f t="shared" si="24"/>
        <v>4.0069999999999997</v>
      </c>
      <c r="AB70" s="388">
        <v>1.256</v>
      </c>
      <c r="AC70" s="389">
        <v>2.2589999999999999</v>
      </c>
      <c r="AD70" s="389">
        <v>0.96899999999999997</v>
      </c>
      <c r="AE70" s="389">
        <v>0.34599999999999997</v>
      </c>
      <c r="AF70" s="389">
        <v>0.10100000000000001</v>
      </c>
      <c r="AG70" s="389">
        <f t="shared" si="25"/>
        <v>4.931</v>
      </c>
      <c r="AH70" s="388">
        <v>0.41399999999999998</v>
      </c>
      <c r="AI70" s="389">
        <v>1.3460000000000001</v>
      </c>
      <c r="AJ70" s="389">
        <v>0.32900000000000001</v>
      </c>
      <c r="AK70" s="389">
        <f t="shared" si="26"/>
        <v>2.089</v>
      </c>
      <c r="AL70" s="388">
        <v>0.41099999999999998</v>
      </c>
      <c r="AM70" s="388">
        <v>0.15</v>
      </c>
      <c r="AN70" s="390">
        <f t="shared" si="27"/>
        <v>7.5809999999999995</v>
      </c>
      <c r="AO70" s="388">
        <v>0.54</v>
      </c>
      <c r="AP70" s="389">
        <v>0.377</v>
      </c>
      <c r="AQ70" s="389">
        <v>0.76400000000000001</v>
      </c>
      <c r="AR70" s="389">
        <v>7.2999999999999995E-2</v>
      </c>
      <c r="AS70" s="389">
        <v>2.4E-2</v>
      </c>
      <c r="AT70" s="389">
        <f t="shared" si="28"/>
        <v>1.778</v>
      </c>
      <c r="AU70" s="388">
        <v>3.5999999999999997E-2</v>
      </c>
      <c r="AV70" s="389">
        <v>0.11600000000000001</v>
      </c>
      <c r="AW70" s="389">
        <v>0.222</v>
      </c>
      <c r="AX70" s="389">
        <f t="shared" si="29"/>
        <v>0.374</v>
      </c>
      <c r="AY70" s="388">
        <v>7.9000000000000001E-2</v>
      </c>
      <c r="AZ70" s="388">
        <v>6.4000000000000001E-2</v>
      </c>
      <c r="BA70" s="390">
        <f t="shared" si="30"/>
        <v>2.2949999999999999</v>
      </c>
      <c r="BB70" s="388">
        <v>0.497</v>
      </c>
      <c r="BC70" s="389">
        <v>1.7829999999999999</v>
      </c>
      <c r="BD70" s="389">
        <v>0.84799999999999998</v>
      </c>
      <c r="BE70" s="389">
        <v>0.24299999999999999</v>
      </c>
      <c r="BF70" s="389">
        <v>7.0999999999999994E-2</v>
      </c>
      <c r="BG70" s="389">
        <f t="shared" si="31"/>
        <v>3.4419999999999997</v>
      </c>
      <c r="BH70" s="388">
        <v>0.34100000000000003</v>
      </c>
      <c r="BI70" s="389">
        <v>0.55800000000000005</v>
      </c>
      <c r="BJ70" s="389">
        <v>0.312</v>
      </c>
      <c r="BK70" s="389">
        <f t="shared" si="32"/>
        <v>1.2110000000000001</v>
      </c>
      <c r="BL70" s="388">
        <v>0.35199999999999998</v>
      </c>
      <c r="BM70" s="388">
        <v>0.161</v>
      </c>
      <c r="BN70" s="390">
        <f t="shared" si="33"/>
        <v>5.1660000000000004</v>
      </c>
      <c r="BO70" s="388">
        <v>8.6999999999999994E-2</v>
      </c>
      <c r="BP70" s="389">
        <v>0.10100000000000001</v>
      </c>
      <c r="BQ70" s="389">
        <v>8.3000000000000004E-2</v>
      </c>
      <c r="BR70" s="389">
        <f t="shared" si="34"/>
        <v>0.27100000000000002</v>
      </c>
      <c r="BS70" s="388">
        <v>6.9000000000000006E-2</v>
      </c>
      <c r="BT70" s="391">
        <v>7.0000000000000001E-3</v>
      </c>
      <c r="BU70" s="391">
        <v>0</v>
      </c>
      <c r="BV70" s="390">
        <v>0.34699999999999998</v>
      </c>
      <c r="BW70" s="388">
        <v>1.4999999999999999E-2</v>
      </c>
      <c r="BX70" s="389">
        <v>0.13900000000000001</v>
      </c>
      <c r="BY70" s="389">
        <v>0.08</v>
      </c>
      <c r="BZ70" s="389">
        <f t="shared" si="35"/>
        <v>0.23400000000000004</v>
      </c>
      <c r="CA70" s="388">
        <v>0.105</v>
      </c>
      <c r="CB70" s="388">
        <v>4.1000000000000002E-2</v>
      </c>
      <c r="CC70" s="388">
        <v>1.2999999999999999E-2</v>
      </c>
      <c r="CD70" s="390">
        <f t="shared" si="36"/>
        <v>0.39300000000000002</v>
      </c>
      <c r="CE70" s="388">
        <f t="shared" si="37"/>
        <v>5.5140000000000002</v>
      </c>
      <c r="CF70" s="389">
        <f t="shared" si="37"/>
        <v>7.319</v>
      </c>
      <c r="CG70" s="389">
        <v>3.4</v>
      </c>
      <c r="CH70" s="389">
        <v>1.212</v>
      </c>
      <c r="CI70" s="389">
        <v>0.70399999999999996</v>
      </c>
      <c r="CJ70" s="389">
        <f t="shared" si="38"/>
        <v>18.149000000000001</v>
      </c>
      <c r="CK70" s="388">
        <v>0.65400000000000003</v>
      </c>
      <c r="CL70" s="388">
        <v>1.325</v>
      </c>
      <c r="CM70" s="389">
        <v>3.4180000000000001</v>
      </c>
      <c r="CN70" s="389">
        <v>1.417</v>
      </c>
      <c r="CO70" s="389">
        <f t="shared" si="39"/>
        <v>6.16</v>
      </c>
      <c r="CP70" s="390">
        <f t="shared" si="40"/>
        <v>1.2509999999999999</v>
      </c>
      <c r="CQ70" s="392">
        <v>3.7999999999999999E-2</v>
      </c>
      <c r="CR70" s="390">
        <f t="shared" si="41"/>
        <v>26.251999999999999</v>
      </c>
      <c r="CT70" s="268"/>
    </row>
    <row r="71" spans="1:98" ht="12.75" customHeight="1">
      <c r="A71" s="194">
        <v>41974</v>
      </c>
      <c r="B71" s="388">
        <v>1.6160000000000001</v>
      </c>
      <c r="C71" s="389">
        <v>1.6839999999999999</v>
      </c>
      <c r="D71" s="389">
        <v>0.47299999999999998</v>
      </c>
      <c r="E71" s="389">
        <v>0.315</v>
      </c>
      <c r="F71" s="389">
        <v>0.34499999999999997</v>
      </c>
      <c r="G71" s="389">
        <f t="shared" si="19"/>
        <v>4.4329999999999998</v>
      </c>
      <c r="H71" s="388">
        <v>0.36599999999999999</v>
      </c>
      <c r="I71" s="389">
        <v>1.0620000000000001</v>
      </c>
      <c r="J71" s="389">
        <v>0.26500000000000001</v>
      </c>
      <c r="K71" s="389">
        <f t="shared" si="20"/>
        <v>1.6930000000000001</v>
      </c>
      <c r="L71" s="388">
        <v>0.26400000000000001</v>
      </c>
      <c r="M71" s="388">
        <v>0.30299999999999999</v>
      </c>
      <c r="N71" s="390">
        <f t="shared" si="21"/>
        <v>6.6929999999999996</v>
      </c>
      <c r="O71" s="388">
        <v>1.5880000000000001</v>
      </c>
      <c r="P71" s="389">
        <v>1.0660000000000001</v>
      </c>
      <c r="Q71" s="389">
        <v>0.27700000000000002</v>
      </c>
      <c r="R71" s="389">
        <v>0.193</v>
      </c>
      <c r="S71" s="389">
        <v>9.4E-2</v>
      </c>
      <c r="T71" s="389">
        <f t="shared" si="22"/>
        <v>3.218</v>
      </c>
      <c r="U71" s="388">
        <v>0.154</v>
      </c>
      <c r="V71" s="389">
        <v>0.38</v>
      </c>
      <c r="W71" s="389">
        <v>0.28799999999999998</v>
      </c>
      <c r="X71" s="389">
        <f t="shared" si="23"/>
        <v>0.82200000000000006</v>
      </c>
      <c r="Y71" s="388">
        <v>0.108</v>
      </c>
      <c r="Z71" s="388">
        <v>0.109</v>
      </c>
      <c r="AA71" s="390">
        <f t="shared" si="24"/>
        <v>4.2569999999999997</v>
      </c>
      <c r="AB71" s="388">
        <v>1.212</v>
      </c>
      <c r="AC71" s="389">
        <v>2.117</v>
      </c>
      <c r="AD71" s="389">
        <v>0.95099999999999996</v>
      </c>
      <c r="AE71" s="389">
        <v>0.376</v>
      </c>
      <c r="AF71" s="389">
        <v>7.5999999999999998E-2</v>
      </c>
      <c r="AG71" s="389">
        <f t="shared" si="25"/>
        <v>4.7319999999999993</v>
      </c>
      <c r="AH71" s="388">
        <v>0.46700000000000003</v>
      </c>
      <c r="AI71" s="389">
        <v>1.3140000000000001</v>
      </c>
      <c r="AJ71" s="389">
        <v>0.51200000000000001</v>
      </c>
      <c r="AK71" s="389">
        <f t="shared" si="26"/>
        <v>2.2930000000000001</v>
      </c>
      <c r="AL71" s="388">
        <v>0.42399999999999999</v>
      </c>
      <c r="AM71" s="388">
        <v>0.185</v>
      </c>
      <c r="AN71" s="390">
        <f t="shared" si="27"/>
        <v>7.6339999999999995</v>
      </c>
      <c r="AO71" s="388">
        <v>0.41199999999999998</v>
      </c>
      <c r="AP71" s="389">
        <v>0.36099999999999999</v>
      </c>
      <c r="AQ71" s="389">
        <v>0.76100000000000001</v>
      </c>
      <c r="AR71" s="389">
        <v>6.8000000000000005E-2</v>
      </c>
      <c r="AS71" s="389">
        <v>4.7E-2</v>
      </c>
      <c r="AT71" s="389">
        <f t="shared" si="28"/>
        <v>1.6489999999999998</v>
      </c>
      <c r="AU71" s="388">
        <v>0.05</v>
      </c>
      <c r="AV71" s="389">
        <v>0.11600000000000001</v>
      </c>
      <c r="AW71" s="389">
        <v>0.25900000000000001</v>
      </c>
      <c r="AX71" s="389">
        <f t="shared" si="29"/>
        <v>0.42500000000000004</v>
      </c>
      <c r="AY71" s="388">
        <v>5.7000000000000002E-2</v>
      </c>
      <c r="AZ71" s="388">
        <v>6.9000000000000006E-2</v>
      </c>
      <c r="BA71" s="390">
        <f t="shared" si="30"/>
        <v>2.1999999999999997</v>
      </c>
      <c r="BB71" s="388">
        <v>0.51100000000000001</v>
      </c>
      <c r="BC71" s="389">
        <v>1.927</v>
      </c>
      <c r="BD71" s="389">
        <v>1.1479999999999999</v>
      </c>
      <c r="BE71" s="389">
        <v>0.25800000000000001</v>
      </c>
      <c r="BF71" s="389">
        <v>0.107</v>
      </c>
      <c r="BG71" s="389">
        <f t="shared" si="31"/>
        <v>3.9510000000000005</v>
      </c>
      <c r="BH71" s="388">
        <v>0.4</v>
      </c>
      <c r="BI71" s="389">
        <v>0.55500000000000005</v>
      </c>
      <c r="BJ71" s="389">
        <v>0.35099999999999998</v>
      </c>
      <c r="BK71" s="389">
        <f t="shared" si="32"/>
        <v>1.306</v>
      </c>
      <c r="BL71" s="388">
        <v>0.34699999999999998</v>
      </c>
      <c r="BM71" s="388">
        <v>0.36399999999999999</v>
      </c>
      <c r="BN71" s="390">
        <f t="shared" si="33"/>
        <v>5.968</v>
      </c>
      <c r="BO71" s="388">
        <v>6.8000000000000005E-2</v>
      </c>
      <c r="BP71" s="389">
        <v>8.4000000000000005E-2</v>
      </c>
      <c r="BQ71" s="389">
        <v>8.5999999999999993E-2</v>
      </c>
      <c r="BR71" s="389">
        <f t="shared" si="34"/>
        <v>0.23800000000000002</v>
      </c>
      <c r="BS71" s="388">
        <v>7.9000000000000001E-2</v>
      </c>
      <c r="BT71" s="391" t="s">
        <v>418</v>
      </c>
      <c r="BU71" s="391" t="s">
        <v>418</v>
      </c>
      <c r="BV71" s="390">
        <v>0.33300000000000002</v>
      </c>
      <c r="BW71" s="388">
        <v>0.02</v>
      </c>
      <c r="BX71" s="389">
        <v>6.4000000000000001E-2</v>
      </c>
      <c r="BY71" s="389">
        <v>6.8000000000000005E-2</v>
      </c>
      <c r="BZ71" s="389">
        <f t="shared" si="35"/>
        <v>0.15200000000000002</v>
      </c>
      <c r="CA71" s="388">
        <v>7.4999999999999997E-2</v>
      </c>
      <c r="CB71" s="388">
        <v>2.7E-2</v>
      </c>
      <c r="CC71" s="388">
        <v>2E-3</v>
      </c>
      <c r="CD71" s="390">
        <f t="shared" si="36"/>
        <v>0.25600000000000001</v>
      </c>
      <c r="CE71" s="388">
        <f t="shared" si="37"/>
        <v>5.4269999999999996</v>
      </c>
      <c r="CF71" s="389">
        <f t="shared" si="37"/>
        <v>7.3029999999999999</v>
      </c>
      <c r="CG71" s="389">
        <v>3.72</v>
      </c>
      <c r="CH71" s="389">
        <v>1.2490000000000001</v>
      </c>
      <c r="CI71" s="389">
        <v>0.67400000000000004</v>
      </c>
      <c r="CJ71" s="389">
        <f t="shared" si="38"/>
        <v>18.372999999999998</v>
      </c>
      <c r="CK71" s="388">
        <v>1.0129999999999999</v>
      </c>
      <c r="CL71" s="388">
        <v>1.4690000000000001</v>
      </c>
      <c r="CM71" s="389">
        <v>3.512</v>
      </c>
      <c r="CN71" s="389">
        <v>1.712</v>
      </c>
      <c r="CO71" s="389">
        <f t="shared" si="39"/>
        <v>6.6929999999999996</v>
      </c>
      <c r="CP71" s="390">
        <f t="shared" si="40"/>
        <v>1.2269999999999999</v>
      </c>
      <c r="CQ71" s="392">
        <v>1.9E-2</v>
      </c>
      <c r="CR71" s="390">
        <f t="shared" si="41"/>
        <v>27.324999999999996</v>
      </c>
      <c r="CT71" s="268"/>
    </row>
    <row r="72" spans="1:98" ht="12.75" customHeight="1">
      <c r="A72" s="194">
        <v>42005</v>
      </c>
      <c r="B72" s="388">
        <v>1.4650000000000001</v>
      </c>
      <c r="C72" s="389">
        <v>1.4379999999999999</v>
      </c>
      <c r="D72" s="389">
        <v>0.35899999999999999</v>
      </c>
      <c r="E72" s="389">
        <v>0.28399999999999997</v>
      </c>
      <c r="F72" s="389">
        <v>0.28899999999999998</v>
      </c>
      <c r="G72" s="389">
        <f t="shared" si="19"/>
        <v>3.835</v>
      </c>
      <c r="H72" s="388">
        <v>0.28299999999999997</v>
      </c>
      <c r="I72" s="389">
        <v>0.97699999999999998</v>
      </c>
      <c r="J72" s="389">
        <v>0.313</v>
      </c>
      <c r="K72" s="389">
        <f t="shared" si="20"/>
        <v>1.573</v>
      </c>
      <c r="L72" s="388">
        <v>0.246</v>
      </c>
      <c r="M72" s="388">
        <v>0.13500000000000001</v>
      </c>
      <c r="N72" s="390">
        <f t="shared" si="21"/>
        <v>5.7889999999999997</v>
      </c>
      <c r="O72" s="388">
        <v>1.401</v>
      </c>
      <c r="P72" s="389">
        <v>0.88600000000000001</v>
      </c>
      <c r="Q72" s="389">
        <v>0.221</v>
      </c>
      <c r="R72" s="389">
        <v>0.16500000000000001</v>
      </c>
      <c r="S72" s="389">
        <v>7.0000000000000007E-2</v>
      </c>
      <c r="T72" s="389">
        <f t="shared" si="22"/>
        <v>2.7429999999999999</v>
      </c>
      <c r="U72" s="388">
        <v>0.122</v>
      </c>
      <c r="V72" s="389">
        <v>0.28599999999999998</v>
      </c>
      <c r="W72" s="389">
        <v>0.313</v>
      </c>
      <c r="X72" s="389">
        <f t="shared" si="23"/>
        <v>0.72099999999999997</v>
      </c>
      <c r="Y72" s="388">
        <v>0.1</v>
      </c>
      <c r="Z72" s="388">
        <v>0.11799999999999999</v>
      </c>
      <c r="AA72" s="390">
        <f t="shared" si="24"/>
        <v>3.6819999999999999</v>
      </c>
      <c r="AB72" s="388">
        <v>1.0880000000000001</v>
      </c>
      <c r="AC72" s="389">
        <v>1.772</v>
      </c>
      <c r="AD72" s="389">
        <v>0.79400000000000004</v>
      </c>
      <c r="AE72" s="389">
        <v>0.32100000000000001</v>
      </c>
      <c r="AF72" s="389">
        <v>0.13500000000000001</v>
      </c>
      <c r="AG72" s="389">
        <f t="shared" si="25"/>
        <v>4.1100000000000003</v>
      </c>
      <c r="AH72" s="388">
        <v>0.53300000000000003</v>
      </c>
      <c r="AI72" s="389">
        <v>1.266</v>
      </c>
      <c r="AJ72" s="389">
        <v>0.30199999999999999</v>
      </c>
      <c r="AK72" s="389">
        <f t="shared" si="26"/>
        <v>2.101</v>
      </c>
      <c r="AL72" s="388">
        <v>0.36</v>
      </c>
      <c r="AM72" s="388">
        <v>0.13800000000000001</v>
      </c>
      <c r="AN72" s="390">
        <f t="shared" si="27"/>
        <v>6.7090000000000005</v>
      </c>
      <c r="AO72" s="388">
        <v>0.37</v>
      </c>
      <c r="AP72" s="389">
        <v>0.3</v>
      </c>
      <c r="AQ72" s="389">
        <v>0.627</v>
      </c>
      <c r="AR72" s="389">
        <v>6.4000000000000001E-2</v>
      </c>
      <c r="AS72" s="389">
        <v>4.4999999999999998E-2</v>
      </c>
      <c r="AT72" s="389">
        <f t="shared" si="28"/>
        <v>1.4059999999999999</v>
      </c>
      <c r="AU72" s="388">
        <v>2.5999999999999999E-2</v>
      </c>
      <c r="AV72" s="389">
        <v>0.11899999999999999</v>
      </c>
      <c r="AW72" s="389">
        <v>0.19400000000000001</v>
      </c>
      <c r="AX72" s="389">
        <f t="shared" si="29"/>
        <v>0.33899999999999997</v>
      </c>
      <c r="AY72" s="388">
        <v>6.8000000000000005E-2</v>
      </c>
      <c r="AZ72" s="388">
        <v>3.5999999999999997E-2</v>
      </c>
      <c r="BA72" s="390">
        <f t="shared" si="30"/>
        <v>1.8489999999999998</v>
      </c>
      <c r="BB72" s="388">
        <v>0.46300000000000002</v>
      </c>
      <c r="BC72" s="389">
        <v>1.6040000000000001</v>
      </c>
      <c r="BD72" s="389">
        <v>0.88</v>
      </c>
      <c r="BE72" s="389">
        <v>0.24</v>
      </c>
      <c r="BF72" s="389">
        <v>6.3E-2</v>
      </c>
      <c r="BG72" s="389">
        <f t="shared" si="31"/>
        <v>3.2500000000000004</v>
      </c>
      <c r="BH72" s="388">
        <v>0.34</v>
      </c>
      <c r="BI72" s="389">
        <v>0.47</v>
      </c>
      <c r="BJ72" s="389">
        <v>0.28599999999999998</v>
      </c>
      <c r="BK72" s="389">
        <f t="shared" si="32"/>
        <v>1.0960000000000001</v>
      </c>
      <c r="BL72" s="388">
        <v>0.375</v>
      </c>
      <c r="BM72" s="388">
        <v>0.11</v>
      </c>
      <c r="BN72" s="390">
        <f t="shared" si="33"/>
        <v>4.8310000000000004</v>
      </c>
      <c r="BO72" s="388">
        <v>8.2000000000000003E-2</v>
      </c>
      <c r="BP72" s="389">
        <v>8.8999999999999996E-2</v>
      </c>
      <c r="BQ72" s="389">
        <v>0.08</v>
      </c>
      <c r="BR72" s="389">
        <f t="shared" si="34"/>
        <v>0.251</v>
      </c>
      <c r="BS72" s="388">
        <v>0.09</v>
      </c>
      <c r="BT72" s="391">
        <v>1.7000000000000001E-2</v>
      </c>
      <c r="BU72" s="391">
        <v>0</v>
      </c>
      <c r="BV72" s="390">
        <v>0.35799999999999998</v>
      </c>
      <c r="BW72" s="388">
        <v>2.4E-2</v>
      </c>
      <c r="BX72" s="389">
        <v>7.2999999999999995E-2</v>
      </c>
      <c r="BY72" s="389">
        <v>6.4000000000000001E-2</v>
      </c>
      <c r="BZ72" s="389">
        <f t="shared" si="35"/>
        <v>0.161</v>
      </c>
      <c r="CA72" s="388">
        <v>7.8E-2</v>
      </c>
      <c r="CB72" s="388">
        <v>2.7E-2</v>
      </c>
      <c r="CC72" s="388">
        <v>4.0000000000000001E-3</v>
      </c>
      <c r="CD72" s="390">
        <f t="shared" si="36"/>
        <v>0.27</v>
      </c>
      <c r="CE72" s="388">
        <f t="shared" si="37"/>
        <v>4.8929999999999998</v>
      </c>
      <c r="CF72" s="389">
        <f t="shared" si="37"/>
        <v>6.1619999999999999</v>
      </c>
      <c r="CG72" s="389">
        <v>2.9870000000000001</v>
      </c>
      <c r="CH72" s="389">
        <v>1.105</v>
      </c>
      <c r="CI72" s="389">
        <v>0.60899999999999999</v>
      </c>
      <c r="CJ72" s="389">
        <f t="shared" si="38"/>
        <v>15.756</v>
      </c>
      <c r="CK72" s="388">
        <v>0.53300000000000003</v>
      </c>
      <c r="CL72" s="388">
        <v>1.35</v>
      </c>
      <c r="CM72" s="389">
        <v>3.19</v>
      </c>
      <c r="CN72" s="389">
        <v>1.458</v>
      </c>
      <c r="CO72" s="389">
        <f t="shared" si="39"/>
        <v>5.9980000000000002</v>
      </c>
      <c r="CP72" s="390">
        <f t="shared" si="40"/>
        <v>1.1930000000000001</v>
      </c>
      <c r="CQ72" s="392">
        <v>8.0000000000000002E-3</v>
      </c>
      <c r="CR72" s="390">
        <f t="shared" si="41"/>
        <v>23.488000000000003</v>
      </c>
      <c r="CT72" s="268"/>
    </row>
    <row r="73" spans="1:98" ht="12.75" customHeight="1">
      <c r="A73" s="194">
        <v>42036</v>
      </c>
      <c r="B73" s="388">
        <v>1.679</v>
      </c>
      <c r="C73" s="389">
        <v>1.585</v>
      </c>
      <c r="D73" s="389">
        <v>0.22700000000000001</v>
      </c>
      <c r="E73" s="389">
        <v>0.29499999999999998</v>
      </c>
      <c r="F73" s="389">
        <v>0.26800000000000002</v>
      </c>
      <c r="G73" s="389">
        <f t="shared" si="19"/>
        <v>4.0540000000000003</v>
      </c>
      <c r="H73" s="388">
        <v>0.41199999999999998</v>
      </c>
      <c r="I73" s="389">
        <v>0.93200000000000005</v>
      </c>
      <c r="J73" s="389">
        <v>0.45900000000000002</v>
      </c>
      <c r="K73" s="389">
        <f t="shared" si="20"/>
        <v>1.8030000000000002</v>
      </c>
      <c r="L73" s="388">
        <v>0.26800000000000002</v>
      </c>
      <c r="M73" s="388">
        <v>0.193</v>
      </c>
      <c r="N73" s="390">
        <f t="shared" si="21"/>
        <v>6.3179999999999996</v>
      </c>
      <c r="O73" s="388">
        <v>1.5429999999999999</v>
      </c>
      <c r="P73" s="389">
        <v>1.02</v>
      </c>
      <c r="Q73" s="389">
        <v>0.2</v>
      </c>
      <c r="R73" s="389">
        <v>0.19400000000000001</v>
      </c>
      <c r="S73" s="389">
        <v>8.8999999999999996E-2</v>
      </c>
      <c r="T73" s="389">
        <f t="shared" si="22"/>
        <v>3.0459999999999998</v>
      </c>
      <c r="U73" s="388">
        <v>0.16300000000000001</v>
      </c>
      <c r="V73" s="389">
        <v>0.378</v>
      </c>
      <c r="W73" s="389">
        <v>0.33700000000000002</v>
      </c>
      <c r="X73" s="389">
        <f t="shared" si="23"/>
        <v>0.87800000000000011</v>
      </c>
      <c r="Y73" s="388">
        <v>0.11899999999999999</v>
      </c>
      <c r="Z73" s="388">
        <v>0.13600000000000001</v>
      </c>
      <c r="AA73" s="390">
        <f t="shared" si="24"/>
        <v>4.1790000000000003</v>
      </c>
      <c r="AB73" s="388">
        <v>1.3660000000000001</v>
      </c>
      <c r="AC73" s="389">
        <v>1.9930000000000001</v>
      </c>
      <c r="AD73" s="389">
        <v>0.64700000000000002</v>
      </c>
      <c r="AE73" s="389">
        <v>0.35899999999999999</v>
      </c>
      <c r="AF73" s="389">
        <v>0.1</v>
      </c>
      <c r="AG73" s="389">
        <f t="shared" si="25"/>
        <v>4.4649999999999999</v>
      </c>
      <c r="AH73" s="388">
        <v>0.56100000000000005</v>
      </c>
      <c r="AI73" s="389">
        <v>1.1759999999999999</v>
      </c>
      <c r="AJ73" s="389">
        <v>0.39400000000000002</v>
      </c>
      <c r="AK73" s="389">
        <f t="shared" si="26"/>
        <v>2.1310000000000002</v>
      </c>
      <c r="AL73" s="388">
        <v>0.41299999999999998</v>
      </c>
      <c r="AM73" s="388">
        <v>0.159</v>
      </c>
      <c r="AN73" s="390">
        <f t="shared" si="27"/>
        <v>7.1680000000000001</v>
      </c>
      <c r="AO73" s="388">
        <v>0.52</v>
      </c>
      <c r="AP73" s="389">
        <v>0.35899999999999999</v>
      </c>
      <c r="AQ73" s="389">
        <v>0.81699999999999995</v>
      </c>
      <c r="AR73" s="389">
        <v>7.1999999999999995E-2</v>
      </c>
      <c r="AS73" s="389">
        <v>2.8000000000000001E-2</v>
      </c>
      <c r="AT73" s="389">
        <f t="shared" si="28"/>
        <v>1.796</v>
      </c>
      <c r="AU73" s="388">
        <v>0.05</v>
      </c>
      <c r="AV73" s="389">
        <v>0.109</v>
      </c>
      <c r="AW73" s="389">
        <v>0.21299999999999999</v>
      </c>
      <c r="AX73" s="389">
        <f t="shared" si="29"/>
        <v>0.372</v>
      </c>
      <c r="AY73" s="388">
        <v>5.5E-2</v>
      </c>
      <c r="AZ73" s="388">
        <v>8.8999999999999996E-2</v>
      </c>
      <c r="BA73" s="390">
        <f t="shared" si="30"/>
        <v>2.3120000000000003</v>
      </c>
      <c r="BB73" s="388">
        <v>0.56299999999999994</v>
      </c>
      <c r="BC73" s="389">
        <v>1.778</v>
      </c>
      <c r="BD73" s="389">
        <v>0.77700000000000002</v>
      </c>
      <c r="BE73" s="389">
        <v>0.24199999999999999</v>
      </c>
      <c r="BF73" s="389">
        <v>0.107</v>
      </c>
      <c r="BG73" s="389">
        <f t="shared" si="31"/>
        <v>3.4670000000000005</v>
      </c>
      <c r="BH73" s="388">
        <v>0.373</v>
      </c>
      <c r="BI73" s="389">
        <v>0.502</v>
      </c>
      <c r="BJ73" s="389">
        <v>0.55900000000000005</v>
      </c>
      <c r="BK73" s="389">
        <f t="shared" si="32"/>
        <v>1.4340000000000002</v>
      </c>
      <c r="BL73" s="388">
        <v>0.371</v>
      </c>
      <c r="BM73" s="388">
        <v>0.25</v>
      </c>
      <c r="BN73" s="390">
        <f t="shared" si="33"/>
        <v>5.5220000000000002</v>
      </c>
      <c r="BO73" s="388">
        <v>7.0999999999999994E-2</v>
      </c>
      <c r="BP73" s="389">
        <v>9.2999999999999999E-2</v>
      </c>
      <c r="BQ73" s="389">
        <v>6.0999999999999999E-2</v>
      </c>
      <c r="BR73" s="389">
        <f t="shared" si="34"/>
        <v>0.22499999999999998</v>
      </c>
      <c r="BS73" s="388">
        <v>8.1000000000000003E-2</v>
      </c>
      <c r="BT73" s="391">
        <v>8.9999999999999993E-3</v>
      </c>
      <c r="BU73" s="391">
        <v>0</v>
      </c>
      <c r="BV73" s="390">
        <v>0.315</v>
      </c>
      <c r="BW73" s="388">
        <v>0.02</v>
      </c>
      <c r="BX73" s="389">
        <v>0.127</v>
      </c>
      <c r="BY73" s="389">
        <v>4.1000000000000002E-2</v>
      </c>
      <c r="BZ73" s="389">
        <f t="shared" si="35"/>
        <v>0.188</v>
      </c>
      <c r="CA73" s="388">
        <v>0.112</v>
      </c>
      <c r="CB73" s="388">
        <v>3.2000000000000001E-2</v>
      </c>
      <c r="CC73" s="388">
        <v>6.0000000000000001E-3</v>
      </c>
      <c r="CD73" s="390">
        <f t="shared" si="36"/>
        <v>0.33799999999999997</v>
      </c>
      <c r="CE73" s="388">
        <f t="shared" si="37"/>
        <v>5.7620000000000005</v>
      </c>
      <c r="CF73" s="389">
        <f t="shared" si="37"/>
        <v>6.955000000000001</v>
      </c>
      <c r="CG73" s="389">
        <v>2.7360000000000002</v>
      </c>
      <c r="CH73" s="389">
        <v>1.1890000000000001</v>
      </c>
      <c r="CI73" s="389">
        <v>0.59899999999999998</v>
      </c>
      <c r="CJ73" s="389">
        <f t="shared" si="38"/>
        <v>17.241000000000003</v>
      </c>
      <c r="CK73" s="388">
        <v>0.78900000000000003</v>
      </c>
      <c r="CL73" s="388">
        <v>1.633</v>
      </c>
      <c r="CM73" s="389">
        <v>3.165</v>
      </c>
      <c r="CN73" s="389">
        <v>2.0129999999999999</v>
      </c>
      <c r="CO73" s="389">
        <f t="shared" si="39"/>
        <v>6.8109999999999999</v>
      </c>
      <c r="CP73" s="390">
        <f t="shared" si="40"/>
        <v>1.2669999999999999</v>
      </c>
      <c r="CQ73" s="392">
        <v>4.3999999999999997E-2</v>
      </c>
      <c r="CR73" s="390">
        <f t="shared" si="41"/>
        <v>26.152000000000005</v>
      </c>
      <c r="CT73" s="268"/>
    </row>
    <row r="74" spans="1:98" ht="12.75" customHeight="1">
      <c r="A74" s="194">
        <v>42064</v>
      </c>
      <c r="B74" s="388">
        <v>1.7210000000000001</v>
      </c>
      <c r="C74" s="389">
        <v>1.9370000000000001</v>
      </c>
      <c r="D74" s="389">
        <v>0.254</v>
      </c>
      <c r="E74" s="389">
        <v>0.32700000000000001</v>
      </c>
      <c r="F74" s="389">
        <v>0.32100000000000001</v>
      </c>
      <c r="G74" s="389">
        <f t="shared" si="19"/>
        <v>4.5600000000000005</v>
      </c>
      <c r="H74" s="388">
        <v>0.41</v>
      </c>
      <c r="I74" s="389">
        <v>1.133</v>
      </c>
      <c r="J74" s="389">
        <v>0.56399999999999995</v>
      </c>
      <c r="K74" s="389">
        <f t="shared" si="20"/>
        <v>2.1069999999999998</v>
      </c>
      <c r="L74" s="388">
        <v>0.33200000000000002</v>
      </c>
      <c r="M74" s="388">
        <v>0.159</v>
      </c>
      <c r="N74" s="390">
        <f t="shared" si="21"/>
        <v>7.1579999999999995</v>
      </c>
      <c r="O74" s="388">
        <v>1.62</v>
      </c>
      <c r="P74" s="389">
        <v>1.0589999999999999</v>
      </c>
      <c r="Q74" s="389">
        <v>0.152</v>
      </c>
      <c r="R74" s="389">
        <v>0.188</v>
      </c>
      <c r="S74" s="389">
        <v>0.09</v>
      </c>
      <c r="T74" s="389">
        <f t="shared" si="22"/>
        <v>3.1090000000000004</v>
      </c>
      <c r="U74" s="388">
        <v>0.14599999999999999</v>
      </c>
      <c r="V74" s="389">
        <v>0.31</v>
      </c>
      <c r="W74" s="389">
        <v>0.36299999999999999</v>
      </c>
      <c r="X74" s="389">
        <f t="shared" si="23"/>
        <v>0.81899999999999995</v>
      </c>
      <c r="Y74" s="388">
        <v>0.10199999999999999</v>
      </c>
      <c r="Z74" s="388">
        <v>0.13200000000000001</v>
      </c>
      <c r="AA74" s="390">
        <f t="shared" si="24"/>
        <v>4.1619999999999999</v>
      </c>
      <c r="AB74" s="388">
        <v>1.306</v>
      </c>
      <c r="AC74" s="389">
        <v>2.3410000000000002</v>
      </c>
      <c r="AD74" s="389">
        <v>0.85299999999999998</v>
      </c>
      <c r="AE74" s="389">
        <v>0.372</v>
      </c>
      <c r="AF74" s="389">
        <v>9.7000000000000003E-2</v>
      </c>
      <c r="AG74" s="389">
        <f t="shared" si="25"/>
        <v>4.9690000000000003</v>
      </c>
      <c r="AH74" s="388">
        <v>0.52500000000000002</v>
      </c>
      <c r="AI74" s="389">
        <v>1.367</v>
      </c>
      <c r="AJ74" s="389">
        <v>0.55600000000000005</v>
      </c>
      <c r="AK74" s="389">
        <f t="shared" si="26"/>
        <v>2.448</v>
      </c>
      <c r="AL74" s="388">
        <v>0.49199999999999999</v>
      </c>
      <c r="AM74" s="388">
        <v>0.152</v>
      </c>
      <c r="AN74" s="390">
        <f t="shared" si="27"/>
        <v>8.0609999999999999</v>
      </c>
      <c r="AO74" s="388">
        <v>0.44900000000000001</v>
      </c>
      <c r="AP74" s="389">
        <v>0.35799999999999998</v>
      </c>
      <c r="AQ74" s="389">
        <v>0.91500000000000004</v>
      </c>
      <c r="AR74" s="389">
        <v>6.7000000000000004E-2</v>
      </c>
      <c r="AS74" s="389">
        <v>3.9E-2</v>
      </c>
      <c r="AT74" s="389">
        <f t="shared" si="28"/>
        <v>1.8279999999999998</v>
      </c>
      <c r="AU74" s="388">
        <v>3.5000000000000003E-2</v>
      </c>
      <c r="AV74" s="389">
        <v>0.11600000000000001</v>
      </c>
      <c r="AW74" s="389">
        <v>0.218</v>
      </c>
      <c r="AX74" s="389">
        <f t="shared" si="29"/>
        <v>0.36899999999999999</v>
      </c>
      <c r="AY74" s="388">
        <v>8.5999999999999993E-2</v>
      </c>
      <c r="AZ74" s="388">
        <v>4.4999999999999998E-2</v>
      </c>
      <c r="BA74" s="390">
        <f t="shared" si="30"/>
        <v>2.3279999999999998</v>
      </c>
      <c r="BB74" s="388">
        <v>0.50600000000000001</v>
      </c>
      <c r="BC74" s="389">
        <v>1.927</v>
      </c>
      <c r="BD74" s="389">
        <v>0.85699999999999998</v>
      </c>
      <c r="BE74" s="389">
        <v>0.23699999999999999</v>
      </c>
      <c r="BF74" s="389">
        <v>8.1000000000000003E-2</v>
      </c>
      <c r="BG74" s="389">
        <f t="shared" si="31"/>
        <v>3.6080000000000001</v>
      </c>
      <c r="BH74" s="388">
        <v>0.39400000000000002</v>
      </c>
      <c r="BI74" s="389">
        <v>0.63700000000000001</v>
      </c>
      <c r="BJ74" s="389">
        <v>0.53900000000000003</v>
      </c>
      <c r="BK74" s="389">
        <f t="shared" si="32"/>
        <v>1.5700000000000003</v>
      </c>
      <c r="BL74" s="388">
        <v>0.36399999999999999</v>
      </c>
      <c r="BM74" s="388">
        <v>0.24399999999999999</v>
      </c>
      <c r="BN74" s="390">
        <f t="shared" si="33"/>
        <v>5.7860000000000005</v>
      </c>
      <c r="BO74" s="388">
        <v>8.5999999999999993E-2</v>
      </c>
      <c r="BP74" s="389">
        <v>0.113</v>
      </c>
      <c r="BQ74" s="389">
        <v>8.5000000000000006E-2</v>
      </c>
      <c r="BR74" s="389">
        <f t="shared" si="34"/>
        <v>0.28400000000000003</v>
      </c>
      <c r="BS74" s="388">
        <v>7.5999999999999998E-2</v>
      </c>
      <c r="BT74" s="391">
        <v>1.4999999999999999E-2</v>
      </c>
      <c r="BU74" s="391">
        <v>0</v>
      </c>
      <c r="BV74" s="390">
        <v>0.375</v>
      </c>
      <c r="BW74" s="388">
        <v>1.7000000000000001E-2</v>
      </c>
      <c r="BX74" s="389">
        <v>0.112</v>
      </c>
      <c r="BY74" s="389">
        <v>6.0999999999999999E-2</v>
      </c>
      <c r="BZ74" s="389">
        <f t="shared" si="35"/>
        <v>0.19</v>
      </c>
      <c r="CA74" s="388">
        <v>9.6000000000000002E-2</v>
      </c>
      <c r="CB74" s="388">
        <v>3.5999999999999997E-2</v>
      </c>
      <c r="CC74" s="388">
        <v>8.0000000000000002E-3</v>
      </c>
      <c r="CD74" s="390">
        <f t="shared" si="36"/>
        <v>0.33</v>
      </c>
      <c r="CE74" s="388">
        <f t="shared" si="37"/>
        <v>5.7050000000000001</v>
      </c>
      <c r="CF74" s="389">
        <f t="shared" si="37"/>
        <v>7.8470000000000013</v>
      </c>
      <c r="CG74" s="389">
        <v>3.133</v>
      </c>
      <c r="CH74" s="389">
        <v>1.2290000000000001</v>
      </c>
      <c r="CI74" s="389">
        <v>0.63400000000000001</v>
      </c>
      <c r="CJ74" s="389">
        <f t="shared" si="38"/>
        <v>18.548000000000002</v>
      </c>
      <c r="CK74" s="388">
        <v>0.71299999999999997</v>
      </c>
      <c r="CL74" s="388">
        <v>1.5580000000000001</v>
      </c>
      <c r="CM74" s="389">
        <v>3.63</v>
      </c>
      <c r="CN74" s="389">
        <v>2.2970000000000002</v>
      </c>
      <c r="CO74" s="389">
        <f t="shared" si="39"/>
        <v>7.4849999999999994</v>
      </c>
      <c r="CP74" s="390">
        <f t="shared" si="40"/>
        <v>1.427</v>
      </c>
      <c r="CQ74" s="392">
        <v>2.7E-2</v>
      </c>
      <c r="CR74" s="390">
        <f t="shared" si="41"/>
        <v>28.200000000000003</v>
      </c>
      <c r="CT74" s="268"/>
    </row>
    <row r="75" spans="1:98" ht="12.75" customHeight="1">
      <c r="A75" s="194">
        <v>42095</v>
      </c>
      <c r="B75" s="388">
        <v>1.3839999999999999</v>
      </c>
      <c r="C75" s="389">
        <v>1.5089999999999999</v>
      </c>
      <c r="D75" s="389">
        <v>0.24</v>
      </c>
      <c r="E75" s="389">
        <v>0.254</v>
      </c>
      <c r="F75" s="389">
        <v>0.32700000000000001</v>
      </c>
      <c r="G75" s="389">
        <f t="shared" si="19"/>
        <v>3.714</v>
      </c>
      <c r="H75" s="388">
        <v>0.40600000000000003</v>
      </c>
      <c r="I75" s="389">
        <v>0.91300000000000003</v>
      </c>
      <c r="J75" s="389">
        <v>0.435</v>
      </c>
      <c r="K75" s="389">
        <f t="shared" si="20"/>
        <v>1.754</v>
      </c>
      <c r="L75" s="388">
        <v>0.19</v>
      </c>
      <c r="M75" s="388">
        <v>0.159</v>
      </c>
      <c r="N75" s="390">
        <f t="shared" si="21"/>
        <v>5.8170000000000002</v>
      </c>
      <c r="O75" s="388">
        <v>1.4570000000000001</v>
      </c>
      <c r="P75" s="389">
        <v>0.85599999999999998</v>
      </c>
      <c r="Q75" s="389">
        <v>0.152</v>
      </c>
      <c r="R75" s="389">
        <v>0.16500000000000001</v>
      </c>
      <c r="S75" s="389">
        <v>8.2000000000000003E-2</v>
      </c>
      <c r="T75" s="389">
        <f t="shared" si="22"/>
        <v>2.7120000000000002</v>
      </c>
      <c r="U75" s="388">
        <v>0.13300000000000001</v>
      </c>
      <c r="V75" s="389">
        <v>0.34100000000000003</v>
      </c>
      <c r="W75" s="389">
        <v>0.27100000000000002</v>
      </c>
      <c r="X75" s="389">
        <f t="shared" si="23"/>
        <v>0.74500000000000011</v>
      </c>
      <c r="Y75" s="388">
        <v>8.5999999999999993E-2</v>
      </c>
      <c r="Z75" s="388">
        <v>0.13900000000000001</v>
      </c>
      <c r="AA75" s="390">
        <f t="shared" si="24"/>
        <v>3.6820000000000004</v>
      </c>
      <c r="AB75" s="388">
        <v>1.1539999999999999</v>
      </c>
      <c r="AC75" s="389">
        <v>2.1280000000000001</v>
      </c>
      <c r="AD75" s="389">
        <v>0.77100000000000002</v>
      </c>
      <c r="AE75" s="389">
        <v>0.32500000000000001</v>
      </c>
      <c r="AF75" s="389">
        <v>0.11</v>
      </c>
      <c r="AG75" s="389">
        <f t="shared" si="25"/>
        <v>4.4880000000000004</v>
      </c>
      <c r="AH75" s="388">
        <v>0.502</v>
      </c>
      <c r="AI75" s="389">
        <v>1.3089999999999999</v>
      </c>
      <c r="AJ75" s="389">
        <v>0.41499999999999998</v>
      </c>
      <c r="AK75" s="389">
        <f t="shared" si="26"/>
        <v>2.226</v>
      </c>
      <c r="AL75" s="388">
        <v>0.40100000000000002</v>
      </c>
      <c r="AM75" s="388">
        <v>0.16200000000000001</v>
      </c>
      <c r="AN75" s="390">
        <f t="shared" si="27"/>
        <v>7.2770000000000001</v>
      </c>
      <c r="AO75" s="388">
        <v>0.35199999999999998</v>
      </c>
      <c r="AP75" s="389">
        <v>0.41499999999999998</v>
      </c>
      <c r="AQ75" s="389">
        <v>0.95899999999999996</v>
      </c>
      <c r="AR75" s="389">
        <v>6.8000000000000005E-2</v>
      </c>
      <c r="AS75" s="389">
        <v>2.8000000000000001E-2</v>
      </c>
      <c r="AT75" s="389">
        <f t="shared" si="28"/>
        <v>1.8220000000000001</v>
      </c>
      <c r="AU75" s="388">
        <v>0.03</v>
      </c>
      <c r="AV75" s="389">
        <v>9.0999999999999998E-2</v>
      </c>
      <c r="AW75" s="389">
        <v>0.19600000000000001</v>
      </c>
      <c r="AX75" s="389">
        <f t="shared" si="29"/>
        <v>0.317</v>
      </c>
      <c r="AY75" s="388">
        <v>4.3999999999999997E-2</v>
      </c>
      <c r="AZ75" s="388">
        <v>4.7E-2</v>
      </c>
      <c r="BA75" s="390">
        <f t="shared" si="30"/>
        <v>2.23</v>
      </c>
      <c r="BB75" s="388">
        <v>0.495</v>
      </c>
      <c r="BC75" s="389">
        <v>1.7230000000000001</v>
      </c>
      <c r="BD75" s="389">
        <v>0.81299999999999994</v>
      </c>
      <c r="BE75" s="389">
        <v>0.26400000000000001</v>
      </c>
      <c r="BF75" s="389">
        <v>5.8000000000000003E-2</v>
      </c>
      <c r="BG75" s="389">
        <f t="shared" si="31"/>
        <v>3.3529999999999998</v>
      </c>
      <c r="BH75" s="388">
        <v>0.36599999999999999</v>
      </c>
      <c r="BI75" s="389">
        <v>0.49099999999999999</v>
      </c>
      <c r="BJ75" s="389">
        <v>0.50600000000000001</v>
      </c>
      <c r="BK75" s="389">
        <f t="shared" si="32"/>
        <v>1.363</v>
      </c>
      <c r="BL75" s="388">
        <v>0.29699999999999999</v>
      </c>
      <c r="BM75" s="388">
        <v>0.223</v>
      </c>
      <c r="BN75" s="390">
        <f t="shared" si="33"/>
        <v>5.2359999999999998</v>
      </c>
      <c r="BO75" s="388">
        <v>7.3999999999999996E-2</v>
      </c>
      <c r="BP75" s="389">
        <v>9.1999999999999998E-2</v>
      </c>
      <c r="BQ75" s="389">
        <v>0.08</v>
      </c>
      <c r="BR75" s="389">
        <f t="shared" si="34"/>
        <v>0.246</v>
      </c>
      <c r="BS75" s="388">
        <v>4.4999999999999998E-2</v>
      </c>
      <c r="BT75" s="391">
        <v>7.0000000000000001E-3</v>
      </c>
      <c r="BU75" s="391">
        <v>0</v>
      </c>
      <c r="BV75" s="390">
        <v>0.29799999999999999</v>
      </c>
      <c r="BW75" s="388">
        <v>1.7000000000000001E-2</v>
      </c>
      <c r="BX75" s="389">
        <v>6.9000000000000006E-2</v>
      </c>
      <c r="BY75" s="389">
        <v>0.06</v>
      </c>
      <c r="BZ75" s="389">
        <f t="shared" si="35"/>
        <v>0.14600000000000002</v>
      </c>
      <c r="CA75" s="388">
        <v>7.6999999999999999E-2</v>
      </c>
      <c r="CB75" s="388">
        <v>0.03</v>
      </c>
      <c r="CC75" s="388">
        <v>3.0000000000000001E-3</v>
      </c>
      <c r="CD75" s="390">
        <f t="shared" si="36"/>
        <v>0.25600000000000001</v>
      </c>
      <c r="CE75" s="388">
        <f t="shared" si="37"/>
        <v>4.9329999999999998</v>
      </c>
      <c r="CF75" s="389">
        <f t="shared" si="37"/>
        <v>6.7919999999999998</v>
      </c>
      <c r="CG75" s="389">
        <v>3.0209999999999999</v>
      </c>
      <c r="CH75" s="389">
        <v>1.1240000000000001</v>
      </c>
      <c r="CI75" s="389">
        <v>0.61099999999999999</v>
      </c>
      <c r="CJ75" s="389">
        <f t="shared" si="38"/>
        <v>16.480999999999998</v>
      </c>
      <c r="CK75" s="388">
        <v>0.70799999999999996</v>
      </c>
      <c r="CL75" s="388">
        <v>1.4790000000000001</v>
      </c>
      <c r="CM75" s="389">
        <v>3.194</v>
      </c>
      <c r="CN75" s="389">
        <v>1.8540000000000001</v>
      </c>
      <c r="CO75" s="389">
        <f t="shared" si="39"/>
        <v>6.5270000000000001</v>
      </c>
      <c r="CP75" s="390">
        <f t="shared" si="40"/>
        <v>1.0549999999999999</v>
      </c>
      <c r="CQ75" s="392">
        <v>2.5000000000000001E-2</v>
      </c>
      <c r="CR75" s="390">
        <f t="shared" si="41"/>
        <v>24.795999999999996</v>
      </c>
      <c r="CT75" s="268"/>
    </row>
    <row r="76" spans="1:98" ht="12.75" customHeight="1">
      <c r="A76" s="194">
        <v>42125</v>
      </c>
      <c r="B76" s="388">
        <v>1.5740000000000001</v>
      </c>
      <c r="C76" s="389">
        <v>1.81</v>
      </c>
      <c r="D76" s="389">
        <v>0.248</v>
      </c>
      <c r="E76" s="389">
        <v>0.308</v>
      </c>
      <c r="F76" s="389">
        <v>0.30299999999999999</v>
      </c>
      <c r="G76" s="389">
        <f t="shared" si="19"/>
        <v>4.2430000000000003</v>
      </c>
      <c r="H76" s="388">
        <v>0.46300000000000002</v>
      </c>
      <c r="I76" s="389">
        <v>1.0529999999999999</v>
      </c>
      <c r="J76" s="389">
        <v>0.59399999999999997</v>
      </c>
      <c r="K76" s="389">
        <f t="shared" si="20"/>
        <v>2.11</v>
      </c>
      <c r="L76" s="388">
        <v>0.26600000000000001</v>
      </c>
      <c r="M76" s="388">
        <v>0.17699999999999999</v>
      </c>
      <c r="N76" s="390">
        <f t="shared" si="21"/>
        <v>6.7959999999999994</v>
      </c>
      <c r="O76" s="388">
        <v>1.5740000000000001</v>
      </c>
      <c r="P76" s="389">
        <v>1.073</v>
      </c>
      <c r="Q76" s="389">
        <v>0.16700000000000001</v>
      </c>
      <c r="R76" s="389">
        <v>0.17699999999999999</v>
      </c>
      <c r="S76" s="389">
        <v>8.5000000000000006E-2</v>
      </c>
      <c r="T76" s="389">
        <f t="shared" si="22"/>
        <v>3.0760000000000001</v>
      </c>
      <c r="U76" s="388">
        <v>0.14899999999999999</v>
      </c>
      <c r="V76" s="389">
        <v>0.373</v>
      </c>
      <c r="W76" s="389">
        <v>0.35899999999999999</v>
      </c>
      <c r="X76" s="389">
        <f t="shared" si="23"/>
        <v>0.88100000000000001</v>
      </c>
      <c r="Y76" s="388">
        <v>0.106</v>
      </c>
      <c r="Z76" s="388">
        <v>0.11</v>
      </c>
      <c r="AA76" s="390">
        <f t="shared" si="24"/>
        <v>4.173</v>
      </c>
      <c r="AB76" s="388">
        <v>1.069</v>
      </c>
      <c r="AC76" s="389">
        <v>2.2010000000000001</v>
      </c>
      <c r="AD76" s="389">
        <v>0.76100000000000001</v>
      </c>
      <c r="AE76" s="389">
        <v>0.40600000000000003</v>
      </c>
      <c r="AF76" s="389">
        <v>0.10299999999999999</v>
      </c>
      <c r="AG76" s="389">
        <f t="shared" si="25"/>
        <v>4.5399999999999991</v>
      </c>
      <c r="AH76" s="388">
        <v>0.55500000000000005</v>
      </c>
      <c r="AI76" s="389">
        <v>1.417</v>
      </c>
      <c r="AJ76" s="389">
        <v>0.55500000000000005</v>
      </c>
      <c r="AK76" s="389">
        <f t="shared" si="26"/>
        <v>2.5270000000000001</v>
      </c>
      <c r="AL76" s="388">
        <v>0.47899999999999998</v>
      </c>
      <c r="AM76" s="388">
        <v>0.17499999999999999</v>
      </c>
      <c r="AN76" s="390">
        <f t="shared" si="27"/>
        <v>7.7209999999999992</v>
      </c>
      <c r="AO76" s="388">
        <v>0.41699999999999998</v>
      </c>
      <c r="AP76" s="389">
        <v>0.36899999999999999</v>
      </c>
      <c r="AQ76" s="389">
        <v>0.90700000000000003</v>
      </c>
      <c r="AR76" s="389">
        <v>7.4999999999999997E-2</v>
      </c>
      <c r="AS76" s="389">
        <v>3.6999999999999998E-2</v>
      </c>
      <c r="AT76" s="389">
        <f t="shared" si="28"/>
        <v>1.8049999999999999</v>
      </c>
      <c r="AU76" s="388">
        <v>5.8000000000000003E-2</v>
      </c>
      <c r="AV76" s="389">
        <v>0.123</v>
      </c>
      <c r="AW76" s="389">
        <v>0.21</v>
      </c>
      <c r="AX76" s="389">
        <f t="shared" si="29"/>
        <v>0.39100000000000001</v>
      </c>
      <c r="AY76" s="388">
        <v>5.6000000000000001E-2</v>
      </c>
      <c r="AZ76" s="388">
        <v>0.04</v>
      </c>
      <c r="BA76" s="390">
        <f t="shared" si="30"/>
        <v>2.2919999999999998</v>
      </c>
      <c r="BB76" s="388">
        <v>0.53400000000000003</v>
      </c>
      <c r="BC76" s="389">
        <v>1.901</v>
      </c>
      <c r="BD76" s="389">
        <v>0.82799999999999996</v>
      </c>
      <c r="BE76" s="389">
        <v>0.24</v>
      </c>
      <c r="BF76" s="389">
        <v>0.10100000000000001</v>
      </c>
      <c r="BG76" s="389">
        <f t="shared" si="31"/>
        <v>3.6040000000000001</v>
      </c>
      <c r="BH76" s="388">
        <v>0.439</v>
      </c>
      <c r="BI76" s="389">
        <v>0.65400000000000003</v>
      </c>
      <c r="BJ76" s="389">
        <v>0.46</v>
      </c>
      <c r="BK76" s="389">
        <f t="shared" si="32"/>
        <v>1.5529999999999999</v>
      </c>
      <c r="BL76" s="388">
        <v>0.35799999999999998</v>
      </c>
      <c r="BM76" s="388">
        <v>0.20699999999999999</v>
      </c>
      <c r="BN76" s="390">
        <f t="shared" si="33"/>
        <v>5.7219999999999995</v>
      </c>
      <c r="BO76" s="388">
        <v>7.2999999999999995E-2</v>
      </c>
      <c r="BP76" s="389">
        <v>0.114</v>
      </c>
      <c r="BQ76" s="389">
        <v>8.3000000000000004E-2</v>
      </c>
      <c r="BR76" s="389">
        <f t="shared" si="34"/>
        <v>0.27</v>
      </c>
      <c r="BS76" s="388">
        <v>9.5000000000000001E-2</v>
      </c>
      <c r="BT76" s="391">
        <v>1.0999999999999999E-2</v>
      </c>
      <c r="BU76" s="391">
        <v>0</v>
      </c>
      <c r="BV76" s="390">
        <v>0.376</v>
      </c>
      <c r="BW76" s="388">
        <v>1.7999999999999999E-2</v>
      </c>
      <c r="BX76" s="389">
        <v>7.8E-2</v>
      </c>
      <c r="BY76" s="389">
        <v>4.7E-2</v>
      </c>
      <c r="BZ76" s="389">
        <f t="shared" si="35"/>
        <v>0.14300000000000002</v>
      </c>
      <c r="CA76" s="388">
        <v>9.8000000000000004E-2</v>
      </c>
      <c r="CB76" s="388">
        <v>3.5000000000000003E-2</v>
      </c>
      <c r="CC76" s="388">
        <v>5.0000000000000001E-3</v>
      </c>
      <c r="CD76" s="390">
        <f t="shared" si="36"/>
        <v>0.28100000000000003</v>
      </c>
      <c r="CE76" s="388">
        <f t="shared" si="37"/>
        <v>5.2589999999999995</v>
      </c>
      <c r="CF76" s="389">
        <f t="shared" si="37"/>
        <v>7.5460000000000012</v>
      </c>
      <c r="CG76" s="389">
        <v>2.9940000000000002</v>
      </c>
      <c r="CH76" s="389">
        <v>1.2450000000000001</v>
      </c>
      <c r="CI76" s="389">
        <v>0.63700000000000001</v>
      </c>
      <c r="CJ76" s="389">
        <f t="shared" si="38"/>
        <v>17.681000000000001</v>
      </c>
      <c r="CK76" s="388">
        <v>0.68600000000000005</v>
      </c>
      <c r="CL76" s="388">
        <v>1.7070000000000001</v>
      </c>
      <c r="CM76" s="389">
        <v>3.6930000000000001</v>
      </c>
      <c r="CN76" s="389">
        <v>2.2549999999999999</v>
      </c>
      <c r="CO76" s="389">
        <f t="shared" si="39"/>
        <v>7.6550000000000002</v>
      </c>
      <c r="CP76" s="390">
        <f t="shared" si="40"/>
        <v>1.3109999999999999</v>
      </c>
      <c r="CQ76" s="392">
        <v>2.8000000000000001E-2</v>
      </c>
      <c r="CR76" s="390">
        <f t="shared" si="41"/>
        <v>27.361000000000004</v>
      </c>
      <c r="CT76" s="268"/>
    </row>
    <row r="77" spans="1:98" ht="12.75" customHeight="1">
      <c r="A77" s="194">
        <v>42156</v>
      </c>
      <c r="B77" s="388">
        <v>1.6419999999999999</v>
      </c>
      <c r="C77" s="389">
        <v>1.95</v>
      </c>
      <c r="D77" s="389">
        <v>0.26900000000000002</v>
      </c>
      <c r="E77" s="389">
        <v>0.313</v>
      </c>
      <c r="F77" s="389">
        <v>0.36499999999999999</v>
      </c>
      <c r="G77" s="389">
        <f t="shared" si="19"/>
        <v>4.5389999999999997</v>
      </c>
      <c r="H77" s="388">
        <v>0.40799999999999997</v>
      </c>
      <c r="I77" s="389">
        <v>1.0880000000000001</v>
      </c>
      <c r="J77" s="389">
        <v>0.46300000000000002</v>
      </c>
      <c r="K77" s="389">
        <f t="shared" si="20"/>
        <v>1.9590000000000001</v>
      </c>
      <c r="L77" s="388">
        <v>0.249</v>
      </c>
      <c r="M77" s="388">
        <v>0.248</v>
      </c>
      <c r="N77" s="390">
        <f t="shared" si="21"/>
        <v>6.9949999999999992</v>
      </c>
      <c r="O77" s="388">
        <v>1.4430000000000001</v>
      </c>
      <c r="P77" s="389">
        <v>1.1339999999999999</v>
      </c>
      <c r="Q77" s="389">
        <v>0.188</v>
      </c>
      <c r="R77" s="389">
        <v>0.193</v>
      </c>
      <c r="S77" s="389">
        <v>9.1999999999999998E-2</v>
      </c>
      <c r="T77" s="389">
        <f t="shared" si="22"/>
        <v>3.0500000000000003</v>
      </c>
      <c r="U77" s="388">
        <v>0.14899999999999999</v>
      </c>
      <c r="V77" s="389">
        <v>0.32700000000000001</v>
      </c>
      <c r="W77" s="389">
        <v>0.36099999999999999</v>
      </c>
      <c r="X77" s="389">
        <f t="shared" si="23"/>
        <v>0.83699999999999997</v>
      </c>
      <c r="Y77" s="388">
        <v>0.10199999999999999</v>
      </c>
      <c r="Z77" s="388">
        <v>0.12</v>
      </c>
      <c r="AA77" s="390">
        <f t="shared" si="24"/>
        <v>4.109</v>
      </c>
      <c r="AB77" s="388">
        <v>1.353</v>
      </c>
      <c r="AC77" s="389">
        <v>4.47</v>
      </c>
      <c r="AD77" s="389">
        <v>0.78600000000000003</v>
      </c>
      <c r="AE77" s="389">
        <v>0.38600000000000001</v>
      </c>
      <c r="AF77" s="389">
        <v>0.13900000000000001</v>
      </c>
      <c r="AG77" s="389">
        <f t="shared" si="25"/>
        <v>7.1340000000000003</v>
      </c>
      <c r="AH77" s="388">
        <v>0.54900000000000004</v>
      </c>
      <c r="AI77" s="389">
        <v>1.379</v>
      </c>
      <c r="AJ77" s="389">
        <v>0.48799999999999999</v>
      </c>
      <c r="AK77" s="389">
        <f t="shared" si="26"/>
        <v>2.4159999999999999</v>
      </c>
      <c r="AL77" s="388">
        <v>0.436</v>
      </c>
      <c r="AM77" s="388">
        <v>0.19800000000000001</v>
      </c>
      <c r="AN77" s="390">
        <f t="shared" si="27"/>
        <v>10.184000000000001</v>
      </c>
      <c r="AO77" s="388">
        <v>0.47699999999999998</v>
      </c>
      <c r="AP77" s="389">
        <v>0.35399999999999998</v>
      </c>
      <c r="AQ77" s="389">
        <v>0.81499999999999995</v>
      </c>
      <c r="AR77" s="389">
        <v>7.3999999999999996E-2</v>
      </c>
      <c r="AS77" s="389">
        <v>3.6999999999999998E-2</v>
      </c>
      <c r="AT77" s="389">
        <f t="shared" si="28"/>
        <v>1.7569999999999999</v>
      </c>
      <c r="AU77" s="388">
        <v>2.7E-2</v>
      </c>
      <c r="AV77" s="389">
        <v>0.104</v>
      </c>
      <c r="AW77" s="389">
        <v>0.16200000000000001</v>
      </c>
      <c r="AX77" s="389">
        <f t="shared" si="29"/>
        <v>0.29300000000000004</v>
      </c>
      <c r="AY77" s="388">
        <v>7.8E-2</v>
      </c>
      <c r="AZ77" s="388">
        <v>4.3999999999999997E-2</v>
      </c>
      <c r="BA77" s="390">
        <f t="shared" si="30"/>
        <v>2.1719999999999997</v>
      </c>
      <c r="BB77" s="388">
        <v>0.55400000000000005</v>
      </c>
      <c r="BC77" s="389">
        <v>1.8069999999999999</v>
      </c>
      <c r="BD77" s="389">
        <v>0.80500000000000005</v>
      </c>
      <c r="BE77" s="389">
        <v>0.23499999999999999</v>
      </c>
      <c r="BF77" s="389">
        <v>5.3999999999999999E-2</v>
      </c>
      <c r="BG77" s="389">
        <f t="shared" si="31"/>
        <v>3.4549999999999996</v>
      </c>
      <c r="BH77" s="388">
        <v>0.38200000000000001</v>
      </c>
      <c r="BI77" s="389">
        <v>0.55700000000000005</v>
      </c>
      <c r="BJ77" s="389">
        <v>0.55300000000000005</v>
      </c>
      <c r="BK77" s="389">
        <f t="shared" si="32"/>
        <v>1.492</v>
      </c>
      <c r="BL77" s="388">
        <v>0.311</v>
      </c>
      <c r="BM77" s="388">
        <v>0.29099999999999998</v>
      </c>
      <c r="BN77" s="390">
        <f t="shared" si="33"/>
        <v>5.5489999999999995</v>
      </c>
      <c r="BO77" s="388">
        <v>7.4999999999999997E-2</v>
      </c>
      <c r="BP77" s="389">
        <v>9.7000000000000003E-2</v>
      </c>
      <c r="BQ77" s="389">
        <v>5.7000000000000002E-2</v>
      </c>
      <c r="BR77" s="389">
        <f t="shared" si="34"/>
        <v>0.22899999999999998</v>
      </c>
      <c r="BS77" s="388">
        <v>8.5000000000000006E-2</v>
      </c>
      <c r="BT77" s="391">
        <v>8.9999999999999993E-3</v>
      </c>
      <c r="BU77" s="391">
        <v>0</v>
      </c>
      <c r="BV77" s="390">
        <v>0.32300000000000001</v>
      </c>
      <c r="BW77" s="388">
        <v>2.3E-2</v>
      </c>
      <c r="BX77" s="389">
        <v>4.7E-2</v>
      </c>
      <c r="BY77" s="389">
        <v>6.2E-2</v>
      </c>
      <c r="BZ77" s="389">
        <f t="shared" si="35"/>
        <v>0.13200000000000001</v>
      </c>
      <c r="CA77" s="388">
        <v>0.115</v>
      </c>
      <c r="CB77" s="388">
        <v>3.1E-2</v>
      </c>
      <c r="CC77" s="388">
        <v>4.0000000000000001E-3</v>
      </c>
      <c r="CD77" s="390">
        <f t="shared" si="36"/>
        <v>0.28200000000000003</v>
      </c>
      <c r="CE77" s="388">
        <f t="shared" si="37"/>
        <v>5.5670000000000002</v>
      </c>
      <c r="CF77" s="389">
        <f t="shared" si="37"/>
        <v>9.859</v>
      </c>
      <c r="CG77" s="389">
        <v>2.95</v>
      </c>
      <c r="CH77" s="389">
        <v>1.2290000000000001</v>
      </c>
      <c r="CI77" s="389">
        <v>0.69099999999999995</v>
      </c>
      <c r="CJ77" s="389">
        <f t="shared" si="38"/>
        <v>20.295999999999999</v>
      </c>
      <c r="CK77" s="388">
        <v>0.88200000000000001</v>
      </c>
      <c r="CL77" s="388">
        <v>1.5409999999999999</v>
      </c>
      <c r="CM77" s="389">
        <v>3.5369999999999999</v>
      </c>
      <c r="CN77" s="389">
        <v>2.1190000000000002</v>
      </c>
      <c r="CO77" s="389">
        <f t="shared" si="39"/>
        <v>7.1969999999999992</v>
      </c>
      <c r="CP77" s="390">
        <f t="shared" si="40"/>
        <v>1.216</v>
      </c>
      <c r="CQ77" s="392">
        <v>2.3E-2</v>
      </c>
      <c r="CR77" s="390">
        <f t="shared" si="41"/>
        <v>29.614000000000001</v>
      </c>
      <c r="CT77" s="268"/>
    </row>
    <row r="78" spans="1:98" ht="12.75" customHeight="1">
      <c r="A78" s="194">
        <v>42186</v>
      </c>
      <c r="B78" s="388">
        <v>1.659</v>
      </c>
      <c r="C78" s="389">
        <v>1.9990000000000001</v>
      </c>
      <c r="D78" s="389">
        <v>0.24299999999999999</v>
      </c>
      <c r="E78" s="389">
        <v>0.35299999999999998</v>
      </c>
      <c r="F78" s="389">
        <v>0.41</v>
      </c>
      <c r="G78" s="389">
        <f t="shared" si="19"/>
        <v>4.6640000000000006</v>
      </c>
      <c r="H78" s="388">
        <v>0.504</v>
      </c>
      <c r="I78" s="389">
        <v>1.117</v>
      </c>
      <c r="J78" s="389">
        <v>0.61</v>
      </c>
      <c r="K78" s="389">
        <f t="shared" si="20"/>
        <v>2.2309999999999999</v>
      </c>
      <c r="L78" s="388">
        <v>0.26600000000000001</v>
      </c>
      <c r="M78" s="388">
        <v>0.26900000000000002</v>
      </c>
      <c r="N78" s="390">
        <f t="shared" si="21"/>
        <v>7.4300000000000006</v>
      </c>
      <c r="O78" s="388">
        <v>1.7629999999999999</v>
      </c>
      <c r="P78" s="389">
        <v>1.083</v>
      </c>
      <c r="Q78" s="389">
        <v>0.16700000000000001</v>
      </c>
      <c r="R78" s="389">
        <v>0.20399999999999999</v>
      </c>
      <c r="S78" s="389">
        <v>0.105</v>
      </c>
      <c r="T78" s="389">
        <f t="shared" si="22"/>
        <v>3.3220000000000001</v>
      </c>
      <c r="U78" s="388">
        <v>0.16600000000000001</v>
      </c>
      <c r="V78" s="389">
        <v>0.33100000000000002</v>
      </c>
      <c r="W78" s="389">
        <v>0.45800000000000002</v>
      </c>
      <c r="X78" s="389">
        <f t="shared" si="23"/>
        <v>0.95500000000000007</v>
      </c>
      <c r="Y78" s="388">
        <v>0.09</v>
      </c>
      <c r="Z78" s="388">
        <v>0.17699999999999999</v>
      </c>
      <c r="AA78" s="390">
        <f t="shared" si="24"/>
        <v>4.5439999999999996</v>
      </c>
      <c r="AB78" s="388">
        <v>1.325</v>
      </c>
      <c r="AC78" s="389">
        <v>2.532</v>
      </c>
      <c r="AD78" s="389">
        <v>0.83099999999999996</v>
      </c>
      <c r="AE78" s="389">
        <v>0.41399999999999998</v>
      </c>
      <c r="AF78" s="389">
        <v>0.11600000000000001</v>
      </c>
      <c r="AG78" s="389">
        <f t="shared" si="25"/>
        <v>5.218</v>
      </c>
      <c r="AH78" s="388">
        <v>0.68600000000000005</v>
      </c>
      <c r="AI78" s="389">
        <v>1.496</v>
      </c>
      <c r="AJ78" s="389">
        <v>0.63200000000000001</v>
      </c>
      <c r="AK78" s="389">
        <f t="shared" si="26"/>
        <v>2.8140000000000001</v>
      </c>
      <c r="AL78" s="388">
        <v>0.47699999999999998</v>
      </c>
      <c r="AM78" s="388">
        <v>0.10199999999999999</v>
      </c>
      <c r="AN78" s="390">
        <f t="shared" si="27"/>
        <v>8.6110000000000007</v>
      </c>
      <c r="AO78" s="388">
        <v>0.53900000000000003</v>
      </c>
      <c r="AP78" s="389">
        <v>0.37</v>
      </c>
      <c r="AQ78" s="389">
        <v>1.034</v>
      </c>
      <c r="AR78" s="389">
        <v>7.5999999999999998E-2</v>
      </c>
      <c r="AS78" s="389">
        <v>3.3000000000000002E-2</v>
      </c>
      <c r="AT78" s="389">
        <f t="shared" si="28"/>
        <v>2.052</v>
      </c>
      <c r="AU78" s="388">
        <v>7.0999999999999994E-2</v>
      </c>
      <c r="AV78" s="389">
        <v>0.106</v>
      </c>
      <c r="AW78" s="389">
        <v>0.23499999999999999</v>
      </c>
      <c r="AX78" s="389">
        <f t="shared" si="29"/>
        <v>0.41199999999999998</v>
      </c>
      <c r="AY78" s="388">
        <v>4.2000000000000003E-2</v>
      </c>
      <c r="AZ78" s="388">
        <v>0.114</v>
      </c>
      <c r="BA78" s="390">
        <f t="shared" si="30"/>
        <v>2.62</v>
      </c>
      <c r="BB78" s="388">
        <v>0.53900000000000003</v>
      </c>
      <c r="BC78" s="389">
        <v>1.9179999999999999</v>
      </c>
      <c r="BD78" s="389">
        <v>0.872</v>
      </c>
      <c r="BE78" s="389">
        <v>0.35</v>
      </c>
      <c r="BF78" s="389">
        <v>7.4999999999999997E-2</v>
      </c>
      <c r="BG78" s="389">
        <f t="shared" si="31"/>
        <v>3.754</v>
      </c>
      <c r="BH78" s="388">
        <v>0.39300000000000002</v>
      </c>
      <c r="BI78" s="389">
        <v>0.70799999999999996</v>
      </c>
      <c r="BJ78" s="389">
        <v>0.68700000000000006</v>
      </c>
      <c r="BK78" s="389">
        <f t="shared" si="32"/>
        <v>1.788</v>
      </c>
      <c r="BL78" s="388">
        <v>0.36799999999999999</v>
      </c>
      <c r="BM78" s="388">
        <v>0.32100000000000001</v>
      </c>
      <c r="BN78" s="390">
        <f t="shared" si="33"/>
        <v>6.2309999999999999</v>
      </c>
      <c r="BO78" s="388">
        <v>8.3000000000000004E-2</v>
      </c>
      <c r="BP78" s="389">
        <v>0.105</v>
      </c>
      <c r="BQ78" s="389">
        <v>7.9000000000000001E-2</v>
      </c>
      <c r="BR78" s="389">
        <f t="shared" si="34"/>
        <v>0.26700000000000002</v>
      </c>
      <c r="BS78" s="388">
        <v>8.4000000000000005E-2</v>
      </c>
      <c r="BT78" s="391">
        <v>6.0000000000000001E-3</v>
      </c>
      <c r="BU78" s="391">
        <v>3.0000000000000001E-3</v>
      </c>
      <c r="BV78" s="390">
        <v>0.36</v>
      </c>
      <c r="BW78" s="388">
        <v>2.3E-2</v>
      </c>
      <c r="BX78" s="389">
        <v>0.20399999999999999</v>
      </c>
      <c r="BY78" s="389">
        <v>7.6999999999999999E-2</v>
      </c>
      <c r="BZ78" s="389">
        <f t="shared" si="35"/>
        <v>0.30399999999999999</v>
      </c>
      <c r="CA78" s="388">
        <v>8.7999999999999995E-2</v>
      </c>
      <c r="CB78" s="388">
        <v>3.5999999999999997E-2</v>
      </c>
      <c r="CC78" s="388">
        <v>2E-3</v>
      </c>
      <c r="CD78" s="390">
        <f t="shared" si="36"/>
        <v>0.43</v>
      </c>
      <c r="CE78" s="388">
        <f t="shared" si="37"/>
        <v>5.931</v>
      </c>
      <c r="CF78" s="389">
        <f t="shared" si="37"/>
        <v>8.2110000000000003</v>
      </c>
      <c r="CG78" s="389">
        <v>3.2370000000000001</v>
      </c>
      <c r="CH78" s="389">
        <v>1.4550000000000001</v>
      </c>
      <c r="CI78" s="389">
        <v>0.747</v>
      </c>
      <c r="CJ78" s="389">
        <f t="shared" si="38"/>
        <v>19.580999999999996</v>
      </c>
      <c r="CK78" s="388">
        <v>0.92900000000000005</v>
      </c>
      <c r="CL78" s="388">
        <v>1.855</v>
      </c>
      <c r="CM78" s="389">
        <v>3.819</v>
      </c>
      <c r="CN78" s="389">
        <v>2.698</v>
      </c>
      <c r="CO78" s="389">
        <f t="shared" si="39"/>
        <v>8.3719999999999999</v>
      </c>
      <c r="CP78" s="390">
        <f t="shared" si="40"/>
        <v>1.2849999999999999</v>
      </c>
      <c r="CQ78" s="392">
        <v>5.8999999999999997E-2</v>
      </c>
      <c r="CR78" s="390">
        <f t="shared" si="41"/>
        <v>30.225999999999996</v>
      </c>
      <c r="CT78" s="268"/>
    </row>
    <row r="79" spans="1:98" ht="12.75" customHeight="1">
      <c r="A79" s="194">
        <v>42217</v>
      </c>
      <c r="B79" s="388">
        <v>1.61</v>
      </c>
      <c r="C79" s="389">
        <v>1.8480000000000001</v>
      </c>
      <c r="D79" s="389">
        <v>0.219</v>
      </c>
      <c r="E79" s="389">
        <v>0.27100000000000002</v>
      </c>
      <c r="F79" s="389">
        <v>0.373</v>
      </c>
      <c r="G79" s="389">
        <f t="shared" si="19"/>
        <v>4.3209999999999997</v>
      </c>
      <c r="H79" s="388">
        <v>0.439</v>
      </c>
      <c r="I79" s="389">
        <v>1.016</v>
      </c>
      <c r="J79" s="389">
        <v>0.58799999999999997</v>
      </c>
      <c r="K79" s="389">
        <f t="shared" si="20"/>
        <v>2.0430000000000001</v>
      </c>
      <c r="L79" s="388">
        <v>0.22900000000000001</v>
      </c>
      <c r="M79" s="388">
        <v>0.188</v>
      </c>
      <c r="N79" s="390">
        <f t="shared" si="21"/>
        <v>6.7809999999999997</v>
      </c>
      <c r="O79" s="388">
        <v>1.502</v>
      </c>
      <c r="P79" s="389">
        <v>0.70399999999999996</v>
      </c>
      <c r="Q79" s="389">
        <v>8.5000000000000006E-2</v>
      </c>
      <c r="R79" s="389">
        <v>8.3000000000000004E-2</v>
      </c>
      <c r="S79" s="389">
        <v>3.6999999999999998E-2</v>
      </c>
      <c r="T79" s="389">
        <f t="shared" si="22"/>
        <v>2.411</v>
      </c>
      <c r="U79" s="388">
        <v>0.11799999999999999</v>
      </c>
      <c r="V79" s="389">
        <v>0.185</v>
      </c>
      <c r="W79" s="389">
        <v>0.27700000000000002</v>
      </c>
      <c r="X79" s="389">
        <f t="shared" si="23"/>
        <v>0.58000000000000007</v>
      </c>
      <c r="Y79" s="388">
        <v>4.1000000000000002E-2</v>
      </c>
      <c r="Z79" s="388">
        <v>0.13700000000000001</v>
      </c>
      <c r="AA79" s="390">
        <f t="shared" si="24"/>
        <v>3.169</v>
      </c>
      <c r="AB79" s="388">
        <v>1.1739999999999999</v>
      </c>
      <c r="AC79" s="389">
        <v>2.1850000000000001</v>
      </c>
      <c r="AD79" s="389">
        <v>0.69</v>
      </c>
      <c r="AE79" s="389">
        <v>0.36499999999999999</v>
      </c>
      <c r="AF79" s="389">
        <v>8.7999999999999995E-2</v>
      </c>
      <c r="AG79" s="389">
        <f t="shared" si="25"/>
        <v>4.5019999999999998</v>
      </c>
      <c r="AH79" s="388">
        <v>0.437</v>
      </c>
      <c r="AI79" s="389">
        <v>1.333</v>
      </c>
      <c r="AJ79" s="389">
        <v>0.47099999999999997</v>
      </c>
      <c r="AK79" s="389">
        <f t="shared" si="26"/>
        <v>2.2410000000000001</v>
      </c>
      <c r="AL79" s="388">
        <v>0.39500000000000002</v>
      </c>
      <c r="AM79" s="388">
        <v>0.22900000000000001</v>
      </c>
      <c r="AN79" s="390">
        <f t="shared" si="27"/>
        <v>7.367</v>
      </c>
      <c r="AO79" s="388">
        <v>0.45100000000000001</v>
      </c>
      <c r="AP79" s="389">
        <v>0.309</v>
      </c>
      <c r="AQ79" s="389">
        <v>1.0029999999999999</v>
      </c>
      <c r="AR79" s="389">
        <v>7.0999999999999994E-2</v>
      </c>
      <c r="AS79" s="389">
        <v>2.1999999999999999E-2</v>
      </c>
      <c r="AT79" s="389">
        <f t="shared" si="28"/>
        <v>1.8559999999999999</v>
      </c>
      <c r="AU79" s="388">
        <v>4.2999999999999997E-2</v>
      </c>
      <c r="AV79" s="389">
        <v>0.1</v>
      </c>
      <c r="AW79" s="389">
        <v>0.16300000000000001</v>
      </c>
      <c r="AX79" s="389">
        <f t="shared" si="29"/>
        <v>0.30600000000000005</v>
      </c>
      <c r="AY79" s="388">
        <v>4.4999999999999998E-2</v>
      </c>
      <c r="AZ79" s="388">
        <v>3.5000000000000003E-2</v>
      </c>
      <c r="BA79" s="390">
        <f t="shared" si="30"/>
        <v>2.242</v>
      </c>
      <c r="BB79" s="388">
        <v>0.51800000000000002</v>
      </c>
      <c r="BC79" s="389">
        <v>1.631</v>
      </c>
      <c r="BD79" s="389">
        <v>0.66200000000000003</v>
      </c>
      <c r="BE79" s="389">
        <v>0.23300000000000001</v>
      </c>
      <c r="BF79" s="389">
        <v>4.9000000000000002E-2</v>
      </c>
      <c r="BG79" s="389">
        <f t="shared" si="31"/>
        <v>3.093</v>
      </c>
      <c r="BH79" s="388">
        <v>0.49399999999999999</v>
      </c>
      <c r="BI79" s="389">
        <v>0.51700000000000002</v>
      </c>
      <c r="BJ79" s="389">
        <v>0.41499999999999998</v>
      </c>
      <c r="BK79" s="389">
        <f t="shared" si="32"/>
        <v>1.4260000000000002</v>
      </c>
      <c r="BL79" s="388">
        <v>0.27600000000000002</v>
      </c>
      <c r="BM79" s="388">
        <v>0.24199999999999999</v>
      </c>
      <c r="BN79" s="390">
        <f t="shared" si="33"/>
        <v>5.0369999999999999</v>
      </c>
      <c r="BO79" s="388">
        <v>7.1999999999999995E-2</v>
      </c>
      <c r="BP79" s="389">
        <v>8.5999999999999993E-2</v>
      </c>
      <c r="BQ79" s="389">
        <v>5.7000000000000002E-2</v>
      </c>
      <c r="BR79" s="389">
        <f t="shared" si="34"/>
        <v>0.21499999999999997</v>
      </c>
      <c r="BS79" s="388">
        <v>6.0999999999999999E-2</v>
      </c>
      <c r="BT79" s="391">
        <v>1.4999999999999999E-2</v>
      </c>
      <c r="BU79" s="391">
        <v>0</v>
      </c>
      <c r="BV79" s="390">
        <v>0.29099999999999998</v>
      </c>
      <c r="BW79" s="388">
        <v>2.5000000000000001E-2</v>
      </c>
      <c r="BX79" s="389">
        <v>7.3999999999999996E-2</v>
      </c>
      <c r="BY79" s="389">
        <v>3.1E-2</v>
      </c>
      <c r="BZ79" s="389">
        <f t="shared" si="35"/>
        <v>0.13</v>
      </c>
      <c r="CA79" s="388">
        <v>5.2999999999999999E-2</v>
      </c>
      <c r="CB79" s="388">
        <v>3.1E-2</v>
      </c>
      <c r="CC79" s="388">
        <v>5.0000000000000001E-3</v>
      </c>
      <c r="CD79" s="390">
        <f t="shared" si="36"/>
        <v>0.219</v>
      </c>
      <c r="CE79" s="388">
        <f t="shared" si="37"/>
        <v>5.3520000000000003</v>
      </c>
      <c r="CF79" s="389">
        <f t="shared" si="37"/>
        <v>6.8369999999999997</v>
      </c>
      <c r="CG79" s="389">
        <v>2.71</v>
      </c>
      <c r="CH79" s="389">
        <v>1.0529999999999999</v>
      </c>
      <c r="CI79" s="389">
        <v>0.57599999999999996</v>
      </c>
      <c r="CJ79" s="389">
        <f t="shared" si="38"/>
        <v>16.528000000000002</v>
      </c>
      <c r="CK79" s="388">
        <v>0.81200000000000006</v>
      </c>
      <c r="CL79" s="388">
        <v>1.5509999999999999</v>
      </c>
      <c r="CM79" s="389">
        <v>3.2010000000000001</v>
      </c>
      <c r="CN79" s="389">
        <v>1.958</v>
      </c>
      <c r="CO79" s="389">
        <f t="shared" si="39"/>
        <v>6.71</v>
      </c>
      <c r="CP79" s="390">
        <f t="shared" si="40"/>
        <v>1.032</v>
      </c>
      <c r="CQ79" s="392">
        <v>2.4E-2</v>
      </c>
      <c r="CR79" s="390">
        <f t="shared" si="41"/>
        <v>25.106000000000005</v>
      </c>
      <c r="CT79" s="268"/>
    </row>
    <row r="80" spans="1:98" ht="12.75" customHeight="1">
      <c r="A80" s="194">
        <v>42248</v>
      </c>
      <c r="B80" s="388">
        <v>1.6739999999999999</v>
      </c>
      <c r="C80" s="389">
        <v>1.8029999999999999</v>
      </c>
      <c r="D80" s="389">
        <v>0.214</v>
      </c>
      <c r="E80" s="389">
        <v>0.29199999999999998</v>
      </c>
      <c r="F80" s="389">
        <v>0.35</v>
      </c>
      <c r="G80" s="389">
        <f t="shared" si="19"/>
        <v>4.3329999999999993</v>
      </c>
      <c r="H80" s="388">
        <v>0.48699999999999999</v>
      </c>
      <c r="I80" s="389">
        <v>0.98899999999999999</v>
      </c>
      <c r="J80" s="389">
        <v>0.45600000000000002</v>
      </c>
      <c r="K80" s="389">
        <f t="shared" si="20"/>
        <v>1.9319999999999999</v>
      </c>
      <c r="L80" s="388">
        <v>0.28100000000000003</v>
      </c>
      <c r="M80" s="388">
        <v>0.187</v>
      </c>
      <c r="N80" s="390">
        <f t="shared" si="21"/>
        <v>6.7329999999999988</v>
      </c>
      <c r="O80" s="388">
        <v>1.4750000000000001</v>
      </c>
      <c r="P80" s="389">
        <v>0.92100000000000004</v>
      </c>
      <c r="Q80" s="389">
        <v>0.14299999999999999</v>
      </c>
      <c r="R80" s="389">
        <v>0.151</v>
      </c>
      <c r="S80" s="389">
        <v>8.3000000000000004E-2</v>
      </c>
      <c r="T80" s="389">
        <f t="shared" si="22"/>
        <v>2.7729999999999997</v>
      </c>
      <c r="U80" s="388">
        <v>0.19400000000000001</v>
      </c>
      <c r="V80" s="389">
        <v>0.23200000000000001</v>
      </c>
      <c r="W80" s="389">
        <v>0.30099999999999999</v>
      </c>
      <c r="X80" s="389">
        <f t="shared" si="23"/>
        <v>0.72700000000000009</v>
      </c>
      <c r="Y80" s="388">
        <v>8.5000000000000006E-2</v>
      </c>
      <c r="Z80" s="388">
        <v>0.104</v>
      </c>
      <c r="AA80" s="390">
        <f t="shared" si="24"/>
        <v>3.6890000000000001</v>
      </c>
      <c r="AB80" s="388">
        <v>1.3240000000000001</v>
      </c>
      <c r="AC80" s="389">
        <v>2.2149999999999999</v>
      </c>
      <c r="AD80" s="389">
        <v>0.64300000000000002</v>
      </c>
      <c r="AE80" s="389">
        <v>0.374</v>
      </c>
      <c r="AF80" s="389">
        <v>0.11899999999999999</v>
      </c>
      <c r="AG80" s="389">
        <f t="shared" si="25"/>
        <v>4.6749999999999989</v>
      </c>
      <c r="AH80" s="388">
        <v>0.436</v>
      </c>
      <c r="AI80" s="389">
        <v>1.196</v>
      </c>
      <c r="AJ80" s="389">
        <v>0.53</v>
      </c>
      <c r="AK80" s="389">
        <f t="shared" si="26"/>
        <v>2.1619999999999999</v>
      </c>
      <c r="AL80" s="388">
        <v>0.501</v>
      </c>
      <c r="AM80" s="388">
        <v>0.20200000000000001</v>
      </c>
      <c r="AN80" s="390">
        <f t="shared" si="27"/>
        <v>7.5399999999999991</v>
      </c>
      <c r="AO80" s="388">
        <v>0.45300000000000001</v>
      </c>
      <c r="AP80" s="389">
        <v>0.39100000000000001</v>
      </c>
      <c r="AQ80" s="389">
        <v>0.79700000000000004</v>
      </c>
      <c r="AR80" s="389">
        <v>6.7000000000000004E-2</v>
      </c>
      <c r="AS80" s="389">
        <v>0.03</v>
      </c>
      <c r="AT80" s="389">
        <f t="shared" si="28"/>
        <v>1.738</v>
      </c>
      <c r="AU80" s="388">
        <v>5.5E-2</v>
      </c>
      <c r="AV80" s="389">
        <v>6.5000000000000002E-2</v>
      </c>
      <c r="AW80" s="389">
        <v>0.20699999999999999</v>
      </c>
      <c r="AX80" s="389">
        <f t="shared" si="29"/>
        <v>0.32699999999999996</v>
      </c>
      <c r="AY80" s="388">
        <v>5.6000000000000001E-2</v>
      </c>
      <c r="AZ80" s="388">
        <v>3.7999999999999999E-2</v>
      </c>
      <c r="BA80" s="390">
        <f t="shared" si="30"/>
        <v>2.1589999999999998</v>
      </c>
      <c r="BB80" s="388">
        <v>0.52400000000000002</v>
      </c>
      <c r="BC80" s="389">
        <v>1.913</v>
      </c>
      <c r="BD80" s="389">
        <v>0.81599999999999995</v>
      </c>
      <c r="BE80" s="389">
        <v>0.22900000000000001</v>
      </c>
      <c r="BF80" s="389">
        <v>8.6999999999999994E-2</v>
      </c>
      <c r="BG80" s="389">
        <f t="shared" si="31"/>
        <v>3.5690000000000004</v>
      </c>
      <c r="BH80" s="388">
        <v>0.42</v>
      </c>
      <c r="BI80" s="389">
        <v>0.56200000000000006</v>
      </c>
      <c r="BJ80" s="389">
        <v>0.46899999999999997</v>
      </c>
      <c r="BK80" s="389">
        <f t="shared" si="32"/>
        <v>1.4510000000000001</v>
      </c>
      <c r="BL80" s="388">
        <v>0.37</v>
      </c>
      <c r="BM80" s="388">
        <v>0.183</v>
      </c>
      <c r="BN80" s="390">
        <f t="shared" si="33"/>
        <v>5.5730000000000004</v>
      </c>
      <c r="BO80" s="388">
        <v>7.9000000000000001E-2</v>
      </c>
      <c r="BP80" s="389">
        <v>7.6999999999999999E-2</v>
      </c>
      <c r="BQ80" s="389">
        <v>6.0999999999999999E-2</v>
      </c>
      <c r="BR80" s="389">
        <f t="shared" si="34"/>
        <v>0.217</v>
      </c>
      <c r="BS80" s="388">
        <v>6.2E-2</v>
      </c>
      <c r="BT80" s="391">
        <v>0.01</v>
      </c>
      <c r="BU80" s="391">
        <v>0</v>
      </c>
      <c r="BV80" s="390">
        <v>0.28899999999999998</v>
      </c>
      <c r="BW80" s="388">
        <v>1.9E-2</v>
      </c>
      <c r="BX80" s="389">
        <v>0.107</v>
      </c>
      <c r="BY80" s="389">
        <v>4.4999999999999998E-2</v>
      </c>
      <c r="BZ80" s="389">
        <f t="shared" si="35"/>
        <v>0.17099999999999999</v>
      </c>
      <c r="CA80" s="388">
        <v>0.14099999999999999</v>
      </c>
      <c r="CB80" s="388">
        <v>3.4000000000000002E-2</v>
      </c>
      <c r="CC80" s="388">
        <v>0.01</v>
      </c>
      <c r="CD80" s="390">
        <f t="shared" si="36"/>
        <v>0.35599999999999998</v>
      </c>
      <c r="CE80" s="388">
        <f t="shared" si="37"/>
        <v>5.548</v>
      </c>
      <c r="CF80" s="389">
        <f t="shared" si="37"/>
        <v>7.4269999999999996</v>
      </c>
      <c r="CG80" s="389">
        <v>2.677</v>
      </c>
      <c r="CH80" s="389">
        <v>1.149</v>
      </c>
      <c r="CI80" s="389">
        <v>0.67500000000000004</v>
      </c>
      <c r="CJ80" s="389">
        <f t="shared" si="38"/>
        <v>17.475999999999999</v>
      </c>
      <c r="CK80" s="388">
        <v>0.68700000000000006</v>
      </c>
      <c r="CL80" s="388">
        <v>1.6819999999999999</v>
      </c>
      <c r="CM80" s="389">
        <v>3.0819999999999999</v>
      </c>
      <c r="CN80" s="389">
        <v>2.0379999999999998</v>
      </c>
      <c r="CO80" s="389">
        <f t="shared" si="39"/>
        <v>6.8019999999999996</v>
      </c>
      <c r="CP80" s="390">
        <f t="shared" si="40"/>
        <v>1.3370000000000002</v>
      </c>
      <c r="CQ80" s="392">
        <v>3.6999999999999998E-2</v>
      </c>
      <c r="CR80" s="390">
        <f t="shared" si="41"/>
        <v>26.339000000000002</v>
      </c>
      <c r="CT80" s="268"/>
    </row>
    <row r="81" spans="1:98" ht="12.75" customHeight="1">
      <c r="A81" s="194">
        <v>42278</v>
      </c>
      <c r="B81" s="388">
        <v>1.6459999999999999</v>
      </c>
      <c r="C81" s="389">
        <v>1.823</v>
      </c>
      <c r="D81" s="389">
        <v>0.20300000000000001</v>
      </c>
      <c r="E81" s="389">
        <v>0.30199999999999999</v>
      </c>
      <c r="F81" s="389">
        <v>0.41799999999999998</v>
      </c>
      <c r="G81" s="389">
        <f t="shared" si="19"/>
        <v>4.3919999999999995</v>
      </c>
      <c r="H81" s="388">
        <v>0.56100000000000005</v>
      </c>
      <c r="I81" s="389">
        <v>0.98699999999999999</v>
      </c>
      <c r="J81" s="389">
        <v>0.52600000000000002</v>
      </c>
      <c r="K81" s="389">
        <f t="shared" si="20"/>
        <v>2.0739999999999998</v>
      </c>
      <c r="L81" s="388">
        <v>0.249</v>
      </c>
      <c r="M81" s="388">
        <v>0.14899999999999999</v>
      </c>
      <c r="N81" s="390">
        <f t="shared" si="21"/>
        <v>6.863999999999999</v>
      </c>
      <c r="O81" s="388">
        <v>1.68</v>
      </c>
      <c r="P81" s="389">
        <v>1.034</v>
      </c>
      <c r="Q81" s="389">
        <v>0.14099999999999999</v>
      </c>
      <c r="R81" s="389">
        <v>0.182</v>
      </c>
      <c r="S81" s="389">
        <v>7.8E-2</v>
      </c>
      <c r="T81" s="389">
        <f t="shared" si="22"/>
        <v>3.1149999999999998</v>
      </c>
      <c r="U81" s="388">
        <v>0.13900000000000001</v>
      </c>
      <c r="V81" s="389">
        <v>0.29799999999999999</v>
      </c>
      <c r="W81" s="389">
        <v>0.29599999999999999</v>
      </c>
      <c r="X81" s="389">
        <f t="shared" si="23"/>
        <v>0.73299999999999998</v>
      </c>
      <c r="Y81" s="388">
        <v>0.10199999999999999</v>
      </c>
      <c r="Z81" s="388">
        <v>0.113</v>
      </c>
      <c r="AA81" s="390">
        <f t="shared" si="24"/>
        <v>4.0629999999999997</v>
      </c>
      <c r="AB81" s="388">
        <v>1.2310000000000001</v>
      </c>
      <c r="AC81" s="389">
        <v>2.2240000000000002</v>
      </c>
      <c r="AD81" s="389">
        <v>0.72299999999999998</v>
      </c>
      <c r="AE81" s="389">
        <v>0.40600000000000003</v>
      </c>
      <c r="AF81" s="389">
        <v>0.11700000000000001</v>
      </c>
      <c r="AG81" s="389">
        <f t="shared" si="25"/>
        <v>4.7009999999999996</v>
      </c>
      <c r="AH81" s="388">
        <v>0.44</v>
      </c>
      <c r="AI81" s="389">
        <v>1.256</v>
      </c>
      <c r="AJ81" s="389">
        <v>0.47799999999999998</v>
      </c>
      <c r="AK81" s="389">
        <f t="shared" si="26"/>
        <v>2.1739999999999999</v>
      </c>
      <c r="AL81" s="388">
        <v>0.41499999999999998</v>
      </c>
      <c r="AM81" s="388">
        <v>9.8000000000000004E-2</v>
      </c>
      <c r="AN81" s="390">
        <f t="shared" si="27"/>
        <v>7.3879999999999999</v>
      </c>
      <c r="AO81" s="388">
        <v>0.50600000000000001</v>
      </c>
      <c r="AP81" s="389">
        <v>0.371</v>
      </c>
      <c r="AQ81" s="389">
        <v>0.94899999999999995</v>
      </c>
      <c r="AR81" s="389">
        <v>0.08</v>
      </c>
      <c r="AS81" s="389">
        <v>2.5000000000000001E-2</v>
      </c>
      <c r="AT81" s="389">
        <f t="shared" si="28"/>
        <v>1.931</v>
      </c>
      <c r="AU81" s="388">
        <v>6.3E-2</v>
      </c>
      <c r="AV81" s="389">
        <v>0.104</v>
      </c>
      <c r="AW81" s="389">
        <v>0.17499999999999999</v>
      </c>
      <c r="AX81" s="389">
        <f t="shared" si="29"/>
        <v>0.34199999999999997</v>
      </c>
      <c r="AY81" s="388">
        <v>7.0000000000000007E-2</v>
      </c>
      <c r="AZ81" s="388">
        <v>6.8000000000000005E-2</v>
      </c>
      <c r="BA81" s="390">
        <f t="shared" si="30"/>
        <v>2.411</v>
      </c>
      <c r="BB81" s="388">
        <v>0.57199999999999995</v>
      </c>
      <c r="BC81" s="389">
        <v>1.762</v>
      </c>
      <c r="BD81" s="389">
        <v>0.752</v>
      </c>
      <c r="BE81" s="389">
        <v>0.28899999999999998</v>
      </c>
      <c r="BF81" s="389">
        <v>6.4000000000000001E-2</v>
      </c>
      <c r="BG81" s="389">
        <f t="shared" si="31"/>
        <v>3.4390000000000005</v>
      </c>
      <c r="BH81" s="388">
        <v>0.502</v>
      </c>
      <c r="BI81" s="389">
        <v>0.61699999999999999</v>
      </c>
      <c r="BJ81" s="389">
        <v>0.52200000000000002</v>
      </c>
      <c r="BK81" s="389">
        <f t="shared" si="32"/>
        <v>1.641</v>
      </c>
      <c r="BL81" s="388">
        <v>0.371</v>
      </c>
      <c r="BM81" s="388">
        <v>0.28199999999999997</v>
      </c>
      <c r="BN81" s="390">
        <f t="shared" si="33"/>
        <v>5.7330000000000005</v>
      </c>
      <c r="BO81" s="388">
        <v>8.1000000000000003E-2</v>
      </c>
      <c r="BP81" s="389">
        <v>8.2000000000000003E-2</v>
      </c>
      <c r="BQ81" s="389">
        <v>3.9E-2</v>
      </c>
      <c r="BR81" s="389">
        <f t="shared" si="34"/>
        <v>0.20200000000000001</v>
      </c>
      <c r="BS81" s="388">
        <v>5.2999999999999999E-2</v>
      </c>
      <c r="BT81" s="391">
        <v>1.2E-2</v>
      </c>
      <c r="BU81" s="391">
        <v>0</v>
      </c>
      <c r="BV81" s="390">
        <v>0.26700000000000002</v>
      </c>
      <c r="BW81" s="388">
        <v>2.3E-2</v>
      </c>
      <c r="BX81" s="389">
        <v>0.159</v>
      </c>
      <c r="BY81" s="389">
        <v>2.5999999999999999E-2</v>
      </c>
      <c r="BZ81" s="389">
        <f t="shared" si="35"/>
        <v>0.20799999999999999</v>
      </c>
      <c r="CA81" s="388">
        <v>8.2000000000000003E-2</v>
      </c>
      <c r="CB81" s="388">
        <v>2.9000000000000001E-2</v>
      </c>
      <c r="CC81" s="388">
        <v>9.0999999999999998E-2</v>
      </c>
      <c r="CD81" s="390">
        <f t="shared" si="36"/>
        <v>0.41000000000000003</v>
      </c>
      <c r="CE81" s="388">
        <f t="shared" si="37"/>
        <v>5.7389999999999999</v>
      </c>
      <c r="CF81" s="389">
        <f t="shared" si="37"/>
        <v>7.4550000000000001</v>
      </c>
      <c r="CG81" s="389">
        <v>2.7989999999999999</v>
      </c>
      <c r="CH81" s="389">
        <v>1.286</v>
      </c>
      <c r="CI81" s="389">
        <v>0.70899999999999996</v>
      </c>
      <c r="CJ81" s="389">
        <f t="shared" si="38"/>
        <v>17.988</v>
      </c>
      <c r="CK81" s="388">
        <v>0.748</v>
      </c>
      <c r="CL81" s="388">
        <v>1.74</v>
      </c>
      <c r="CM81" s="389">
        <v>3.3290000000000002</v>
      </c>
      <c r="CN81" s="389">
        <v>2.0299999999999998</v>
      </c>
      <c r="CO81" s="389">
        <f t="shared" si="39"/>
        <v>7.0990000000000002</v>
      </c>
      <c r="CP81" s="390">
        <f t="shared" si="40"/>
        <v>1.248</v>
      </c>
      <c r="CQ81" s="392">
        <v>5.2999999999999999E-2</v>
      </c>
      <c r="CR81" s="390">
        <f t="shared" si="41"/>
        <v>27.135999999999999</v>
      </c>
      <c r="CT81" s="268"/>
    </row>
    <row r="82" spans="1:98" ht="12.75" customHeight="1">
      <c r="A82" s="194">
        <v>42309</v>
      </c>
      <c r="B82" s="388">
        <v>1.595</v>
      </c>
      <c r="C82" s="389">
        <v>1.8260000000000001</v>
      </c>
      <c r="D82" s="389">
        <v>0.19400000000000001</v>
      </c>
      <c r="E82" s="389">
        <v>0.29299999999999998</v>
      </c>
      <c r="F82" s="389">
        <v>0.316</v>
      </c>
      <c r="G82" s="389">
        <f t="shared" si="19"/>
        <v>4.2240000000000002</v>
      </c>
      <c r="H82" s="388">
        <v>0.45400000000000001</v>
      </c>
      <c r="I82" s="389">
        <v>0.93200000000000005</v>
      </c>
      <c r="J82" s="389">
        <v>0.49</v>
      </c>
      <c r="K82" s="389">
        <f t="shared" si="20"/>
        <v>1.8760000000000001</v>
      </c>
      <c r="L82" s="388">
        <v>0.253</v>
      </c>
      <c r="M82" s="388">
        <v>0.17299999999999999</v>
      </c>
      <c r="N82" s="390">
        <f t="shared" si="21"/>
        <v>6.5260000000000007</v>
      </c>
      <c r="O82" s="388">
        <v>1.3939999999999999</v>
      </c>
      <c r="P82" s="389">
        <v>0.91500000000000004</v>
      </c>
      <c r="Q82" s="389">
        <v>0.128</v>
      </c>
      <c r="R82" s="389">
        <v>0.17899999999999999</v>
      </c>
      <c r="S82" s="389">
        <v>8.5000000000000006E-2</v>
      </c>
      <c r="T82" s="389">
        <f t="shared" si="22"/>
        <v>2.7010000000000001</v>
      </c>
      <c r="U82" s="388">
        <v>0.16400000000000001</v>
      </c>
      <c r="V82" s="389">
        <v>0.24399999999999999</v>
      </c>
      <c r="W82" s="389">
        <v>0.41799999999999998</v>
      </c>
      <c r="X82" s="389">
        <f t="shared" si="23"/>
        <v>0.82600000000000007</v>
      </c>
      <c r="Y82" s="388">
        <v>9.4E-2</v>
      </c>
      <c r="Z82" s="388">
        <v>0.11799999999999999</v>
      </c>
      <c r="AA82" s="390">
        <f t="shared" si="24"/>
        <v>3.7389999999999999</v>
      </c>
      <c r="AB82" s="388">
        <v>1.1739999999999999</v>
      </c>
      <c r="AC82" s="389">
        <v>2.1720000000000002</v>
      </c>
      <c r="AD82" s="389">
        <v>0.60799999999999998</v>
      </c>
      <c r="AE82" s="389">
        <v>0.34</v>
      </c>
      <c r="AF82" s="389">
        <v>0.127</v>
      </c>
      <c r="AG82" s="389">
        <f t="shared" si="25"/>
        <v>4.4210000000000003</v>
      </c>
      <c r="AH82" s="388">
        <v>0.47599999999999998</v>
      </c>
      <c r="AI82" s="389">
        <v>1.1399999999999999</v>
      </c>
      <c r="AJ82" s="389">
        <v>0.51600000000000001</v>
      </c>
      <c r="AK82" s="389">
        <f t="shared" si="26"/>
        <v>2.1319999999999997</v>
      </c>
      <c r="AL82" s="388">
        <v>0.40100000000000002</v>
      </c>
      <c r="AM82" s="388">
        <v>0.13900000000000001</v>
      </c>
      <c r="AN82" s="390">
        <f t="shared" si="27"/>
        <v>7.093</v>
      </c>
      <c r="AO82" s="388">
        <v>0.53200000000000003</v>
      </c>
      <c r="AP82" s="389">
        <v>0.38200000000000001</v>
      </c>
      <c r="AQ82" s="389">
        <v>0.85199999999999998</v>
      </c>
      <c r="AR82" s="389">
        <v>6.4000000000000001E-2</v>
      </c>
      <c r="AS82" s="389">
        <v>4.3999999999999997E-2</v>
      </c>
      <c r="AT82" s="389">
        <f t="shared" si="28"/>
        <v>1.8740000000000001</v>
      </c>
      <c r="AU82" s="388">
        <v>6.8000000000000005E-2</v>
      </c>
      <c r="AV82" s="389">
        <v>0.12</v>
      </c>
      <c r="AW82" s="389">
        <v>0.188</v>
      </c>
      <c r="AX82" s="389">
        <f t="shared" si="29"/>
        <v>0.376</v>
      </c>
      <c r="AY82" s="388">
        <v>5.2999999999999999E-2</v>
      </c>
      <c r="AZ82" s="388">
        <v>4.2000000000000003E-2</v>
      </c>
      <c r="BA82" s="390">
        <f t="shared" si="30"/>
        <v>2.3450000000000002</v>
      </c>
      <c r="BB82" s="388">
        <v>0.50800000000000001</v>
      </c>
      <c r="BC82" s="389">
        <v>1.837</v>
      </c>
      <c r="BD82" s="389">
        <v>0.84899999999999998</v>
      </c>
      <c r="BE82" s="389">
        <v>0.26800000000000002</v>
      </c>
      <c r="BF82" s="389">
        <v>9.2999999999999999E-2</v>
      </c>
      <c r="BG82" s="389">
        <f t="shared" si="31"/>
        <v>3.5549999999999997</v>
      </c>
      <c r="BH82" s="388">
        <v>0.40500000000000003</v>
      </c>
      <c r="BI82" s="389">
        <v>0.57799999999999996</v>
      </c>
      <c r="BJ82" s="389">
        <v>0.65700000000000003</v>
      </c>
      <c r="BK82" s="389">
        <f t="shared" si="32"/>
        <v>1.6400000000000001</v>
      </c>
      <c r="BL82" s="388">
        <v>0.436</v>
      </c>
      <c r="BM82" s="388">
        <v>0.21199999999999999</v>
      </c>
      <c r="BN82" s="390">
        <f t="shared" si="33"/>
        <v>5.843</v>
      </c>
      <c r="BO82" s="388">
        <v>7.0999999999999994E-2</v>
      </c>
      <c r="BP82" s="389">
        <v>7.5999999999999998E-2</v>
      </c>
      <c r="BQ82" s="389">
        <v>5.1999999999999998E-2</v>
      </c>
      <c r="BR82" s="389">
        <f t="shared" si="34"/>
        <v>0.19899999999999998</v>
      </c>
      <c r="BS82" s="388">
        <v>6.2E-2</v>
      </c>
      <c r="BT82" s="391">
        <v>0.01</v>
      </c>
      <c r="BU82" s="391">
        <v>2E-3</v>
      </c>
      <c r="BV82" s="390">
        <v>0.27300000000000002</v>
      </c>
      <c r="BW82" s="388">
        <v>2.3E-2</v>
      </c>
      <c r="BX82" s="389">
        <v>9.6000000000000002E-2</v>
      </c>
      <c r="BY82" s="389">
        <v>2.5999999999999999E-2</v>
      </c>
      <c r="BZ82" s="389">
        <f t="shared" si="35"/>
        <v>0.14499999999999999</v>
      </c>
      <c r="CA82" s="388">
        <v>6.5000000000000002E-2</v>
      </c>
      <c r="CB82" s="388">
        <v>3.2000000000000001E-2</v>
      </c>
      <c r="CC82" s="388">
        <v>1.2999999999999999E-2</v>
      </c>
      <c r="CD82" s="390">
        <f t="shared" si="36"/>
        <v>0.255</v>
      </c>
      <c r="CE82" s="388">
        <f t="shared" si="37"/>
        <v>5.2969999999999997</v>
      </c>
      <c r="CF82" s="389">
        <f t="shared" si="37"/>
        <v>7.3040000000000003</v>
      </c>
      <c r="CG82" s="389">
        <v>2.6779999999999999</v>
      </c>
      <c r="CH82" s="389">
        <v>1.17</v>
      </c>
      <c r="CI82" s="389">
        <v>0.67</v>
      </c>
      <c r="CJ82" s="389">
        <f t="shared" si="38"/>
        <v>17.119</v>
      </c>
      <c r="CK82" s="388">
        <v>0.67200000000000004</v>
      </c>
      <c r="CL82" s="388">
        <v>1.585</v>
      </c>
      <c r="CM82" s="389">
        <v>3.0840000000000001</v>
      </c>
      <c r="CN82" s="389">
        <v>2.3079999999999998</v>
      </c>
      <c r="CO82" s="389">
        <f t="shared" si="39"/>
        <v>6.9770000000000003</v>
      </c>
      <c r="CP82" s="390">
        <f t="shared" si="40"/>
        <v>1.2789999999999999</v>
      </c>
      <c r="CQ82" s="392">
        <v>2.7E-2</v>
      </c>
      <c r="CR82" s="390">
        <f t="shared" si="41"/>
        <v>26.074000000000002</v>
      </c>
      <c r="CT82" s="268"/>
    </row>
    <row r="83" spans="1:98" ht="12.75" customHeight="1">
      <c r="A83" s="194">
        <v>42339</v>
      </c>
      <c r="B83" s="388">
        <v>1.6539999999999999</v>
      </c>
      <c r="C83" s="389">
        <v>1.778</v>
      </c>
      <c r="D83" s="389">
        <v>0.221</v>
      </c>
      <c r="E83" s="389">
        <v>0.28299999999999997</v>
      </c>
      <c r="F83" s="389">
        <v>0.308</v>
      </c>
      <c r="G83" s="389">
        <f t="shared" ref="G83:G118" si="42">SUM(B83:F83)</f>
        <v>4.2439999999999998</v>
      </c>
      <c r="H83" s="388">
        <v>0.504</v>
      </c>
      <c r="I83" s="389">
        <v>0.93100000000000005</v>
      </c>
      <c r="J83" s="389">
        <v>0.51200000000000001</v>
      </c>
      <c r="K83" s="389">
        <f t="shared" ref="K83:K118" si="43">SUM(H83:J83)</f>
        <v>1.9470000000000001</v>
      </c>
      <c r="L83" s="388">
        <v>0.248</v>
      </c>
      <c r="M83" s="388">
        <v>0.23499999999999999</v>
      </c>
      <c r="N83" s="390">
        <f t="shared" ref="N83:N118" si="44">G83+K83+L83+M83</f>
        <v>6.6740000000000004</v>
      </c>
      <c r="O83" s="388">
        <v>1.6990000000000001</v>
      </c>
      <c r="P83" s="389">
        <v>0.95799999999999996</v>
      </c>
      <c r="Q83" s="389">
        <v>0.14399999999999999</v>
      </c>
      <c r="R83" s="389">
        <v>0.156</v>
      </c>
      <c r="S83" s="389">
        <v>7.4999999999999997E-2</v>
      </c>
      <c r="T83" s="389">
        <f t="shared" ref="T83:T118" si="45">SUM(O83:S83)</f>
        <v>3.0320000000000005</v>
      </c>
      <c r="U83" s="388">
        <v>0.23200000000000001</v>
      </c>
      <c r="V83" s="389">
        <v>0.27600000000000002</v>
      </c>
      <c r="W83" s="389">
        <v>0.38100000000000001</v>
      </c>
      <c r="X83" s="389">
        <f t="shared" ref="X83:X118" si="46">SUM(U83:W83)</f>
        <v>0.88900000000000001</v>
      </c>
      <c r="Y83" s="388">
        <v>9.0999999999999998E-2</v>
      </c>
      <c r="Z83" s="388">
        <v>0.10299999999999999</v>
      </c>
      <c r="AA83" s="390">
        <f t="shared" ref="AA83:AA118" si="47">T83+X83+Y83+Z83</f>
        <v>4.1150000000000002</v>
      </c>
      <c r="AB83" s="388">
        <v>1.2250000000000001</v>
      </c>
      <c r="AC83" s="389">
        <v>2.0760000000000001</v>
      </c>
      <c r="AD83" s="389">
        <v>0.71699999999999997</v>
      </c>
      <c r="AE83" s="389">
        <v>0.35799999999999998</v>
      </c>
      <c r="AF83" s="389">
        <v>9.5000000000000001E-2</v>
      </c>
      <c r="AG83" s="389">
        <f t="shared" ref="AG83:AG118" si="48">SUM(AB83:AF83)</f>
        <v>4.4709999999999992</v>
      </c>
      <c r="AH83" s="388">
        <v>0.42099999999999999</v>
      </c>
      <c r="AI83" s="389">
        <v>1.2370000000000001</v>
      </c>
      <c r="AJ83" s="389">
        <v>0.57399999999999995</v>
      </c>
      <c r="AK83" s="389">
        <f t="shared" ref="AK83:AK118" si="49">SUM(AH83:AJ83)</f>
        <v>2.2320000000000002</v>
      </c>
      <c r="AL83" s="388">
        <v>0.38300000000000001</v>
      </c>
      <c r="AM83" s="388">
        <v>0.14499999999999999</v>
      </c>
      <c r="AN83" s="390">
        <f t="shared" ref="AN83:AN118" si="50">AG83+AK83+AL83+AM83</f>
        <v>7.230999999999999</v>
      </c>
      <c r="AO83" s="388">
        <v>0.39400000000000002</v>
      </c>
      <c r="AP83" s="389">
        <v>0.318</v>
      </c>
      <c r="AQ83" s="389">
        <v>0.83699999999999997</v>
      </c>
      <c r="AR83" s="389">
        <v>6.8000000000000005E-2</v>
      </c>
      <c r="AS83" s="389">
        <v>2.7E-2</v>
      </c>
      <c r="AT83" s="389">
        <f t="shared" ref="AT83:AT118" si="51">SUM(AO83:AS83)</f>
        <v>1.6439999999999999</v>
      </c>
      <c r="AU83" s="388">
        <v>7.5999999999999998E-2</v>
      </c>
      <c r="AV83" s="389">
        <v>0.104</v>
      </c>
      <c r="AW83" s="389">
        <v>0.14099999999999999</v>
      </c>
      <c r="AX83" s="389">
        <f t="shared" ref="AX83:AX118" si="52">SUM(AU83:AW83)</f>
        <v>0.32099999999999995</v>
      </c>
      <c r="AY83" s="388">
        <v>4.3999999999999997E-2</v>
      </c>
      <c r="AZ83" s="388">
        <v>0.03</v>
      </c>
      <c r="BA83" s="390">
        <f t="shared" ref="BA83:BA118" si="53">AZ83+AY83+AX83+AT83</f>
        <v>2.0389999999999997</v>
      </c>
      <c r="BB83" s="388">
        <v>0.50800000000000001</v>
      </c>
      <c r="BC83" s="389">
        <v>1.738</v>
      </c>
      <c r="BD83" s="389">
        <v>0.82199999999999995</v>
      </c>
      <c r="BE83" s="389">
        <v>0.25800000000000001</v>
      </c>
      <c r="BF83" s="389">
        <v>7.8E-2</v>
      </c>
      <c r="BG83" s="389">
        <f t="shared" ref="BG83:BG118" si="54">SUM(BB83:BF83)</f>
        <v>3.4039999999999999</v>
      </c>
      <c r="BH83" s="388">
        <v>0.438</v>
      </c>
      <c r="BI83" s="389">
        <v>0.64200000000000002</v>
      </c>
      <c r="BJ83" s="389">
        <v>0.57299999999999995</v>
      </c>
      <c r="BK83" s="389">
        <f t="shared" ref="BK83:BK118" si="55">SUM(BH83:BJ83)</f>
        <v>1.653</v>
      </c>
      <c r="BL83" s="388">
        <v>0.34200000000000003</v>
      </c>
      <c r="BM83" s="388">
        <v>0.246</v>
      </c>
      <c r="BN83" s="390">
        <f t="shared" ref="BN83:BN118" si="56">BM83+BL83+BK83+BG83</f>
        <v>5.6449999999999996</v>
      </c>
      <c r="BO83" s="388">
        <v>7.5999999999999998E-2</v>
      </c>
      <c r="BP83" s="389">
        <v>8.8999999999999996E-2</v>
      </c>
      <c r="BQ83" s="389">
        <v>5.5E-2</v>
      </c>
      <c r="BR83" s="389">
        <f t="shared" ref="BR83:BR118" si="57">SUM(BO83:BQ83)</f>
        <v>0.21999999999999997</v>
      </c>
      <c r="BS83" s="388">
        <v>0.05</v>
      </c>
      <c r="BT83" s="391" t="s">
        <v>418</v>
      </c>
      <c r="BU83" s="391" t="s">
        <v>418</v>
      </c>
      <c r="BV83" s="390">
        <v>0.27700000000000002</v>
      </c>
      <c r="BW83" s="388">
        <v>0.03</v>
      </c>
      <c r="BX83" s="389">
        <v>6.2E-2</v>
      </c>
      <c r="BY83" s="389">
        <v>2.8000000000000001E-2</v>
      </c>
      <c r="BZ83" s="389">
        <f t="shared" ref="BZ83:BZ118" si="58">SUM(BW83:BY83)</f>
        <v>0.12</v>
      </c>
      <c r="CA83" s="388">
        <v>9.9000000000000005E-2</v>
      </c>
      <c r="CB83" s="388">
        <v>2.5999999999999999E-2</v>
      </c>
      <c r="CC83" s="388">
        <v>2E-3</v>
      </c>
      <c r="CD83" s="390">
        <f t="shared" ref="CD83:CD106" si="59">CC83+CB83+CA83+BZ83</f>
        <v>0.247</v>
      </c>
      <c r="CE83" s="388">
        <f t="shared" ref="CE83:CF106" si="60">BW83+BO83+BB83+AO83+AB83+O83+B83</f>
        <v>5.5860000000000003</v>
      </c>
      <c r="CF83" s="389">
        <f t="shared" si="60"/>
        <v>7.0190000000000001</v>
      </c>
      <c r="CG83" s="389">
        <v>2.778</v>
      </c>
      <c r="CH83" s="389">
        <v>1.159</v>
      </c>
      <c r="CI83" s="389">
        <v>0.59299999999999997</v>
      </c>
      <c r="CJ83" s="389">
        <f t="shared" ref="CJ83:CJ115" si="61">SUM(CE83:CI83)</f>
        <v>17.135000000000002</v>
      </c>
      <c r="CK83" s="388">
        <v>0.73599999999999999</v>
      </c>
      <c r="CL83" s="388">
        <v>1.73</v>
      </c>
      <c r="CM83" s="389">
        <v>3.242</v>
      </c>
      <c r="CN83" s="389">
        <v>2.2189999999999999</v>
      </c>
      <c r="CO83" s="389">
        <f t="shared" ref="CO83:CO115" si="62">SUM(CL83:CN83)</f>
        <v>7.1909999999999989</v>
      </c>
      <c r="CP83" s="390">
        <f t="shared" ref="CP83:CP107" si="63">SUM(CB83,BT83,BL83,AY83,AL83,Y83,L83)</f>
        <v>1.1339999999999999</v>
      </c>
      <c r="CQ83" s="392">
        <v>2.5000000000000001E-2</v>
      </c>
      <c r="CR83" s="390">
        <f t="shared" ref="CR83:CR107" si="64">SUM(CO83:CQ83)+CJ83+CK83</f>
        <v>26.221</v>
      </c>
      <c r="CT83" s="268"/>
    </row>
    <row r="84" spans="1:98" ht="12.75" customHeight="1">
      <c r="A84" s="194">
        <v>42370</v>
      </c>
      <c r="B84" s="388">
        <v>1.3779999999999999</v>
      </c>
      <c r="C84" s="389">
        <v>1.4279999999999999</v>
      </c>
      <c r="D84" s="389">
        <v>0.14000000000000001</v>
      </c>
      <c r="E84" s="389">
        <v>0.23899999999999999</v>
      </c>
      <c r="F84" s="389">
        <v>0.26800000000000002</v>
      </c>
      <c r="G84" s="389">
        <f t="shared" si="42"/>
        <v>3.4530000000000003</v>
      </c>
      <c r="H84" s="388">
        <v>0.41599999999999998</v>
      </c>
      <c r="I84" s="389">
        <v>0.78400000000000003</v>
      </c>
      <c r="J84" s="389">
        <v>0.40100000000000002</v>
      </c>
      <c r="K84" s="389">
        <f t="shared" si="43"/>
        <v>1.601</v>
      </c>
      <c r="L84" s="388">
        <v>0.23300000000000001</v>
      </c>
      <c r="M84" s="388">
        <v>0.17199999999999999</v>
      </c>
      <c r="N84" s="390">
        <f t="shared" si="44"/>
        <v>5.4589999999999996</v>
      </c>
      <c r="O84" s="388">
        <v>1.486</v>
      </c>
      <c r="P84" s="389">
        <v>0.76300000000000001</v>
      </c>
      <c r="Q84" s="389">
        <v>0.113</v>
      </c>
      <c r="R84" s="389">
        <v>0.14699999999999999</v>
      </c>
      <c r="S84" s="389">
        <v>5.3999999999999999E-2</v>
      </c>
      <c r="T84" s="389">
        <f t="shared" si="45"/>
        <v>2.5629999999999997</v>
      </c>
      <c r="U84" s="388">
        <v>0.16500000000000001</v>
      </c>
      <c r="V84" s="389">
        <v>0.22600000000000001</v>
      </c>
      <c r="W84" s="389">
        <v>0.26100000000000001</v>
      </c>
      <c r="X84" s="389">
        <f t="shared" si="46"/>
        <v>0.65200000000000002</v>
      </c>
      <c r="Y84" s="388">
        <v>9.6000000000000002E-2</v>
      </c>
      <c r="Z84" s="388">
        <v>9.4E-2</v>
      </c>
      <c r="AA84" s="390">
        <f t="shared" si="47"/>
        <v>3.4049999999999998</v>
      </c>
      <c r="AB84" s="388">
        <v>1.0229999999999999</v>
      </c>
      <c r="AC84" s="389">
        <v>1.72</v>
      </c>
      <c r="AD84" s="389">
        <v>0.55000000000000004</v>
      </c>
      <c r="AE84" s="389">
        <v>0.30499999999999999</v>
      </c>
      <c r="AF84" s="389">
        <v>0.107</v>
      </c>
      <c r="AG84" s="389">
        <f t="shared" si="48"/>
        <v>3.7050000000000005</v>
      </c>
      <c r="AH84" s="388">
        <v>0.40400000000000003</v>
      </c>
      <c r="AI84" s="389">
        <v>1.087</v>
      </c>
      <c r="AJ84" s="389">
        <v>0.50700000000000001</v>
      </c>
      <c r="AK84" s="389">
        <f t="shared" si="49"/>
        <v>1.9980000000000002</v>
      </c>
      <c r="AL84" s="388">
        <v>0.40200000000000002</v>
      </c>
      <c r="AM84" s="388">
        <v>0.22</v>
      </c>
      <c r="AN84" s="390">
        <f t="shared" si="50"/>
        <v>6.3250000000000011</v>
      </c>
      <c r="AO84" s="388">
        <v>0.40400000000000003</v>
      </c>
      <c r="AP84" s="389">
        <v>0.28899999999999998</v>
      </c>
      <c r="AQ84" s="389">
        <v>0.71099999999999997</v>
      </c>
      <c r="AR84" s="389">
        <v>6.2E-2</v>
      </c>
      <c r="AS84" s="389">
        <v>3.9E-2</v>
      </c>
      <c r="AT84" s="389">
        <f t="shared" si="51"/>
        <v>1.5049999999999999</v>
      </c>
      <c r="AU84" s="388">
        <v>4.5999999999999999E-2</v>
      </c>
      <c r="AV84" s="389">
        <v>0.11</v>
      </c>
      <c r="AW84" s="389">
        <v>0.13600000000000001</v>
      </c>
      <c r="AX84" s="389">
        <f t="shared" si="52"/>
        <v>0.29200000000000004</v>
      </c>
      <c r="AY84" s="388">
        <v>3.9E-2</v>
      </c>
      <c r="AZ84" s="388">
        <v>2.5999999999999999E-2</v>
      </c>
      <c r="BA84" s="390">
        <f t="shared" si="53"/>
        <v>1.8619999999999999</v>
      </c>
      <c r="BB84" s="388">
        <v>0.46899999999999997</v>
      </c>
      <c r="BC84" s="389">
        <v>1.538</v>
      </c>
      <c r="BD84" s="389">
        <v>0.73499999999999999</v>
      </c>
      <c r="BE84" s="389">
        <v>0.23100000000000001</v>
      </c>
      <c r="BF84" s="389">
        <v>8.3000000000000004E-2</v>
      </c>
      <c r="BG84" s="389">
        <f t="shared" si="54"/>
        <v>3.056</v>
      </c>
      <c r="BH84" s="388">
        <v>0.38200000000000001</v>
      </c>
      <c r="BI84" s="389">
        <v>0.436</v>
      </c>
      <c r="BJ84" s="389">
        <v>0.442</v>
      </c>
      <c r="BK84" s="389">
        <f t="shared" si="55"/>
        <v>1.26</v>
      </c>
      <c r="BL84" s="388">
        <v>0.34300000000000003</v>
      </c>
      <c r="BM84" s="388">
        <v>6.8000000000000005E-2</v>
      </c>
      <c r="BN84" s="390">
        <f t="shared" si="56"/>
        <v>4.7270000000000003</v>
      </c>
      <c r="BO84" s="388">
        <v>6.8000000000000005E-2</v>
      </c>
      <c r="BP84" s="389">
        <v>7.1999999999999995E-2</v>
      </c>
      <c r="BQ84" s="389">
        <v>3.5000000000000003E-2</v>
      </c>
      <c r="BR84" s="389">
        <f t="shared" si="57"/>
        <v>0.17500000000000002</v>
      </c>
      <c r="BS84" s="388">
        <v>5.8000000000000003E-2</v>
      </c>
      <c r="BT84" s="391" t="s">
        <v>418</v>
      </c>
      <c r="BU84" s="391" t="s">
        <v>418</v>
      </c>
      <c r="BV84" s="390">
        <v>0.23699999999999999</v>
      </c>
      <c r="BW84" s="388">
        <v>1.7000000000000001E-2</v>
      </c>
      <c r="BX84" s="389">
        <v>7.9000000000000001E-2</v>
      </c>
      <c r="BY84" s="389">
        <v>5.0999999999999997E-2</v>
      </c>
      <c r="BZ84" s="389">
        <f t="shared" si="58"/>
        <v>0.14699999999999999</v>
      </c>
      <c r="CA84" s="388">
        <v>7.0999999999999994E-2</v>
      </c>
      <c r="CB84" s="388">
        <v>0.03</v>
      </c>
      <c r="CC84" s="388">
        <v>1E-3</v>
      </c>
      <c r="CD84" s="390">
        <f t="shared" si="59"/>
        <v>0.249</v>
      </c>
      <c r="CE84" s="388">
        <f t="shared" si="60"/>
        <v>4.8449999999999998</v>
      </c>
      <c r="CF84" s="389">
        <f t="shared" si="60"/>
        <v>5.8890000000000002</v>
      </c>
      <c r="CG84" s="389">
        <v>2.2879999999999998</v>
      </c>
      <c r="CH84" s="389">
        <v>1.026</v>
      </c>
      <c r="CI84" s="389">
        <v>0.55600000000000005</v>
      </c>
      <c r="CJ84" s="389">
        <f t="shared" si="61"/>
        <v>14.603999999999999</v>
      </c>
      <c r="CK84" s="388">
        <v>0.54700000000000004</v>
      </c>
      <c r="CL84" s="388">
        <v>1.4419999999999999</v>
      </c>
      <c r="CM84" s="389">
        <v>2.6989999999999998</v>
      </c>
      <c r="CN84" s="389">
        <v>1.7909999999999999</v>
      </c>
      <c r="CO84" s="389">
        <f t="shared" si="62"/>
        <v>5.9320000000000004</v>
      </c>
      <c r="CP84" s="390">
        <f t="shared" si="63"/>
        <v>1.143</v>
      </c>
      <c r="CQ84" s="392">
        <v>3.4000000000000002E-2</v>
      </c>
      <c r="CR84" s="390">
        <f t="shared" si="64"/>
        <v>22.26</v>
      </c>
      <c r="CT84" s="268"/>
    </row>
    <row r="85" spans="1:98" ht="12.75" customHeight="1">
      <c r="A85" s="194">
        <v>42401</v>
      </c>
      <c r="B85" s="388">
        <v>1.6930000000000001</v>
      </c>
      <c r="C85" s="389">
        <v>1.8240000000000001</v>
      </c>
      <c r="D85" s="389">
        <v>0.20799999999999999</v>
      </c>
      <c r="E85" s="389">
        <v>0.317</v>
      </c>
      <c r="F85" s="389">
        <v>0.376</v>
      </c>
      <c r="G85" s="389">
        <f t="shared" si="42"/>
        <v>4.418000000000001</v>
      </c>
      <c r="H85" s="388">
        <v>0.52600000000000002</v>
      </c>
      <c r="I85" s="389">
        <v>1.0329999999999999</v>
      </c>
      <c r="J85" s="389">
        <v>0.52900000000000003</v>
      </c>
      <c r="K85" s="389">
        <f t="shared" si="43"/>
        <v>2.0880000000000001</v>
      </c>
      <c r="L85" s="388">
        <v>0.28899999999999998</v>
      </c>
      <c r="M85" s="388">
        <v>0.17899999999999999</v>
      </c>
      <c r="N85" s="390">
        <f t="shared" si="44"/>
        <v>6.9740000000000011</v>
      </c>
      <c r="O85" s="388">
        <v>1.764</v>
      </c>
      <c r="P85" s="389">
        <v>1.002</v>
      </c>
      <c r="Q85" s="389">
        <v>0.152</v>
      </c>
      <c r="R85" s="389">
        <v>0.16300000000000001</v>
      </c>
      <c r="S85" s="389">
        <v>7.6999999999999999E-2</v>
      </c>
      <c r="T85" s="389">
        <f t="shared" si="45"/>
        <v>3.1579999999999999</v>
      </c>
      <c r="U85" s="388">
        <v>0.159</v>
      </c>
      <c r="V85" s="389">
        <v>0.29299999999999998</v>
      </c>
      <c r="W85" s="389">
        <v>0.34100000000000003</v>
      </c>
      <c r="X85" s="389">
        <f t="shared" si="46"/>
        <v>0.79299999999999993</v>
      </c>
      <c r="Y85" s="388">
        <v>0.111</v>
      </c>
      <c r="Z85" s="388">
        <v>0.11</v>
      </c>
      <c r="AA85" s="390">
        <f t="shared" si="47"/>
        <v>4.1719999999999997</v>
      </c>
      <c r="AB85" s="388">
        <v>1.3640000000000001</v>
      </c>
      <c r="AC85" s="389">
        <v>1.9410000000000001</v>
      </c>
      <c r="AD85" s="389">
        <v>0.63300000000000001</v>
      </c>
      <c r="AE85" s="389">
        <v>0.36399999999999999</v>
      </c>
      <c r="AF85" s="389">
        <v>9.1999999999999998E-2</v>
      </c>
      <c r="AG85" s="389">
        <f t="shared" si="48"/>
        <v>4.3940000000000001</v>
      </c>
      <c r="AH85" s="388">
        <v>0.495</v>
      </c>
      <c r="AI85" s="389">
        <v>1.1180000000000001</v>
      </c>
      <c r="AJ85" s="389">
        <v>0.65400000000000003</v>
      </c>
      <c r="AK85" s="389">
        <f t="shared" si="49"/>
        <v>2.2669999999999999</v>
      </c>
      <c r="AL85" s="388">
        <v>0.42899999999999999</v>
      </c>
      <c r="AM85" s="388">
        <v>0.14599999999999999</v>
      </c>
      <c r="AN85" s="390">
        <f t="shared" si="50"/>
        <v>7.2359999999999998</v>
      </c>
      <c r="AO85" s="388">
        <v>0.39500000000000002</v>
      </c>
      <c r="AP85" s="389">
        <v>0.32100000000000001</v>
      </c>
      <c r="AQ85" s="389">
        <v>0.94599999999999995</v>
      </c>
      <c r="AR85" s="389">
        <v>7.0999999999999994E-2</v>
      </c>
      <c r="AS85" s="389">
        <v>0.04</v>
      </c>
      <c r="AT85" s="389">
        <f t="shared" si="51"/>
        <v>1.7729999999999999</v>
      </c>
      <c r="AU85" s="388">
        <v>8.3000000000000004E-2</v>
      </c>
      <c r="AV85" s="389">
        <v>0.12</v>
      </c>
      <c r="AW85" s="389">
        <v>0.18</v>
      </c>
      <c r="AX85" s="389">
        <f t="shared" si="52"/>
        <v>0.38300000000000001</v>
      </c>
      <c r="AY85" s="388">
        <v>6.9000000000000006E-2</v>
      </c>
      <c r="AZ85" s="388">
        <v>7.0999999999999994E-2</v>
      </c>
      <c r="BA85" s="390">
        <f t="shared" si="53"/>
        <v>2.2959999999999998</v>
      </c>
      <c r="BB85" s="388">
        <v>0.50600000000000001</v>
      </c>
      <c r="BC85" s="389">
        <v>1.7170000000000001</v>
      </c>
      <c r="BD85" s="389">
        <v>0.65500000000000003</v>
      </c>
      <c r="BE85" s="389">
        <v>0.23699999999999999</v>
      </c>
      <c r="BF85" s="389">
        <v>7.8E-2</v>
      </c>
      <c r="BG85" s="389">
        <f t="shared" si="54"/>
        <v>3.1930000000000001</v>
      </c>
      <c r="BH85" s="388">
        <v>0.42499999999999999</v>
      </c>
      <c r="BI85" s="389">
        <v>0.59099999999999997</v>
      </c>
      <c r="BJ85" s="389">
        <v>0.504</v>
      </c>
      <c r="BK85" s="389">
        <f t="shared" si="55"/>
        <v>1.52</v>
      </c>
      <c r="BL85" s="388">
        <v>0.39400000000000002</v>
      </c>
      <c r="BM85" s="388">
        <v>0.34899999999999998</v>
      </c>
      <c r="BN85" s="390">
        <f t="shared" si="56"/>
        <v>5.4559999999999995</v>
      </c>
      <c r="BO85" s="388">
        <v>7.5999999999999998E-2</v>
      </c>
      <c r="BP85" s="389">
        <v>7.6999999999999999E-2</v>
      </c>
      <c r="BQ85" s="389">
        <v>4.1000000000000002E-2</v>
      </c>
      <c r="BR85" s="389">
        <f t="shared" si="57"/>
        <v>0.19400000000000001</v>
      </c>
      <c r="BS85" s="388">
        <v>5.6000000000000001E-2</v>
      </c>
      <c r="BT85" s="391">
        <v>7.0000000000000001E-3</v>
      </c>
      <c r="BU85" s="391">
        <v>1E-3</v>
      </c>
      <c r="BV85" s="390">
        <v>0.25800000000000001</v>
      </c>
      <c r="BW85" s="388">
        <v>2.5999999999999999E-2</v>
      </c>
      <c r="BX85" s="389">
        <v>0.106</v>
      </c>
      <c r="BY85" s="389">
        <v>1.7999999999999999E-2</v>
      </c>
      <c r="BZ85" s="389">
        <f t="shared" si="58"/>
        <v>0.15</v>
      </c>
      <c r="CA85" s="388">
        <v>7.8E-2</v>
      </c>
      <c r="CB85" s="388">
        <v>3.7999999999999999E-2</v>
      </c>
      <c r="CC85" s="388">
        <v>5.0000000000000001E-3</v>
      </c>
      <c r="CD85" s="390">
        <f t="shared" si="59"/>
        <v>0.27100000000000002</v>
      </c>
      <c r="CE85" s="388">
        <f t="shared" si="60"/>
        <v>5.8239999999999998</v>
      </c>
      <c r="CF85" s="389">
        <f t="shared" si="60"/>
        <v>6.9879999999999995</v>
      </c>
      <c r="CG85" s="389">
        <v>2.6230000000000002</v>
      </c>
      <c r="CH85" s="389">
        <v>1.177</v>
      </c>
      <c r="CI85" s="389">
        <v>0.66800000000000004</v>
      </c>
      <c r="CJ85" s="389">
        <f t="shared" si="61"/>
        <v>17.279999999999998</v>
      </c>
      <c r="CK85" s="388">
        <v>0.82499999999999996</v>
      </c>
      <c r="CL85" s="388">
        <v>1.71</v>
      </c>
      <c r="CM85" s="389">
        <v>3.2050000000000001</v>
      </c>
      <c r="CN85" s="389">
        <v>2.27</v>
      </c>
      <c r="CO85" s="389">
        <f t="shared" si="62"/>
        <v>7.1850000000000005</v>
      </c>
      <c r="CP85" s="390">
        <f t="shared" si="63"/>
        <v>1.337</v>
      </c>
      <c r="CQ85" s="392">
        <v>3.5999999999999997E-2</v>
      </c>
      <c r="CR85" s="390">
        <f t="shared" si="64"/>
        <v>26.662999999999997</v>
      </c>
      <c r="CT85" s="268"/>
    </row>
    <row r="86" spans="1:98" ht="12.75" customHeight="1">
      <c r="A86" s="194">
        <v>42430</v>
      </c>
      <c r="B86" s="388">
        <v>1.637</v>
      </c>
      <c r="C86" s="389">
        <v>1.796</v>
      </c>
      <c r="D86" s="389">
        <v>0.17899999999999999</v>
      </c>
      <c r="E86" s="389">
        <v>0.30099999999999999</v>
      </c>
      <c r="F86" s="389">
        <v>0.376</v>
      </c>
      <c r="G86" s="389">
        <f t="shared" si="42"/>
        <v>4.2889999999999997</v>
      </c>
      <c r="H86" s="388">
        <v>0.52600000000000002</v>
      </c>
      <c r="I86" s="389">
        <v>1.0640000000000001</v>
      </c>
      <c r="J86" s="389">
        <v>0.624</v>
      </c>
      <c r="K86" s="389">
        <f t="shared" si="43"/>
        <v>2.214</v>
      </c>
      <c r="L86" s="388">
        <v>0.316</v>
      </c>
      <c r="M86" s="388">
        <v>0.216</v>
      </c>
      <c r="N86" s="390">
        <f t="shared" si="44"/>
        <v>7.0350000000000001</v>
      </c>
      <c r="O86" s="388">
        <v>1.6220000000000001</v>
      </c>
      <c r="P86" s="389">
        <v>1.0309999999999999</v>
      </c>
      <c r="Q86" s="389">
        <v>0.13700000000000001</v>
      </c>
      <c r="R86" s="389">
        <v>0.186</v>
      </c>
      <c r="S86" s="389">
        <v>7.8E-2</v>
      </c>
      <c r="T86" s="389">
        <f t="shared" si="45"/>
        <v>3.0539999999999998</v>
      </c>
      <c r="U86" s="388">
        <v>0.16900000000000001</v>
      </c>
      <c r="V86" s="389">
        <v>0.318</v>
      </c>
      <c r="W86" s="389">
        <v>0.32500000000000001</v>
      </c>
      <c r="X86" s="389">
        <f t="shared" si="46"/>
        <v>0.81200000000000006</v>
      </c>
      <c r="Y86" s="388">
        <v>0.11799999999999999</v>
      </c>
      <c r="Z86" s="388">
        <v>0.113</v>
      </c>
      <c r="AA86" s="390">
        <f t="shared" si="47"/>
        <v>4.0969999999999995</v>
      </c>
      <c r="AB86" s="388">
        <v>1.2130000000000001</v>
      </c>
      <c r="AC86" s="389">
        <v>2.1389999999999998</v>
      </c>
      <c r="AD86" s="389">
        <v>0.69099999999999995</v>
      </c>
      <c r="AE86" s="389">
        <v>0.375</v>
      </c>
      <c r="AF86" s="389">
        <v>0.10299999999999999</v>
      </c>
      <c r="AG86" s="389">
        <f t="shared" si="48"/>
        <v>4.5209999999999999</v>
      </c>
      <c r="AH86" s="388">
        <v>0.44500000000000001</v>
      </c>
      <c r="AI86" s="389">
        <v>1.2769999999999999</v>
      </c>
      <c r="AJ86" s="389">
        <v>0.54300000000000004</v>
      </c>
      <c r="AK86" s="389">
        <f t="shared" si="49"/>
        <v>2.2650000000000001</v>
      </c>
      <c r="AL86" s="388">
        <v>0.47</v>
      </c>
      <c r="AM86" s="388">
        <v>0.156</v>
      </c>
      <c r="AN86" s="390">
        <f t="shared" si="50"/>
        <v>7.411999999999999</v>
      </c>
      <c r="AO86" s="388">
        <v>0.441</v>
      </c>
      <c r="AP86" s="389">
        <v>0.32900000000000001</v>
      </c>
      <c r="AQ86" s="389">
        <v>0.96599999999999997</v>
      </c>
      <c r="AR86" s="389">
        <v>7.1999999999999995E-2</v>
      </c>
      <c r="AS86" s="389">
        <v>2.5000000000000001E-2</v>
      </c>
      <c r="AT86" s="389">
        <f t="shared" si="51"/>
        <v>1.833</v>
      </c>
      <c r="AU86" s="388">
        <v>6.3E-2</v>
      </c>
      <c r="AV86" s="389">
        <v>0.11799999999999999</v>
      </c>
      <c r="AW86" s="389">
        <v>0.14000000000000001</v>
      </c>
      <c r="AX86" s="389">
        <f t="shared" si="52"/>
        <v>0.32100000000000001</v>
      </c>
      <c r="AY86" s="388">
        <v>5.2999999999999999E-2</v>
      </c>
      <c r="AZ86" s="388">
        <v>1.4999999999999999E-2</v>
      </c>
      <c r="BA86" s="390">
        <f t="shared" si="53"/>
        <v>2.222</v>
      </c>
      <c r="BB86" s="388">
        <v>0.499</v>
      </c>
      <c r="BC86" s="389">
        <v>1.7769999999999999</v>
      </c>
      <c r="BD86" s="389">
        <v>0.76200000000000001</v>
      </c>
      <c r="BE86" s="389">
        <v>0.24299999999999999</v>
      </c>
      <c r="BF86" s="389">
        <v>8.2000000000000003E-2</v>
      </c>
      <c r="BG86" s="389">
        <f t="shared" si="54"/>
        <v>3.3629999999999995</v>
      </c>
      <c r="BH86" s="388">
        <v>0.47099999999999997</v>
      </c>
      <c r="BI86" s="389">
        <v>0.53900000000000003</v>
      </c>
      <c r="BJ86" s="389">
        <v>0.624</v>
      </c>
      <c r="BK86" s="389">
        <f t="shared" si="55"/>
        <v>1.6339999999999999</v>
      </c>
      <c r="BL86" s="388">
        <v>0.373</v>
      </c>
      <c r="BM86" s="388">
        <v>0.17199999999999999</v>
      </c>
      <c r="BN86" s="390">
        <f t="shared" si="56"/>
        <v>5.5419999999999998</v>
      </c>
      <c r="BO86" s="388">
        <v>0.09</v>
      </c>
      <c r="BP86" s="389">
        <v>0.107</v>
      </c>
      <c r="BQ86" s="389">
        <v>0.04</v>
      </c>
      <c r="BR86" s="389">
        <f t="shared" si="57"/>
        <v>0.23700000000000002</v>
      </c>
      <c r="BS86" s="388">
        <v>6.6000000000000003E-2</v>
      </c>
      <c r="BT86" s="391">
        <v>6.0000000000000001E-3</v>
      </c>
      <c r="BU86" s="391">
        <v>0</v>
      </c>
      <c r="BV86" s="390">
        <v>0.309</v>
      </c>
      <c r="BW86" s="388">
        <v>1.7999999999999999E-2</v>
      </c>
      <c r="BX86" s="389">
        <v>0.124</v>
      </c>
      <c r="BY86" s="389">
        <v>2.5999999999999999E-2</v>
      </c>
      <c r="BZ86" s="389">
        <f t="shared" si="58"/>
        <v>0.16799999999999998</v>
      </c>
      <c r="CA86" s="388">
        <v>0.11700000000000001</v>
      </c>
      <c r="CB86" s="388">
        <v>4.5999999999999999E-2</v>
      </c>
      <c r="CC86" s="388">
        <v>5.0000000000000001E-3</v>
      </c>
      <c r="CD86" s="390">
        <f t="shared" si="59"/>
        <v>0.33599999999999997</v>
      </c>
      <c r="CE86" s="388">
        <f t="shared" si="60"/>
        <v>5.52</v>
      </c>
      <c r="CF86" s="389">
        <f t="shared" si="60"/>
        <v>7.3029999999999999</v>
      </c>
      <c r="CG86" s="389">
        <v>2.7679999999999998</v>
      </c>
      <c r="CH86" s="389">
        <v>1.204</v>
      </c>
      <c r="CI86" s="389">
        <v>0.67</v>
      </c>
      <c r="CJ86" s="389">
        <f t="shared" si="61"/>
        <v>17.465000000000003</v>
      </c>
      <c r="CK86" s="388">
        <v>0.65800000000000003</v>
      </c>
      <c r="CL86" s="388">
        <v>1.7330000000000001</v>
      </c>
      <c r="CM86" s="389">
        <v>3.38</v>
      </c>
      <c r="CN86" s="389">
        <v>2.3159999999999998</v>
      </c>
      <c r="CO86" s="389">
        <f t="shared" si="62"/>
        <v>7.4289999999999994</v>
      </c>
      <c r="CP86" s="390">
        <f t="shared" si="63"/>
        <v>1.3819999999999999</v>
      </c>
      <c r="CQ86" s="392">
        <v>1.9E-2</v>
      </c>
      <c r="CR86" s="390">
        <f t="shared" si="64"/>
        <v>26.953000000000003</v>
      </c>
      <c r="CT86" s="268"/>
    </row>
    <row r="87" spans="1:98" ht="12.75" customHeight="1">
      <c r="A87" s="194">
        <v>42461</v>
      </c>
      <c r="B87" s="388">
        <v>1.6659999999999999</v>
      </c>
      <c r="C87" s="389">
        <v>1.871</v>
      </c>
      <c r="D87" s="389">
        <v>0.20499999999999999</v>
      </c>
      <c r="E87" s="389">
        <v>0.32200000000000001</v>
      </c>
      <c r="F87" s="389">
        <v>0.34399999999999997</v>
      </c>
      <c r="G87" s="389">
        <f t="shared" si="42"/>
        <v>4.4080000000000004</v>
      </c>
      <c r="H87" s="388">
        <v>0.501</v>
      </c>
      <c r="I87" s="389">
        <v>1.0169999999999999</v>
      </c>
      <c r="J87" s="389">
        <v>0.53200000000000003</v>
      </c>
      <c r="K87" s="389">
        <f t="shared" si="43"/>
        <v>2.0499999999999998</v>
      </c>
      <c r="L87" s="388">
        <v>0.28499999999999998</v>
      </c>
      <c r="M87" s="388">
        <v>0.15</v>
      </c>
      <c r="N87" s="390">
        <f t="shared" si="44"/>
        <v>6.8930000000000007</v>
      </c>
      <c r="O87" s="388">
        <v>1.7330000000000001</v>
      </c>
      <c r="P87" s="389">
        <v>1.0649999999999999</v>
      </c>
      <c r="Q87" s="389">
        <v>0.14899999999999999</v>
      </c>
      <c r="R87" s="389">
        <v>0.17100000000000001</v>
      </c>
      <c r="S87" s="389">
        <v>7.5999999999999998E-2</v>
      </c>
      <c r="T87" s="389">
        <f t="shared" si="45"/>
        <v>3.194</v>
      </c>
      <c r="U87" s="388">
        <v>0.183</v>
      </c>
      <c r="V87" s="389">
        <v>0.28299999999999997</v>
      </c>
      <c r="W87" s="389">
        <v>0.34399999999999997</v>
      </c>
      <c r="X87" s="389">
        <f t="shared" si="46"/>
        <v>0.80999999999999994</v>
      </c>
      <c r="Y87" s="388">
        <v>0.109</v>
      </c>
      <c r="Z87" s="388">
        <v>9.6000000000000002E-2</v>
      </c>
      <c r="AA87" s="390">
        <f t="shared" si="47"/>
        <v>4.2089999999999996</v>
      </c>
      <c r="AB87" s="388">
        <v>1.258</v>
      </c>
      <c r="AC87" s="389">
        <v>2.0760000000000001</v>
      </c>
      <c r="AD87" s="389">
        <v>0.65200000000000002</v>
      </c>
      <c r="AE87" s="389">
        <v>0.38100000000000001</v>
      </c>
      <c r="AF87" s="389">
        <v>0.11700000000000001</v>
      </c>
      <c r="AG87" s="389">
        <f t="shared" si="48"/>
        <v>4.484</v>
      </c>
      <c r="AH87" s="388">
        <v>0.48599999999999999</v>
      </c>
      <c r="AI87" s="389">
        <v>1.224</v>
      </c>
      <c r="AJ87" s="389">
        <v>0.61899999999999999</v>
      </c>
      <c r="AK87" s="389">
        <f t="shared" si="49"/>
        <v>2.3289999999999997</v>
      </c>
      <c r="AL87" s="388">
        <v>0.46800000000000003</v>
      </c>
      <c r="AM87" s="388">
        <v>0.248</v>
      </c>
      <c r="AN87" s="390">
        <f t="shared" si="50"/>
        <v>7.5289999999999999</v>
      </c>
      <c r="AO87" s="388">
        <v>0.46300000000000002</v>
      </c>
      <c r="AP87" s="389">
        <v>0.32200000000000001</v>
      </c>
      <c r="AQ87" s="389">
        <v>1.042</v>
      </c>
      <c r="AR87" s="389">
        <v>7.0000000000000007E-2</v>
      </c>
      <c r="AS87" s="389">
        <v>0.02</v>
      </c>
      <c r="AT87" s="389">
        <f t="shared" si="51"/>
        <v>1.917</v>
      </c>
      <c r="AU87" s="388">
        <v>9.5000000000000001E-2</v>
      </c>
      <c r="AV87" s="389">
        <v>0.121</v>
      </c>
      <c r="AW87" s="389">
        <v>0.155</v>
      </c>
      <c r="AX87" s="389">
        <f t="shared" si="52"/>
        <v>0.371</v>
      </c>
      <c r="AY87" s="388">
        <v>4.2000000000000003E-2</v>
      </c>
      <c r="AZ87" s="388">
        <v>2.3E-2</v>
      </c>
      <c r="BA87" s="390">
        <f t="shared" si="53"/>
        <v>2.3530000000000002</v>
      </c>
      <c r="BB87" s="388">
        <v>0.51700000000000002</v>
      </c>
      <c r="BC87" s="389">
        <v>1.9</v>
      </c>
      <c r="BD87" s="389">
        <v>0.81499999999999995</v>
      </c>
      <c r="BE87" s="389">
        <v>0.248</v>
      </c>
      <c r="BF87" s="389">
        <v>8.2000000000000003E-2</v>
      </c>
      <c r="BG87" s="389">
        <f t="shared" si="54"/>
        <v>3.5619999999999994</v>
      </c>
      <c r="BH87" s="388">
        <v>0.46600000000000003</v>
      </c>
      <c r="BI87" s="389">
        <v>0.51900000000000002</v>
      </c>
      <c r="BJ87" s="389">
        <v>0.45700000000000002</v>
      </c>
      <c r="BK87" s="389">
        <f t="shared" si="55"/>
        <v>1.4420000000000002</v>
      </c>
      <c r="BL87" s="388">
        <v>0.34399999999999997</v>
      </c>
      <c r="BM87" s="388">
        <v>0.16300000000000001</v>
      </c>
      <c r="BN87" s="390">
        <f t="shared" si="56"/>
        <v>5.5109999999999992</v>
      </c>
      <c r="BO87" s="388">
        <v>7.2999999999999995E-2</v>
      </c>
      <c r="BP87" s="389">
        <v>0.121</v>
      </c>
      <c r="BQ87" s="389">
        <v>4.9000000000000002E-2</v>
      </c>
      <c r="BR87" s="389">
        <f t="shared" si="57"/>
        <v>0.24299999999999999</v>
      </c>
      <c r="BS87" s="388">
        <v>6.3E-2</v>
      </c>
      <c r="BT87" s="391">
        <v>8.0000000000000002E-3</v>
      </c>
      <c r="BU87" s="391">
        <v>0</v>
      </c>
      <c r="BV87" s="390">
        <v>0.314</v>
      </c>
      <c r="BW87" s="388">
        <v>2.8000000000000001E-2</v>
      </c>
      <c r="BX87" s="389">
        <v>6.8000000000000005E-2</v>
      </c>
      <c r="BY87" s="389">
        <v>0.02</v>
      </c>
      <c r="BZ87" s="389">
        <f t="shared" si="58"/>
        <v>0.11600000000000001</v>
      </c>
      <c r="CA87" s="388">
        <v>8.6999999999999994E-2</v>
      </c>
      <c r="CB87" s="388">
        <v>3.5999999999999997E-2</v>
      </c>
      <c r="CC87" s="388">
        <v>2E-3</v>
      </c>
      <c r="CD87" s="390">
        <f t="shared" si="59"/>
        <v>0.24099999999999999</v>
      </c>
      <c r="CE87" s="388">
        <f t="shared" si="60"/>
        <v>5.7379999999999995</v>
      </c>
      <c r="CF87" s="389">
        <f t="shared" si="60"/>
        <v>7.423</v>
      </c>
      <c r="CG87" s="389">
        <v>2.8940000000000001</v>
      </c>
      <c r="CH87" s="389">
        <v>1.222</v>
      </c>
      <c r="CI87" s="389">
        <v>0.64700000000000002</v>
      </c>
      <c r="CJ87" s="389">
        <f t="shared" si="61"/>
        <v>17.923999999999999</v>
      </c>
      <c r="CK87" s="388">
        <v>0.66300000000000003</v>
      </c>
      <c r="CL87" s="388">
        <v>1.764</v>
      </c>
      <c r="CM87" s="389">
        <v>3.218</v>
      </c>
      <c r="CN87" s="389">
        <v>2.17</v>
      </c>
      <c r="CO87" s="389">
        <f t="shared" si="62"/>
        <v>7.1520000000000001</v>
      </c>
      <c r="CP87" s="390">
        <f t="shared" si="63"/>
        <v>1.2919999999999998</v>
      </c>
      <c r="CQ87" s="392">
        <v>1.9E-2</v>
      </c>
      <c r="CR87" s="390">
        <f t="shared" si="64"/>
        <v>27.05</v>
      </c>
      <c r="CT87" s="268"/>
    </row>
    <row r="88" spans="1:98" ht="12.75" customHeight="1">
      <c r="A88" s="194">
        <v>42491</v>
      </c>
      <c r="B88" s="388">
        <v>1.6080000000000001</v>
      </c>
      <c r="C88" s="389">
        <v>2.2309999999999999</v>
      </c>
      <c r="D88" s="389">
        <v>0.20499999999999999</v>
      </c>
      <c r="E88" s="389">
        <v>0.36899999999999999</v>
      </c>
      <c r="F88" s="389">
        <v>0.439</v>
      </c>
      <c r="G88" s="389">
        <f t="shared" si="42"/>
        <v>4.8519999999999994</v>
      </c>
      <c r="H88" s="388">
        <v>0.58799999999999997</v>
      </c>
      <c r="I88" s="389">
        <v>1.18</v>
      </c>
      <c r="J88" s="389">
        <v>0.64500000000000002</v>
      </c>
      <c r="K88" s="389">
        <f t="shared" si="43"/>
        <v>2.4129999999999998</v>
      </c>
      <c r="L88" s="388">
        <v>0.318</v>
      </c>
      <c r="M88" s="388">
        <v>0.222</v>
      </c>
      <c r="N88" s="390">
        <f t="shared" si="44"/>
        <v>7.8049999999999988</v>
      </c>
      <c r="O88" s="388">
        <v>2.0430000000000001</v>
      </c>
      <c r="P88" s="389">
        <v>1.1659999999999999</v>
      </c>
      <c r="Q88" s="389">
        <v>0.17</v>
      </c>
      <c r="R88" s="389">
        <v>0.2</v>
      </c>
      <c r="S88" s="389">
        <v>8.5999999999999993E-2</v>
      </c>
      <c r="T88" s="389">
        <f t="shared" si="45"/>
        <v>3.665</v>
      </c>
      <c r="U88" s="388">
        <v>0.16900000000000001</v>
      </c>
      <c r="V88" s="389">
        <v>0.32500000000000001</v>
      </c>
      <c r="W88" s="389">
        <v>0.39700000000000002</v>
      </c>
      <c r="X88" s="389">
        <f t="shared" si="46"/>
        <v>0.89100000000000001</v>
      </c>
      <c r="Y88" s="388">
        <v>0.12</v>
      </c>
      <c r="Z88" s="388">
        <v>0.125</v>
      </c>
      <c r="AA88" s="390">
        <f t="shared" si="47"/>
        <v>4.8010000000000002</v>
      </c>
      <c r="AB88" s="388">
        <v>1.3160000000000001</v>
      </c>
      <c r="AC88" s="389">
        <v>2.5289999999999999</v>
      </c>
      <c r="AD88" s="389">
        <v>0.73299999999999998</v>
      </c>
      <c r="AE88" s="389">
        <v>0.42399999999999999</v>
      </c>
      <c r="AF88" s="389">
        <v>0.125</v>
      </c>
      <c r="AG88" s="389">
        <f t="shared" si="48"/>
        <v>5.1269999999999998</v>
      </c>
      <c r="AH88" s="388">
        <v>0.495</v>
      </c>
      <c r="AI88" s="389">
        <v>1.4650000000000001</v>
      </c>
      <c r="AJ88" s="389">
        <v>0.63500000000000001</v>
      </c>
      <c r="AK88" s="389">
        <f t="shared" si="49"/>
        <v>2.5949999999999998</v>
      </c>
      <c r="AL88" s="388">
        <v>0.48799999999999999</v>
      </c>
      <c r="AM88" s="388">
        <v>0.10100000000000001</v>
      </c>
      <c r="AN88" s="390">
        <f t="shared" si="50"/>
        <v>8.3109999999999999</v>
      </c>
      <c r="AO88" s="388">
        <v>0.57899999999999996</v>
      </c>
      <c r="AP88" s="389">
        <v>0.373</v>
      </c>
      <c r="AQ88" s="389">
        <v>1.4790000000000001</v>
      </c>
      <c r="AR88" s="389">
        <v>8.5999999999999993E-2</v>
      </c>
      <c r="AS88" s="389">
        <v>3.5999999999999997E-2</v>
      </c>
      <c r="AT88" s="389">
        <f t="shared" si="51"/>
        <v>2.5529999999999999</v>
      </c>
      <c r="AU88" s="388">
        <v>7.5999999999999998E-2</v>
      </c>
      <c r="AV88" s="389">
        <v>0.123</v>
      </c>
      <c r="AW88" s="389">
        <v>0.19900000000000001</v>
      </c>
      <c r="AX88" s="389">
        <f t="shared" si="52"/>
        <v>0.39800000000000002</v>
      </c>
      <c r="AY88" s="388">
        <v>4.9000000000000002E-2</v>
      </c>
      <c r="AZ88" s="388">
        <v>5.8999999999999997E-2</v>
      </c>
      <c r="BA88" s="390">
        <f t="shared" si="53"/>
        <v>3.0590000000000002</v>
      </c>
      <c r="BB88" s="388">
        <v>0.56799999999999995</v>
      </c>
      <c r="BC88" s="389">
        <v>1.857</v>
      </c>
      <c r="BD88" s="389">
        <v>0.70299999999999996</v>
      </c>
      <c r="BE88" s="389">
        <v>0.307</v>
      </c>
      <c r="BF88" s="389">
        <v>8.1000000000000003E-2</v>
      </c>
      <c r="BG88" s="389">
        <f t="shared" si="54"/>
        <v>3.5159999999999996</v>
      </c>
      <c r="BH88" s="388">
        <v>0.46200000000000002</v>
      </c>
      <c r="BI88" s="389">
        <v>0.59199999999999997</v>
      </c>
      <c r="BJ88" s="389">
        <v>0.52400000000000002</v>
      </c>
      <c r="BK88" s="389">
        <f t="shared" si="55"/>
        <v>1.5780000000000001</v>
      </c>
      <c r="BL88" s="388">
        <v>0.36199999999999999</v>
      </c>
      <c r="BM88" s="388">
        <v>0.13100000000000001</v>
      </c>
      <c r="BN88" s="390">
        <f t="shared" si="56"/>
        <v>5.5869999999999997</v>
      </c>
      <c r="BO88" s="388">
        <v>7.3999999999999996E-2</v>
      </c>
      <c r="BP88" s="389">
        <v>9.0999999999999998E-2</v>
      </c>
      <c r="BQ88" s="389">
        <v>5.5E-2</v>
      </c>
      <c r="BR88" s="389">
        <f t="shared" si="57"/>
        <v>0.21999999999999997</v>
      </c>
      <c r="BS88" s="388">
        <v>5.8000000000000003E-2</v>
      </c>
      <c r="BT88" s="391">
        <v>4.0000000000000001E-3</v>
      </c>
      <c r="BU88" s="391">
        <v>1E-3</v>
      </c>
      <c r="BV88" s="390">
        <v>0.28299999999999997</v>
      </c>
      <c r="BW88" s="388">
        <v>2.3E-2</v>
      </c>
      <c r="BX88" s="389">
        <v>8.6999999999999994E-2</v>
      </c>
      <c r="BY88" s="389">
        <v>2.4E-2</v>
      </c>
      <c r="BZ88" s="389">
        <f t="shared" si="58"/>
        <v>0.13399999999999998</v>
      </c>
      <c r="CA88" s="388">
        <v>8.6999999999999994E-2</v>
      </c>
      <c r="CB88" s="388">
        <v>0.04</v>
      </c>
      <c r="CC88" s="388">
        <v>1.4E-2</v>
      </c>
      <c r="CD88" s="390">
        <f t="shared" si="59"/>
        <v>0.27499999999999997</v>
      </c>
      <c r="CE88" s="388">
        <f t="shared" si="60"/>
        <v>6.2110000000000003</v>
      </c>
      <c r="CF88" s="389">
        <f t="shared" si="60"/>
        <v>8.3339999999999996</v>
      </c>
      <c r="CG88" s="389">
        <v>3.3260000000000001</v>
      </c>
      <c r="CH88" s="389">
        <v>1.4179999999999999</v>
      </c>
      <c r="CI88" s="389">
        <v>0.77800000000000002</v>
      </c>
      <c r="CJ88" s="389">
        <f t="shared" si="61"/>
        <v>20.066999999999997</v>
      </c>
      <c r="CK88" s="388">
        <v>0.623</v>
      </c>
      <c r="CL88" s="388">
        <v>1.843</v>
      </c>
      <c r="CM88" s="389">
        <v>3.7290000000000001</v>
      </c>
      <c r="CN88" s="389">
        <v>2.448</v>
      </c>
      <c r="CO88" s="389">
        <f t="shared" si="62"/>
        <v>8.02</v>
      </c>
      <c r="CP88" s="390">
        <f t="shared" si="63"/>
        <v>1.381</v>
      </c>
      <c r="CQ88" s="392">
        <v>0.03</v>
      </c>
      <c r="CR88" s="390">
        <f t="shared" si="64"/>
        <v>30.120999999999999</v>
      </c>
      <c r="CT88" s="268"/>
    </row>
    <row r="89" spans="1:98" ht="12.75" customHeight="1">
      <c r="A89" s="194">
        <v>42522</v>
      </c>
      <c r="B89" s="388">
        <v>1.6020000000000001</v>
      </c>
      <c r="C89" s="389">
        <v>1.6319999999999999</v>
      </c>
      <c r="D89" s="389">
        <v>0.22800000000000001</v>
      </c>
      <c r="E89" s="389">
        <v>0.30299999999999999</v>
      </c>
      <c r="F89" s="389">
        <v>0.317</v>
      </c>
      <c r="G89" s="389">
        <f t="shared" si="42"/>
        <v>4.0819999999999999</v>
      </c>
      <c r="H89" s="388">
        <v>0.54300000000000004</v>
      </c>
      <c r="I89" s="389">
        <v>0.85</v>
      </c>
      <c r="J89" s="389">
        <v>0.48199999999999998</v>
      </c>
      <c r="K89" s="389">
        <f t="shared" si="43"/>
        <v>1.875</v>
      </c>
      <c r="L89" s="388">
        <v>0.25900000000000001</v>
      </c>
      <c r="M89" s="388">
        <v>1.702</v>
      </c>
      <c r="N89" s="390">
        <f t="shared" si="44"/>
        <v>7.9180000000000001</v>
      </c>
      <c r="O89" s="388">
        <v>1.5640000000000001</v>
      </c>
      <c r="P89" s="389">
        <v>1.018</v>
      </c>
      <c r="Q89" s="389">
        <v>0.16400000000000001</v>
      </c>
      <c r="R89" s="389">
        <v>0.184</v>
      </c>
      <c r="S89" s="389">
        <v>6.9000000000000006E-2</v>
      </c>
      <c r="T89" s="389">
        <f t="shared" si="45"/>
        <v>2.9990000000000001</v>
      </c>
      <c r="U89" s="388">
        <v>0.19</v>
      </c>
      <c r="V89" s="389">
        <v>0.25900000000000001</v>
      </c>
      <c r="W89" s="389">
        <v>0.19400000000000001</v>
      </c>
      <c r="X89" s="389">
        <f t="shared" si="46"/>
        <v>0.64300000000000002</v>
      </c>
      <c r="Y89" s="388">
        <v>9.1999999999999998E-2</v>
      </c>
      <c r="Z89" s="388">
        <v>0.10199999999999999</v>
      </c>
      <c r="AA89" s="390">
        <f t="shared" si="47"/>
        <v>3.8360000000000003</v>
      </c>
      <c r="AB89" s="388">
        <v>1.21</v>
      </c>
      <c r="AC89" s="389">
        <v>2.1669999999999998</v>
      </c>
      <c r="AD89" s="389">
        <v>0.70299999999999996</v>
      </c>
      <c r="AE89" s="389">
        <v>0.35599999999999998</v>
      </c>
      <c r="AF89" s="389">
        <v>9.4E-2</v>
      </c>
      <c r="AG89" s="389">
        <f t="shared" si="48"/>
        <v>4.53</v>
      </c>
      <c r="AH89" s="388">
        <v>0.40200000000000002</v>
      </c>
      <c r="AI89" s="389">
        <v>1.103</v>
      </c>
      <c r="AJ89" s="389">
        <v>0.65100000000000002</v>
      </c>
      <c r="AK89" s="389">
        <f t="shared" si="49"/>
        <v>2.1559999999999997</v>
      </c>
      <c r="AL89" s="388">
        <v>0.42099999999999999</v>
      </c>
      <c r="AM89" s="388">
        <v>0.14699999999999999</v>
      </c>
      <c r="AN89" s="390">
        <f t="shared" si="50"/>
        <v>7.2540000000000004</v>
      </c>
      <c r="AO89" s="388">
        <v>0.44500000000000001</v>
      </c>
      <c r="AP89" s="389">
        <v>0.29799999999999999</v>
      </c>
      <c r="AQ89" s="389">
        <v>0.441</v>
      </c>
      <c r="AR89" s="389">
        <v>6.2E-2</v>
      </c>
      <c r="AS89" s="389">
        <v>3.9E-2</v>
      </c>
      <c r="AT89" s="389">
        <f t="shared" si="51"/>
        <v>1.2849999999999999</v>
      </c>
      <c r="AU89" s="388">
        <v>7.5999999999999998E-2</v>
      </c>
      <c r="AV89" s="389">
        <v>0.10100000000000001</v>
      </c>
      <c r="AW89" s="389">
        <v>0.11799999999999999</v>
      </c>
      <c r="AX89" s="389">
        <f t="shared" si="52"/>
        <v>0.29499999999999998</v>
      </c>
      <c r="AY89" s="388">
        <v>4.3999999999999997E-2</v>
      </c>
      <c r="AZ89" s="388">
        <v>2.1999999999999999E-2</v>
      </c>
      <c r="BA89" s="390">
        <f t="shared" si="53"/>
        <v>1.6459999999999999</v>
      </c>
      <c r="BB89" s="388">
        <v>0.46899999999999997</v>
      </c>
      <c r="BC89" s="389">
        <v>1.488</v>
      </c>
      <c r="BD89" s="389">
        <v>0.64400000000000002</v>
      </c>
      <c r="BE89" s="389">
        <v>0.22500000000000001</v>
      </c>
      <c r="BF89" s="389">
        <v>7.2999999999999995E-2</v>
      </c>
      <c r="BG89" s="389">
        <f t="shared" si="54"/>
        <v>2.899</v>
      </c>
      <c r="BH89" s="388">
        <v>0.38900000000000001</v>
      </c>
      <c r="BI89" s="389">
        <v>0.46700000000000003</v>
      </c>
      <c r="BJ89" s="389">
        <v>0.38800000000000001</v>
      </c>
      <c r="BK89" s="389">
        <f t="shared" si="55"/>
        <v>1.2440000000000002</v>
      </c>
      <c r="BL89" s="388">
        <v>0.318</v>
      </c>
      <c r="BM89" s="388">
        <v>0.23100000000000001</v>
      </c>
      <c r="BN89" s="390">
        <f t="shared" si="56"/>
        <v>4.6920000000000002</v>
      </c>
      <c r="BO89" s="388">
        <v>7.8E-2</v>
      </c>
      <c r="BP89" s="389">
        <v>8.5000000000000006E-2</v>
      </c>
      <c r="BQ89" s="389">
        <v>3.5000000000000003E-2</v>
      </c>
      <c r="BR89" s="389">
        <f t="shared" si="57"/>
        <v>0.19800000000000001</v>
      </c>
      <c r="BS89" s="388">
        <v>7.5999999999999998E-2</v>
      </c>
      <c r="BT89" s="391">
        <v>8.0000000000000002E-3</v>
      </c>
      <c r="BU89" s="391">
        <v>0</v>
      </c>
      <c r="BV89" s="390">
        <v>0.28199999999999997</v>
      </c>
      <c r="BW89" s="388">
        <v>2.1999999999999999E-2</v>
      </c>
      <c r="BX89" s="389">
        <v>0.123</v>
      </c>
      <c r="BY89" s="389">
        <v>5.1999999999999998E-2</v>
      </c>
      <c r="BZ89" s="389">
        <f t="shared" si="58"/>
        <v>0.19699999999999998</v>
      </c>
      <c r="CA89" s="388">
        <v>6.0999999999999999E-2</v>
      </c>
      <c r="CB89" s="388">
        <v>2.8000000000000001E-2</v>
      </c>
      <c r="CC89" s="388">
        <v>3.0000000000000001E-3</v>
      </c>
      <c r="CD89" s="390">
        <f t="shared" si="59"/>
        <v>0.28899999999999998</v>
      </c>
      <c r="CE89" s="388">
        <f t="shared" si="60"/>
        <v>5.3900000000000006</v>
      </c>
      <c r="CF89" s="389">
        <f t="shared" si="60"/>
        <v>6.8109999999999991</v>
      </c>
      <c r="CG89" s="389">
        <v>2.21</v>
      </c>
      <c r="CH89" s="389">
        <v>1.1779999999999999</v>
      </c>
      <c r="CI89" s="389">
        <v>0.60099999999999998</v>
      </c>
      <c r="CJ89" s="389">
        <f t="shared" si="61"/>
        <v>16.190000000000001</v>
      </c>
      <c r="CK89" s="388">
        <v>2.177</v>
      </c>
      <c r="CL89" s="388">
        <v>1.647</v>
      </c>
      <c r="CM89" s="389">
        <v>2.8359999999999999</v>
      </c>
      <c r="CN89" s="389">
        <v>1.867</v>
      </c>
      <c r="CO89" s="389">
        <f t="shared" si="62"/>
        <v>6.35</v>
      </c>
      <c r="CP89" s="390">
        <f t="shared" si="63"/>
        <v>1.17</v>
      </c>
      <c r="CQ89" s="392">
        <v>0.03</v>
      </c>
      <c r="CR89" s="390">
        <f t="shared" si="64"/>
        <v>25.917000000000002</v>
      </c>
      <c r="CT89" s="268"/>
    </row>
    <row r="90" spans="1:98" ht="12.75" customHeight="1">
      <c r="A90" s="194">
        <v>42552</v>
      </c>
      <c r="B90" s="388">
        <v>1.657</v>
      </c>
      <c r="C90" s="389">
        <v>1.7450000000000001</v>
      </c>
      <c r="D90" s="389">
        <v>0.188</v>
      </c>
      <c r="E90" s="389">
        <v>0.29399999999999998</v>
      </c>
      <c r="F90" s="389">
        <v>0.31</v>
      </c>
      <c r="G90" s="389">
        <f t="shared" si="42"/>
        <v>4.194</v>
      </c>
      <c r="H90" s="388">
        <v>0.59899999999999998</v>
      </c>
      <c r="I90" s="389">
        <v>0.90100000000000002</v>
      </c>
      <c r="J90" s="389">
        <v>0.52800000000000002</v>
      </c>
      <c r="K90" s="389">
        <f t="shared" si="43"/>
        <v>2.028</v>
      </c>
      <c r="L90" s="388">
        <v>0.20200000000000001</v>
      </c>
      <c r="M90" s="388">
        <v>0.218</v>
      </c>
      <c r="N90" s="390">
        <f t="shared" si="44"/>
        <v>6.6419999999999995</v>
      </c>
      <c r="O90" s="388">
        <v>1.7909999999999999</v>
      </c>
      <c r="P90" s="389">
        <v>0.97599999999999998</v>
      </c>
      <c r="Q90" s="389">
        <v>0.14699999999999999</v>
      </c>
      <c r="R90" s="389">
        <v>0.17299999999999999</v>
      </c>
      <c r="S90" s="389">
        <v>7.0999999999999994E-2</v>
      </c>
      <c r="T90" s="389">
        <f t="shared" si="45"/>
        <v>3.1579999999999999</v>
      </c>
      <c r="U90" s="388">
        <v>0.17899999999999999</v>
      </c>
      <c r="V90" s="389">
        <v>0.26800000000000002</v>
      </c>
      <c r="W90" s="389">
        <v>0.315</v>
      </c>
      <c r="X90" s="389">
        <f t="shared" si="46"/>
        <v>0.76200000000000001</v>
      </c>
      <c r="Y90" s="388">
        <v>8.7999999999999995E-2</v>
      </c>
      <c r="Z90" s="388">
        <v>8.7999999999999995E-2</v>
      </c>
      <c r="AA90" s="390">
        <f t="shared" si="47"/>
        <v>4.0960000000000001</v>
      </c>
      <c r="AB90" s="388">
        <v>1.3089999999999999</v>
      </c>
      <c r="AC90" s="389">
        <v>2.0590000000000002</v>
      </c>
      <c r="AD90" s="389">
        <v>0.69499999999999995</v>
      </c>
      <c r="AE90" s="389">
        <v>0.38300000000000001</v>
      </c>
      <c r="AF90" s="389">
        <v>0.127</v>
      </c>
      <c r="AG90" s="389">
        <f t="shared" si="48"/>
        <v>4.5730000000000004</v>
      </c>
      <c r="AH90" s="388">
        <v>0.54700000000000004</v>
      </c>
      <c r="AI90" s="389">
        <v>1.123</v>
      </c>
      <c r="AJ90" s="389">
        <v>0.46500000000000002</v>
      </c>
      <c r="AK90" s="389">
        <f t="shared" si="49"/>
        <v>2.1349999999999998</v>
      </c>
      <c r="AL90" s="388">
        <v>0.39500000000000002</v>
      </c>
      <c r="AM90" s="388">
        <v>0.156</v>
      </c>
      <c r="AN90" s="390">
        <f t="shared" si="50"/>
        <v>7.2589999999999995</v>
      </c>
      <c r="AO90" s="388">
        <v>0.49199999999999999</v>
      </c>
      <c r="AP90" s="389">
        <v>0.30299999999999999</v>
      </c>
      <c r="AQ90" s="389">
        <v>0.85</v>
      </c>
      <c r="AR90" s="389">
        <v>0.06</v>
      </c>
      <c r="AS90" s="389">
        <v>0.04</v>
      </c>
      <c r="AT90" s="389">
        <f t="shared" si="51"/>
        <v>1.7450000000000001</v>
      </c>
      <c r="AU90" s="388">
        <v>9.1999999999999998E-2</v>
      </c>
      <c r="AV90" s="389">
        <v>0.12</v>
      </c>
      <c r="AW90" s="389">
        <v>0.14499999999999999</v>
      </c>
      <c r="AX90" s="389">
        <f t="shared" si="52"/>
        <v>0.35699999999999998</v>
      </c>
      <c r="AY90" s="388">
        <v>6.3E-2</v>
      </c>
      <c r="AZ90" s="388">
        <v>0.11</v>
      </c>
      <c r="BA90" s="390">
        <f t="shared" si="53"/>
        <v>2.2750000000000004</v>
      </c>
      <c r="BB90" s="388">
        <v>0.499</v>
      </c>
      <c r="BC90" s="389">
        <v>1.474</v>
      </c>
      <c r="BD90" s="389">
        <v>0.755</v>
      </c>
      <c r="BE90" s="389">
        <v>0.182</v>
      </c>
      <c r="BF90" s="389">
        <v>7.3999999999999996E-2</v>
      </c>
      <c r="BG90" s="389">
        <f t="shared" si="54"/>
        <v>2.9839999999999995</v>
      </c>
      <c r="BH90" s="388">
        <v>0.42</v>
      </c>
      <c r="BI90" s="389">
        <v>0.503</v>
      </c>
      <c r="BJ90" s="389">
        <v>0.442</v>
      </c>
      <c r="BK90" s="389">
        <f t="shared" si="55"/>
        <v>1.365</v>
      </c>
      <c r="BL90" s="388">
        <v>0.26300000000000001</v>
      </c>
      <c r="BM90" s="388">
        <v>0.318</v>
      </c>
      <c r="BN90" s="390">
        <f t="shared" si="56"/>
        <v>4.93</v>
      </c>
      <c r="BO90" s="388">
        <v>7.4999999999999997E-2</v>
      </c>
      <c r="BP90" s="389">
        <v>7.4999999999999997E-2</v>
      </c>
      <c r="BQ90" s="389">
        <v>3.7999999999999999E-2</v>
      </c>
      <c r="BR90" s="389">
        <f t="shared" si="57"/>
        <v>0.188</v>
      </c>
      <c r="BS90" s="388">
        <v>6.4000000000000001E-2</v>
      </c>
      <c r="BT90" s="391">
        <v>6.0000000000000001E-3</v>
      </c>
      <c r="BU90" s="391">
        <v>3.0000000000000001E-3</v>
      </c>
      <c r="BV90" s="390">
        <v>0.26100000000000001</v>
      </c>
      <c r="BW90" s="388">
        <v>2.4E-2</v>
      </c>
      <c r="BX90" s="389">
        <v>0.05</v>
      </c>
      <c r="BY90" s="389">
        <v>2.4E-2</v>
      </c>
      <c r="BZ90" s="389">
        <f t="shared" si="58"/>
        <v>9.8000000000000004E-2</v>
      </c>
      <c r="CA90" s="388">
        <v>4.8000000000000001E-2</v>
      </c>
      <c r="CB90" s="388">
        <v>0.03</v>
      </c>
      <c r="CC90" s="388">
        <v>4.0000000000000001E-3</v>
      </c>
      <c r="CD90" s="390">
        <f t="shared" si="59"/>
        <v>0.18</v>
      </c>
      <c r="CE90" s="388">
        <f t="shared" si="60"/>
        <v>5.8469999999999995</v>
      </c>
      <c r="CF90" s="389">
        <f t="shared" si="60"/>
        <v>6.6820000000000004</v>
      </c>
      <c r="CG90" s="389">
        <v>2.661</v>
      </c>
      <c r="CH90" s="389">
        <v>1.121</v>
      </c>
      <c r="CI90" s="389">
        <v>0.629</v>
      </c>
      <c r="CJ90" s="389">
        <f t="shared" si="61"/>
        <v>16.940000000000001</v>
      </c>
      <c r="CK90" s="388">
        <v>0.80400000000000005</v>
      </c>
      <c r="CL90" s="388">
        <v>1.853</v>
      </c>
      <c r="CM90" s="389">
        <v>2.9740000000000002</v>
      </c>
      <c r="CN90" s="389">
        <v>1.9319999999999999</v>
      </c>
      <c r="CO90" s="389">
        <f t="shared" si="62"/>
        <v>6.7590000000000003</v>
      </c>
      <c r="CP90" s="390">
        <f t="shared" si="63"/>
        <v>1.0469999999999999</v>
      </c>
      <c r="CQ90" s="392">
        <v>9.2999999999999999E-2</v>
      </c>
      <c r="CR90" s="390">
        <f t="shared" si="64"/>
        <v>25.643000000000001</v>
      </c>
      <c r="CT90" s="268"/>
    </row>
    <row r="91" spans="1:98" ht="12.75" customHeight="1">
      <c r="A91" s="194">
        <v>42583</v>
      </c>
      <c r="B91" s="388">
        <v>1.73</v>
      </c>
      <c r="C91" s="389">
        <v>1.9359999999999999</v>
      </c>
      <c r="D91" s="389">
        <v>0.224</v>
      </c>
      <c r="E91" s="389">
        <v>0.34200000000000003</v>
      </c>
      <c r="F91" s="389">
        <v>0.41099999999999998</v>
      </c>
      <c r="G91" s="389">
        <f t="shared" si="42"/>
        <v>4.6429999999999998</v>
      </c>
      <c r="H91" s="388">
        <v>0.59699999999999998</v>
      </c>
      <c r="I91" s="389">
        <v>0.97299999999999998</v>
      </c>
      <c r="J91" s="389">
        <v>0.50900000000000001</v>
      </c>
      <c r="K91" s="389">
        <f t="shared" si="43"/>
        <v>2.0789999999999997</v>
      </c>
      <c r="L91" s="388">
        <v>0.25</v>
      </c>
      <c r="M91" s="388">
        <v>0.17199999999999999</v>
      </c>
      <c r="N91" s="390">
        <f t="shared" si="44"/>
        <v>7.1439999999999992</v>
      </c>
      <c r="O91" s="388">
        <v>1.841</v>
      </c>
      <c r="P91" s="389">
        <v>1.0269999999999999</v>
      </c>
      <c r="Q91" s="389">
        <v>0.14799999999999999</v>
      </c>
      <c r="R91" s="389">
        <v>0.185</v>
      </c>
      <c r="S91" s="389">
        <v>7.8E-2</v>
      </c>
      <c r="T91" s="389">
        <f t="shared" si="45"/>
        <v>3.2789999999999999</v>
      </c>
      <c r="U91" s="388">
        <v>0.161</v>
      </c>
      <c r="V91" s="389">
        <v>0.27900000000000003</v>
      </c>
      <c r="W91" s="389">
        <v>0.33200000000000002</v>
      </c>
      <c r="X91" s="389">
        <f t="shared" si="46"/>
        <v>0.77200000000000002</v>
      </c>
      <c r="Y91" s="388">
        <v>0.09</v>
      </c>
      <c r="Z91" s="388">
        <v>0.129</v>
      </c>
      <c r="AA91" s="390">
        <f t="shared" si="47"/>
        <v>4.2699999999999996</v>
      </c>
      <c r="AB91" s="388">
        <v>1.3360000000000001</v>
      </c>
      <c r="AC91" s="389">
        <v>2.2050000000000001</v>
      </c>
      <c r="AD91" s="389">
        <v>0.69299999999999995</v>
      </c>
      <c r="AE91" s="389">
        <v>0.39700000000000002</v>
      </c>
      <c r="AF91" s="389">
        <v>0.125</v>
      </c>
      <c r="AG91" s="389">
        <f t="shared" si="48"/>
        <v>4.7560000000000002</v>
      </c>
      <c r="AH91" s="388">
        <v>0.51800000000000002</v>
      </c>
      <c r="AI91" s="389">
        <v>1.1890000000000001</v>
      </c>
      <c r="AJ91" s="389">
        <v>0.42799999999999999</v>
      </c>
      <c r="AK91" s="389">
        <f t="shared" si="49"/>
        <v>2.1350000000000002</v>
      </c>
      <c r="AL91" s="388">
        <v>0.48799999999999999</v>
      </c>
      <c r="AM91" s="388">
        <v>0.18099999999999999</v>
      </c>
      <c r="AN91" s="390">
        <f t="shared" si="50"/>
        <v>7.56</v>
      </c>
      <c r="AO91" s="388">
        <v>0.45300000000000001</v>
      </c>
      <c r="AP91" s="389">
        <v>0.35399999999999998</v>
      </c>
      <c r="AQ91" s="389">
        <v>0.93700000000000006</v>
      </c>
      <c r="AR91" s="389">
        <v>8.4000000000000005E-2</v>
      </c>
      <c r="AS91" s="389">
        <v>5.8000000000000003E-2</v>
      </c>
      <c r="AT91" s="389">
        <f t="shared" si="51"/>
        <v>1.8860000000000001</v>
      </c>
      <c r="AU91" s="388">
        <v>0.14799999999999999</v>
      </c>
      <c r="AV91" s="389">
        <v>0.11799999999999999</v>
      </c>
      <c r="AW91" s="389">
        <v>0.126</v>
      </c>
      <c r="AX91" s="389">
        <f t="shared" si="52"/>
        <v>0.39200000000000002</v>
      </c>
      <c r="AY91" s="388">
        <v>3.9E-2</v>
      </c>
      <c r="AZ91" s="388">
        <v>7.3999999999999996E-2</v>
      </c>
      <c r="BA91" s="390">
        <f t="shared" si="53"/>
        <v>2.391</v>
      </c>
      <c r="BB91" s="388">
        <v>0.55600000000000005</v>
      </c>
      <c r="BC91" s="389">
        <v>1.6970000000000001</v>
      </c>
      <c r="BD91" s="389">
        <v>0.78800000000000003</v>
      </c>
      <c r="BE91" s="389">
        <v>0.253</v>
      </c>
      <c r="BF91" s="389">
        <v>7.5999999999999998E-2</v>
      </c>
      <c r="BG91" s="389">
        <f t="shared" si="54"/>
        <v>3.3700000000000006</v>
      </c>
      <c r="BH91" s="388">
        <v>0.499</v>
      </c>
      <c r="BI91" s="389">
        <v>0.54900000000000004</v>
      </c>
      <c r="BJ91" s="389">
        <v>0.51500000000000001</v>
      </c>
      <c r="BK91" s="389">
        <f t="shared" si="55"/>
        <v>1.5630000000000002</v>
      </c>
      <c r="BL91" s="388">
        <v>0.30499999999999999</v>
      </c>
      <c r="BM91" s="388">
        <v>0.29499999999999998</v>
      </c>
      <c r="BN91" s="390">
        <f t="shared" si="56"/>
        <v>5.5330000000000013</v>
      </c>
      <c r="BO91" s="388">
        <v>7.9000000000000001E-2</v>
      </c>
      <c r="BP91" s="389">
        <v>8.6999999999999994E-2</v>
      </c>
      <c r="BQ91" s="389">
        <v>5.5E-2</v>
      </c>
      <c r="BR91" s="389">
        <f t="shared" si="57"/>
        <v>0.22099999999999997</v>
      </c>
      <c r="BS91" s="388">
        <v>6.7000000000000004E-2</v>
      </c>
      <c r="BT91" s="391" t="s">
        <v>418</v>
      </c>
      <c r="BU91" s="391" t="s">
        <v>418</v>
      </c>
      <c r="BV91" s="390">
        <v>0.29199999999999998</v>
      </c>
      <c r="BW91" s="388">
        <v>3.1E-2</v>
      </c>
      <c r="BX91" s="389">
        <v>5.8999999999999997E-2</v>
      </c>
      <c r="BY91" s="389">
        <v>1.9E-2</v>
      </c>
      <c r="BZ91" s="389">
        <f t="shared" si="58"/>
        <v>0.109</v>
      </c>
      <c r="CA91" s="388">
        <v>8.6999999999999994E-2</v>
      </c>
      <c r="CB91" s="388">
        <v>3.2000000000000001E-2</v>
      </c>
      <c r="CC91" s="388">
        <v>4.0000000000000001E-3</v>
      </c>
      <c r="CD91" s="390">
        <f t="shared" si="59"/>
        <v>0.23199999999999998</v>
      </c>
      <c r="CE91" s="388">
        <f t="shared" si="60"/>
        <v>6.0259999999999998</v>
      </c>
      <c r="CF91" s="389">
        <f t="shared" si="60"/>
        <v>7.3650000000000002</v>
      </c>
      <c r="CG91" s="389">
        <v>2.8220000000000001</v>
      </c>
      <c r="CH91" s="389">
        <v>1.2969999999999999</v>
      </c>
      <c r="CI91" s="389">
        <v>0.754</v>
      </c>
      <c r="CJ91" s="389">
        <f t="shared" si="61"/>
        <v>18.264000000000003</v>
      </c>
      <c r="CK91" s="388">
        <v>0.76800000000000002</v>
      </c>
      <c r="CL91" s="388">
        <v>1.97</v>
      </c>
      <c r="CM91" s="389">
        <v>3.161</v>
      </c>
      <c r="CN91" s="389">
        <v>1.964</v>
      </c>
      <c r="CO91" s="389">
        <f t="shared" si="62"/>
        <v>7.0950000000000006</v>
      </c>
      <c r="CP91" s="390">
        <f t="shared" si="63"/>
        <v>1.2039999999999997</v>
      </c>
      <c r="CQ91" s="392">
        <v>8.6999999999999994E-2</v>
      </c>
      <c r="CR91" s="390">
        <f t="shared" si="64"/>
        <v>27.418000000000003</v>
      </c>
      <c r="CT91" s="268"/>
    </row>
    <row r="92" spans="1:98" ht="12.75" customHeight="1">
      <c r="A92" s="194">
        <v>42614</v>
      </c>
      <c r="B92" s="388">
        <v>1.746</v>
      </c>
      <c r="C92" s="389">
        <v>1.875</v>
      </c>
      <c r="D92" s="389">
        <v>0.20100000000000001</v>
      </c>
      <c r="E92" s="389">
        <v>0.28599999999999998</v>
      </c>
      <c r="F92" s="389">
        <v>0.33500000000000002</v>
      </c>
      <c r="G92" s="389">
        <f t="shared" si="42"/>
        <v>4.4429999999999996</v>
      </c>
      <c r="H92" s="388">
        <v>0.56699999999999995</v>
      </c>
      <c r="I92" s="389">
        <v>0.96599999999999997</v>
      </c>
      <c r="J92" s="389">
        <v>0.50900000000000001</v>
      </c>
      <c r="K92" s="389">
        <f t="shared" si="43"/>
        <v>2.0419999999999998</v>
      </c>
      <c r="L92" s="388">
        <v>0.25900000000000001</v>
      </c>
      <c r="M92" s="388">
        <v>0.16300000000000001</v>
      </c>
      <c r="N92" s="390">
        <f t="shared" si="44"/>
        <v>6.907</v>
      </c>
      <c r="O92" s="388">
        <v>1.9279999999999999</v>
      </c>
      <c r="P92" s="389">
        <v>1.028</v>
      </c>
      <c r="Q92" s="389">
        <v>0.14799999999999999</v>
      </c>
      <c r="R92" s="389">
        <v>0.186</v>
      </c>
      <c r="S92" s="389">
        <v>7.8E-2</v>
      </c>
      <c r="T92" s="389">
        <f t="shared" si="45"/>
        <v>3.3679999999999999</v>
      </c>
      <c r="U92" s="388">
        <v>0.22</v>
      </c>
      <c r="V92" s="389">
        <v>0.28399999999999997</v>
      </c>
      <c r="W92" s="389">
        <v>0.377</v>
      </c>
      <c r="X92" s="389">
        <f t="shared" si="46"/>
        <v>0.88100000000000001</v>
      </c>
      <c r="Y92" s="388">
        <v>0.10299999999999999</v>
      </c>
      <c r="Z92" s="388">
        <v>0.111</v>
      </c>
      <c r="AA92" s="390">
        <f t="shared" si="47"/>
        <v>4.4629999999999992</v>
      </c>
      <c r="AB92" s="388">
        <v>1.3919999999999999</v>
      </c>
      <c r="AC92" s="389">
        <v>2.141</v>
      </c>
      <c r="AD92" s="389">
        <v>0.89600000000000002</v>
      </c>
      <c r="AE92" s="389">
        <v>0.4</v>
      </c>
      <c r="AF92" s="389">
        <v>0.109</v>
      </c>
      <c r="AG92" s="389">
        <f t="shared" si="48"/>
        <v>4.9380000000000006</v>
      </c>
      <c r="AH92" s="388">
        <v>0.46800000000000003</v>
      </c>
      <c r="AI92" s="389">
        <v>1.071</v>
      </c>
      <c r="AJ92" s="389">
        <v>0.64800000000000002</v>
      </c>
      <c r="AK92" s="389">
        <f t="shared" si="49"/>
        <v>2.1869999999999998</v>
      </c>
      <c r="AL92" s="388">
        <v>0.44400000000000001</v>
      </c>
      <c r="AM92" s="388">
        <v>0.19</v>
      </c>
      <c r="AN92" s="390">
        <f t="shared" si="50"/>
        <v>7.7590000000000003</v>
      </c>
      <c r="AO92" s="388">
        <v>0.47699999999999998</v>
      </c>
      <c r="AP92" s="389">
        <v>0.27300000000000002</v>
      </c>
      <c r="AQ92" s="389">
        <v>0.96299999999999997</v>
      </c>
      <c r="AR92" s="389">
        <v>7.0999999999999994E-2</v>
      </c>
      <c r="AS92" s="389">
        <v>3.4000000000000002E-2</v>
      </c>
      <c r="AT92" s="389">
        <f t="shared" si="51"/>
        <v>1.8180000000000001</v>
      </c>
      <c r="AU92" s="388">
        <v>8.5999999999999993E-2</v>
      </c>
      <c r="AV92" s="389">
        <v>0.10100000000000001</v>
      </c>
      <c r="AW92" s="389">
        <v>0.16500000000000001</v>
      </c>
      <c r="AX92" s="389">
        <f t="shared" si="52"/>
        <v>0.35199999999999998</v>
      </c>
      <c r="AY92" s="388">
        <v>5.6000000000000001E-2</v>
      </c>
      <c r="AZ92" s="388">
        <v>3.7999999999999999E-2</v>
      </c>
      <c r="BA92" s="390">
        <f t="shared" si="53"/>
        <v>2.2640000000000002</v>
      </c>
      <c r="BB92" s="388">
        <v>0.51100000000000001</v>
      </c>
      <c r="BC92" s="389">
        <v>1.585</v>
      </c>
      <c r="BD92" s="389">
        <v>0.63600000000000001</v>
      </c>
      <c r="BE92" s="389">
        <v>0.254</v>
      </c>
      <c r="BF92" s="389">
        <v>7.8E-2</v>
      </c>
      <c r="BG92" s="389">
        <f t="shared" si="54"/>
        <v>3.0640000000000001</v>
      </c>
      <c r="BH92" s="388">
        <v>0.46700000000000003</v>
      </c>
      <c r="BI92" s="389">
        <v>0.49299999999999999</v>
      </c>
      <c r="BJ92" s="389">
        <v>0.46800000000000003</v>
      </c>
      <c r="BK92" s="389">
        <f t="shared" si="55"/>
        <v>1.4279999999999999</v>
      </c>
      <c r="BL92" s="388">
        <v>0.318</v>
      </c>
      <c r="BM92" s="388">
        <v>0.23300000000000001</v>
      </c>
      <c r="BN92" s="390">
        <f t="shared" si="56"/>
        <v>5.0430000000000001</v>
      </c>
      <c r="BO92" s="388">
        <v>7.8E-2</v>
      </c>
      <c r="BP92" s="389">
        <v>9.2999999999999999E-2</v>
      </c>
      <c r="BQ92" s="389">
        <v>3.6999999999999998E-2</v>
      </c>
      <c r="BR92" s="389">
        <f t="shared" si="57"/>
        <v>0.20799999999999999</v>
      </c>
      <c r="BS92" s="388">
        <v>6.4000000000000001E-2</v>
      </c>
      <c r="BT92" s="391">
        <v>7.0000000000000001E-3</v>
      </c>
      <c r="BU92" s="391">
        <v>0</v>
      </c>
      <c r="BV92" s="390">
        <v>0.27900000000000003</v>
      </c>
      <c r="BW92" s="388">
        <v>3.5999999999999997E-2</v>
      </c>
      <c r="BX92" s="389">
        <v>9.2999999999999999E-2</v>
      </c>
      <c r="BY92" s="389">
        <v>3.2000000000000001E-2</v>
      </c>
      <c r="BZ92" s="389">
        <f t="shared" si="58"/>
        <v>0.161</v>
      </c>
      <c r="CA92" s="388">
        <v>7.1999999999999995E-2</v>
      </c>
      <c r="CB92" s="388">
        <v>3.5000000000000003E-2</v>
      </c>
      <c r="CC92" s="388">
        <v>5.0000000000000001E-3</v>
      </c>
      <c r="CD92" s="390">
        <f t="shared" si="59"/>
        <v>0.27300000000000002</v>
      </c>
      <c r="CE92" s="388">
        <f t="shared" si="60"/>
        <v>6.1679999999999993</v>
      </c>
      <c r="CF92" s="389">
        <f t="shared" si="60"/>
        <v>7.088000000000001</v>
      </c>
      <c r="CG92" s="389">
        <v>2.871</v>
      </c>
      <c r="CH92" s="389">
        <v>1.23</v>
      </c>
      <c r="CI92" s="389">
        <v>0.64300000000000002</v>
      </c>
      <c r="CJ92" s="389">
        <f t="shared" si="61"/>
        <v>18</v>
      </c>
      <c r="CK92" s="388">
        <v>0.71199999999999997</v>
      </c>
      <c r="CL92" s="388">
        <v>1.8340000000000001</v>
      </c>
      <c r="CM92" s="389">
        <v>2.9729999999999999</v>
      </c>
      <c r="CN92" s="389">
        <v>2.2189999999999999</v>
      </c>
      <c r="CO92" s="389">
        <f t="shared" si="62"/>
        <v>7.0259999999999998</v>
      </c>
      <c r="CP92" s="390">
        <f t="shared" si="63"/>
        <v>1.222</v>
      </c>
      <c r="CQ92" s="392">
        <v>2.8000000000000001E-2</v>
      </c>
      <c r="CR92" s="390">
        <f t="shared" si="64"/>
        <v>26.988</v>
      </c>
      <c r="CT92" s="268"/>
    </row>
    <row r="93" spans="1:98" ht="12.75" customHeight="1">
      <c r="A93" s="194">
        <v>42644</v>
      </c>
      <c r="B93" s="388">
        <v>1.718</v>
      </c>
      <c r="C93" s="389">
        <v>2.016</v>
      </c>
      <c r="D93" s="389">
        <v>0.184</v>
      </c>
      <c r="E93" s="389">
        <v>0.32800000000000001</v>
      </c>
      <c r="F93" s="389">
        <v>0.51400000000000001</v>
      </c>
      <c r="G93" s="389">
        <f t="shared" si="42"/>
        <v>4.7600000000000007</v>
      </c>
      <c r="H93" s="388">
        <v>0.66900000000000004</v>
      </c>
      <c r="I93" s="389">
        <v>1.296</v>
      </c>
      <c r="J93" s="389">
        <v>0.55100000000000005</v>
      </c>
      <c r="K93" s="389">
        <f t="shared" si="43"/>
        <v>2.516</v>
      </c>
      <c r="L93" s="388">
        <v>0.27</v>
      </c>
      <c r="M93" s="388">
        <v>0.161</v>
      </c>
      <c r="N93" s="390">
        <f t="shared" si="44"/>
        <v>7.7070000000000007</v>
      </c>
      <c r="O93" s="388">
        <v>1.8839999999999999</v>
      </c>
      <c r="P93" s="389">
        <v>1.111</v>
      </c>
      <c r="Q93" s="389">
        <v>0.14399999999999999</v>
      </c>
      <c r="R93" s="389">
        <v>0.16800000000000001</v>
      </c>
      <c r="S93" s="389">
        <v>0.08</v>
      </c>
      <c r="T93" s="389">
        <f t="shared" si="45"/>
        <v>3.3870000000000005</v>
      </c>
      <c r="U93" s="388">
        <v>0.24</v>
      </c>
      <c r="V93" s="389">
        <v>0.25</v>
      </c>
      <c r="W93" s="389">
        <v>0.39700000000000002</v>
      </c>
      <c r="X93" s="389">
        <f t="shared" si="46"/>
        <v>0.88700000000000001</v>
      </c>
      <c r="Y93" s="388">
        <v>0.108</v>
      </c>
      <c r="Z93" s="388">
        <v>8.7999999999999995E-2</v>
      </c>
      <c r="AA93" s="390">
        <f t="shared" si="47"/>
        <v>4.4700000000000006</v>
      </c>
      <c r="AB93" s="388">
        <v>1.266</v>
      </c>
      <c r="AC93" s="389">
        <v>2.41</v>
      </c>
      <c r="AD93" s="389">
        <v>0.73899999999999999</v>
      </c>
      <c r="AE93" s="389">
        <v>0.46899999999999997</v>
      </c>
      <c r="AF93" s="389">
        <v>0.111</v>
      </c>
      <c r="AG93" s="389">
        <f t="shared" si="48"/>
        <v>4.9950000000000001</v>
      </c>
      <c r="AH93" s="388">
        <v>0.52300000000000002</v>
      </c>
      <c r="AI93" s="389">
        <v>1.56</v>
      </c>
      <c r="AJ93" s="389">
        <v>0.45500000000000002</v>
      </c>
      <c r="AK93" s="389">
        <f t="shared" si="49"/>
        <v>2.5380000000000003</v>
      </c>
      <c r="AL93" s="388">
        <v>0.57599999999999996</v>
      </c>
      <c r="AM93" s="388">
        <v>0.26700000000000002</v>
      </c>
      <c r="AN93" s="390">
        <f t="shared" si="50"/>
        <v>8.3759999999999994</v>
      </c>
      <c r="AO93" s="388">
        <v>0.41499999999999998</v>
      </c>
      <c r="AP93" s="389">
        <v>0.35499999999999998</v>
      </c>
      <c r="AQ93" s="389">
        <v>1.65</v>
      </c>
      <c r="AR93" s="389">
        <v>8.8999999999999996E-2</v>
      </c>
      <c r="AS93" s="389">
        <v>3.7999999999999999E-2</v>
      </c>
      <c r="AT93" s="389">
        <f t="shared" si="51"/>
        <v>2.5469999999999997</v>
      </c>
      <c r="AU93" s="388">
        <v>9.7000000000000003E-2</v>
      </c>
      <c r="AV93" s="389">
        <v>0.13200000000000001</v>
      </c>
      <c r="AW93" s="389">
        <v>0.192</v>
      </c>
      <c r="AX93" s="389">
        <f t="shared" si="52"/>
        <v>0.42100000000000004</v>
      </c>
      <c r="AY93" s="388">
        <v>4.2000000000000003E-2</v>
      </c>
      <c r="AZ93" s="388">
        <v>2.4E-2</v>
      </c>
      <c r="BA93" s="390">
        <f t="shared" si="53"/>
        <v>3.0339999999999998</v>
      </c>
      <c r="BB93" s="388">
        <v>0.53700000000000003</v>
      </c>
      <c r="BC93" s="389">
        <v>1.8979999999999999</v>
      </c>
      <c r="BD93" s="389">
        <v>0.82599999999999996</v>
      </c>
      <c r="BE93" s="389">
        <v>0.29099999999999998</v>
      </c>
      <c r="BF93" s="389">
        <v>7.6999999999999999E-2</v>
      </c>
      <c r="BG93" s="389">
        <f t="shared" si="54"/>
        <v>3.629</v>
      </c>
      <c r="BH93" s="388">
        <v>0.41</v>
      </c>
      <c r="BI93" s="389">
        <v>0.55900000000000005</v>
      </c>
      <c r="BJ93" s="389">
        <v>0.46500000000000002</v>
      </c>
      <c r="BK93" s="389">
        <f t="shared" si="55"/>
        <v>1.4340000000000002</v>
      </c>
      <c r="BL93" s="388">
        <v>0.374</v>
      </c>
      <c r="BM93" s="388">
        <v>0.21299999999999999</v>
      </c>
      <c r="BN93" s="390">
        <f t="shared" si="56"/>
        <v>5.65</v>
      </c>
      <c r="BO93" s="388">
        <v>7.3999999999999996E-2</v>
      </c>
      <c r="BP93" s="389">
        <v>8.7999999999999995E-2</v>
      </c>
      <c r="BQ93" s="389">
        <v>3.9E-2</v>
      </c>
      <c r="BR93" s="389">
        <f t="shared" si="57"/>
        <v>0.20099999999999998</v>
      </c>
      <c r="BS93" s="388">
        <v>4.9000000000000002E-2</v>
      </c>
      <c r="BT93" s="391">
        <v>8.0000000000000002E-3</v>
      </c>
      <c r="BU93" s="391">
        <v>0</v>
      </c>
      <c r="BV93" s="390">
        <v>0.25800000000000001</v>
      </c>
      <c r="BW93" s="388">
        <v>1.9E-2</v>
      </c>
      <c r="BX93" s="389">
        <v>9.7000000000000003E-2</v>
      </c>
      <c r="BY93" s="389">
        <v>2.8000000000000001E-2</v>
      </c>
      <c r="BZ93" s="389">
        <f t="shared" si="58"/>
        <v>0.14400000000000002</v>
      </c>
      <c r="CA93" s="388">
        <v>5.7000000000000002E-2</v>
      </c>
      <c r="CB93" s="388">
        <v>4.5999999999999999E-2</v>
      </c>
      <c r="CC93" s="388">
        <v>2E-3</v>
      </c>
      <c r="CD93" s="390">
        <f t="shared" si="59"/>
        <v>0.24900000000000003</v>
      </c>
      <c r="CE93" s="388">
        <f t="shared" si="60"/>
        <v>5.9130000000000003</v>
      </c>
      <c r="CF93" s="389">
        <f t="shared" si="60"/>
        <v>7.9749999999999996</v>
      </c>
      <c r="CG93" s="389">
        <v>3.577</v>
      </c>
      <c r="CH93" s="389">
        <v>1.3720000000000001</v>
      </c>
      <c r="CI93" s="389">
        <v>0.82599999999999996</v>
      </c>
      <c r="CJ93" s="389">
        <f t="shared" si="61"/>
        <v>19.663</v>
      </c>
      <c r="CK93" s="388">
        <v>0.67600000000000005</v>
      </c>
      <c r="CL93" s="388">
        <v>1.968</v>
      </c>
      <c r="CM93" s="389">
        <v>3.84</v>
      </c>
      <c r="CN93" s="389">
        <v>2.0939999999999999</v>
      </c>
      <c r="CO93" s="389">
        <f t="shared" si="62"/>
        <v>7.9019999999999992</v>
      </c>
      <c r="CP93" s="390">
        <f t="shared" si="63"/>
        <v>1.4239999999999999</v>
      </c>
      <c r="CQ93" s="392">
        <v>7.9000000000000001E-2</v>
      </c>
      <c r="CR93" s="390">
        <f t="shared" si="64"/>
        <v>29.743999999999996</v>
      </c>
      <c r="CT93" s="268"/>
    </row>
    <row r="94" spans="1:98" ht="12.75" customHeight="1">
      <c r="A94" s="194">
        <v>42675</v>
      </c>
      <c r="B94" s="388">
        <v>1.7889999999999999</v>
      </c>
      <c r="C94" s="389">
        <v>1.722</v>
      </c>
      <c r="D94" s="389">
        <v>0.20300000000000001</v>
      </c>
      <c r="E94" s="389">
        <v>0.32200000000000001</v>
      </c>
      <c r="F94" s="389">
        <v>0.2</v>
      </c>
      <c r="G94" s="389">
        <f t="shared" si="42"/>
        <v>4.2359999999999998</v>
      </c>
      <c r="H94" s="388">
        <v>0.48099999999999998</v>
      </c>
      <c r="I94" s="389">
        <v>0.71499999999999997</v>
      </c>
      <c r="J94" s="389">
        <v>0.624</v>
      </c>
      <c r="K94" s="389">
        <f t="shared" si="43"/>
        <v>1.8199999999999998</v>
      </c>
      <c r="L94" s="388">
        <v>0.247</v>
      </c>
      <c r="M94" s="388">
        <v>0.17100000000000001</v>
      </c>
      <c r="N94" s="390">
        <f t="shared" si="44"/>
        <v>6.4739999999999993</v>
      </c>
      <c r="O94" s="388">
        <v>1.629</v>
      </c>
      <c r="P94" s="389">
        <v>1.115</v>
      </c>
      <c r="Q94" s="389">
        <v>0.17</v>
      </c>
      <c r="R94" s="389">
        <v>0.192</v>
      </c>
      <c r="S94" s="389">
        <v>8.7999999999999995E-2</v>
      </c>
      <c r="T94" s="389">
        <f t="shared" si="45"/>
        <v>3.194</v>
      </c>
      <c r="U94" s="388">
        <v>0.189</v>
      </c>
      <c r="V94" s="389">
        <v>0.31900000000000001</v>
      </c>
      <c r="W94" s="389">
        <v>0.246</v>
      </c>
      <c r="X94" s="389">
        <f t="shared" si="46"/>
        <v>0.754</v>
      </c>
      <c r="Y94" s="388">
        <v>0.11600000000000001</v>
      </c>
      <c r="Z94" s="388">
        <v>9.9000000000000005E-2</v>
      </c>
      <c r="AA94" s="390">
        <f t="shared" si="47"/>
        <v>4.1630000000000003</v>
      </c>
      <c r="AB94" s="388">
        <v>1.3580000000000001</v>
      </c>
      <c r="AC94" s="389">
        <v>2.129</v>
      </c>
      <c r="AD94" s="389">
        <v>0.69799999999999995</v>
      </c>
      <c r="AE94" s="389">
        <v>0.36599999999999999</v>
      </c>
      <c r="AF94" s="389">
        <v>0.14000000000000001</v>
      </c>
      <c r="AG94" s="389">
        <f t="shared" si="48"/>
        <v>4.6909999999999998</v>
      </c>
      <c r="AH94" s="388">
        <v>0.55900000000000005</v>
      </c>
      <c r="AI94" s="389">
        <v>0.83</v>
      </c>
      <c r="AJ94" s="389">
        <v>0.63600000000000001</v>
      </c>
      <c r="AK94" s="389">
        <f t="shared" si="49"/>
        <v>2.0249999999999999</v>
      </c>
      <c r="AL94" s="388">
        <v>0.40400000000000003</v>
      </c>
      <c r="AM94" s="388">
        <v>0.23799999999999999</v>
      </c>
      <c r="AN94" s="390">
        <f t="shared" si="50"/>
        <v>7.3579999999999988</v>
      </c>
      <c r="AO94" s="388">
        <v>0.55100000000000005</v>
      </c>
      <c r="AP94" s="389">
        <v>0.39100000000000001</v>
      </c>
      <c r="AQ94" s="389">
        <v>0.432</v>
      </c>
      <c r="AR94" s="389">
        <v>6.2E-2</v>
      </c>
      <c r="AS94" s="389">
        <v>6.7000000000000004E-2</v>
      </c>
      <c r="AT94" s="389">
        <f t="shared" si="51"/>
        <v>1.5030000000000001</v>
      </c>
      <c r="AU94" s="388">
        <v>8.2000000000000003E-2</v>
      </c>
      <c r="AV94" s="389">
        <v>0.13700000000000001</v>
      </c>
      <c r="AW94" s="389">
        <v>0.14599999999999999</v>
      </c>
      <c r="AX94" s="389">
        <f t="shared" si="52"/>
        <v>0.36499999999999999</v>
      </c>
      <c r="AY94" s="388">
        <v>5.6000000000000001E-2</v>
      </c>
      <c r="AZ94" s="388">
        <v>4.7E-2</v>
      </c>
      <c r="BA94" s="390">
        <f t="shared" si="53"/>
        <v>1.9710000000000001</v>
      </c>
      <c r="BB94" s="388">
        <v>0.51200000000000001</v>
      </c>
      <c r="BC94" s="389">
        <v>1.73</v>
      </c>
      <c r="BD94" s="389">
        <v>0.72899999999999998</v>
      </c>
      <c r="BE94" s="389">
        <v>0.23899999999999999</v>
      </c>
      <c r="BF94" s="389">
        <v>8.5999999999999993E-2</v>
      </c>
      <c r="BG94" s="389">
        <f t="shared" si="54"/>
        <v>3.2959999999999998</v>
      </c>
      <c r="BH94" s="388">
        <v>0.39200000000000002</v>
      </c>
      <c r="BI94" s="389">
        <v>0.63300000000000001</v>
      </c>
      <c r="BJ94" s="389">
        <v>0.47099999999999997</v>
      </c>
      <c r="BK94" s="389">
        <f t="shared" si="55"/>
        <v>1.496</v>
      </c>
      <c r="BL94" s="388">
        <v>0.38500000000000001</v>
      </c>
      <c r="BM94" s="388">
        <v>0.29099999999999998</v>
      </c>
      <c r="BN94" s="390">
        <f t="shared" si="56"/>
        <v>5.468</v>
      </c>
      <c r="BO94" s="388">
        <v>8.2000000000000003E-2</v>
      </c>
      <c r="BP94" s="389">
        <v>8.5000000000000006E-2</v>
      </c>
      <c r="BQ94" s="389">
        <v>3.5999999999999997E-2</v>
      </c>
      <c r="BR94" s="389">
        <f t="shared" si="57"/>
        <v>0.20300000000000001</v>
      </c>
      <c r="BS94" s="388">
        <v>6.8000000000000005E-2</v>
      </c>
      <c r="BT94" s="391">
        <v>5.0000000000000001E-3</v>
      </c>
      <c r="BU94" s="391">
        <v>3.0000000000000001E-3</v>
      </c>
      <c r="BV94" s="390">
        <v>0.27900000000000003</v>
      </c>
      <c r="BW94" s="388">
        <v>0.02</v>
      </c>
      <c r="BX94" s="389">
        <v>0.108</v>
      </c>
      <c r="BY94" s="389">
        <v>0.03</v>
      </c>
      <c r="BZ94" s="389">
        <f t="shared" si="58"/>
        <v>0.158</v>
      </c>
      <c r="CA94" s="388">
        <v>9.5000000000000001E-2</v>
      </c>
      <c r="CB94" s="388">
        <v>2.1999999999999999E-2</v>
      </c>
      <c r="CC94" s="388">
        <v>2E-3</v>
      </c>
      <c r="CD94" s="390">
        <f t="shared" si="59"/>
        <v>0.27700000000000002</v>
      </c>
      <c r="CE94" s="388">
        <f t="shared" si="60"/>
        <v>5.9409999999999998</v>
      </c>
      <c r="CF94" s="389">
        <f t="shared" si="60"/>
        <v>7.2799999999999994</v>
      </c>
      <c r="CG94" s="389">
        <v>2.262</v>
      </c>
      <c r="CH94" s="389">
        <v>1.2090000000000001</v>
      </c>
      <c r="CI94" s="389">
        <v>0.58899999999999997</v>
      </c>
      <c r="CJ94" s="389">
        <f t="shared" si="61"/>
        <v>17.280999999999999</v>
      </c>
      <c r="CK94" s="388">
        <v>0.78500000000000003</v>
      </c>
      <c r="CL94" s="388">
        <v>1.74</v>
      </c>
      <c r="CM94" s="389">
        <v>2.6920000000000002</v>
      </c>
      <c r="CN94" s="389">
        <v>2.1909999999999998</v>
      </c>
      <c r="CO94" s="389">
        <f t="shared" si="62"/>
        <v>6.6230000000000002</v>
      </c>
      <c r="CP94" s="390">
        <f t="shared" si="63"/>
        <v>1.2350000000000001</v>
      </c>
      <c r="CQ94" s="392">
        <v>6.6000000000000003E-2</v>
      </c>
      <c r="CR94" s="390">
        <f t="shared" si="64"/>
        <v>25.99</v>
      </c>
      <c r="CT94" s="268"/>
    </row>
    <row r="95" spans="1:98" ht="12.75" customHeight="1">
      <c r="A95" s="194">
        <v>42705</v>
      </c>
      <c r="B95" s="388">
        <v>1.595</v>
      </c>
      <c r="C95" s="389">
        <v>2.3940000000000001</v>
      </c>
      <c r="D95" s="389">
        <v>0.186</v>
      </c>
      <c r="E95" s="389">
        <v>0.38200000000000001</v>
      </c>
      <c r="F95" s="389">
        <v>0.40400000000000003</v>
      </c>
      <c r="G95" s="389">
        <f t="shared" si="42"/>
        <v>4.9609999999999994</v>
      </c>
      <c r="H95" s="388">
        <v>0.71399999999999997</v>
      </c>
      <c r="I95" s="389">
        <v>1.224</v>
      </c>
      <c r="J95" s="389">
        <v>0.73299999999999998</v>
      </c>
      <c r="K95" s="389">
        <f t="shared" si="43"/>
        <v>2.6709999999999998</v>
      </c>
      <c r="L95" s="388">
        <v>0.32100000000000001</v>
      </c>
      <c r="M95" s="388">
        <v>0.19600000000000001</v>
      </c>
      <c r="N95" s="390">
        <f t="shared" si="44"/>
        <v>8.1489999999999991</v>
      </c>
      <c r="O95" s="388">
        <v>2.5339999999999998</v>
      </c>
      <c r="P95" s="389">
        <v>1.2789999999999999</v>
      </c>
      <c r="Q95" s="389">
        <v>0.14799999999999999</v>
      </c>
      <c r="R95" s="389">
        <v>0.184</v>
      </c>
      <c r="S95" s="389">
        <v>7.0000000000000007E-2</v>
      </c>
      <c r="T95" s="389">
        <f t="shared" si="45"/>
        <v>4.2149999999999999</v>
      </c>
      <c r="U95" s="388">
        <v>0.24299999999999999</v>
      </c>
      <c r="V95" s="389">
        <v>0.309</v>
      </c>
      <c r="W95" s="389">
        <v>0.46200000000000002</v>
      </c>
      <c r="X95" s="389">
        <f t="shared" si="46"/>
        <v>1.014</v>
      </c>
      <c r="Y95" s="388">
        <v>0.11799999999999999</v>
      </c>
      <c r="Z95" s="388">
        <v>0.13500000000000001</v>
      </c>
      <c r="AA95" s="390">
        <f t="shared" si="47"/>
        <v>5.4820000000000002</v>
      </c>
      <c r="AB95" s="388">
        <v>1.419</v>
      </c>
      <c r="AC95" s="389">
        <v>2.63</v>
      </c>
      <c r="AD95" s="389">
        <v>0.88</v>
      </c>
      <c r="AE95" s="389">
        <v>0.434</v>
      </c>
      <c r="AF95" s="389">
        <v>0.10299999999999999</v>
      </c>
      <c r="AG95" s="389">
        <f t="shared" si="48"/>
        <v>5.4659999999999993</v>
      </c>
      <c r="AH95" s="388">
        <v>0.443</v>
      </c>
      <c r="AI95" s="389">
        <v>1.512</v>
      </c>
      <c r="AJ95" s="389">
        <v>0.61</v>
      </c>
      <c r="AK95" s="389">
        <f t="shared" si="49"/>
        <v>2.5649999999999999</v>
      </c>
      <c r="AL95" s="388">
        <v>0.53400000000000003</v>
      </c>
      <c r="AM95" s="388">
        <v>0.19500000000000001</v>
      </c>
      <c r="AN95" s="390">
        <f t="shared" si="50"/>
        <v>8.76</v>
      </c>
      <c r="AO95" s="388">
        <v>0.59299999999999997</v>
      </c>
      <c r="AP95" s="389">
        <v>0.371</v>
      </c>
      <c r="AQ95" s="389">
        <v>2.133</v>
      </c>
      <c r="AR95" s="389">
        <v>8.5999999999999993E-2</v>
      </c>
      <c r="AS95" s="389">
        <v>3.4000000000000002E-2</v>
      </c>
      <c r="AT95" s="389">
        <f t="shared" si="51"/>
        <v>3.2169999999999996</v>
      </c>
      <c r="AU95" s="388">
        <v>7.0999999999999994E-2</v>
      </c>
      <c r="AV95" s="389">
        <v>0.13100000000000001</v>
      </c>
      <c r="AW95" s="389">
        <v>0.23400000000000001</v>
      </c>
      <c r="AX95" s="389">
        <f t="shared" si="52"/>
        <v>0.43600000000000005</v>
      </c>
      <c r="AY95" s="388">
        <v>5.2999999999999999E-2</v>
      </c>
      <c r="AZ95" s="388">
        <v>3.5000000000000003E-2</v>
      </c>
      <c r="BA95" s="390">
        <f t="shared" si="53"/>
        <v>3.7409999999999997</v>
      </c>
      <c r="BB95" s="388">
        <v>0.70699999999999996</v>
      </c>
      <c r="BC95" s="389">
        <v>1.857</v>
      </c>
      <c r="BD95" s="389">
        <v>0.75900000000000001</v>
      </c>
      <c r="BE95" s="389">
        <v>0.27700000000000002</v>
      </c>
      <c r="BF95" s="389">
        <v>7.0999999999999994E-2</v>
      </c>
      <c r="BG95" s="389">
        <f t="shared" si="54"/>
        <v>3.6710000000000003</v>
      </c>
      <c r="BH95" s="388">
        <v>0.39600000000000002</v>
      </c>
      <c r="BI95" s="389">
        <v>0.55800000000000005</v>
      </c>
      <c r="BJ95" s="389">
        <v>0.52</v>
      </c>
      <c r="BK95" s="389">
        <f t="shared" si="55"/>
        <v>1.4740000000000002</v>
      </c>
      <c r="BL95" s="388">
        <v>0.36699999999999999</v>
      </c>
      <c r="BM95" s="388">
        <v>0.20699999999999999</v>
      </c>
      <c r="BN95" s="390">
        <f t="shared" si="56"/>
        <v>5.7190000000000003</v>
      </c>
      <c r="BO95" s="388">
        <v>0.1</v>
      </c>
      <c r="BP95" s="389">
        <v>0.11</v>
      </c>
      <c r="BQ95" s="389">
        <v>5.6000000000000001E-2</v>
      </c>
      <c r="BR95" s="389">
        <f t="shared" si="57"/>
        <v>0.26600000000000001</v>
      </c>
      <c r="BS95" s="388">
        <v>5.8000000000000003E-2</v>
      </c>
      <c r="BT95" s="391">
        <v>8.0000000000000002E-3</v>
      </c>
      <c r="BU95" s="391">
        <v>2E-3</v>
      </c>
      <c r="BV95" s="390">
        <v>0.33400000000000002</v>
      </c>
      <c r="BW95" s="388">
        <v>3.1E-2</v>
      </c>
      <c r="BX95" s="389">
        <v>7.6999999999999999E-2</v>
      </c>
      <c r="BY95" s="389">
        <v>0.03</v>
      </c>
      <c r="BZ95" s="389">
        <f t="shared" si="58"/>
        <v>0.13800000000000001</v>
      </c>
      <c r="CA95" s="388">
        <v>7.4999999999999997E-2</v>
      </c>
      <c r="CB95" s="388">
        <v>0.05</v>
      </c>
      <c r="CC95" s="388">
        <v>1E-3</v>
      </c>
      <c r="CD95" s="390">
        <f t="shared" si="59"/>
        <v>0.26400000000000001</v>
      </c>
      <c r="CE95" s="388">
        <f t="shared" si="60"/>
        <v>6.9790000000000001</v>
      </c>
      <c r="CF95" s="389">
        <f t="shared" si="60"/>
        <v>8.718</v>
      </c>
      <c r="CG95" s="389">
        <v>4.1319999999999997</v>
      </c>
      <c r="CH95" s="389">
        <v>1.417</v>
      </c>
      <c r="CI95" s="389">
        <v>0.68799999999999994</v>
      </c>
      <c r="CJ95" s="389">
        <f t="shared" si="61"/>
        <v>21.934000000000001</v>
      </c>
      <c r="CK95" s="388">
        <v>0.63100000000000001</v>
      </c>
      <c r="CL95" s="388">
        <v>1.8839999999999999</v>
      </c>
      <c r="CM95" s="389">
        <v>3.774</v>
      </c>
      <c r="CN95" s="389">
        <v>2.6349999999999998</v>
      </c>
      <c r="CO95" s="389">
        <f t="shared" si="62"/>
        <v>8.2929999999999993</v>
      </c>
      <c r="CP95" s="390">
        <f t="shared" si="63"/>
        <v>1.4509999999999998</v>
      </c>
      <c r="CQ95" s="392">
        <v>0.13900000000000001</v>
      </c>
      <c r="CR95" s="390">
        <f t="shared" si="64"/>
        <v>32.448</v>
      </c>
      <c r="CT95" s="268"/>
    </row>
    <row r="96" spans="1:98" ht="12.75" customHeight="1">
      <c r="A96" s="194">
        <v>42736</v>
      </c>
      <c r="B96" s="388">
        <v>1.4119999999999999</v>
      </c>
      <c r="C96" s="389">
        <v>1.5820000000000001</v>
      </c>
      <c r="D96" s="389">
        <v>0.188</v>
      </c>
      <c r="E96" s="389">
        <v>0.29099999999999998</v>
      </c>
      <c r="F96" s="389">
        <v>0.253</v>
      </c>
      <c r="G96" s="389">
        <f t="shared" si="42"/>
        <v>3.726</v>
      </c>
      <c r="H96" s="388">
        <v>0.53400000000000003</v>
      </c>
      <c r="I96" s="389">
        <v>0.89900000000000002</v>
      </c>
      <c r="J96" s="389">
        <v>0.879</v>
      </c>
      <c r="K96" s="389">
        <f t="shared" si="43"/>
        <v>2.3120000000000003</v>
      </c>
      <c r="L96" s="388">
        <v>0.27</v>
      </c>
      <c r="M96" s="388">
        <v>4.7489999999999997</v>
      </c>
      <c r="N96" s="390">
        <f t="shared" si="44"/>
        <v>11.056999999999999</v>
      </c>
      <c r="O96" s="388">
        <v>1.47</v>
      </c>
      <c r="P96" s="389">
        <v>0.82899999999999996</v>
      </c>
      <c r="Q96" s="389">
        <v>0.114</v>
      </c>
      <c r="R96" s="389">
        <v>0.157</v>
      </c>
      <c r="S96" s="389">
        <v>7.0999999999999994E-2</v>
      </c>
      <c r="T96" s="389">
        <f t="shared" si="45"/>
        <v>2.641</v>
      </c>
      <c r="U96" s="388">
        <v>0.189</v>
      </c>
      <c r="V96" s="389">
        <v>0.24399999999999999</v>
      </c>
      <c r="W96" s="389">
        <v>0.56399999999999995</v>
      </c>
      <c r="X96" s="389">
        <f t="shared" si="46"/>
        <v>0.99699999999999989</v>
      </c>
      <c r="Y96" s="388">
        <v>9.9000000000000005E-2</v>
      </c>
      <c r="Z96" s="388">
        <v>0.13800000000000001</v>
      </c>
      <c r="AA96" s="390">
        <f t="shared" si="47"/>
        <v>3.875</v>
      </c>
      <c r="AB96" s="388">
        <v>1.026</v>
      </c>
      <c r="AC96" s="389">
        <v>1.9319999999999999</v>
      </c>
      <c r="AD96" s="389">
        <v>0.72599999999999998</v>
      </c>
      <c r="AE96" s="389">
        <v>0.36</v>
      </c>
      <c r="AF96" s="389">
        <v>0.09</v>
      </c>
      <c r="AG96" s="389">
        <f t="shared" si="48"/>
        <v>4.1340000000000003</v>
      </c>
      <c r="AH96" s="388">
        <v>0.443</v>
      </c>
      <c r="AI96" s="389">
        <v>1.008</v>
      </c>
      <c r="AJ96" s="389">
        <v>0.64400000000000002</v>
      </c>
      <c r="AK96" s="389">
        <f t="shared" si="49"/>
        <v>2.0950000000000002</v>
      </c>
      <c r="AL96" s="388">
        <v>0.48299999999999998</v>
      </c>
      <c r="AM96" s="388">
        <v>0.17100000000000001</v>
      </c>
      <c r="AN96" s="390">
        <f t="shared" si="50"/>
        <v>6.8830000000000009</v>
      </c>
      <c r="AO96" s="388">
        <v>0.40100000000000002</v>
      </c>
      <c r="AP96" s="389">
        <v>0.29099999999999998</v>
      </c>
      <c r="AQ96" s="389">
        <v>0.88600000000000001</v>
      </c>
      <c r="AR96" s="389">
        <v>6.4000000000000001E-2</v>
      </c>
      <c r="AS96" s="389">
        <v>2.4E-2</v>
      </c>
      <c r="AT96" s="389">
        <f t="shared" si="51"/>
        <v>1.6659999999999999</v>
      </c>
      <c r="AU96" s="388">
        <v>0.106</v>
      </c>
      <c r="AV96" s="389">
        <v>9.4E-2</v>
      </c>
      <c r="AW96" s="389">
        <v>0.52700000000000002</v>
      </c>
      <c r="AX96" s="389">
        <f t="shared" si="52"/>
        <v>0.72700000000000009</v>
      </c>
      <c r="AY96" s="388">
        <v>3.9E-2</v>
      </c>
      <c r="AZ96" s="388">
        <v>3.7999999999999999E-2</v>
      </c>
      <c r="BA96" s="390">
        <f t="shared" si="53"/>
        <v>2.4699999999999998</v>
      </c>
      <c r="BB96" s="388">
        <v>0.42199999999999999</v>
      </c>
      <c r="BC96" s="389">
        <v>1.631</v>
      </c>
      <c r="BD96" s="389">
        <v>0.82199999999999995</v>
      </c>
      <c r="BE96" s="389">
        <v>0.26900000000000002</v>
      </c>
      <c r="BF96" s="389">
        <v>9.2999999999999999E-2</v>
      </c>
      <c r="BG96" s="389">
        <f t="shared" si="54"/>
        <v>3.2370000000000001</v>
      </c>
      <c r="BH96" s="388">
        <v>0.436</v>
      </c>
      <c r="BI96" s="389">
        <v>0.56699999999999995</v>
      </c>
      <c r="BJ96" s="389">
        <v>0.72799999999999998</v>
      </c>
      <c r="BK96" s="389">
        <f t="shared" si="55"/>
        <v>1.7309999999999999</v>
      </c>
      <c r="BL96" s="388">
        <v>0.39</v>
      </c>
      <c r="BM96" s="388">
        <v>0.192</v>
      </c>
      <c r="BN96" s="390">
        <f t="shared" si="56"/>
        <v>5.55</v>
      </c>
      <c r="BO96" s="388">
        <v>6.9000000000000006E-2</v>
      </c>
      <c r="BP96" s="389">
        <v>9.0999999999999998E-2</v>
      </c>
      <c r="BQ96" s="389">
        <v>4.1000000000000002E-2</v>
      </c>
      <c r="BR96" s="389">
        <f t="shared" si="57"/>
        <v>0.20100000000000001</v>
      </c>
      <c r="BS96" s="388">
        <v>7.2999999999999995E-2</v>
      </c>
      <c r="BT96" s="391">
        <v>8.0000000000000002E-3</v>
      </c>
      <c r="BU96" s="391">
        <v>2E-3</v>
      </c>
      <c r="BV96" s="390">
        <v>0.28399999999999997</v>
      </c>
      <c r="BW96" s="388">
        <v>2.8000000000000001E-2</v>
      </c>
      <c r="BX96" s="389">
        <v>5.8999999999999997E-2</v>
      </c>
      <c r="BY96" s="389">
        <v>1.7000000000000001E-2</v>
      </c>
      <c r="BZ96" s="389">
        <f t="shared" si="58"/>
        <v>0.104</v>
      </c>
      <c r="CA96" s="388">
        <v>0.10100000000000001</v>
      </c>
      <c r="CB96" s="388">
        <v>3.7999999999999999E-2</v>
      </c>
      <c r="CC96" s="388">
        <v>3.0000000000000001E-3</v>
      </c>
      <c r="CD96" s="390">
        <f t="shared" si="59"/>
        <v>0.246</v>
      </c>
      <c r="CE96" s="388">
        <f t="shared" si="60"/>
        <v>4.8280000000000003</v>
      </c>
      <c r="CF96" s="389">
        <f t="shared" si="60"/>
        <v>6.4149999999999991</v>
      </c>
      <c r="CG96" s="389">
        <v>2.762</v>
      </c>
      <c r="CH96" s="389">
        <v>1.1679999999999999</v>
      </c>
      <c r="CI96" s="389">
        <v>0.53600000000000003</v>
      </c>
      <c r="CJ96" s="389">
        <f t="shared" si="61"/>
        <v>15.708999999999998</v>
      </c>
      <c r="CK96" s="388">
        <v>5.22</v>
      </c>
      <c r="CL96" s="388">
        <v>1.7450000000000001</v>
      </c>
      <c r="CM96" s="389">
        <v>2.86</v>
      </c>
      <c r="CN96" s="389">
        <v>3.431</v>
      </c>
      <c r="CO96" s="389">
        <f t="shared" si="62"/>
        <v>8.0360000000000014</v>
      </c>
      <c r="CP96" s="390">
        <f t="shared" si="63"/>
        <v>1.327</v>
      </c>
      <c r="CQ96" s="392">
        <v>7.2999999999999995E-2</v>
      </c>
      <c r="CR96" s="390">
        <f t="shared" si="64"/>
        <v>30.364999999999998</v>
      </c>
      <c r="CT96" s="268"/>
    </row>
    <row r="97" spans="1:98" ht="12.75" customHeight="1">
      <c r="A97" s="194">
        <v>42767</v>
      </c>
      <c r="B97" s="388">
        <v>1.5429999999999999</v>
      </c>
      <c r="C97" s="389">
        <v>1.732</v>
      </c>
      <c r="D97" s="389">
        <v>0.21</v>
      </c>
      <c r="E97" s="389">
        <v>0.30399999999999999</v>
      </c>
      <c r="F97" s="389">
        <v>0.33500000000000002</v>
      </c>
      <c r="G97" s="389">
        <f t="shared" si="42"/>
        <v>4.1239999999999997</v>
      </c>
      <c r="H97" s="388">
        <v>0.63200000000000001</v>
      </c>
      <c r="I97" s="389">
        <v>1.018</v>
      </c>
      <c r="J97" s="389">
        <v>0.49299999999999999</v>
      </c>
      <c r="K97" s="389">
        <f t="shared" si="43"/>
        <v>2.1429999999999998</v>
      </c>
      <c r="L97" s="388">
        <v>0.28299999999999997</v>
      </c>
      <c r="M97" s="388">
        <v>1.8029999999999999</v>
      </c>
      <c r="N97" s="390">
        <f t="shared" si="44"/>
        <v>8.3529999999999998</v>
      </c>
      <c r="O97" s="388">
        <v>1.5629999999999999</v>
      </c>
      <c r="P97" s="389">
        <v>1</v>
      </c>
      <c r="Q97" s="389">
        <v>0.13200000000000001</v>
      </c>
      <c r="R97" s="389">
        <v>0.16600000000000001</v>
      </c>
      <c r="S97" s="389">
        <v>6.7000000000000004E-2</v>
      </c>
      <c r="T97" s="389">
        <f t="shared" si="45"/>
        <v>2.9279999999999999</v>
      </c>
      <c r="U97" s="388">
        <v>0.19600000000000001</v>
      </c>
      <c r="V97" s="389">
        <v>0.25700000000000001</v>
      </c>
      <c r="W97" s="389">
        <v>0.255</v>
      </c>
      <c r="X97" s="389">
        <f t="shared" si="46"/>
        <v>0.70799999999999996</v>
      </c>
      <c r="Y97" s="388">
        <v>0.113</v>
      </c>
      <c r="Z97" s="388">
        <v>0.14299999999999999</v>
      </c>
      <c r="AA97" s="390">
        <f t="shared" si="47"/>
        <v>3.8919999999999999</v>
      </c>
      <c r="AB97" s="388">
        <v>1.1200000000000001</v>
      </c>
      <c r="AC97" s="389">
        <v>2.093</v>
      </c>
      <c r="AD97" s="389">
        <v>0.82399999999999995</v>
      </c>
      <c r="AE97" s="389">
        <v>0.36399999999999999</v>
      </c>
      <c r="AF97" s="389">
        <v>9.5000000000000001E-2</v>
      </c>
      <c r="AG97" s="389">
        <f t="shared" si="48"/>
        <v>4.4959999999999996</v>
      </c>
      <c r="AH97" s="388">
        <v>0.45500000000000002</v>
      </c>
      <c r="AI97" s="389">
        <v>1.163</v>
      </c>
      <c r="AJ97" s="389">
        <v>0.55000000000000004</v>
      </c>
      <c r="AK97" s="389">
        <f t="shared" si="49"/>
        <v>2.1680000000000001</v>
      </c>
      <c r="AL97" s="388">
        <v>0.46899999999999997</v>
      </c>
      <c r="AM97" s="388">
        <v>0.219</v>
      </c>
      <c r="AN97" s="390">
        <f t="shared" si="50"/>
        <v>7.3520000000000003</v>
      </c>
      <c r="AO97" s="388">
        <v>0.39</v>
      </c>
      <c r="AP97" s="389">
        <v>0.29599999999999999</v>
      </c>
      <c r="AQ97" s="389">
        <v>1.07</v>
      </c>
      <c r="AR97" s="389">
        <v>7.2999999999999995E-2</v>
      </c>
      <c r="AS97" s="389">
        <v>0.04</v>
      </c>
      <c r="AT97" s="389">
        <f t="shared" si="51"/>
        <v>1.869</v>
      </c>
      <c r="AU97" s="388">
        <v>0.13500000000000001</v>
      </c>
      <c r="AV97" s="389">
        <v>0.12</v>
      </c>
      <c r="AW97" s="389">
        <v>7.9000000000000001E-2</v>
      </c>
      <c r="AX97" s="389">
        <f t="shared" si="52"/>
        <v>0.33400000000000002</v>
      </c>
      <c r="AY97" s="388">
        <v>5.2999999999999999E-2</v>
      </c>
      <c r="AZ97" s="388">
        <v>0.04</v>
      </c>
      <c r="BA97" s="390">
        <f t="shared" si="53"/>
        <v>2.2960000000000003</v>
      </c>
      <c r="BB97" s="388">
        <v>0.44900000000000001</v>
      </c>
      <c r="BC97" s="389">
        <v>1.59</v>
      </c>
      <c r="BD97" s="389">
        <v>0.70099999999999996</v>
      </c>
      <c r="BE97" s="389">
        <v>0.3</v>
      </c>
      <c r="BF97" s="389">
        <v>8.4000000000000005E-2</v>
      </c>
      <c r="BG97" s="389">
        <f t="shared" si="54"/>
        <v>3.1240000000000001</v>
      </c>
      <c r="BH97" s="388">
        <v>0.41399999999999998</v>
      </c>
      <c r="BI97" s="389">
        <v>0.55400000000000005</v>
      </c>
      <c r="BJ97" s="389">
        <v>0.41</v>
      </c>
      <c r="BK97" s="389">
        <f t="shared" si="55"/>
        <v>1.3779999999999999</v>
      </c>
      <c r="BL97" s="388">
        <v>0.34699999999999998</v>
      </c>
      <c r="BM97" s="388">
        <v>0.254</v>
      </c>
      <c r="BN97" s="390">
        <f t="shared" si="56"/>
        <v>5.1029999999999998</v>
      </c>
      <c r="BO97" s="388">
        <v>7.5999999999999998E-2</v>
      </c>
      <c r="BP97" s="389">
        <v>9.4E-2</v>
      </c>
      <c r="BQ97" s="389">
        <v>4.2000000000000003E-2</v>
      </c>
      <c r="BR97" s="389">
        <f t="shared" si="57"/>
        <v>0.21199999999999999</v>
      </c>
      <c r="BS97" s="388">
        <v>5.3999999999999999E-2</v>
      </c>
      <c r="BT97" s="391">
        <v>8.9999999999999993E-3</v>
      </c>
      <c r="BU97" s="391">
        <v>0</v>
      </c>
      <c r="BV97" s="390">
        <v>0.27500000000000002</v>
      </c>
      <c r="BW97" s="388">
        <v>1.7000000000000001E-2</v>
      </c>
      <c r="BX97" s="389">
        <v>7.5999999999999998E-2</v>
      </c>
      <c r="BY97" s="389">
        <v>1.0999999999999999E-2</v>
      </c>
      <c r="BZ97" s="389">
        <f t="shared" si="58"/>
        <v>0.104</v>
      </c>
      <c r="CA97" s="388">
        <v>7.6999999999999999E-2</v>
      </c>
      <c r="CB97" s="388">
        <v>3.7999999999999999E-2</v>
      </c>
      <c r="CC97" s="388">
        <v>3.0000000000000001E-3</v>
      </c>
      <c r="CD97" s="390">
        <f t="shared" si="59"/>
        <v>0.22199999999999998</v>
      </c>
      <c r="CE97" s="388">
        <f t="shared" si="60"/>
        <v>5.1580000000000004</v>
      </c>
      <c r="CF97" s="389">
        <f t="shared" si="60"/>
        <v>6.8810000000000002</v>
      </c>
      <c r="CG97" s="389">
        <v>2.9590000000000001</v>
      </c>
      <c r="CH97" s="389">
        <v>1.232</v>
      </c>
      <c r="CI97" s="389">
        <v>0.627</v>
      </c>
      <c r="CJ97" s="389">
        <f t="shared" si="61"/>
        <v>16.856999999999999</v>
      </c>
      <c r="CK97" s="388">
        <v>2.391</v>
      </c>
      <c r="CL97" s="388">
        <v>1.865</v>
      </c>
      <c r="CM97" s="389">
        <v>3.149</v>
      </c>
      <c r="CN97" s="389">
        <v>1.8480000000000001</v>
      </c>
      <c r="CO97" s="389">
        <f t="shared" si="62"/>
        <v>6.8620000000000001</v>
      </c>
      <c r="CP97" s="390">
        <f t="shared" si="63"/>
        <v>1.3119999999999998</v>
      </c>
      <c r="CQ97" s="392">
        <v>7.0999999999999994E-2</v>
      </c>
      <c r="CR97" s="390">
        <f t="shared" si="64"/>
        <v>27.492999999999995</v>
      </c>
      <c r="CT97" s="268"/>
    </row>
    <row r="98" spans="1:98" ht="12.75" customHeight="1">
      <c r="A98" s="194">
        <v>42795</v>
      </c>
      <c r="B98" s="388">
        <v>1.71</v>
      </c>
      <c r="C98" s="389">
        <v>2.0619999999999998</v>
      </c>
      <c r="D98" s="389">
        <v>0.219</v>
      </c>
      <c r="E98" s="389">
        <v>0.35699999999999998</v>
      </c>
      <c r="F98" s="389">
        <v>0.41199999999999998</v>
      </c>
      <c r="G98" s="389">
        <f t="shared" si="42"/>
        <v>4.76</v>
      </c>
      <c r="H98" s="388">
        <v>0.72199999999999998</v>
      </c>
      <c r="I98" s="389">
        <v>1.2569999999999999</v>
      </c>
      <c r="J98" s="389">
        <v>0.64</v>
      </c>
      <c r="K98" s="389">
        <f t="shared" si="43"/>
        <v>2.6189999999999998</v>
      </c>
      <c r="L98" s="388">
        <v>0.39600000000000002</v>
      </c>
      <c r="M98" s="388">
        <v>0.249</v>
      </c>
      <c r="N98" s="390">
        <f t="shared" si="44"/>
        <v>8.0239999999999991</v>
      </c>
      <c r="O98" s="388">
        <v>1.7829999999999999</v>
      </c>
      <c r="P98" s="389">
        <v>1.121</v>
      </c>
      <c r="Q98" s="389">
        <v>0.17100000000000001</v>
      </c>
      <c r="R98" s="389">
        <v>0.18</v>
      </c>
      <c r="S98" s="389">
        <v>7.1999999999999995E-2</v>
      </c>
      <c r="T98" s="389">
        <f t="shared" si="45"/>
        <v>3.327</v>
      </c>
      <c r="U98" s="388">
        <v>0.27900000000000003</v>
      </c>
      <c r="V98" s="389">
        <v>0.28100000000000003</v>
      </c>
      <c r="W98" s="389">
        <v>0.32600000000000001</v>
      </c>
      <c r="X98" s="389">
        <f t="shared" si="46"/>
        <v>0.88600000000000012</v>
      </c>
      <c r="Y98" s="388">
        <v>0.13900000000000001</v>
      </c>
      <c r="Z98" s="388">
        <v>0.14000000000000001</v>
      </c>
      <c r="AA98" s="390">
        <f t="shared" si="47"/>
        <v>4.492</v>
      </c>
      <c r="AB98" s="388">
        <v>1.2310000000000001</v>
      </c>
      <c r="AC98" s="389">
        <v>2.2429999999999999</v>
      </c>
      <c r="AD98" s="389">
        <v>0.71699999999999997</v>
      </c>
      <c r="AE98" s="389">
        <v>0.42899999999999999</v>
      </c>
      <c r="AF98" s="389">
        <v>0.126</v>
      </c>
      <c r="AG98" s="389">
        <f t="shared" si="48"/>
        <v>4.7460000000000004</v>
      </c>
      <c r="AH98" s="388">
        <v>0.55100000000000005</v>
      </c>
      <c r="AI98" s="389">
        <v>1.3580000000000001</v>
      </c>
      <c r="AJ98" s="389">
        <v>0.70599999999999996</v>
      </c>
      <c r="AK98" s="389">
        <f t="shared" si="49"/>
        <v>2.6150000000000002</v>
      </c>
      <c r="AL98" s="388">
        <v>0.57899999999999996</v>
      </c>
      <c r="AM98" s="388">
        <v>0.123</v>
      </c>
      <c r="AN98" s="390">
        <f t="shared" si="50"/>
        <v>8.0630000000000006</v>
      </c>
      <c r="AO98" s="388">
        <v>0.502</v>
      </c>
      <c r="AP98" s="389">
        <v>0.378</v>
      </c>
      <c r="AQ98" s="389">
        <v>1.1659999999999999</v>
      </c>
      <c r="AR98" s="389">
        <v>8.4000000000000005E-2</v>
      </c>
      <c r="AS98" s="389">
        <v>2.4E-2</v>
      </c>
      <c r="AT98" s="389">
        <f t="shared" si="51"/>
        <v>2.1539999999999999</v>
      </c>
      <c r="AU98" s="388">
        <v>0.1</v>
      </c>
      <c r="AV98" s="389">
        <v>0.13300000000000001</v>
      </c>
      <c r="AW98" s="389">
        <v>0.215</v>
      </c>
      <c r="AX98" s="389">
        <f t="shared" si="52"/>
        <v>0.44800000000000001</v>
      </c>
      <c r="AY98" s="388">
        <v>6.5000000000000002E-2</v>
      </c>
      <c r="AZ98" s="388">
        <v>5.5E-2</v>
      </c>
      <c r="BA98" s="390">
        <f t="shared" si="53"/>
        <v>2.722</v>
      </c>
      <c r="BB98" s="388">
        <v>0.52500000000000002</v>
      </c>
      <c r="BC98" s="389">
        <v>1.8149999999999999</v>
      </c>
      <c r="BD98" s="389">
        <v>0.83799999999999997</v>
      </c>
      <c r="BE98" s="389">
        <v>0.251</v>
      </c>
      <c r="BF98" s="389">
        <v>9.2999999999999999E-2</v>
      </c>
      <c r="BG98" s="389">
        <f t="shared" si="54"/>
        <v>3.5219999999999998</v>
      </c>
      <c r="BH98" s="388">
        <v>0.54300000000000004</v>
      </c>
      <c r="BI98" s="389">
        <v>0.56799999999999995</v>
      </c>
      <c r="BJ98" s="389">
        <v>0.51800000000000002</v>
      </c>
      <c r="BK98" s="389">
        <f t="shared" si="55"/>
        <v>1.629</v>
      </c>
      <c r="BL98" s="388">
        <v>0.437</v>
      </c>
      <c r="BM98" s="388">
        <v>0.19700000000000001</v>
      </c>
      <c r="BN98" s="390">
        <f t="shared" si="56"/>
        <v>5.7850000000000001</v>
      </c>
      <c r="BO98" s="388">
        <v>8.3000000000000004E-2</v>
      </c>
      <c r="BP98" s="389">
        <v>0.107</v>
      </c>
      <c r="BQ98" s="389">
        <v>4.3999999999999997E-2</v>
      </c>
      <c r="BR98" s="389">
        <f t="shared" si="57"/>
        <v>0.23399999999999999</v>
      </c>
      <c r="BS98" s="388">
        <v>8.3000000000000004E-2</v>
      </c>
      <c r="BT98" s="391">
        <v>6.0000000000000001E-3</v>
      </c>
      <c r="BU98" s="391">
        <v>0</v>
      </c>
      <c r="BV98" s="390">
        <v>0.32300000000000001</v>
      </c>
      <c r="BW98" s="388">
        <v>1.9E-2</v>
      </c>
      <c r="BX98" s="389">
        <v>9.4E-2</v>
      </c>
      <c r="BY98" s="389">
        <v>0.03</v>
      </c>
      <c r="BZ98" s="389">
        <f t="shared" si="58"/>
        <v>0.14300000000000002</v>
      </c>
      <c r="CA98" s="388">
        <v>7.4999999999999997E-2</v>
      </c>
      <c r="CB98" s="388">
        <v>4.7E-2</v>
      </c>
      <c r="CC98" s="388">
        <v>2E-3</v>
      </c>
      <c r="CD98" s="390">
        <f t="shared" si="59"/>
        <v>0.26700000000000002</v>
      </c>
      <c r="CE98" s="388">
        <f t="shared" si="60"/>
        <v>5.8530000000000006</v>
      </c>
      <c r="CF98" s="389">
        <f t="shared" si="60"/>
        <v>7.82</v>
      </c>
      <c r="CG98" s="389">
        <v>3.1440000000000001</v>
      </c>
      <c r="CH98" s="389">
        <v>1.3360000000000001</v>
      </c>
      <c r="CI98" s="389">
        <v>0.73299999999999998</v>
      </c>
      <c r="CJ98" s="389">
        <f t="shared" si="61"/>
        <v>18.885999999999999</v>
      </c>
      <c r="CK98" s="388">
        <v>0.69699999999999995</v>
      </c>
      <c r="CL98" s="388">
        <v>2.25</v>
      </c>
      <c r="CM98" s="389">
        <v>3.66</v>
      </c>
      <c r="CN98" s="389">
        <v>2.4449999999999998</v>
      </c>
      <c r="CO98" s="389">
        <f t="shared" si="62"/>
        <v>8.3550000000000004</v>
      </c>
      <c r="CP98" s="390">
        <f t="shared" si="63"/>
        <v>1.669</v>
      </c>
      <c r="CQ98" s="392">
        <v>6.9000000000000006E-2</v>
      </c>
      <c r="CR98" s="390">
        <f t="shared" si="64"/>
        <v>29.675999999999998</v>
      </c>
      <c r="CT98" s="268"/>
    </row>
    <row r="99" spans="1:98" ht="12.75" customHeight="1">
      <c r="A99" s="194">
        <v>42826</v>
      </c>
      <c r="B99" s="388">
        <v>1.3420000000000001</v>
      </c>
      <c r="C99" s="389">
        <v>1.661</v>
      </c>
      <c r="D99" s="389">
        <v>0.20300000000000001</v>
      </c>
      <c r="E99" s="389">
        <v>0.28599999999999998</v>
      </c>
      <c r="F99" s="389">
        <v>0.33</v>
      </c>
      <c r="G99" s="389">
        <f t="shared" si="42"/>
        <v>3.8220000000000001</v>
      </c>
      <c r="H99" s="388">
        <v>0.59199999999999997</v>
      </c>
      <c r="I99" s="389">
        <v>1.0740000000000001</v>
      </c>
      <c r="J99" s="389">
        <v>0.47</v>
      </c>
      <c r="K99" s="389">
        <f t="shared" si="43"/>
        <v>2.1360000000000001</v>
      </c>
      <c r="L99" s="388">
        <v>0.26500000000000001</v>
      </c>
      <c r="M99" s="388">
        <v>0.17599999999999999</v>
      </c>
      <c r="N99" s="390">
        <f t="shared" si="44"/>
        <v>6.399</v>
      </c>
      <c r="O99" s="388">
        <v>1.504</v>
      </c>
      <c r="P99" s="389">
        <v>0.90500000000000003</v>
      </c>
      <c r="Q99" s="389">
        <v>0.14699999999999999</v>
      </c>
      <c r="R99" s="389">
        <v>0.156</v>
      </c>
      <c r="S99" s="389">
        <v>5.8000000000000003E-2</v>
      </c>
      <c r="T99" s="389">
        <f t="shared" si="45"/>
        <v>2.7699999999999996</v>
      </c>
      <c r="U99" s="388">
        <v>0.20799999999999999</v>
      </c>
      <c r="V99" s="389">
        <v>0.214</v>
      </c>
      <c r="W99" s="389">
        <v>0.216</v>
      </c>
      <c r="X99" s="389">
        <f t="shared" si="46"/>
        <v>0.63800000000000001</v>
      </c>
      <c r="Y99" s="388">
        <v>8.1000000000000003E-2</v>
      </c>
      <c r="Z99" s="388">
        <v>9.0999999999999998E-2</v>
      </c>
      <c r="AA99" s="390">
        <f t="shared" si="47"/>
        <v>3.5799999999999996</v>
      </c>
      <c r="AB99" s="388">
        <v>1.056</v>
      </c>
      <c r="AC99" s="389">
        <v>1.897</v>
      </c>
      <c r="AD99" s="389">
        <v>0.63500000000000001</v>
      </c>
      <c r="AE99" s="389">
        <v>0.33500000000000002</v>
      </c>
      <c r="AF99" s="389">
        <v>9.0999999999999998E-2</v>
      </c>
      <c r="AG99" s="389">
        <f t="shared" si="48"/>
        <v>4.0140000000000002</v>
      </c>
      <c r="AH99" s="388">
        <v>0.46</v>
      </c>
      <c r="AI99" s="389">
        <v>1.194</v>
      </c>
      <c r="AJ99" s="389">
        <v>0.49</v>
      </c>
      <c r="AK99" s="389">
        <f t="shared" si="49"/>
        <v>2.1440000000000001</v>
      </c>
      <c r="AL99" s="388">
        <v>0.496</v>
      </c>
      <c r="AM99" s="388">
        <v>0.17899999999999999</v>
      </c>
      <c r="AN99" s="390">
        <f t="shared" si="50"/>
        <v>6.8330000000000002</v>
      </c>
      <c r="AO99" s="388">
        <v>0.39300000000000002</v>
      </c>
      <c r="AP99" s="389">
        <v>0.34699999999999998</v>
      </c>
      <c r="AQ99" s="389">
        <v>1.071</v>
      </c>
      <c r="AR99" s="389">
        <v>7.1999999999999995E-2</v>
      </c>
      <c r="AS99" s="389">
        <v>2.9000000000000001E-2</v>
      </c>
      <c r="AT99" s="389">
        <f t="shared" si="51"/>
        <v>1.9119999999999999</v>
      </c>
      <c r="AU99" s="388">
        <v>7.8E-2</v>
      </c>
      <c r="AV99" s="389">
        <v>0.13500000000000001</v>
      </c>
      <c r="AW99" s="389">
        <v>0.125</v>
      </c>
      <c r="AX99" s="389">
        <f t="shared" si="52"/>
        <v>0.33800000000000002</v>
      </c>
      <c r="AY99" s="388">
        <v>4.7E-2</v>
      </c>
      <c r="AZ99" s="388">
        <v>2.3E-2</v>
      </c>
      <c r="BA99" s="390">
        <f t="shared" si="53"/>
        <v>2.3199999999999998</v>
      </c>
      <c r="BB99" s="388">
        <v>0.42599999999999999</v>
      </c>
      <c r="BC99" s="389">
        <v>1.6140000000000001</v>
      </c>
      <c r="BD99" s="389">
        <v>0.72799999999999998</v>
      </c>
      <c r="BE99" s="389">
        <v>0.25600000000000001</v>
      </c>
      <c r="BF99" s="389">
        <v>5.1999999999999998E-2</v>
      </c>
      <c r="BG99" s="389">
        <f t="shared" si="54"/>
        <v>3.0760000000000001</v>
      </c>
      <c r="BH99" s="388">
        <v>0.35099999999999998</v>
      </c>
      <c r="BI99" s="389">
        <v>0.47199999999999998</v>
      </c>
      <c r="BJ99" s="389">
        <v>0.45400000000000001</v>
      </c>
      <c r="BK99" s="389">
        <f t="shared" si="55"/>
        <v>1.2769999999999999</v>
      </c>
      <c r="BL99" s="388">
        <v>0.29599999999999999</v>
      </c>
      <c r="BM99" s="388">
        <v>0.246</v>
      </c>
      <c r="BN99" s="390">
        <f t="shared" si="56"/>
        <v>4.8949999999999996</v>
      </c>
      <c r="BO99" s="388">
        <v>6.4000000000000001E-2</v>
      </c>
      <c r="BP99" s="389">
        <v>8.1000000000000003E-2</v>
      </c>
      <c r="BQ99" s="389">
        <v>3.2000000000000001E-2</v>
      </c>
      <c r="BR99" s="389">
        <f t="shared" si="57"/>
        <v>0.17700000000000002</v>
      </c>
      <c r="BS99" s="388">
        <v>7.3999999999999996E-2</v>
      </c>
      <c r="BT99" s="391">
        <v>8.0000000000000002E-3</v>
      </c>
      <c r="BU99" s="391">
        <v>0</v>
      </c>
      <c r="BV99" s="390">
        <v>0.25900000000000001</v>
      </c>
      <c r="BW99" s="388">
        <v>1.9E-2</v>
      </c>
      <c r="BX99" s="389">
        <v>8.3000000000000004E-2</v>
      </c>
      <c r="BY99" s="389">
        <v>2.3E-2</v>
      </c>
      <c r="BZ99" s="389">
        <f t="shared" si="58"/>
        <v>0.125</v>
      </c>
      <c r="CA99" s="388">
        <v>2.3E-2</v>
      </c>
      <c r="CB99" s="388">
        <v>3.5999999999999997E-2</v>
      </c>
      <c r="CC99" s="388">
        <v>5.0000000000000001E-3</v>
      </c>
      <c r="CD99" s="390">
        <f t="shared" si="59"/>
        <v>0.189</v>
      </c>
      <c r="CE99" s="388">
        <f t="shared" si="60"/>
        <v>4.8040000000000003</v>
      </c>
      <c r="CF99" s="389">
        <f t="shared" si="60"/>
        <v>6.588000000000001</v>
      </c>
      <c r="CG99" s="389">
        <v>2.8109999999999999</v>
      </c>
      <c r="CH99" s="389">
        <v>1.1279999999999999</v>
      </c>
      <c r="CI99" s="389">
        <v>0.56499999999999995</v>
      </c>
      <c r="CJ99" s="389">
        <f t="shared" si="61"/>
        <v>15.896000000000001</v>
      </c>
      <c r="CK99" s="388">
        <v>0.64700000000000002</v>
      </c>
      <c r="CL99" s="388">
        <v>1.724</v>
      </c>
      <c r="CM99" s="389">
        <v>3.13</v>
      </c>
      <c r="CN99" s="389">
        <v>1.776</v>
      </c>
      <c r="CO99" s="389">
        <f t="shared" si="62"/>
        <v>6.63</v>
      </c>
      <c r="CP99" s="390">
        <f t="shared" si="63"/>
        <v>1.2290000000000001</v>
      </c>
      <c r="CQ99" s="392">
        <v>7.2999999999999995E-2</v>
      </c>
      <c r="CR99" s="390">
        <f t="shared" si="64"/>
        <v>24.475000000000001</v>
      </c>
      <c r="CT99" s="268"/>
    </row>
    <row r="100" spans="1:98" ht="12.75" customHeight="1">
      <c r="A100" s="194">
        <v>42856</v>
      </c>
      <c r="B100" s="388">
        <v>1.675</v>
      </c>
      <c r="C100" s="389">
        <v>2.2320000000000002</v>
      </c>
      <c r="D100" s="389">
        <v>0.253</v>
      </c>
      <c r="E100" s="389">
        <v>0.374</v>
      </c>
      <c r="F100" s="389">
        <v>0.46500000000000002</v>
      </c>
      <c r="G100" s="389">
        <f t="shared" si="42"/>
        <v>4.9989999999999997</v>
      </c>
      <c r="H100" s="388">
        <v>0.77300000000000002</v>
      </c>
      <c r="I100" s="389">
        <v>1.264</v>
      </c>
      <c r="J100" s="389">
        <v>0.65600000000000003</v>
      </c>
      <c r="K100" s="389">
        <f t="shared" si="43"/>
        <v>2.6930000000000001</v>
      </c>
      <c r="L100" s="388">
        <v>0.309</v>
      </c>
      <c r="M100" s="388">
        <v>0.221</v>
      </c>
      <c r="N100" s="390">
        <f t="shared" si="44"/>
        <v>8.2219999999999995</v>
      </c>
      <c r="O100" s="388">
        <v>1.782</v>
      </c>
      <c r="P100" s="389">
        <v>1.1890000000000001</v>
      </c>
      <c r="Q100" s="389">
        <v>0.16300000000000001</v>
      </c>
      <c r="R100" s="389">
        <v>0.21</v>
      </c>
      <c r="S100" s="389">
        <v>8.3000000000000004E-2</v>
      </c>
      <c r="T100" s="389">
        <f t="shared" si="45"/>
        <v>3.427</v>
      </c>
      <c r="U100" s="388">
        <v>0.27500000000000002</v>
      </c>
      <c r="V100" s="389">
        <v>0.32500000000000001</v>
      </c>
      <c r="W100" s="389">
        <v>0.33</v>
      </c>
      <c r="X100" s="389">
        <f t="shared" si="46"/>
        <v>0.93000000000000016</v>
      </c>
      <c r="Y100" s="388">
        <v>0.122</v>
      </c>
      <c r="Z100" s="388">
        <v>0.13600000000000001</v>
      </c>
      <c r="AA100" s="390">
        <f t="shared" si="47"/>
        <v>4.6150000000000002</v>
      </c>
      <c r="AB100" s="388">
        <v>1.242</v>
      </c>
      <c r="AC100" s="389">
        <v>2.8119999999999998</v>
      </c>
      <c r="AD100" s="389">
        <v>0.86</v>
      </c>
      <c r="AE100" s="389">
        <v>0.45800000000000002</v>
      </c>
      <c r="AF100" s="389">
        <v>0.127</v>
      </c>
      <c r="AG100" s="389">
        <f t="shared" si="48"/>
        <v>5.4990000000000006</v>
      </c>
      <c r="AH100" s="388">
        <v>0.57099999999999995</v>
      </c>
      <c r="AI100" s="389">
        <v>1.4850000000000001</v>
      </c>
      <c r="AJ100" s="389">
        <v>0.72599999999999998</v>
      </c>
      <c r="AK100" s="389">
        <f t="shared" si="49"/>
        <v>2.782</v>
      </c>
      <c r="AL100" s="388">
        <v>0.49</v>
      </c>
      <c r="AM100" s="388">
        <v>0.22700000000000001</v>
      </c>
      <c r="AN100" s="390">
        <f t="shared" si="50"/>
        <v>8.9980000000000011</v>
      </c>
      <c r="AO100" s="388">
        <v>0.47899999999999998</v>
      </c>
      <c r="AP100" s="389">
        <v>0.41899999999999998</v>
      </c>
      <c r="AQ100" s="389">
        <v>1.3049999999999999</v>
      </c>
      <c r="AR100" s="389">
        <v>8.2000000000000003E-2</v>
      </c>
      <c r="AS100" s="389">
        <v>0.05</v>
      </c>
      <c r="AT100" s="389">
        <f t="shared" si="51"/>
        <v>2.3349999999999995</v>
      </c>
      <c r="AU100" s="388">
        <v>0.128</v>
      </c>
      <c r="AV100" s="389">
        <v>0.158</v>
      </c>
      <c r="AW100" s="389">
        <v>0.16200000000000001</v>
      </c>
      <c r="AX100" s="389">
        <f t="shared" si="52"/>
        <v>0.44800000000000006</v>
      </c>
      <c r="AY100" s="388">
        <v>5.8999999999999997E-2</v>
      </c>
      <c r="AZ100" s="388">
        <v>7.0999999999999994E-2</v>
      </c>
      <c r="BA100" s="390">
        <f t="shared" si="53"/>
        <v>2.9129999999999994</v>
      </c>
      <c r="BB100" s="388">
        <v>0.499</v>
      </c>
      <c r="BC100" s="389">
        <v>1.802</v>
      </c>
      <c r="BD100" s="389">
        <v>0.78400000000000003</v>
      </c>
      <c r="BE100" s="389">
        <v>0.25900000000000001</v>
      </c>
      <c r="BF100" s="389">
        <v>9.2999999999999999E-2</v>
      </c>
      <c r="BG100" s="389">
        <f t="shared" si="54"/>
        <v>3.4369999999999998</v>
      </c>
      <c r="BH100" s="388">
        <v>0.503</v>
      </c>
      <c r="BI100" s="389">
        <v>0.67300000000000004</v>
      </c>
      <c r="BJ100" s="389">
        <v>0.53400000000000003</v>
      </c>
      <c r="BK100" s="389">
        <f t="shared" si="55"/>
        <v>1.7100000000000002</v>
      </c>
      <c r="BL100" s="388">
        <v>0.433</v>
      </c>
      <c r="BM100" s="388">
        <v>0.20399999999999999</v>
      </c>
      <c r="BN100" s="390">
        <f t="shared" si="56"/>
        <v>5.7840000000000007</v>
      </c>
      <c r="BO100" s="388">
        <v>0.1</v>
      </c>
      <c r="BP100" s="389">
        <v>0.11600000000000001</v>
      </c>
      <c r="BQ100" s="389">
        <v>6.4000000000000001E-2</v>
      </c>
      <c r="BR100" s="389">
        <f t="shared" si="57"/>
        <v>0.28000000000000003</v>
      </c>
      <c r="BS100" s="388">
        <v>7.0999999999999994E-2</v>
      </c>
      <c r="BT100" s="391">
        <v>6.0000000000000001E-3</v>
      </c>
      <c r="BU100" s="391">
        <v>6.0000000000000001E-3</v>
      </c>
      <c r="BV100" s="390">
        <v>0.36299999999999999</v>
      </c>
      <c r="BW100" s="388">
        <v>2.7E-2</v>
      </c>
      <c r="BX100" s="389">
        <v>9.1999999999999998E-2</v>
      </c>
      <c r="BY100" s="389">
        <v>0.04</v>
      </c>
      <c r="BZ100" s="389">
        <f t="shared" si="58"/>
        <v>0.159</v>
      </c>
      <c r="CA100" s="388">
        <v>0.10299999999999999</v>
      </c>
      <c r="CB100" s="388">
        <v>4.1000000000000002E-2</v>
      </c>
      <c r="CC100" s="388">
        <v>4.0000000000000001E-3</v>
      </c>
      <c r="CD100" s="390">
        <f t="shared" si="59"/>
        <v>0.307</v>
      </c>
      <c r="CE100" s="388">
        <f t="shared" si="60"/>
        <v>5.8039999999999994</v>
      </c>
      <c r="CF100" s="389">
        <f t="shared" si="60"/>
        <v>8.661999999999999</v>
      </c>
      <c r="CG100" s="389">
        <v>3.399</v>
      </c>
      <c r="CH100" s="389">
        <v>1.446</v>
      </c>
      <c r="CI100" s="389">
        <v>0.82499999999999996</v>
      </c>
      <c r="CJ100" s="389">
        <f t="shared" si="61"/>
        <v>20.135999999999999</v>
      </c>
      <c r="CK100" s="388">
        <v>0.75700000000000001</v>
      </c>
      <c r="CL100" s="388">
        <v>2.2839999999999998</v>
      </c>
      <c r="CM100" s="389">
        <v>3.96</v>
      </c>
      <c r="CN100" s="389">
        <v>2.4929999999999999</v>
      </c>
      <c r="CO100" s="389">
        <f t="shared" si="62"/>
        <v>8.7370000000000001</v>
      </c>
      <c r="CP100" s="390">
        <f t="shared" si="63"/>
        <v>1.4599999999999997</v>
      </c>
      <c r="CQ100" s="392">
        <v>0.111</v>
      </c>
      <c r="CR100" s="390">
        <f t="shared" si="64"/>
        <v>31.201000000000001</v>
      </c>
      <c r="CT100" s="268"/>
    </row>
    <row r="101" spans="1:98" ht="12.75" customHeight="1">
      <c r="A101" s="194">
        <v>42887</v>
      </c>
      <c r="B101" s="388">
        <v>1.69</v>
      </c>
      <c r="C101" s="389">
        <v>2.0830000000000002</v>
      </c>
      <c r="D101" s="389">
        <v>0.23699999999999999</v>
      </c>
      <c r="E101" s="389">
        <v>0.34899999999999998</v>
      </c>
      <c r="F101" s="389">
        <v>0.374</v>
      </c>
      <c r="G101" s="389">
        <f t="shared" si="42"/>
        <v>4.7329999999999997</v>
      </c>
      <c r="H101" s="388">
        <v>0.70899999999999996</v>
      </c>
      <c r="I101" s="389">
        <v>1.1399999999999999</v>
      </c>
      <c r="J101" s="389">
        <v>0.55200000000000005</v>
      </c>
      <c r="K101" s="389">
        <f t="shared" si="43"/>
        <v>2.4009999999999998</v>
      </c>
      <c r="L101" s="388">
        <v>0.252</v>
      </c>
      <c r="M101" s="388">
        <v>0.23100000000000001</v>
      </c>
      <c r="N101" s="390">
        <f t="shared" si="44"/>
        <v>7.6169999999999991</v>
      </c>
      <c r="O101" s="388">
        <v>1.7310000000000001</v>
      </c>
      <c r="P101" s="389">
        <v>1.0920000000000001</v>
      </c>
      <c r="Q101" s="389">
        <v>0.16200000000000001</v>
      </c>
      <c r="R101" s="389">
        <v>0.18099999999999999</v>
      </c>
      <c r="S101" s="389">
        <v>6.7000000000000004E-2</v>
      </c>
      <c r="T101" s="389">
        <f t="shared" si="45"/>
        <v>3.2330000000000005</v>
      </c>
      <c r="U101" s="388">
        <v>0.25900000000000001</v>
      </c>
      <c r="V101" s="389">
        <v>0.28699999999999998</v>
      </c>
      <c r="W101" s="389">
        <v>0.30599999999999999</v>
      </c>
      <c r="X101" s="389">
        <f t="shared" si="46"/>
        <v>0.85200000000000009</v>
      </c>
      <c r="Y101" s="388">
        <v>0.104</v>
      </c>
      <c r="Z101" s="388">
        <v>7.6999999999999999E-2</v>
      </c>
      <c r="AA101" s="390">
        <f t="shared" si="47"/>
        <v>4.2660000000000009</v>
      </c>
      <c r="AB101" s="388">
        <v>1.292</v>
      </c>
      <c r="AC101" s="389">
        <v>2.4500000000000002</v>
      </c>
      <c r="AD101" s="389">
        <v>0.80200000000000005</v>
      </c>
      <c r="AE101" s="389">
        <v>0.39800000000000002</v>
      </c>
      <c r="AF101" s="389">
        <v>0.11799999999999999</v>
      </c>
      <c r="AG101" s="389">
        <f t="shared" si="48"/>
        <v>5.0600000000000005</v>
      </c>
      <c r="AH101" s="388">
        <v>0.53800000000000003</v>
      </c>
      <c r="AI101" s="389">
        <v>1.476</v>
      </c>
      <c r="AJ101" s="389">
        <v>0.71499999999999997</v>
      </c>
      <c r="AK101" s="389">
        <f t="shared" si="49"/>
        <v>2.7290000000000001</v>
      </c>
      <c r="AL101" s="388">
        <v>0.48499999999999999</v>
      </c>
      <c r="AM101" s="388">
        <v>0.182</v>
      </c>
      <c r="AN101" s="390">
        <f t="shared" si="50"/>
        <v>8.4560000000000013</v>
      </c>
      <c r="AO101" s="388">
        <v>0.52800000000000002</v>
      </c>
      <c r="AP101" s="389">
        <v>0.38200000000000001</v>
      </c>
      <c r="AQ101" s="389">
        <v>1.179</v>
      </c>
      <c r="AR101" s="389">
        <v>8.5000000000000006E-2</v>
      </c>
      <c r="AS101" s="389">
        <v>3.3000000000000002E-2</v>
      </c>
      <c r="AT101" s="389">
        <f t="shared" si="51"/>
        <v>2.2069999999999999</v>
      </c>
      <c r="AU101" s="388">
        <v>0.10199999999999999</v>
      </c>
      <c r="AV101" s="389">
        <v>0.11899999999999999</v>
      </c>
      <c r="AW101" s="389">
        <v>0.184</v>
      </c>
      <c r="AX101" s="389">
        <f t="shared" si="52"/>
        <v>0.40499999999999997</v>
      </c>
      <c r="AY101" s="388">
        <v>5.8999999999999997E-2</v>
      </c>
      <c r="AZ101" s="388">
        <v>3.6999999999999998E-2</v>
      </c>
      <c r="BA101" s="390">
        <f t="shared" si="53"/>
        <v>2.7079999999999997</v>
      </c>
      <c r="BB101" s="388">
        <v>0.499</v>
      </c>
      <c r="BC101" s="389">
        <v>1.734</v>
      </c>
      <c r="BD101" s="389">
        <v>0.86399999999999999</v>
      </c>
      <c r="BE101" s="389">
        <v>0.27200000000000002</v>
      </c>
      <c r="BF101" s="389">
        <v>6.9000000000000006E-2</v>
      </c>
      <c r="BG101" s="389">
        <f t="shared" si="54"/>
        <v>3.4379999999999997</v>
      </c>
      <c r="BH101" s="388">
        <v>0.38200000000000001</v>
      </c>
      <c r="BI101" s="389">
        <v>0.53100000000000003</v>
      </c>
      <c r="BJ101" s="389">
        <v>0.44800000000000001</v>
      </c>
      <c r="BK101" s="389">
        <f t="shared" si="55"/>
        <v>1.361</v>
      </c>
      <c r="BL101" s="388">
        <v>0.375</v>
      </c>
      <c r="BM101" s="388">
        <v>0.27</v>
      </c>
      <c r="BN101" s="390">
        <f t="shared" si="56"/>
        <v>5.444</v>
      </c>
      <c r="BO101" s="388">
        <v>8.5000000000000006E-2</v>
      </c>
      <c r="BP101" s="389">
        <v>0.113</v>
      </c>
      <c r="BQ101" s="389">
        <v>4.9000000000000002E-2</v>
      </c>
      <c r="BR101" s="389">
        <f t="shared" si="57"/>
        <v>0.247</v>
      </c>
      <c r="BS101" s="388">
        <v>9.2999999999999999E-2</v>
      </c>
      <c r="BT101" s="391">
        <v>5.0000000000000001E-3</v>
      </c>
      <c r="BU101" s="391">
        <v>1E-3</v>
      </c>
      <c r="BV101" s="390">
        <v>0.34599999999999997</v>
      </c>
      <c r="BW101" s="388">
        <v>0.02</v>
      </c>
      <c r="BX101" s="389">
        <v>0.11899999999999999</v>
      </c>
      <c r="BY101" s="389">
        <v>2.8000000000000001E-2</v>
      </c>
      <c r="BZ101" s="389">
        <f t="shared" si="58"/>
        <v>0.16699999999999998</v>
      </c>
      <c r="CA101" s="388">
        <v>7.0999999999999994E-2</v>
      </c>
      <c r="CB101" s="388">
        <v>3.6999999999999998E-2</v>
      </c>
      <c r="CC101" s="388">
        <v>5.0000000000000001E-3</v>
      </c>
      <c r="CD101" s="390">
        <f t="shared" si="59"/>
        <v>0.27999999999999997</v>
      </c>
      <c r="CE101" s="388">
        <f t="shared" si="60"/>
        <v>5.8450000000000006</v>
      </c>
      <c r="CF101" s="389">
        <f t="shared" si="60"/>
        <v>7.9730000000000008</v>
      </c>
      <c r="CG101" s="389">
        <v>3.2759999999999998</v>
      </c>
      <c r="CH101" s="389">
        <v>1.3220000000000001</v>
      </c>
      <c r="CI101" s="389">
        <v>0.66900000000000004</v>
      </c>
      <c r="CJ101" s="389">
        <f t="shared" si="61"/>
        <v>19.085000000000001</v>
      </c>
      <c r="CK101" s="388">
        <v>0.75</v>
      </c>
      <c r="CL101" s="388">
        <v>2.0339999999999998</v>
      </c>
      <c r="CM101" s="389">
        <v>3.61</v>
      </c>
      <c r="CN101" s="389">
        <v>2.2679999999999998</v>
      </c>
      <c r="CO101" s="389">
        <f t="shared" si="62"/>
        <v>7.9119999999999999</v>
      </c>
      <c r="CP101" s="390">
        <f t="shared" si="63"/>
        <v>1.3169999999999999</v>
      </c>
      <c r="CQ101" s="392">
        <v>5.2999999999999999E-2</v>
      </c>
      <c r="CR101" s="390">
        <f t="shared" si="64"/>
        <v>29.117000000000001</v>
      </c>
      <c r="CT101" s="268"/>
    </row>
    <row r="102" spans="1:98" ht="12.75" customHeight="1">
      <c r="A102" s="194">
        <v>42917</v>
      </c>
      <c r="B102" s="388">
        <v>1.5960000000000001</v>
      </c>
      <c r="C102" s="389">
        <v>2</v>
      </c>
      <c r="D102" s="389">
        <v>0.219</v>
      </c>
      <c r="E102" s="389">
        <v>0.36699999999999999</v>
      </c>
      <c r="F102" s="389">
        <v>0.39200000000000002</v>
      </c>
      <c r="G102" s="389">
        <f t="shared" si="42"/>
        <v>4.5740000000000007</v>
      </c>
      <c r="H102" s="388">
        <v>0.75800000000000001</v>
      </c>
      <c r="I102" s="389">
        <v>1.125</v>
      </c>
      <c r="J102" s="389">
        <v>0.52900000000000003</v>
      </c>
      <c r="K102" s="389">
        <f t="shared" si="43"/>
        <v>2.4119999999999999</v>
      </c>
      <c r="L102" s="388">
        <v>0.25900000000000001</v>
      </c>
      <c r="M102" s="388">
        <v>0.17</v>
      </c>
      <c r="N102" s="390">
        <f t="shared" si="44"/>
        <v>7.4150000000000009</v>
      </c>
      <c r="O102" s="388">
        <v>1.704</v>
      </c>
      <c r="P102" s="389">
        <v>1.0189999999999999</v>
      </c>
      <c r="Q102" s="389">
        <v>0.155</v>
      </c>
      <c r="R102" s="389">
        <v>0.182</v>
      </c>
      <c r="S102" s="389">
        <v>7.2999999999999995E-2</v>
      </c>
      <c r="T102" s="389">
        <f t="shared" si="45"/>
        <v>3.1329999999999996</v>
      </c>
      <c r="U102" s="388">
        <v>0.246</v>
      </c>
      <c r="V102" s="389">
        <v>0.27900000000000003</v>
      </c>
      <c r="W102" s="389">
        <v>0.26</v>
      </c>
      <c r="X102" s="389">
        <f t="shared" si="46"/>
        <v>0.78500000000000003</v>
      </c>
      <c r="Y102" s="388">
        <v>8.5000000000000006E-2</v>
      </c>
      <c r="Z102" s="388">
        <v>9.2999999999999999E-2</v>
      </c>
      <c r="AA102" s="390">
        <f t="shared" si="47"/>
        <v>4.0960000000000001</v>
      </c>
      <c r="AB102" s="388">
        <v>1.294</v>
      </c>
      <c r="AC102" s="389">
        <v>2.2349999999999999</v>
      </c>
      <c r="AD102" s="389">
        <v>0.79200000000000004</v>
      </c>
      <c r="AE102" s="389">
        <v>0.40799999999999997</v>
      </c>
      <c r="AF102" s="389">
        <v>0.114</v>
      </c>
      <c r="AG102" s="389">
        <f t="shared" si="48"/>
        <v>4.843</v>
      </c>
      <c r="AH102" s="388">
        <v>0.51800000000000002</v>
      </c>
      <c r="AI102" s="389">
        <v>1.298</v>
      </c>
      <c r="AJ102" s="389">
        <v>0.69799999999999995</v>
      </c>
      <c r="AK102" s="389">
        <f t="shared" si="49"/>
        <v>2.5140000000000002</v>
      </c>
      <c r="AL102" s="388">
        <v>0.441</v>
      </c>
      <c r="AM102" s="388">
        <v>0.15</v>
      </c>
      <c r="AN102" s="390">
        <f t="shared" si="50"/>
        <v>7.9480000000000004</v>
      </c>
      <c r="AO102" s="388">
        <v>0.441</v>
      </c>
      <c r="AP102" s="389">
        <v>0.29599999999999999</v>
      </c>
      <c r="AQ102" s="389">
        <v>0.996</v>
      </c>
      <c r="AR102" s="389">
        <v>6.9000000000000006E-2</v>
      </c>
      <c r="AS102" s="389">
        <v>0.03</v>
      </c>
      <c r="AT102" s="389">
        <f t="shared" si="51"/>
        <v>1.8320000000000001</v>
      </c>
      <c r="AU102" s="388">
        <v>0.11700000000000001</v>
      </c>
      <c r="AV102" s="389">
        <v>0.122</v>
      </c>
      <c r="AW102" s="389">
        <v>0.14599999999999999</v>
      </c>
      <c r="AX102" s="389">
        <f t="shared" si="52"/>
        <v>0.38500000000000001</v>
      </c>
      <c r="AY102" s="388">
        <v>4.3999999999999997E-2</v>
      </c>
      <c r="AZ102" s="388">
        <v>4.7E-2</v>
      </c>
      <c r="BA102" s="390">
        <f t="shared" si="53"/>
        <v>2.3079999999999998</v>
      </c>
      <c r="BB102" s="388">
        <v>0.50800000000000001</v>
      </c>
      <c r="BC102" s="389">
        <v>1.784</v>
      </c>
      <c r="BD102" s="389">
        <v>0.86799999999999999</v>
      </c>
      <c r="BE102" s="389">
        <v>0.246</v>
      </c>
      <c r="BF102" s="389">
        <v>8.8999999999999996E-2</v>
      </c>
      <c r="BG102" s="389">
        <f t="shared" si="54"/>
        <v>3.4949999999999997</v>
      </c>
      <c r="BH102" s="388">
        <v>0.378</v>
      </c>
      <c r="BI102" s="389">
        <v>0.57899999999999996</v>
      </c>
      <c r="BJ102" s="389">
        <v>0.54700000000000004</v>
      </c>
      <c r="BK102" s="389">
        <f t="shared" si="55"/>
        <v>1.504</v>
      </c>
      <c r="BL102" s="388">
        <v>0.311</v>
      </c>
      <c r="BM102" s="388">
        <v>0.23300000000000001</v>
      </c>
      <c r="BN102" s="390">
        <f t="shared" si="56"/>
        <v>5.5429999999999993</v>
      </c>
      <c r="BO102" s="388">
        <v>7.0000000000000007E-2</v>
      </c>
      <c r="BP102" s="389">
        <v>0.08</v>
      </c>
      <c r="BQ102" s="389">
        <v>3.7999999999999999E-2</v>
      </c>
      <c r="BR102" s="389">
        <f t="shared" si="57"/>
        <v>0.18800000000000003</v>
      </c>
      <c r="BS102" s="388">
        <v>5.7000000000000002E-2</v>
      </c>
      <c r="BT102" s="391">
        <v>8.0000000000000002E-3</v>
      </c>
      <c r="BU102" s="391">
        <v>0</v>
      </c>
      <c r="BV102" s="390">
        <v>0.253</v>
      </c>
      <c r="BW102" s="388">
        <v>3.1E-2</v>
      </c>
      <c r="BX102" s="389">
        <v>8.5000000000000006E-2</v>
      </c>
      <c r="BY102" s="389">
        <v>1.4999999999999999E-2</v>
      </c>
      <c r="BZ102" s="389">
        <f t="shared" si="58"/>
        <v>0.13100000000000001</v>
      </c>
      <c r="CA102" s="388">
        <v>0.115</v>
      </c>
      <c r="CB102" s="388">
        <v>3.6999999999999998E-2</v>
      </c>
      <c r="CC102" s="388">
        <v>4.0000000000000001E-3</v>
      </c>
      <c r="CD102" s="390">
        <f t="shared" si="59"/>
        <v>0.28700000000000003</v>
      </c>
      <c r="CE102" s="388">
        <f t="shared" si="60"/>
        <v>5.6440000000000001</v>
      </c>
      <c r="CF102" s="389">
        <f t="shared" si="60"/>
        <v>7.4990000000000006</v>
      </c>
      <c r="CG102" s="389">
        <v>3.05</v>
      </c>
      <c r="CH102" s="389">
        <v>1.298</v>
      </c>
      <c r="CI102" s="389">
        <v>0.70499999999999996</v>
      </c>
      <c r="CJ102" s="389">
        <f t="shared" si="61"/>
        <v>18.195999999999998</v>
      </c>
      <c r="CK102" s="388">
        <v>0.63200000000000001</v>
      </c>
      <c r="CL102" s="388">
        <v>2.09</v>
      </c>
      <c r="CM102" s="389">
        <v>3.452</v>
      </c>
      <c r="CN102" s="389">
        <v>2.23</v>
      </c>
      <c r="CO102" s="389">
        <f t="shared" si="62"/>
        <v>7.7720000000000002</v>
      </c>
      <c r="CP102" s="390">
        <f t="shared" si="63"/>
        <v>1.1850000000000001</v>
      </c>
      <c r="CQ102" s="392">
        <v>6.5000000000000002E-2</v>
      </c>
      <c r="CR102" s="390">
        <f t="shared" si="64"/>
        <v>27.849999999999998</v>
      </c>
      <c r="CT102" s="268"/>
    </row>
    <row r="103" spans="1:98" ht="12.75" customHeight="1">
      <c r="A103" s="194">
        <v>42948</v>
      </c>
      <c r="B103" s="388">
        <v>1.6639999999999999</v>
      </c>
      <c r="C103" s="389">
        <v>1.9450000000000001</v>
      </c>
      <c r="D103" s="389">
        <v>0.245</v>
      </c>
      <c r="E103" s="389">
        <v>0.32900000000000001</v>
      </c>
      <c r="F103" s="389">
        <v>0.36899999999999999</v>
      </c>
      <c r="G103" s="389">
        <f t="shared" si="42"/>
        <v>4.5519999999999996</v>
      </c>
      <c r="H103" s="388">
        <v>0.747</v>
      </c>
      <c r="I103" s="389">
        <v>1.153</v>
      </c>
      <c r="J103" s="389">
        <v>0.69199999999999995</v>
      </c>
      <c r="K103" s="389">
        <f t="shared" si="43"/>
        <v>2.5919999999999996</v>
      </c>
      <c r="L103" s="388">
        <v>0.25800000000000001</v>
      </c>
      <c r="M103" s="388">
        <v>0.27700000000000002</v>
      </c>
      <c r="N103" s="390">
        <f t="shared" si="44"/>
        <v>7.6789999999999994</v>
      </c>
      <c r="O103" s="388">
        <v>1.796</v>
      </c>
      <c r="P103" s="389">
        <v>0.98799999999999999</v>
      </c>
      <c r="Q103" s="389">
        <v>0.15</v>
      </c>
      <c r="R103" s="389">
        <v>0.17799999999999999</v>
      </c>
      <c r="S103" s="389">
        <v>7.0999999999999994E-2</v>
      </c>
      <c r="T103" s="389">
        <f t="shared" si="45"/>
        <v>3.1829999999999998</v>
      </c>
      <c r="U103" s="388">
        <v>0.25900000000000001</v>
      </c>
      <c r="V103" s="389">
        <v>0.26600000000000001</v>
      </c>
      <c r="W103" s="389">
        <v>0.26600000000000001</v>
      </c>
      <c r="X103" s="389">
        <f t="shared" si="46"/>
        <v>0.79100000000000004</v>
      </c>
      <c r="Y103" s="388">
        <v>0.109</v>
      </c>
      <c r="Z103" s="388">
        <v>0.109</v>
      </c>
      <c r="AA103" s="390">
        <f t="shared" si="47"/>
        <v>4.1920000000000002</v>
      </c>
      <c r="AB103" s="388">
        <v>1.262</v>
      </c>
      <c r="AC103" s="389">
        <v>2.3079999999999998</v>
      </c>
      <c r="AD103" s="389">
        <v>0.78300000000000003</v>
      </c>
      <c r="AE103" s="389">
        <v>0.4</v>
      </c>
      <c r="AF103" s="389">
        <v>0.112</v>
      </c>
      <c r="AG103" s="389">
        <f t="shared" si="48"/>
        <v>4.8650000000000002</v>
      </c>
      <c r="AH103" s="388">
        <v>0.56699999999999995</v>
      </c>
      <c r="AI103" s="389">
        <v>1.333</v>
      </c>
      <c r="AJ103" s="389">
        <v>0.60199999999999998</v>
      </c>
      <c r="AK103" s="389">
        <f t="shared" si="49"/>
        <v>2.5019999999999998</v>
      </c>
      <c r="AL103" s="388">
        <v>0.46899999999999997</v>
      </c>
      <c r="AM103" s="388">
        <v>0.28899999999999998</v>
      </c>
      <c r="AN103" s="390">
        <f t="shared" si="50"/>
        <v>8.125</v>
      </c>
      <c r="AO103" s="388">
        <v>0.45200000000000001</v>
      </c>
      <c r="AP103" s="389">
        <v>0.32100000000000001</v>
      </c>
      <c r="AQ103" s="389">
        <v>1.0329999999999999</v>
      </c>
      <c r="AR103" s="389">
        <v>7.3999999999999996E-2</v>
      </c>
      <c r="AS103" s="389">
        <v>0.04</v>
      </c>
      <c r="AT103" s="389">
        <f t="shared" si="51"/>
        <v>1.9200000000000002</v>
      </c>
      <c r="AU103" s="388">
        <v>0.13600000000000001</v>
      </c>
      <c r="AV103" s="389">
        <v>0.112</v>
      </c>
      <c r="AW103" s="389">
        <v>0.15</v>
      </c>
      <c r="AX103" s="389">
        <f t="shared" si="52"/>
        <v>0.39800000000000002</v>
      </c>
      <c r="AY103" s="388">
        <v>5.0999999999999997E-2</v>
      </c>
      <c r="AZ103" s="388">
        <v>2.5999999999999999E-2</v>
      </c>
      <c r="BA103" s="390">
        <f t="shared" si="53"/>
        <v>2.395</v>
      </c>
      <c r="BB103" s="388">
        <v>0.53</v>
      </c>
      <c r="BC103" s="389">
        <v>1.7430000000000001</v>
      </c>
      <c r="BD103" s="389">
        <v>0.86499999999999999</v>
      </c>
      <c r="BE103" s="389">
        <v>0.27500000000000002</v>
      </c>
      <c r="BF103" s="389">
        <v>9.2999999999999999E-2</v>
      </c>
      <c r="BG103" s="389">
        <f t="shared" si="54"/>
        <v>3.5059999999999998</v>
      </c>
      <c r="BH103" s="388">
        <v>0.40699999999999997</v>
      </c>
      <c r="BI103" s="389">
        <v>0.53900000000000003</v>
      </c>
      <c r="BJ103" s="389">
        <v>0.53300000000000003</v>
      </c>
      <c r="BK103" s="389">
        <f t="shared" si="55"/>
        <v>1.4790000000000001</v>
      </c>
      <c r="BL103" s="388">
        <v>0.33100000000000002</v>
      </c>
      <c r="BM103" s="388">
        <v>0.19700000000000001</v>
      </c>
      <c r="BN103" s="390">
        <f t="shared" si="56"/>
        <v>5.5129999999999999</v>
      </c>
      <c r="BO103" s="388">
        <v>0.09</v>
      </c>
      <c r="BP103" s="389">
        <v>0.10199999999999999</v>
      </c>
      <c r="BQ103" s="389">
        <v>5.0999999999999997E-2</v>
      </c>
      <c r="BR103" s="389">
        <f t="shared" si="57"/>
        <v>0.24299999999999999</v>
      </c>
      <c r="BS103" s="388">
        <v>9.8000000000000004E-2</v>
      </c>
      <c r="BT103" s="391">
        <v>6.0000000000000001E-3</v>
      </c>
      <c r="BU103" s="391">
        <v>1E-3</v>
      </c>
      <c r="BV103" s="390">
        <v>0.34799999999999998</v>
      </c>
      <c r="BW103" s="388">
        <v>4.5999999999999999E-2</v>
      </c>
      <c r="BX103" s="389">
        <v>9.1999999999999998E-2</v>
      </c>
      <c r="BY103" s="389">
        <v>3.6999999999999998E-2</v>
      </c>
      <c r="BZ103" s="389">
        <f t="shared" si="58"/>
        <v>0.17500000000000002</v>
      </c>
      <c r="CA103" s="388">
        <v>6.3E-2</v>
      </c>
      <c r="CB103" s="388">
        <v>3.5999999999999997E-2</v>
      </c>
      <c r="CC103" s="388">
        <v>3.0000000000000001E-3</v>
      </c>
      <c r="CD103" s="390">
        <f t="shared" si="59"/>
        <v>0.27700000000000002</v>
      </c>
      <c r="CE103" s="388">
        <f t="shared" si="60"/>
        <v>5.84</v>
      </c>
      <c r="CF103" s="389">
        <f t="shared" si="60"/>
        <v>7.4990000000000006</v>
      </c>
      <c r="CG103" s="389">
        <v>3.1179999999999999</v>
      </c>
      <c r="CH103" s="389">
        <v>1.296</v>
      </c>
      <c r="CI103" s="389">
        <v>0.69099999999999995</v>
      </c>
      <c r="CJ103" s="389">
        <f t="shared" si="61"/>
        <v>18.443999999999999</v>
      </c>
      <c r="CK103" s="388">
        <v>0.72199999999999998</v>
      </c>
      <c r="CL103" s="388">
        <v>2.1619999999999999</v>
      </c>
      <c r="CM103" s="389">
        <v>3.4529999999999998</v>
      </c>
      <c r="CN103" s="389">
        <v>2.3079999999999998</v>
      </c>
      <c r="CO103" s="389">
        <f t="shared" si="62"/>
        <v>7.923</v>
      </c>
      <c r="CP103" s="390">
        <f t="shared" si="63"/>
        <v>1.26</v>
      </c>
      <c r="CQ103" s="392">
        <v>0.18</v>
      </c>
      <c r="CR103" s="390">
        <f t="shared" si="64"/>
        <v>28.529</v>
      </c>
      <c r="CT103" s="268"/>
    </row>
    <row r="104" spans="1:98" ht="12.75" customHeight="1">
      <c r="A104" s="194">
        <v>42979</v>
      </c>
      <c r="B104" s="388">
        <v>1.7070000000000001</v>
      </c>
      <c r="C104" s="389">
        <v>1.8839999999999999</v>
      </c>
      <c r="D104" s="389">
        <v>0.182</v>
      </c>
      <c r="E104" s="389">
        <v>0.313</v>
      </c>
      <c r="F104" s="389">
        <v>0.374</v>
      </c>
      <c r="G104" s="389">
        <f t="shared" si="42"/>
        <v>4.46</v>
      </c>
      <c r="H104" s="388">
        <v>0.71399999999999997</v>
      </c>
      <c r="I104" s="389">
        <v>1.0209999999999999</v>
      </c>
      <c r="J104" s="389">
        <v>0.51700000000000002</v>
      </c>
      <c r="K104" s="389">
        <f t="shared" si="43"/>
        <v>2.2519999999999998</v>
      </c>
      <c r="L104" s="388">
        <v>0.246</v>
      </c>
      <c r="M104" s="388">
        <v>0.2</v>
      </c>
      <c r="N104" s="390">
        <f t="shared" si="44"/>
        <v>7.1580000000000004</v>
      </c>
      <c r="O104" s="388">
        <v>1.696</v>
      </c>
      <c r="P104" s="389">
        <v>0.97199999999999998</v>
      </c>
      <c r="Q104" s="389">
        <v>0.13700000000000001</v>
      </c>
      <c r="R104" s="389">
        <v>0.17199999999999999</v>
      </c>
      <c r="S104" s="389">
        <v>7.2999999999999995E-2</v>
      </c>
      <c r="T104" s="389">
        <f t="shared" si="45"/>
        <v>3.0500000000000003</v>
      </c>
      <c r="U104" s="388">
        <v>0.23400000000000001</v>
      </c>
      <c r="V104" s="389">
        <v>0.25600000000000001</v>
      </c>
      <c r="W104" s="389">
        <v>0.33900000000000002</v>
      </c>
      <c r="X104" s="389">
        <f t="shared" si="46"/>
        <v>0.82899999999999996</v>
      </c>
      <c r="Y104" s="388">
        <v>8.5000000000000006E-2</v>
      </c>
      <c r="Z104" s="388">
        <v>0.105</v>
      </c>
      <c r="AA104" s="390">
        <f t="shared" si="47"/>
        <v>4.0690000000000008</v>
      </c>
      <c r="AB104" s="388">
        <v>1.2450000000000001</v>
      </c>
      <c r="AC104" s="389">
        <v>2.391</v>
      </c>
      <c r="AD104" s="389">
        <v>0.71699999999999997</v>
      </c>
      <c r="AE104" s="389">
        <v>0.373</v>
      </c>
      <c r="AF104" s="389">
        <v>0.12</v>
      </c>
      <c r="AG104" s="389">
        <f t="shared" si="48"/>
        <v>4.8460000000000001</v>
      </c>
      <c r="AH104" s="388">
        <v>0.54500000000000004</v>
      </c>
      <c r="AI104" s="389">
        <v>1.2030000000000001</v>
      </c>
      <c r="AJ104" s="389">
        <v>0.65500000000000003</v>
      </c>
      <c r="AK104" s="389">
        <f t="shared" si="49"/>
        <v>2.4030000000000005</v>
      </c>
      <c r="AL104" s="388">
        <v>0.45700000000000002</v>
      </c>
      <c r="AM104" s="388">
        <v>0.252</v>
      </c>
      <c r="AN104" s="390">
        <f t="shared" si="50"/>
        <v>7.9580000000000002</v>
      </c>
      <c r="AO104" s="388">
        <v>0.40400000000000003</v>
      </c>
      <c r="AP104" s="389">
        <v>0.33900000000000002</v>
      </c>
      <c r="AQ104" s="389">
        <v>1.002</v>
      </c>
      <c r="AR104" s="389">
        <v>6.8000000000000005E-2</v>
      </c>
      <c r="AS104" s="389">
        <v>3.3000000000000002E-2</v>
      </c>
      <c r="AT104" s="389">
        <f t="shared" si="51"/>
        <v>1.8460000000000001</v>
      </c>
      <c r="AU104" s="388">
        <v>0.11600000000000001</v>
      </c>
      <c r="AV104" s="389">
        <v>0.11</v>
      </c>
      <c r="AW104" s="389">
        <v>0.14699999999999999</v>
      </c>
      <c r="AX104" s="389">
        <f t="shared" si="52"/>
        <v>0.373</v>
      </c>
      <c r="AY104" s="388">
        <v>4.2999999999999997E-2</v>
      </c>
      <c r="AZ104" s="388">
        <v>0.06</v>
      </c>
      <c r="BA104" s="390">
        <f t="shared" si="53"/>
        <v>2.3220000000000001</v>
      </c>
      <c r="BB104" s="388">
        <v>0.505</v>
      </c>
      <c r="BC104" s="389">
        <v>1.643</v>
      </c>
      <c r="BD104" s="389">
        <v>0.69199999999999995</v>
      </c>
      <c r="BE104" s="389">
        <v>0.25700000000000001</v>
      </c>
      <c r="BF104" s="389">
        <v>7.0999999999999994E-2</v>
      </c>
      <c r="BG104" s="389">
        <f t="shared" si="54"/>
        <v>3.1680000000000001</v>
      </c>
      <c r="BH104" s="388">
        <v>0.36299999999999999</v>
      </c>
      <c r="BI104" s="389">
        <v>0.47799999999999998</v>
      </c>
      <c r="BJ104" s="389">
        <v>0.53700000000000003</v>
      </c>
      <c r="BK104" s="389">
        <f t="shared" si="55"/>
        <v>1.3780000000000001</v>
      </c>
      <c r="BL104" s="388">
        <v>0.35399999999999998</v>
      </c>
      <c r="BM104" s="388">
        <v>0.23799999999999999</v>
      </c>
      <c r="BN104" s="390">
        <f t="shared" si="56"/>
        <v>5.1379999999999999</v>
      </c>
      <c r="BO104" s="388">
        <v>7.2999999999999995E-2</v>
      </c>
      <c r="BP104" s="389">
        <v>0.10199999999999999</v>
      </c>
      <c r="BQ104" s="389">
        <v>4.5999999999999999E-2</v>
      </c>
      <c r="BR104" s="389">
        <f t="shared" si="57"/>
        <v>0.22099999999999997</v>
      </c>
      <c r="BS104" s="388">
        <v>6.5000000000000002E-2</v>
      </c>
      <c r="BT104" s="391">
        <v>6.0000000000000001E-3</v>
      </c>
      <c r="BU104" s="391">
        <v>0</v>
      </c>
      <c r="BV104" s="390">
        <v>0.29199999999999998</v>
      </c>
      <c r="BW104" s="388">
        <v>4.5999999999999999E-2</v>
      </c>
      <c r="BX104" s="389">
        <v>0.14000000000000001</v>
      </c>
      <c r="BY104" s="389">
        <v>4.2999999999999997E-2</v>
      </c>
      <c r="BZ104" s="389">
        <f t="shared" si="58"/>
        <v>0.22899999999999998</v>
      </c>
      <c r="CA104" s="388">
        <v>8.5000000000000006E-2</v>
      </c>
      <c r="CB104" s="388">
        <v>3.5000000000000003E-2</v>
      </c>
      <c r="CC104" s="388">
        <v>3.0000000000000001E-3</v>
      </c>
      <c r="CD104" s="390">
        <f t="shared" si="59"/>
        <v>0.35199999999999998</v>
      </c>
      <c r="CE104" s="388">
        <f t="shared" si="60"/>
        <v>5.6760000000000002</v>
      </c>
      <c r="CF104" s="389">
        <f t="shared" si="60"/>
        <v>7.4710000000000001</v>
      </c>
      <c r="CG104" s="389">
        <v>2.7519999999999998</v>
      </c>
      <c r="CH104" s="389">
        <v>1.2450000000000001</v>
      </c>
      <c r="CI104" s="389">
        <v>0.67600000000000005</v>
      </c>
      <c r="CJ104" s="389">
        <f t="shared" si="61"/>
        <v>17.82</v>
      </c>
      <c r="CK104" s="388">
        <v>0.74099999999999999</v>
      </c>
      <c r="CL104" s="388">
        <v>2.0030000000000001</v>
      </c>
      <c r="CM104" s="389">
        <v>3.1280000000000001</v>
      </c>
      <c r="CN104" s="389">
        <v>2.254</v>
      </c>
      <c r="CO104" s="389">
        <f t="shared" si="62"/>
        <v>7.3849999999999998</v>
      </c>
      <c r="CP104" s="390">
        <f t="shared" si="63"/>
        <v>1.226</v>
      </c>
      <c r="CQ104" s="392">
        <v>0.11700000000000001</v>
      </c>
      <c r="CR104" s="390">
        <f t="shared" si="64"/>
        <v>27.289000000000001</v>
      </c>
      <c r="CT104" s="268"/>
    </row>
    <row r="105" spans="1:98" ht="12.75" customHeight="1">
      <c r="A105" s="194">
        <v>43009</v>
      </c>
      <c r="B105" s="388">
        <v>1.4430000000000001</v>
      </c>
      <c r="C105" s="389">
        <v>1.869</v>
      </c>
      <c r="D105" s="389">
        <v>0.22600000000000001</v>
      </c>
      <c r="E105" s="389">
        <v>0.32400000000000001</v>
      </c>
      <c r="F105" s="389">
        <v>0.35</v>
      </c>
      <c r="G105" s="389">
        <f t="shared" si="42"/>
        <v>4.2119999999999997</v>
      </c>
      <c r="H105" s="388">
        <v>0.755</v>
      </c>
      <c r="I105" s="389">
        <v>1.1479999999999999</v>
      </c>
      <c r="J105" s="389">
        <v>0.73399999999999999</v>
      </c>
      <c r="K105" s="389">
        <f t="shared" si="43"/>
        <v>2.637</v>
      </c>
      <c r="L105" s="388">
        <v>0.28999999999999998</v>
      </c>
      <c r="M105" s="388">
        <v>0.16900000000000001</v>
      </c>
      <c r="N105" s="390">
        <f t="shared" si="44"/>
        <v>7.3079999999999998</v>
      </c>
      <c r="O105" s="388">
        <v>1.518</v>
      </c>
      <c r="P105" s="389">
        <v>1.0629999999999999</v>
      </c>
      <c r="Q105" s="389">
        <v>0.16800000000000001</v>
      </c>
      <c r="R105" s="389">
        <v>0.17899999999999999</v>
      </c>
      <c r="S105" s="389">
        <v>0.08</v>
      </c>
      <c r="T105" s="389">
        <f t="shared" si="45"/>
        <v>3.008</v>
      </c>
      <c r="U105" s="388">
        <v>0.25600000000000001</v>
      </c>
      <c r="V105" s="389">
        <v>0.26</v>
      </c>
      <c r="W105" s="389">
        <v>0.41899999999999998</v>
      </c>
      <c r="X105" s="389">
        <f t="shared" si="46"/>
        <v>0.93500000000000005</v>
      </c>
      <c r="Y105" s="388">
        <v>0.112</v>
      </c>
      <c r="Z105" s="388">
        <v>0.16400000000000001</v>
      </c>
      <c r="AA105" s="390">
        <f t="shared" si="47"/>
        <v>4.2189999999999994</v>
      </c>
      <c r="AB105" s="388">
        <v>1.117</v>
      </c>
      <c r="AC105" s="389">
        <v>2.2770000000000001</v>
      </c>
      <c r="AD105" s="389">
        <v>0.96499999999999997</v>
      </c>
      <c r="AE105" s="389">
        <v>0.374</v>
      </c>
      <c r="AF105" s="389">
        <v>0.10100000000000001</v>
      </c>
      <c r="AG105" s="389">
        <f t="shared" si="48"/>
        <v>4.8339999999999996</v>
      </c>
      <c r="AH105" s="388">
        <v>0.53500000000000003</v>
      </c>
      <c r="AI105" s="389">
        <v>1.198</v>
      </c>
      <c r="AJ105" s="389">
        <v>0.67800000000000005</v>
      </c>
      <c r="AK105" s="389">
        <f t="shared" si="49"/>
        <v>2.411</v>
      </c>
      <c r="AL105" s="388">
        <v>0.47</v>
      </c>
      <c r="AM105" s="388">
        <v>0.28499999999999998</v>
      </c>
      <c r="AN105" s="390">
        <f t="shared" si="50"/>
        <v>7.9999999999999991</v>
      </c>
      <c r="AO105" s="388">
        <v>0.49199999999999999</v>
      </c>
      <c r="AP105" s="389">
        <v>0.36299999999999999</v>
      </c>
      <c r="AQ105" s="389">
        <v>1.194</v>
      </c>
      <c r="AR105" s="389">
        <v>8.5999999999999993E-2</v>
      </c>
      <c r="AS105" s="389">
        <v>2.4E-2</v>
      </c>
      <c r="AT105" s="389">
        <f t="shared" si="51"/>
        <v>2.1589999999999998</v>
      </c>
      <c r="AU105" s="388">
        <v>0.13600000000000001</v>
      </c>
      <c r="AV105" s="389">
        <v>0.157</v>
      </c>
      <c r="AW105" s="389">
        <v>0.251</v>
      </c>
      <c r="AX105" s="389">
        <f t="shared" si="52"/>
        <v>0.54400000000000004</v>
      </c>
      <c r="AY105" s="388">
        <v>5.7000000000000002E-2</v>
      </c>
      <c r="AZ105" s="388">
        <v>4.2999999999999997E-2</v>
      </c>
      <c r="BA105" s="390">
        <f t="shared" si="53"/>
        <v>2.8029999999999999</v>
      </c>
      <c r="BB105" s="388">
        <v>0.52300000000000002</v>
      </c>
      <c r="BC105" s="389">
        <v>1.6850000000000001</v>
      </c>
      <c r="BD105" s="389">
        <v>0.90100000000000002</v>
      </c>
      <c r="BE105" s="389">
        <v>0.27300000000000002</v>
      </c>
      <c r="BF105" s="389">
        <v>0.10299999999999999</v>
      </c>
      <c r="BG105" s="389">
        <f t="shared" si="54"/>
        <v>3.4850000000000003</v>
      </c>
      <c r="BH105" s="388">
        <v>0.45900000000000002</v>
      </c>
      <c r="BI105" s="389">
        <v>0.65100000000000002</v>
      </c>
      <c r="BJ105" s="389">
        <v>0.66300000000000003</v>
      </c>
      <c r="BK105" s="389">
        <f t="shared" si="55"/>
        <v>1.7730000000000001</v>
      </c>
      <c r="BL105" s="388">
        <v>0.376</v>
      </c>
      <c r="BM105" s="388">
        <v>0.307</v>
      </c>
      <c r="BN105" s="390">
        <f t="shared" si="56"/>
        <v>5.9410000000000007</v>
      </c>
      <c r="BO105" s="388">
        <v>7.3999999999999996E-2</v>
      </c>
      <c r="BP105" s="389">
        <v>9.9000000000000005E-2</v>
      </c>
      <c r="BQ105" s="389">
        <v>4.1000000000000002E-2</v>
      </c>
      <c r="BR105" s="389">
        <f t="shared" si="57"/>
        <v>0.214</v>
      </c>
      <c r="BS105" s="388">
        <v>8.5000000000000006E-2</v>
      </c>
      <c r="BT105" s="391">
        <v>7.0000000000000001E-3</v>
      </c>
      <c r="BU105" s="391">
        <v>1E-3</v>
      </c>
      <c r="BV105" s="390">
        <v>0.307</v>
      </c>
      <c r="BW105" s="388">
        <v>2.7E-2</v>
      </c>
      <c r="BX105" s="389">
        <v>0.123</v>
      </c>
      <c r="BY105" s="389">
        <v>2.5999999999999999E-2</v>
      </c>
      <c r="BZ105" s="389">
        <f t="shared" si="58"/>
        <v>0.17599999999999999</v>
      </c>
      <c r="CA105" s="388">
        <v>6.4000000000000001E-2</v>
      </c>
      <c r="CB105" s="388">
        <v>4.4999999999999998E-2</v>
      </c>
      <c r="CC105" s="388">
        <v>3.0000000000000001E-3</v>
      </c>
      <c r="CD105" s="390">
        <f t="shared" si="59"/>
        <v>0.28799999999999998</v>
      </c>
      <c r="CE105" s="388">
        <f t="shared" si="60"/>
        <v>5.1940000000000008</v>
      </c>
      <c r="CF105" s="389">
        <f t="shared" si="60"/>
        <v>7.4790000000000001</v>
      </c>
      <c r="CG105" s="389">
        <v>3.4849999999999999</v>
      </c>
      <c r="CH105" s="389">
        <v>1.2669999999999999</v>
      </c>
      <c r="CI105" s="389">
        <v>0.66300000000000003</v>
      </c>
      <c r="CJ105" s="389">
        <f t="shared" si="61"/>
        <v>18.088000000000001</v>
      </c>
      <c r="CK105" s="388">
        <v>0.754</v>
      </c>
      <c r="CL105" s="388">
        <v>2.1920000000000002</v>
      </c>
      <c r="CM105" s="389">
        <v>3.476</v>
      </c>
      <c r="CN105" s="389">
        <v>2.7810000000000001</v>
      </c>
      <c r="CO105" s="389">
        <f t="shared" si="62"/>
        <v>8.4489999999999998</v>
      </c>
      <c r="CP105" s="390">
        <f t="shared" si="63"/>
        <v>1.357</v>
      </c>
      <c r="CQ105" s="392">
        <v>0.218</v>
      </c>
      <c r="CR105" s="390">
        <f t="shared" si="64"/>
        <v>28.866000000000003</v>
      </c>
      <c r="CT105" s="268"/>
    </row>
    <row r="106" spans="1:98" ht="12.75" customHeight="1">
      <c r="A106" s="194">
        <v>43040</v>
      </c>
      <c r="B106" s="388">
        <v>1.655</v>
      </c>
      <c r="C106" s="389">
        <v>1.831</v>
      </c>
      <c r="D106" s="389">
        <v>0.22700000000000001</v>
      </c>
      <c r="E106" s="389">
        <v>0.32700000000000001</v>
      </c>
      <c r="F106" s="389">
        <v>0.39800000000000002</v>
      </c>
      <c r="G106" s="389">
        <f t="shared" si="42"/>
        <v>4.4379999999999997</v>
      </c>
      <c r="H106" s="388">
        <v>0.80500000000000005</v>
      </c>
      <c r="I106" s="389">
        <v>1.137</v>
      </c>
      <c r="J106" s="389">
        <v>0.86199999999999999</v>
      </c>
      <c r="K106" s="389">
        <f t="shared" si="43"/>
        <v>2.8040000000000003</v>
      </c>
      <c r="L106" s="388">
        <v>0.26700000000000002</v>
      </c>
      <c r="M106" s="388">
        <v>0.24099999999999999</v>
      </c>
      <c r="N106" s="390">
        <f t="shared" si="44"/>
        <v>7.75</v>
      </c>
      <c r="O106" s="388">
        <v>1.615</v>
      </c>
      <c r="P106" s="389">
        <v>1.0009999999999999</v>
      </c>
      <c r="Q106" s="389">
        <v>0.13300000000000001</v>
      </c>
      <c r="R106" s="389">
        <v>0.152</v>
      </c>
      <c r="S106" s="389">
        <v>6.3E-2</v>
      </c>
      <c r="T106" s="389">
        <f t="shared" si="45"/>
        <v>2.964</v>
      </c>
      <c r="U106" s="388">
        <v>0.29499999999999998</v>
      </c>
      <c r="V106" s="389">
        <v>0.26400000000000001</v>
      </c>
      <c r="W106" s="389">
        <v>0.65100000000000002</v>
      </c>
      <c r="X106" s="389">
        <f t="shared" si="46"/>
        <v>1.21</v>
      </c>
      <c r="Y106" s="388">
        <v>0.123</v>
      </c>
      <c r="Z106" s="388">
        <v>0.122</v>
      </c>
      <c r="AA106" s="390">
        <f t="shared" si="47"/>
        <v>4.4189999999999996</v>
      </c>
      <c r="AB106" s="388">
        <v>1.236</v>
      </c>
      <c r="AC106" s="389">
        <v>2.2669999999999999</v>
      </c>
      <c r="AD106" s="389">
        <v>0.79400000000000004</v>
      </c>
      <c r="AE106" s="389">
        <v>0.40200000000000002</v>
      </c>
      <c r="AF106" s="389">
        <v>0.106</v>
      </c>
      <c r="AG106" s="389">
        <f t="shared" si="48"/>
        <v>4.8050000000000006</v>
      </c>
      <c r="AH106" s="388">
        <v>0.57599999999999996</v>
      </c>
      <c r="AI106" s="389">
        <v>1.4039999999999999</v>
      </c>
      <c r="AJ106" s="389">
        <v>1.0149999999999999</v>
      </c>
      <c r="AK106" s="389">
        <f t="shared" si="49"/>
        <v>2.9950000000000001</v>
      </c>
      <c r="AL106" s="388">
        <v>0.49099999999999999</v>
      </c>
      <c r="AM106" s="388">
        <v>0.34699999999999998</v>
      </c>
      <c r="AN106" s="390">
        <f t="shared" si="50"/>
        <v>8.6379999999999999</v>
      </c>
      <c r="AO106" s="388">
        <v>0.53</v>
      </c>
      <c r="AP106" s="389">
        <v>0.40400000000000003</v>
      </c>
      <c r="AQ106" s="389">
        <v>1.306</v>
      </c>
      <c r="AR106" s="389">
        <v>7.6999999999999999E-2</v>
      </c>
      <c r="AS106" s="389">
        <v>2.1000000000000001E-2</v>
      </c>
      <c r="AT106" s="389">
        <f t="shared" si="51"/>
        <v>2.3380000000000001</v>
      </c>
      <c r="AU106" s="388">
        <v>0.11700000000000001</v>
      </c>
      <c r="AV106" s="389">
        <v>0.13100000000000001</v>
      </c>
      <c r="AW106" s="389">
        <v>0.23</v>
      </c>
      <c r="AX106" s="389">
        <f t="shared" si="52"/>
        <v>0.47799999999999998</v>
      </c>
      <c r="AY106" s="388">
        <v>4.7E-2</v>
      </c>
      <c r="AZ106" s="388">
        <v>2.7E-2</v>
      </c>
      <c r="BA106" s="390">
        <f t="shared" si="53"/>
        <v>2.89</v>
      </c>
      <c r="BB106" s="388">
        <v>0.55100000000000005</v>
      </c>
      <c r="BC106" s="389">
        <v>1.619</v>
      </c>
      <c r="BD106" s="389">
        <v>0.76300000000000001</v>
      </c>
      <c r="BE106" s="389">
        <v>0.27</v>
      </c>
      <c r="BF106" s="389">
        <v>8.5999999999999993E-2</v>
      </c>
      <c r="BG106" s="389">
        <f t="shared" si="54"/>
        <v>3.2889999999999997</v>
      </c>
      <c r="BH106" s="388">
        <v>0.40300000000000002</v>
      </c>
      <c r="BI106" s="389">
        <v>0.61499999999999999</v>
      </c>
      <c r="BJ106" s="389">
        <v>0.61199999999999999</v>
      </c>
      <c r="BK106" s="389">
        <f t="shared" si="55"/>
        <v>1.63</v>
      </c>
      <c r="BL106" s="388">
        <v>0.434</v>
      </c>
      <c r="BM106" s="388">
        <v>0.35799999999999998</v>
      </c>
      <c r="BN106" s="390">
        <f t="shared" si="56"/>
        <v>5.7109999999999994</v>
      </c>
      <c r="BO106" s="388">
        <v>8.4000000000000005E-2</v>
      </c>
      <c r="BP106" s="389">
        <v>9.5000000000000001E-2</v>
      </c>
      <c r="BQ106" s="389">
        <v>5.3999999999999999E-2</v>
      </c>
      <c r="BR106" s="389">
        <f t="shared" si="57"/>
        <v>0.23299999999999998</v>
      </c>
      <c r="BS106" s="388">
        <v>9.5000000000000001E-2</v>
      </c>
      <c r="BT106" s="391">
        <v>6.0000000000000001E-3</v>
      </c>
      <c r="BU106" s="391">
        <v>4.0000000000000001E-3</v>
      </c>
      <c r="BV106" s="390">
        <v>0.33800000000000002</v>
      </c>
      <c r="BW106" s="388">
        <v>2.1000000000000001E-2</v>
      </c>
      <c r="BX106" s="389">
        <v>0.10100000000000001</v>
      </c>
      <c r="BY106" s="389">
        <v>1.7999999999999999E-2</v>
      </c>
      <c r="BZ106" s="389">
        <f t="shared" si="58"/>
        <v>0.14000000000000001</v>
      </c>
      <c r="CA106" s="388">
        <v>9.7000000000000003E-2</v>
      </c>
      <c r="CB106" s="388">
        <v>3.7999999999999999E-2</v>
      </c>
      <c r="CC106" s="388">
        <v>6.0000000000000001E-3</v>
      </c>
      <c r="CD106" s="390">
        <f t="shared" si="59"/>
        <v>0.28100000000000003</v>
      </c>
      <c r="CE106" s="388">
        <f t="shared" si="60"/>
        <v>5.6920000000000002</v>
      </c>
      <c r="CF106" s="389">
        <f t="shared" si="60"/>
        <v>7.3179999999999996</v>
      </c>
      <c r="CG106" s="389">
        <v>3.2519999999999998</v>
      </c>
      <c r="CH106" s="389">
        <v>1.264</v>
      </c>
      <c r="CI106" s="389">
        <v>0.68100000000000005</v>
      </c>
      <c r="CJ106" s="389">
        <f t="shared" si="61"/>
        <v>18.207000000000001</v>
      </c>
      <c r="CK106" s="388">
        <v>0.89200000000000002</v>
      </c>
      <c r="CL106" s="388">
        <v>2.242</v>
      </c>
      <c r="CM106" s="389">
        <v>3.6070000000000002</v>
      </c>
      <c r="CN106" s="389">
        <v>3.46</v>
      </c>
      <c r="CO106" s="389">
        <f t="shared" si="62"/>
        <v>9.3090000000000011</v>
      </c>
      <c r="CP106" s="390">
        <f t="shared" si="63"/>
        <v>1.4060000000000001</v>
      </c>
      <c r="CQ106" s="392">
        <v>0.21299999999999999</v>
      </c>
      <c r="CR106" s="390">
        <f t="shared" si="64"/>
        <v>30.027000000000001</v>
      </c>
      <c r="CT106" s="268"/>
    </row>
    <row r="107" spans="1:98" ht="12.75" customHeight="1">
      <c r="A107" s="194">
        <v>43070</v>
      </c>
      <c r="B107" s="388">
        <v>1.5089999999999999</v>
      </c>
      <c r="C107" s="389">
        <v>1.601</v>
      </c>
      <c r="D107" s="389">
        <v>0.2</v>
      </c>
      <c r="E107" s="389">
        <v>0.3</v>
      </c>
      <c r="F107" s="389">
        <v>0.32500000000000001</v>
      </c>
      <c r="G107" s="389">
        <f t="shared" si="42"/>
        <v>3.9350000000000001</v>
      </c>
      <c r="H107" s="388">
        <v>0.76300000000000001</v>
      </c>
      <c r="I107" s="389">
        <v>1.0009999999999999</v>
      </c>
      <c r="J107" s="389">
        <v>0.748</v>
      </c>
      <c r="K107" s="389">
        <f t="shared" si="43"/>
        <v>2.5119999999999996</v>
      </c>
      <c r="L107" s="388">
        <v>0.24299999999999999</v>
      </c>
      <c r="M107" s="388">
        <v>0.20300000000000001</v>
      </c>
      <c r="N107" s="390">
        <f t="shared" si="44"/>
        <v>6.8929999999999998</v>
      </c>
      <c r="O107" s="388">
        <v>1.4339999999999999</v>
      </c>
      <c r="P107" s="389">
        <v>0.94499999999999995</v>
      </c>
      <c r="Q107" s="389">
        <v>0.124</v>
      </c>
      <c r="R107" s="389">
        <v>0.14699999999999999</v>
      </c>
      <c r="S107" s="389">
        <v>6.5000000000000002E-2</v>
      </c>
      <c r="T107" s="389">
        <f t="shared" si="45"/>
        <v>2.7149999999999999</v>
      </c>
      <c r="U107" s="388">
        <v>0.25600000000000001</v>
      </c>
      <c r="V107" s="389">
        <v>0.23599999999999999</v>
      </c>
      <c r="W107" s="389">
        <v>0.50800000000000001</v>
      </c>
      <c r="X107" s="389">
        <f t="shared" si="46"/>
        <v>1</v>
      </c>
      <c r="Y107" s="388">
        <v>0.104</v>
      </c>
      <c r="Z107" s="388">
        <v>0.108</v>
      </c>
      <c r="AA107" s="390">
        <f t="shared" si="47"/>
        <v>3.927</v>
      </c>
      <c r="AB107" s="388">
        <v>1.004</v>
      </c>
      <c r="AC107" s="389">
        <v>1.952</v>
      </c>
      <c r="AD107" s="389">
        <v>0.77</v>
      </c>
      <c r="AE107" s="389">
        <v>0.33900000000000002</v>
      </c>
      <c r="AF107" s="389">
        <v>0.10299999999999999</v>
      </c>
      <c r="AG107" s="389">
        <f t="shared" si="48"/>
        <v>4.1680000000000001</v>
      </c>
      <c r="AH107" s="388">
        <v>0.49199999999999999</v>
      </c>
      <c r="AI107" s="389">
        <v>1.198</v>
      </c>
      <c r="AJ107" s="389">
        <v>0.748</v>
      </c>
      <c r="AK107" s="389">
        <f t="shared" si="49"/>
        <v>2.4379999999999997</v>
      </c>
      <c r="AL107" s="388">
        <v>0.4</v>
      </c>
      <c r="AM107" s="388">
        <v>0.23100000000000001</v>
      </c>
      <c r="AN107" s="390">
        <f t="shared" si="50"/>
        <v>7.2370000000000001</v>
      </c>
      <c r="AO107" s="388">
        <v>0.36099999999999999</v>
      </c>
      <c r="AP107" s="389">
        <v>0.309</v>
      </c>
      <c r="AQ107" s="389">
        <v>0.85</v>
      </c>
      <c r="AR107" s="389">
        <v>5.8999999999999997E-2</v>
      </c>
      <c r="AS107" s="389">
        <v>2.3E-2</v>
      </c>
      <c r="AT107" s="389">
        <f t="shared" si="51"/>
        <v>1.6019999999999999</v>
      </c>
      <c r="AU107" s="388">
        <v>0.14099999999999999</v>
      </c>
      <c r="AV107" s="389">
        <v>0.105</v>
      </c>
      <c r="AW107" s="389">
        <v>0.23899999999999999</v>
      </c>
      <c r="AX107" s="389">
        <f t="shared" si="52"/>
        <v>0.48499999999999999</v>
      </c>
      <c r="AY107" s="388">
        <v>5.2999999999999999E-2</v>
      </c>
      <c r="AZ107" s="388">
        <v>5.5E-2</v>
      </c>
      <c r="BA107" s="390">
        <f t="shared" si="53"/>
        <v>2.1949999999999998</v>
      </c>
      <c r="BB107" s="388">
        <v>0.49299999999999999</v>
      </c>
      <c r="BC107" s="389">
        <v>1.5089999999999999</v>
      </c>
      <c r="BD107" s="389">
        <v>0.89400000000000002</v>
      </c>
      <c r="BE107" s="389">
        <v>0.24099999999999999</v>
      </c>
      <c r="BF107" s="389">
        <v>8.7999999999999995E-2</v>
      </c>
      <c r="BG107" s="389">
        <f t="shared" si="54"/>
        <v>3.2250000000000001</v>
      </c>
      <c r="BH107" s="388">
        <v>0.36399999999999999</v>
      </c>
      <c r="BI107" s="389">
        <v>0.55700000000000005</v>
      </c>
      <c r="BJ107" s="389">
        <v>0.65100000000000002</v>
      </c>
      <c r="BK107" s="389">
        <f t="shared" si="55"/>
        <v>1.5720000000000001</v>
      </c>
      <c r="BL107" s="388">
        <v>0.31</v>
      </c>
      <c r="BM107" s="388">
        <v>0.31</v>
      </c>
      <c r="BN107" s="390">
        <f t="shared" si="56"/>
        <v>5.4169999999999998</v>
      </c>
      <c r="BO107" s="388">
        <v>7.0999999999999994E-2</v>
      </c>
      <c r="BP107" s="389">
        <v>7.9000000000000001E-2</v>
      </c>
      <c r="BQ107" s="389">
        <v>4.2000000000000003E-2</v>
      </c>
      <c r="BR107" s="389">
        <f t="shared" si="57"/>
        <v>0.192</v>
      </c>
      <c r="BS107" s="388">
        <v>8.4000000000000005E-2</v>
      </c>
      <c r="BT107" s="391">
        <v>6.0000000000000001E-3</v>
      </c>
      <c r="BU107" s="391">
        <v>0</v>
      </c>
      <c r="BV107" s="390">
        <v>0.28199999999999997</v>
      </c>
      <c r="BW107" s="388">
        <v>1.7000000000000001E-2</v>
      </c>
      <c r="BX107" s="389">
        <v>6.3E-2</v>
      </c>
      <c r="BY107" s="389">
        <v>1.0999999999999999E-2</v>
      </c>
      <c r="BZ107" s="389">
        <f t="shared" si="58"/>
        <v>9.0999999999999998E-2</v>
      </c>
      <c r="CA107" s="388">
        <v>5.2999999999999999E-2</v>
      </c>
      <c r="CB107" s="388">
        <v>3.5000000000000003E-2</v>
      </c>
      <c r="CC107" s="388">
        <v>3.0000000000000001E-3</v>
      </c>
      <c r="CD107" s="390">
        <f>CC107+CB107+CA107+BZ107</f>
        <v>0.182</v>
      </c>
      <c r="CE107" s="388">
        <f t="shared" ref="CE107:CF107" si="65">BW107+BO107+BB107+AO107+AB107+O107+B107</f>
        <v>4.8889999999999993</v>
      </c>
      <c r="CF107" s="389">
        <f t="shared" si="65"/>
        <v>6.4580000000000002</v>
      </c>
      <c r="CG107" s="389">
        <v>2.8580000000000001</v>
      </c>
      <c r="CH107" s="389">
        <v>1.113</v>
      </c>
      <c r="CI107" s="389">
        <v>0.61</v>
      </c>
      <c r="CJ107" s="389">
        <f t="shared" si="61"/>
        <v>15.927999999999999</v>
      </c>
      <c r="CK107" s="388">
        <v>0.71699999999999997</v>
      </c>
      <c r="CL107" s="388">
        <v>2.04</v>
      </c>
      <c r="CM107" s="389">
        <v>3.1379999999999999</v>
      </c>
      <c r="CN107" s="389">
        <v>2.9660000000000002</v>
      </c>
      <c r="CO107" s="389">
        <f t="shared" si="62"/>
        <v>8.1440000000000001</v>
      </c>
      <c r="CP107" s="390">
        <f t="shared" si="63"/>
        <v>1.151</v>
      </c>
      <c r="CQ107" s="392">
        <v>0.193</v>
      </c>
      <c r="CR107" s="390">
        <f t="shared" si="64"/>
        <v>26.132999999999996</v>
      </c>
      <c r="CT107" s="268"/>
    </row>
    <row r="108" spans="1:98" ht="12.75" customHeight="1">
      <c r="A108" s="194">
        <v>43101</v>
      </c>
      <c r="B108" s="388">
        <v>1.4970000000000001</v>
      </c>
      <c r="C108" s="389">
        <v>1.7370000000000001</v>
      </c>
      <c r="D108" s="389">
        <v>0.53100000000000003</v>
      </c>
      <c r="E108" s="389">
        <v>0.33</v>
      </c>
      <c r="F108" s="389">
        <v>0.33</v>
      </c>
      <c r="G108" s="389">
        <f t="shared" si="42"/>
        <v>4.4249999999999998</v>
      </c>
      <c r="H108" s="388">
        <v>0.26400000000000001</v>
      </c>
      <c r="I108" s="389">
        <v>1.0189999999999999</v>
      </c>
      <c r="J108" s="389">
        <v>0.44</v>
      </c>
      <c r="K108" s="389">
        <f t="shared" si="43"/>
        <v>1.7229999999999999</v>
      </c>
      <c r="L108" s="388">
        <v>0.32700000000000001</v>
      </c>
      <c r="M108" s="388">
        <v>0.183</v>
      </c>
      <c r="N108" s="390">
        <f t="shared" si="44"/>
        <v>6.6579999999999995</v>
      </c>
      <c r="O108" s="388">
        <v>1.55</v>
      </c>
      <c r="P108" s="389">
        <v>0.92600000000000005</v>
      </c>
      <c r="Q108" s="389">
        <v>0.16800000000000001</v>
      </c>
      <c r="R108" s="389">
        <v>0.155</v>
      </c>
      <c r="S108" s="389">
        <v>3.9E-2</v>
      </c>
      <c r="T108" s="389">
        <f t="shared" si="45"/>
        <v>2.8380000000000001</v>
      </c>
      <c r="U108" s="388">
        <v>4.2000000000000003E-2</v>
      </c>
      <c r="V108" s="389">
        <v>0.25900000000000001</v>
      </c>
      <c r="W108" s="389">
        <v>0.32300000000000001</v>
      </c>
      <c r="X108" s="389">
        <f t="shared" si="46"/>
        <v>0.624</v>
      </c>
      <c r="Y108" s="388">
        <v>0.112</v>
      </c>
      <c r="Z108" s="388">
        <v>0.122</v>
      </c>
      <c r="AA108" s="390">
        <f t="shared" si="47"/>
        <v>3.6960000000000002</v>
      </c>
      <c r="AB108" s="388">
        <v>1.1519999999999999</v>
      </c>
      <c r="AC108" s="389">
        <v>2.2000000000000002</v>
      </c>
      <c r="AD108" s="389">
        <v>0.99199999999999999</v>
      </c>
      <c r="AE108" s="389">
        <v>0.36299999999999999</v>
      </c>
      <c r="AF108" s="389">
        <v>4.2999999999999997E-2</v>
      </c>
      <c r="AG108" s="389">
        <f t="shared" si="48"/>
        <v>4.7500000000000009</v>
      </c>
      <c r="AH108" s="388">
        <v>0.18099999999999999</v>
      </c>
      <c r="AI108" s="389">
        <v>1.1990000000000001</v>
      </c>
      <c r="AJ108" s="389">
        <v>0.47199999999999998</v>
      </c>
      <c r="AK108" s="389">
        <f t="shared" si="49"/>
        <v>1.8520000000000001</v>
      </c>
      <c r="AL108" s="388">
        <v>0.52900000000000003</v>
      </c>
      <c r="AM108" s="388">
        <v>0.45800000000000002</v>
      </c>
      <c r="AN108" s="390">
        <f t="shared" si="50"/>
        <v>7.5890000000000013</v>
      </c>
      <c r="AO108" s="388">
        <v>0.47099999999999997</v>
      </c>
      <c r="AP108" s="389">
        <v>0.26400000000000001</v>
      </c>
      <c r="AQ108" s="389">
        <v>0.92100000000000004</v>
      </c>
      <c r="AR108" s="389">
        <v>6.0999999999999999E-2</v>
      </c>
      <c r="AS108" s="389">
        <v>1.0999999999999999E-2</v>
      </c>
      <c r="AT108" s="389">
        <f t="shared" si="51"/>
        <v>1.728</v>
      </c>
      <c r="AU108" s="388">
        <v>3.9E-2</v>
      </c>
      <c r="AV108" s="389">
        <v>0.11</v>
      </c>
      <c r="AW108" s="389">
        <v>0.11700000000000001</v>
      </c>
      <c r="AX108" s="389">
        <f t="shared" si="52"/>
        <v>0.26600000000000001</v>
      </c>
      <c r="AY108" s="388">
        <v>4.5999999999999999E-2</v>
      </c>
      <c r="AZ108" s="388">
        <v>4.2999999999999997E-2</v>
      </c>
      <c r="BA108" s="390">
        <f t="shared" si="53"/>
        <v>2.0830000000000002</v>
      </c>
      <c r="BB108" s="388">
        <v>0.47799999999999998</v>
      </c>
      <c r="BC108" s="389">
        <v>1.5629999999999999</v>
      </c>
      <c r="BD108" s="389">
        <v>0.97199999999999998</v>
      </c>
      <c r="BE108" s="389">
        <v>0.22700000000000001</v>
      </c>
      <c r="BF108" s="389">
        <v>4.1000000000000002E-2</v>
      </c>
      <c r="BG108" s="389">
        <f t="shared" si="54"/>
        <v>3.2809999999999997</v>
      </c>
      <c r="BH108" s="388">
        <v>0.314</v>
      </c>
      <c r="BI108" s="389">
        <v>0.624</v>
      </c>
      <c r="BJ108" s="389">
        <v>0.443</v>
      </c>
      <c r="BK108" s="389">
        <f t="shared" si="55"/>
        <v>1.381</v>
      </c>
      <c r="BL108" s="388">
        <v>0.44700000000000001</v>
      </c>
      <c r="BM108" s="388">
        <v>0.29599999999999999</v>
      </c>
      <c r="BN108" s="390">
        <f t="shared" si="56"/>
        <v>5.4049999999999994</v>
      </c>
      <c r="BO108" s="388">
        <v>7.2999999999999995E-2</v>
      </c>
      <c r="BP108" s="389">
        <v>0.1</v>
      </c>
      <c r="BQ108" s="389">
        <v>4.8000000000000001E-2</v>
      </c>
      <c r="BR108" s="389">
        <f t="shared" si="57"/>
        <v>0.22099999999999997</v>
      </c>
      <c r="BS108" s="388">
        <v>4.2000000000000003E-2</v>
      </c>
      <c r="BT108" s="391">
        <v>8.0000000000000002E-3</v>
      </c>
      <c r="BU108" s="388">
        <v>1E-3</v>
      </c>
      <c r="BV108" s="390">
        <v>0.27200000000000002</v>
      </c>
      <c r="BW108" s="388">
        <v>0.02</v>
      </c>
      <c r="BX108" s="389">
        <v>6.2E-2</v>
      </c>
      <c r="BY108" s="389">
        <v>4.4999999999999998E-2</v>
      </c>
      <c r="BZ108" s="389">
        <f t="shared" si="58"/>
        <v>0.127</v>
      </c>
      <c r="CA108" s="388">
        <v>0</v>
      </c>
      <c r="CB108" s="388">
        <v>0</v>
      </c>
      <c r="CC108" s="388">
        <v>2E-3</v>
      </c>
      <c r="CD108" s="390">
        <f t="shared" ref="CD108:CD118" si="66">CC108+CB108+CA108+BZ108</f>
        <v>0.129</v>
      </c>
      <c r="CE108" s="388">
        <v>5.2409999999999997</v>
      </c>
      <c r="CF108" s="389">
        <v>6.8520000000000003</v>
      </c>
      <c r="CG108" s="389">
        <v>3.6509999999999998</v>
      </c>
      <c r="CH108" s="389">
        <v>1.1419999999999999</v>
      </c>
      <c r="CI108" s="389">
        <v>0.46500000000000002</v>
      </c>
      <c r="CJ108" s="389">
        <f t="shared" si="61"/>
        <v>17.350999999999999</v>
      </c>
      <c r="CK108" s="388">
        <v>0.45</v>
      </c>
      <c r="CL108" s="388">
        <v>0.84399999999999997</v>
      </c>
      <c r="CM108" s="389">
        <v>3.2610000000000001</v>
      </c>
      <c r="CN108" s="389">
        <v>1.82</v>
      </c>
      <c r="CO108" s="389">
        <f t="shared" si="62"/>
        <v>5.9250000000000007</v>
      </c>
      <c r="CP108" s="390">
        <v>1.5029999999999999</v>
      </c>
      <c r="CQ108" s="392">
        <v>0.65500000000000003</v>
      </c>
      <c r="CR108" s="390">
        <f>N108+AA108+AN108+BA108+BN108+BV108+CD108</f>
        <v>25.832000000000004</v>
      </c>
      <c r="CT108" s="268"/>
    </row>
    <row r="109" spans="1:98" ht="12.75" customHeight="1">
      <c r="A109" s="194">
        <v>43132</v>
      </c>
      <c r="B109" s="388">
        <v>1.534</v>
      </c>
      <c r="C109" s="389">
        <v>1.7829999999999999</v>
      </c>
      <c r="D109" s="389">
        <v>0.57499999999999996</v>
      </c>
      <c r="E109" s="389">
        <v>0.318</v>
      </c>
      <c r="F109" s="389">
        <v>0.318</v>
      </c>
      <c r="G109" s="389">
        <f t="shared" si="42"/>
        <v>4.5279999999999996</v>
      </c>
      <c r="H109" s="388">
        <v>0.253</v>
      </c>
      <c r="I109" s="389">
        <v>1.06</v>
      </c>
      <c r="J109" s="389">
        <v>0.373</v>
      </c>
      <c r="K109" s="389">
        <f t="shared" si="43"/>
        <v>1.6860000000000002</v>
      </c>
      <c r="L109" s="388">
        <v>0.34699999999999998</v>
      </c>
      <c r="M109" s="388">
        <v>9.4E-2</v>
      </c>
      <c r="N109" s="390">
        <f t="shared" si="44"/>
        <v>6.6550000000000002</v>
      </c>
      <c r="O109" s="388">
        <v>1.615</v>
      </c>
      <c r="P109" s="389">
        <v>0.995</v>
      </c>
      <c r="Q109" s="389">
        <v>0.19</v>
      </c>
      <c r="R109" s="389">
        <v>0.158</v>
      </c>
      <c r="S109" s="389">
        <v>5.3999999999999999E-2</v>
      </c>
      <c r="T109" s="389">
        <f t="shared" si="45"/>
        <v>3.0119999999999996</v>
      </c>
      <c r="U109" s="388">
        <v>7.2999999999999995E-2</v>
      </c>
      <c r="V109" s="389">
        <v>0.27900000000000003</v>
      </c>
      <c r="W109" s="389">
        <v>0.312</v>
      </c>
      <c r="X109" s="389">
        <f t="shared" si="46"/>
        <v>0.66400000000000003</v>
      </c>
      <c r="Y109" s="388">
        <v>0.11700000000000001</v>
      </c>
      <c r="Z109" s="388">
        <v>0.10100000000000001</v>
      </c>
      <c r="AA109" s="390">
        <f t="shared" si="47"/>
        <v>3.8939999999999997</v>
      </c>
      <c r="AB109" s="388">
        <v>1.1319999999999999</v>
      </c>
      <c r="AC109" s="389">
        <v>2.2120000000000002</v>
      </c>
      <c r="AD109" s="389">
        <v>1.2809999999999999</v>
      </c>
      <c r="AE109" s="389">
        <v>0.36699999999999999</v>
      </c>
      <c r="AF109" s="389">
        <v>4.9000000000000002E-2</v>
      </c>
      <c r="AG109" s="389">
        <f t="shared" si="48"/>
        <v>5.0410000000000004</v>
      </c>
      <c r="AH109" s="388">
        <v>0.19600000000000001</v>
      </c>
      <c r="AI109" s="389">
        <v>1.3919999999999999</v>
      </c>
      <c r="AJ109" s="389">
        <v>0.41499999999999998</v>
      </c>
      <c r="AK109" s="389">
        <f t="shared" si="49"/>
        <v>2.0029999999999997</v>
      </c>
      <c r="AL109" s="388">
        <v>0.45600000000000002</v>
      </c>
      <c r="AM109" s="388">
        <v>0.309</v>
      </c>
      <c r="AN109" s="390">
        <f t="shared" si="50"/>
        <v>7.8090000000000011</v>
      </c>
      <c r="AO109" s="388">
        <v>0.40899999999999997</v>
      </c>
      <c r="AP109" s="389">
        <v>0.30399999999999999</v>
      </c>
      <c r="AQ109" s="389">
        <v>0.97799999999999998</v>
      </c>
      <c r="AR109" s="389">
        <v>6.9000000000000006E-2</v>
      </c>
      <c r="AS109" s="389">
        <v>1.2999999999999999E-2</v>
      </c>
      <c r="AT109" s="389">
        <f t="shared" si="51"/>
        <v>1.7729999999999997</v>
      </c>
      <c r="AU109" s="388">
        <v>4.2999999999999997E-2</v>
      </c>
      <c r="AV109" s="389">
        <v>0.11700000000000001</v>
      </c>
      <c r="AW109" s="389">
        <v>0.16200000000000001</v>
      </c>
      <c r="AX109" s="389">
        <f t="shared" si="52"/>
        <v>0.32200000000000001</v>
      </c>
      <c r="AY109" s="388">
        <v>4.8000000000000001E-2</v>
      </c>
      <c r="AZ109" s="388">
        <v>3.7999999999999999E-2</v>
      </c>
      <c r="BA109" s="390">
        <f t="shared" si="53"/>
        <v>2.1809999999999996</v>
      </c>
      <c r="BB109" s="388">
        <v>0.47899999999999998</v>
      </c>
      <c r="BC109" s="389">
        <v>1.5620000000000001</v>
      </c>
      <c r="BD109" s="389">
        <v>0.96299999999999997</v>
      </c>
      <c r="BE109" s="389">
        <v>0.25</v>
      </c>
      <c r="BF109" s="389">
        <v>4.5999999999999999E-2</v>
      </c>
      <c r="BG109" s="389">
        <f t="shared" si="54"/>
        <v>3.3</v>
      </c>
      <c r="BH109" s="388">
        <v>0.29299999999999998</v>
      </c>
      <c r="BI109" s="389">
        <v>0.56100000000000005</v>
      </c>
      <c r="BJ109" s="389">
        <v>0.40300000000000002</v>
      </c>
      <c r="BK109" s="389">
        <f t="shared" si="55"/>
        <v>1.2570000000000001</v>
      </c>
      <c r="BL109" s="388">
        <v>0.40899999999999997</v>
      </c>
      <c r="BM109" s="388">
        <v>0.16200000000000001</v>
      </c>
      <c r="BN109" s="390">
        <f t="shared" si="56"/>
        <v>5.1280000000000001</v>
      </c>
      <c r="BO109" s="388">
        <v>9.2999999999999999E-2</v>
      </c>
      <c r="BP109" s="389">
        <v>0.109</v>
      </c>
      <c r="BQ109" s="389">
        <v>5.5E-2</v>
      </c>
      <c r="BR109" s="389">
        <f t="shared" si="57"/>
        <v>0.25700000000000001</v>
      </c>
      <c r="BS109" s="388">
        <v>5.5E-2</v>
      </c>
      <c r="BT109" s="391">
        <v>8.0000000000000002E-3</v>
      </c>
      <c r="BU109" s="391">
        <v>0</v>
      </c>
      <c r="BV109" s="390">
        <v>0.32</v>
      </c>
      <c r="BW109" s="388">
        <v>3.7999999999999999E-2</v>
      </c>
      <c r="BX109" s="389">
        <v>9.1999999999999998E-2</v>
      </c>
      <c r="BY109" s="389">
        <v>7.2999999999999995E-2</v>
      </c>
      <c r="BZ109" s="389">
        <f t="shared" si="58"/>
        <v>0.20300000000000001</v>
      </c>
      <c r="CA109" s="388">
        <v>0</v>
      </c>
      <c r="CB109" s="388">
        <v>0</v>
      </c>
      <c r="CC109" s="388">
        <v>4.0000000000000001E-3</v>
      </c>
      <c r="CD109" s="390">
        <f t="shared" si="66"/>
        <v>0.20700000000000002</v>
      </c>
      <c r="CE109" s="388">
        <v>5.3</v>
      </c>
      <c r="CF109" s="389">
        <v>7.0570000000000004</v>
      </c>
      <c r="CG109" s="389">
        <v>4.056</v>
      </c>
      <c r="CH109" s="389">
        <v>1.2090000000000001</v>
      </c>
      <c r="CI109" s="389">
        <v>0.48399999999999999</v>
      </c>
      <c r="CJ109" s="389">
        <f t="shared" si="61"/>
        <v>18.106000000000002</v>
      </c>
      <c r="CK109" s="388">
        <v>0.27900000000000003</v>
      </c>
      <c r="CL109" s="388">
        <v>0.86699999999999999</v>
      </c>
      <c r="CM109" s="389">
        <v>3.472</v>
      </c>
      <c r="CN109" s="389">
        <v>1.7250000000000001</v>
      </c>
      <c r="CO109" s="389">
        <f t="shared" si="62"/>
        <v>6.0640000000000001</v>
      </c>
      <c r="CP109" s="390">
        <v>1.4239999999999999</v>
      </c>
      <c r="CQ109" s="392">
        <v>0.42899999999999999</v>
      </c>
      <c r="CR109" s="390">
        <f t="shared" ref="CR109:CR118" si="67">N109+AA109+AN109+BA109+BN109+BV109+CD109</f>
        <v>26.194000000000003</v>
      </c>
      <c r="CT109" s="268"/>
    </row>
    <row r="110" spans="1:98" ht="12.75" customHeight="1">
      <c r="A110" s="194">
        <v>43160</v>
      </c>
      <c r="B110" s="388">
        <v>1.7509999999999999</v>
      </c>
      <c r="C110" s="389">
        <v>1.8480000000000001</v>
      </c>
      <c r="D110" s="389">
        <v>0.52100000000000002</v>
      </c>
      <c r="E110" s="389">
        <v>0.33400000000000002</v>
      </c>
      <c r="F110" s="389">
        <v>0.33400000000000002</v>
      </c>
      <c r="G110" s="389">
        <f t="shared" si="42"/>
        <v>4.7879999999999994</v>
      </c>
      <c r="H110" s="388">
        <v>0.28799999999999998</v>
      </c>
      <c r="I110" s="389">
        <v>1.085</v>
      </c>
      <c r="J110" s="389">
        <v>0.42099999999999999</v>
      </c>
      <c r="K110" s="389">
        <f t="shared" si="43"/>
        <v>1.794</v>
      </c>
      <c r="L110" s="388">
        <v>0.39500000000000002</v>
      </c>
      <c r="M110" s="388">
        <v>9.2999999999999999E-2</v>
      </c>
      <c r="N110" s="390">
        <f t="shared" si="44"/>
        <v>7.0699999999999985</v>
      </c>
      <c r="O110" s="388">
        <v>1.778</v>
      </c>
      <c r="P110" s="389">
        <v>1.0489999999999999</v>
      </c>
      <c r="Q110" s="389">
        <v>0.20100000000000001</v>
      </c>
      <c r="R110" s="389">
        <v>0.16200000000000001</v>
      </c>
      <c r="S110" s="389">
        <v>4.2999999999999997E-2</v>
      </c>
      <c r="T110" s="389">
        <f t="shared" si="45"/>
        <v>3.2330000000000001</v>
      </c>
      <c r="U110" s="388">
        <v>7.9000000000000001E-2</v>
      </c>
      <c r="V110" s="389">
        <v>0.28399999999999997</v>
      </c>
      <c r="W110" s="389">
        <v>0.38200000000000001</v>
      </c>
      <c r="X110" s="389">
        <f t="shared" si="46"/>
        <v>0.745</v>
      </c>
      <c r="Y110" s="388">
        <v>0.13400000000000001</v>
      </c>
      <c r="Z110" s="388">
        <v>0.18099999999999999</v>
      </c>
      <c r="AA110" s="390">
        <f t="shared" si="47"/>
        <v>4.2930000000000001</v>
      </c>
      <c r="AB110" s="388">
        <v>1.2789999999999999</v>
      </c>
      <c r="AC110" s="389">
        <v>2.3490000000000002</v>
      </c>
      <c r="AD110" s="389">
        <v>1.103</v>
      </c>
      <c r="AE110" s="389">
        <v>0.433</v>
      </c>
      <c r="AF110" s="389">
        <v>4.7E-2</v>
      </c>
      <c r="AG110" s="389">
        <f t="shared" si="48"/>
        <v>5.2109999999999994</v>
      </c>
      <c r="AH110" s="388">
        <v>0.23799999999999999</v>
      </c>
      <c r="AI110" s="389">
        <v>1.2909999999999999</v>
      </c>
      <c r="AJ110" s="389">
        <v>0.32800000000000001</v>
      </c>
      <c r="AK110" s="389">
        <f t="shared" si="49"/>
        <v>1.857</v>
      </c>
      <c r="AL110" s="388">
        <v>0.53900000000000003</v>
      </c>
      <c r="AM110" s="388">
        <v>0.376</v>
      </c>
      <c r="AN110" s="390">
        <f t="shared" si="50"/>
        <v>7.9829999999999997</v>
      </c>
      <c r="AO110" s="388">
        <v>0.43</v>
      </c>
      <c r="AP110" s="389">
        <v>0.313</v>
      </c>
      <c r="AQ110" s="389">
        <v>1.097</v>
      </c>
      <c r="AR110" s="389">
        <v>6.9000000000000006E-2</v>
      </c>
      <c r="AS110" s="389">
        <v>1.4E-2</v>
      </c>
      <c r="AT110" s="389">
        <f t="shared" si="51"/>
        <v>1.9229999999999998</v>
      </c>
      <c r="AU110" s="388">
        <v>2.8000000000000001E-2</v>
      </c>
      <c r="AV110" s="389">
        <v>0.123</v>
      </c>
      <c r="AW110" s="389">
        <v>0.24199999999999999</v>
      </c>
      <c r="AX110" s="389">
        <f t="shared" si="52"/>
        <v>0.39300000000000002</v>
      </c>
      <c r="AY110" s="388">
        <v>5.8000000000000003E-2</v>
      </c>
      <c r="AZ110" s="388">
        <v>3.5000000000000003E-2</v>
      </c>
      <c r="BA110" s="390">
        <f t="shared" si="53"/>
        <v>2.4089999999999998</v>
      </c>
      <c r="BB110" s="388">
        <v>0.54400000000000004</v>
      </c>
      <c r="BC110" s="389">
        <v>1.833</v>
      </c>
      <c r="BD110" s="389">
        <v>1.0389999999999999</v>
      </c>
      <c r="BE110" s="389">
        <v>0.26500000000000001</v>
      </c>
      <c r="BF110" s="389">
        <v>5.3999999999999999E-2</v>
      </c>
      <c r="BG110" s="389">
        <f t="shared" si="54"/>
        <v>3.7349999999999994</v>
      </c>
      <c r="BH110" s="388">
        <v>0.26100000000000001</v>
      </c>
      <c r="BI110" s="389">
        <v>0.58499999999999996</v>
      </c>
      <c r="BJ110" s="389">
        <v>0.48199999999999998</v>
      </c>
      <c r="BK110" s="389">
        <f t="shared" si="55"/>
        <v>1.3279999999999998</v>
      </c>
      <c r="BL110" s="388">
        <v>0.47399999999999998</v>
      </c>
      <c r="BM110" s="388">
        <v>0.26500000000000001</v>
      </c>
      <c r="BN110" s="390">
        <f t="shared" si="56"/>
        <v>5.8019999999999996</v>
      </c>
      <c r="BO110" s="388">
        <v>0.10100000000000001</v>
      </c>
      <c r="BP110" s="389">
        <v>0.10299999999999999</v>
      </c>
      <c r="BQ110" s="389">
        <v>0.05</v>
      </c>
      <c r="BR110" s="389">
        <f t="shared" si="57"/>
        <v>0.254</v>
      </c>
      <c r="BS110" s="388">
        <v>5.7000000000000002E-2</v>
      </c>
      <c r="BT110" s="391">
        <v>8.0000000000000002E-3</v>
      </c>
      <c r="BU110" s="391">
        <v>1E-3</v>
      </c>
      <c r="BV110" s="390">
        <v>0.32</v>
      </c>
      <c r="BW110" s="388">
        <v>3.2000000000000001E-2</v>
      </c>
      <c r="BX110" s="389">
        <v>0.112</v>
      </c>
      <c r="BY110" s="389">
        <v>5.5E-2</v>
      </c>
      <c r="BZ110" s="389">
        <f t="shared" si="58"/>
        <v>0.19900000000000001</v>
      </c>
      <c r="CA110" s="388">
        <v>0</v>
      </c>
      <c r="CB110" s="388">
        <v>0</v>
      </c>
      <c r="CC110" s="388">
        <v>2E-3</v>
      </c>
      <c r="CD110" s="390">
        <f t="shared" si="66"/>
        <v>0.20100000000000001</v>
      </c>
      <c r="CE110" s="388">
        <v>5.915</v>
      </c>
      <c r="CF110" s="389">
        <v>7.6070000000000002</v>
      </c>
      <c r="CG110" s="389">
        <v>4.032</v>
      </c>
      <c r="CH110" s="389">
        <v>1.3260000000000001</v>
      </c>
      <c r="CI110" s="389">
        <v>0.498</v>
      </c>
      <c r="CJ110" s="389">
        <f t="shared" si="61"/>
        <v>19.378000000000004</v>
      </c>
      <c r="CK110" s="388">
        <v>0.39700000000000002</v>
      </c>
      <c r="CL110" s="388">
        <v>0.9</v>
      </c>
      <c r="CM110" s="389">
        <v>3.4180000000000001</v>
      </c>
      <c r="CN110" s="389">
        <v>1.8740000000000001</v>
      </c>
      <c r="CO110" s="389">
        <f t="shared" si="62"/>
        <v>6.1920000000000002</v>
      </c>
      <c r="CP110" s="390">
        <v>1.663</v>
      </c>
      <c r="CQ110" s="392">
        <v>0.55600000000000005</v>
      </c>
      <c r="CR110" s="390">
        <f t="shared" si="67"/>
        <v>28.077999999999999</v>
      </c>
      <c r="CT110" s="268"/>
    </row>
    <row r="111" spans="1:98" ht="12.75" customHeight="1">
      <c r="A111" s="194">
        <v>43191</v>
      </c>
      <c r="B111" s="388">
        <v>1.4419999999999999</v>
      </c>
      <c r="C111" s="389">
        <v>1.7969999999999999</v>
      </c>
      <c r="D111" s="389">
        <v>0.49399999999999999</v>
      </c>
      <c r="E111" s="389">
        <v>0.30399999999999999</v>
      </c>
      <c r="F111" s="389">
        <v>0.30399999999999999</v>
      </c>
      <c r="G111" s="389">
        <f t="shared" si="42"/>
        <v>4.3410000000000002</v>
      </c>
      <c r="H111" s="388">
        <v>0.25600000000000001</v>
      </c>
      <c r="I111" s="389">
        <v>1.119</v>
      </c>
      <c r="J111" s="389">
        <v>0.45400000000000001</v>
      </c>
      <c r="K111" s="389">
        <f t="shared" si="43"/>
        <v>1.829</v>
      </c>
      <c r="L111" s="388">
        <v>0.317</v>
      </c>
      <c r="M111" s="388">
        <v>7.8E-2</v>
      </c>
      <c r="N111" s="390">
        <f t="shared" si="44"/>
        <v>6.5650000000000004</v>
      </c>
      <c r="O111" s="388">
        <v>1.448</v>
      </c>
      <c r="P111" s="389">
        <v>0.93400000000000005</v>
      </c>
      <c r="Q111" s="389">
        <v>0.19600000000000001</v>
      </c>
      <c r="R111" s="389">
        <v>0.16300000000000001</v>
      </c>
      <c r="S111" s="389">
        <v>4.3999999999999997E-2</v>
      </c>
      <c r="T111" s="389">
        <f t="shared" si="45"/>
        <v>2.7850000000000001</v>
      </c>
      <c r="U111" s="388">
        <v>5.7000000000000002E-2</v>
      </c>
      <c r="V111" s="389">
        <v>0.26900000000000002</v>
      </c>
      <c r="W111" s="389">
        <v>0.35799999999999998</v>
      </c>
      <c r="X111" s="389">
        <f t="shared" si="46"/>
        <v>0.68399999999999994</v>
      </c>
      <c r="Y111" s="388">
        <v>0.12</v>
      </c>
      <c r="Z111" s="388">
        <v>9.9000000000000005E-2</v>
      </c>
      <c r="AA111" s="390">
        <f t="shared" si="47"/>
        <v>3.6880000000000006</v>
      </c>
      <c r="AB111" s="388">
        <v>1.07</v>
      </c>
      <c r="AC111" s="389">
        <v>2.028</v>
      </c>
      <c r="AD111" s="389">
        <v>0.94099999999999995</v>
      </c>
      <c r="AE111" s="389">
        <v>0.39100000000000001</v>
      </c>
      <c r="AF111" s="389">
        <v>4.9000000000000002E-2</v>
      </c>
      <c r="AG111" s="389">
        <f t="shared" si="48"/>
        <v>4.4790000000000001</v>
      </c>
      <c r="AH111" s="388">
        <v>0.23</v>
      </c>
      <c r="AI111" s="389">
        <v>1.331</v>
      </c>
      <c r="AJ111" s="389">
        <v>0.42199999999999999</v>
      </c>
      <c r="AK111" s="389">
        <f t="shared" si="49"/>
        <v>1.9829999999999999</v>
      </c>
      <c r="AL111" s="388">
        <v>0.496</v>
      </c>
      <c r="AM111" s="388">
        <v>0.29599999999999999</v>
      </c>
      <c r="AN111" s="390">
        <f t="shared" si="50"/>
        <v>7.2540000000000004</v>
      </c>
      <c r="AO111" s="388">
        <v>0.39</v>
      </c>
      <c r="AP111" s="389">
        <v>0.34699999999999998</v>
      </c>
      <c r="AQ111" s="389">
        <v>1</v>
      </c>
      <c r="AR111" s="389">
        <v>0.08</v>
      </c>
      <c r="AS111" s="389">
        <v>1.6E-2</v>
      </c>
      <c r="AT111" s="389">
        <f t="shared" si="51"/>
        <v>1.8330000000000002</v>
      </c>
      <c r="AU111" s="388">
        <v>0.05</v>
      </c>
      <c r="AV111" s="389">
        <v>0.11899999999999999</v>
      </c>
      <c r="AW111" s="389">
        <v>0.16900000000000001</v>
      </c>
      <c r="AX111" s="389">
        <f t="shared" si="52"/>
        <v>0.33799999999999997</v>
      </c>
      <c r="AY111" s="388">
        <v>5.7000000000000002E-2</v>
      </c>
      <c r="AZ111" s="388">
        <v>3.3000000000000002E-2</v>
      </c>
      <c r="BA111" s="390">
        <f t="shared" si="53"/>
        <v>2.2610000000000001</v>
      </c>
      <c r="BB111" s="388">
        <v>0.46400000000000002</v>
      </c>
      <c r="BC111" s="389">
        <v>1.53</v>
      </c>
      <c r="BD111" s="389">
        <v>0.89</v>
      </c>
      <c r="BE111" s="389">
        <v>0.24299999999999999</v>
      </c>
      <c r="BF111" s="389">
        <v>4.7E-2</v>
      </c>
      <c r="BG111" s="389">
        <f t="shared" si="54"/>
        <v>3.1739999999999999</v>
      </c>
      <c r="BH111" s="388">
        <v>0.27100000000000002</v>
      </c>
      <c r="BI111" s="389">
        <v>0.60399999999999998</v>
      </c>
      <c r="BJ111" s="389">
        <v>0.435</v>
      </c>
      <c r="BK111" s="389">
        <f t="shared" si="55"/>
        <v>1.31</v>
      </c>
      <c r="BL111" s="388">
        <v>0.45500000000000002</v>
      </c>
      <c r="BM111" s="388">
        <v>0.184</v>
      </c>
      <c r="BN111" s="390">
        <f t="shared" si="56"/>
        <v>5.1230000000000002</v>
      </c>
      <c r="BO111" s="388">
        <v>7.9000000000000001E-2</v>
      </c>
      <c r="BP111" s="389">
        <v>0.10100000000000001</v>
      </c>
      <c r="BQ111" s="389">
        <v>0.05</v>
      </c>
      <c r="BR111" s="389">
        <f t="shared" si="57"/>
        <v>0.22999999999999998</v>
      </c>
      <c r="BS111" s="388">
        <v>5.5E-2</v>
      </c>
      <c r="BT111" s="391">
        <v>7.0000000000000001E-3</v>
      </c>
      <c r="BU111" s="391">
        <v>2E-3</v>
      </c>
      <c r="BV111" s="390">
        <v>0.29399999999999998</v>
      </c>
      <c r="BW111" s="388">
        <v>3.6999999999999998E-2</v>
      </c>
      <c r="BX111" s="389">
        <v>7.0999999999999994E-2</v>
      </c>
      <c r="BY111" s="389">
        <v>4.8000000000000001E-2</v>
      </c>
      <c r="BZ111" s="389">
        <f t="shared" si="58"/>
        <v>0.15599999999999997</v>
      </c>
      <c r="CA111" s="388">
        <v>0</v>
      </c>
      <c r="CB111" s="388">
        <v>0</v>
      </c>
      <c r="CC111" s="388">
        <v>5.0000000000000001E-3</v>
      </c>
      <c r="CD111" s="390">
        <f t="shared" si="66"/>
        <v>0.16099999999999998</v>
      </c>
      <c r="CE111" s="388">
        <v>4.93</v>
      </c>
      <c r="CF111" s="389">
        <v>6.8079999999999998</v>
      </c>
      <c r="CG111" s="389">
        <v>3.577</v>
      </c>
      <c r="CH111" s="389">
        <v>1.23</v>
      </c>
      <c r="CI111" s="389">
        <v>0.46600000000000003</v>
      </c>
      <c r="CJ111" s="389">
        <f t="shared" si="61"/>
        <v>17.010999999999999</v>
      </c>
      <c r="CK111" s="388">
        <v>0.23799999999999999</v>
      </c>
      <c r="CL111" s="388">
        <v>0.873</v>
      </c>
      <c r="CM111" s="389">
        <v>3.4969999999999999</v>
      </c>
      <c r="CN111" s="389">
        <v>1.8540000000000001</v>
      </c>
      <c r="CO111" s="389">
        <f t="shared" si="62"/>
        <v>6.2240000000000002</v>
      </c>
      <c r="CP111" s="390">
        <v>1.49</v>
      </c>
      <c r="CQ111" s="392">
        <v>0.45900000000000002</v>
      </c>
      <c r="CR111" s="390">
        <f t="shared" si="67"/>
        <v>25.346000000000004</v>
      </c>
      <c r="CT111" s="268"/>
    </row>
    <row r="112" spans="1:98" ht="12.75" customHeight="1">
      <c r="A112" s="194">
        <v>43221</v>
      </c>
      <c r="B112" s="388">
        <v>1.823</v>
      </c>
      <c r="C112" s="389">
        <v>2.028</v>
      </c>
      <c r="D112" s="389">
        <v>0.56999999999999995</v>
      </c>
      <c r="E112" s="389">
        <v>0.43099999999999999</v>
      </c>
      <c r="F112" s="389">
        <v>0.43099999999999999</v>
      </c>
      <c r="G112" s="389">
        <f t="shared" si="42"/>
        <v>5.2830000000000004</v>
      </c>
      <c r="H112" s="388">
        <v>0.34200000000000003</v>
      </c>
      <c r="I112" s="389">
        <v>1.212</v>
      </c>
      <c r="J112" s="389">
        <v>0.32</v>
      </c>
      <c r="K112" s="389">
        <f t="shared" si="43"/>
        <v>1.8740000000000001</v>
      </c>
      <c r="L112" s="388">
        <v>0.36499999999999999</v>
      </c>
      <c r="M112" s="388">
        <v>0.152</v>
      </c>
      <c r="N112" s="390">
        <f t="shared" si="44"/>
        <v>7.6740000000000004</v>
      </c>
      <c r="O112" s="388">
        <v>2.0299999999999998</v>
      </c>
      <c r="P112" s="389">
        <v>1.1919999999999999</v>
      </c>
      <c r="Q112" s="389">
        <v>0.251</v>
      </c>
      <c r="R112" s="389">
        <v>0.20899999999999999</v>
      </c>
      <c r="S112" s="389">
        <v>4.7E-2</v>
      </c>
      <c r="T112" s="389">
        <f t="shared" si="45"/>
        <v>3.7289999999999996</v>
      </c>
      <c r="U112" s="388">
        <v>7.5999999999999998E-2</v>
      </c>
      <c r="V112" s="389">
        <v>0.32900000000000001</v>
      </c>
      <c r="W112" s="389">
        <v>0.35799999999999998</v>
      </c>
      <c r="X112" s="389">
        <f t="shared" si="46"/>
        <v>0.76300000000000001</v>
      </c>
      <c r="Y112" s="388">
        <v>0.13200000000000001</v>
      </c>
      <c r="Z112" s="388">
        <v>0.10199999999999999</v>
      </c>
      <c r="AA112" s="390">
        <f t="shared" si="47"/>
        <v>4.726</v>
      </c>
      <c r="AB112" s="388">
        <v>1.3129999999999999</v>
      </c>
      <c r="AC112" s="389">
        <v>2.4660000000000002</v>
      </c>
      <c r="AD112" s="389">
        <v>1.157</v>
      </c>
      <c r="AE112" s="389">
        <v>0.46899999999999997</v>
      </c>
      <c r="AF112" s="389">
        <v>5.1999999999999998E-2</v>
      </c>
      <c r="AG112" s="389">
        <f t="shared" si="48"/>
        <v>5.4569999999999999</v>
      </c>
      <c r="AH112" s="388">
        <v>0.28299999999999997</v>
      </c>
      <c r="AI112" s="389">
        <v>1.637</v>
      </c>
      <c r="AJ112" s="389">
        <v>0.45300000000000001</v>
      </c>
      <c r="AK112" s="389">
        <f t="shared" si="49"/>
        <v>2.3729999999999998</v>
      </c>
      <c r="AL112" s="388">
        <v>0.53300000000000003</v>
      </c>
      <c r="AM112" s="388">
        <v>0.39700000000000002</v>
      </c>
      <c r="AN112" s="390">
        <f t="shared" si="50"/>
        <v>8.76</v>
      </c>
      <c r="AO112" s="388">
        <v>0.53200000000000003</v>
      </c>
      <c r="AP112" s="389">
        <v>0.34200000000000003</v>
      </c>
      <c r="AQ112" s="389">
        <v>1.2310000000000001</v>
      </c>
      <c r="AR112" s="389">
        <v>7.9000000000000001E-2</v>
      </c>
      <c r="AS112" s="389">
        <v>1.4999999999999999E-2</v>
      </c>
      <c r="AT112" s="389">
        <f t="shared" si="51"/>
        <v>2.1990000000000007</v>
      </c>
      <c r="AU112" s="388">
        <v>4.2999999999999997E-2</v>
      </c>
      <c r="AV112" s="389">
        <v>0.11700000000000001</v>
      </c>
      <c r="AW112" s="389">
        <v>0.17899999999999999</v>
      </c>
      <c r="AX112" s="389">
        <f t="shared" si="52"/>
        <v>0.33899999999999997</v>
      </c>
      <c r="AY112" s="388">
        <v>5.3999999999999999E-2</v>
      </c>
      <c r="AZ112" s="388">
        <v>5.7000000000000002E-2</v>
      </c>
      <c r="BA112" s="390">
        <f t="shared" si="53"/>
        <v>2.6490000000000009</v>
      </c>
      <c r="BB112" s="388">
        <v>0.56499999999999995</v>
      </c>
      <c r="BC112" s="389">
        <v>1.883</v>
      </c>
      <c r="BD112" s="389">
        <v>1.101</v>
      </c>
      <c r="BE112" s="389">
        <v>0.30399999999999999</v>
      </c>
      <c r="BF112" s="389">
        <v>3.7999999999999999E-2</v>
      </c>
      <c r="BG112" s="389">
        <f t="shared" si="54"/>
        <v>3.8909999999999996</v>
      </c>
      <c r="BH112" s="388">
        <v>0.29199999999999998</v>
      </c>
      <c r="BI112" s="389">
        <v>0.73799999999999999</v>
      </c>
      <c r="BJ112" s="389">
        <v>0.45300000000000001</v>
      </c>
      <c r="BK112" s="389">
        <f t="shared" si="55"/>
        <v>1.4830000000000001</v>
      </c>
      <c r="BL112" s="388">
        <v>0.48399999999999999</v>
      </c>
      <c r="BM112" s="388">
        <v>0.25700000000000001</v>
      </c>
      <c r="BN112" s="390">
        <f t="shared" si="56"/>
        <v>6.1150000000000002</v>
      </c>
      <c r="BO112" s="388">
        <v>0.104</v>
      </c>
      <c r="BP112" s="389">
        <v>0.122</v>
      </c>
      <c r="BQ112" s="389">
        <v>4.7E-2</v>
      </c>
      <c r="BR112" s="389">
        <f t="shared" si="57"/>
        <v>0.27299999999999996</v>
      </c>
      <c r="BS112" s="388">
        <v>5.8999999999999997E-2</v>
      </c>
      <c r="BT112" s="391">
        <v>7.0000000000000001E-3</v>
      </c>
      <c r="BU112" s="391">
        <v>1E-3</v>
      </c>
      <c r="BV112" s="390">
        <v>0.34</v>
      </c>
      <c r="BW112" s="388">
        <v>3.6999999999999998E-2</v>
      </c>
      <c r="BX112" s="389">
        <v>0.128</v>
      </c>
      <c r="BY112" s="389">
        <v>3.9E-2</v>
      </c>
      <c r="BZ112" s="389">
        <f t="shared" si="58"/>
        <v>0.20400000000000001</v>
      </c>
      <c r="CA112" s="388">
        <v>0</v>
      </c>
      <c r="CB112" s="388">
        <v>0</v>
      </c>
      <c r="CC112" s="388">
        <v>6.0000000000000001E-3</v>
      </c>
      <c r="CD112" s="390">
        <f t="shared" si="66"/>
        <v>0.21000000000000002</v>
      </c>
      <c r="CE112" s="388">
        <v>6.4039999999999999</v>
      </c>
      <c r="CF112" s="389">
        <v>8.1609999999999996</v>
      </c>
      <c r="CG112" s="389">
        <v>4.3639999999999999</v>
      </c>
      <c r="CH112" s="389">
        <v>1.4630000000000001</v>
      </c>
      <c r="CI112" s="389">
        <v>0.58499999999999996</v>
      </c>
      <c r="CJ112" s="389">
        <f t="shared" si="61"/>
        <v>20.977</v>
      </c>
      <c r="CK112" s="388">
        <v>0.45100000000000001</v>
      </c>
      <c r="CL112" s="388">
        <v>1.046</v>
      </c>
      <c r="CM112" s="389">
        <v>4.0970000000000004</v>
      </c>
      <c r="CN112" s="389">
        <v>1.8049999999999999</v>
      </c>
      <c r="CO112" s="389">
        <f t="shared" si="62"/>
        <v>6.9480000000000004</v>
      </c>
      <c r="CP112" s="390">
        <v>1.6120000000000001</v>
      </c>
      <c r="CQ112" s="392">
        <v>0.52100000000000002</v>
      </c>
      <c r="CR112" s="390">
        <f t="shared" si="67"/>
        <v>30.474</v>
      </c>
      <c r="CT112" s="268"/>
    </row>
    <row r="113" spans="1:98" ht="12.75" customHeight="1">
      <c r="A113" s="194">
        <v>43252</v>
      </c>
      <c r="B113" s="388">
        <v>1.5640000000000001</v>
      </c>
      <c r="C113" s="389">
        <v>1.839</v>
      </c>
      <c r="D113" s="389">
        <v>0.48199999999999998</v>
      </c>
      <c r="E113" s="389">
        <v>0.34899999999999998</v>
      </c>
      <c r="F113" s="389">
        <v>0.34899999999999998</v>
      </c>
      <c r="G113" s="389">
        <f t="shared" si="42"/>
        <v>4.5830000000000002</v>
      </c>
      <c r="H113" s="388">
        <v>0.247</v>
      </c>
      <c r="I113" s="389">
        <v>1.099</v>
      </c>
      <c r="J113" s="389">
        <v>0.35699999999999998</v>
      </c>
      <c r="K113" s="389">
        <f t="shared" si="43"/>
        <v>1.7030000000000001</v>
      </c>
      <c r="L113" s="388">
        <v>0.29099999999999998</v>
      </c>
      <c r="M113" s="388">
        <v>0.09</v>
      </c>
      <c r="N113" s="390">
        <f t="shared" si="44"/>
        <v>6.6670000000000007</v>
      </c>
      <c r="O113" s="388">
        <v>1.7669999999999999</v>
      </c>
      <c r="P113" s="389">
        <v>1.131</v>
      </c>
      <c r="Q113" s="389">
        <v>0.2</v>
      </c>
      <c r="R113" s="389">
        <v>0.185</v>
      </c>
      <c r="S113" s="389">
        <v>4.2000000000000003E-2</v>
      </c>
      <c r="T113" s="389">
        <f t="shared" si="45"/>
        <v>3.3249999999999997</v>
      </c>
      <c r="U113" s="388">
        <v>0.05</v>
      </c>
      <c r="V113" s="389">
        <v>0.33</v>
      </c>
      <c r="W113" s="389">
        <v>0.32800000000000001</v>
      </c>
      <c r="X113" s="389">
        <f t="shared" si="46"/>
        <v>0.70799999999999996</v>
      </c>
      <c r="Y113" s="388">
        <v>9.2999999999999999E-2</v>
      </c>
      <c r="Z113" s="388">
        <v>0.126</v>
      </c>
      <c r="AA113" s="390">
        <f t="shared" si="47"/>
        <v>4.2519999999999998</v>
      </c>
      <c r="AB113" s="388">
        <v>1.42</v>
      </c>
      <c r="AC113" s="389">
        <v>2.4849999999999999</v>
      </c>
      <c r="AD113" s="389">
        <v>1.1579999999999999</v>
      </c>
      <c r="AE113" s="389">
        <v>0.44900000000000001</v>
      </c>
      <c r="AF113" s="389">
        <v>0.05</v>
      </c>
      <c r="AG113" s="389">
        <f t="shared" si="48"/>
        <v>5.5619999999999994</v>
      </c>
      <c r="AH113" s="388">
        <v>0.29299999999999998</v>
      </c>
      <c r="AI113" s="389">
        <v>1.512</v>
      </c>
      <c r="AJ113" s="389">
        <v>0.60599999999999998</v>
      </c>
      <c r="AK113" s="389">
        <f t="shared" si="49"/>
        <v>2.411</v>
      </c>
      <c r="AL113" s="388">
        <v>0.45900000000000002</v>
      </c>
      <c r="AM113" s="388">
        <v>0.54700000000000004</v>
      </c>
      <c r="AN113" s="390">
        <f t="shared" si="50"/>
        <v>8.9789999999999992</v>
      </c>
      <c r="AO113" s="388">
        <v>0.39500000000000002</v>
      </c>
      <c r="AP113" s="389">
        <v>0.313</v>
      </c>
      <c r="AQ113" s="389">
        <v>1.0740000000000001</v>
      </c>
      <c r="AR113" s="389">
        <v>7.5999999999999998E-2</v>
      </c>
      <c r="AS113" s="389">
        <v>0.01</v>
      </c>
      <c r="AT113" s="389">
        <f t="shared" si="51"/>
        <v>1.8680000000000001</v>
      </c>
      <c r="AU113" s="388">
        <v>4.3999999999999997E-2</v>
      </c>
      <c r="AV113" s="389">
        <v>0.126</v>
      </c>
      <c r="AW113" s="389">
        <v>0.16500000000000001</v>
      </c>
      <c r="AX113" s="389">
        <f t="shared" si="52"/>
        <v>0.33499999999999996</v>
      </c>
      <c r="AY113" s="388">
        <v>0.04</v>
      </c>
      <c r="AZ113" s="388">
        <v>3.1E-2</v>
      </c>
      <c r="BA113" s="390">
        <f t="shared" si="53"/>
        <v>2.274</v>
      </c>
      <c r="BB113" s="388">
        <v>0.52800000000000002</v>
      </c>
      <c r="BC113" s="389">
        <v>1.5840000000000001</v>
      </c>
      <c r="BD113" s="389">
        <v>1.0209999999999999</v>
      </c>
      <c r="BE113" s="389">
        <v>0.25600000000000001</v>
      </c>
      <c r="BF113" s="389">
        <v>3.5999999999999997E-2</v>
      </c>
      <c r="BG113" s="389">
        <f t="shared" si="54"/>
        <v>3.4250000000000003</v>
      </c>
      <c r="BH113" s="388">
        <v>0.27900000000000003</v>
      </c>
      <c r="BI113" s="389">
        <v>0.57699999999999996</v>
      </c>
      <c r="BJ113" s="389">
        <v>0.42099999999999999</v>
      </c>
      <c r="BK113" s="389">
        <f t="shared" si="55"/>
        <v>1.2769999999999999</v>
      </c>
      <c r="BL113" s="388">
        <v>0.40100000000000002</v>
      </c>
      <c r="BM113" s="388">
        <v>0.17899999999999999</v>
      </c>
      <c r="BN113" s="390">
        <f t="shared" si="56"/>
        <v>5.282</v>
      </c>
      <c r="BO113" s="388">
        <v>7.6999999999999999E-2</v>
      </c>
      <c r="BP113" s="389">
        <v>9.4E-2</v>
      </c>
      <c r="BQ113" s="389">
        <v>4.2999999999999997E-2</v>
      </c>
      <c r="BR113" s="389">
        <f t="shared" si="57"/>
        <v>0.21399999999999997</v>
      </c>
      <c r="BS113" s="388">
        <v>4.9000000000000002E-2</v>
      </c>
      <c r="BT113" s="391">
        <v>6.0000000000000001E-3</v>
      </c>
      <c r="BU113" s="391">
        <v>0</v>
      </c>
      <c r="BV113" s="390">
        <v>0.26900000000000002</v>
      </c>
      <c r="BW113" s="388">
        <v>2.7E-2</v>
      </c>
      <c r="BX113" s="389">
        <v>6.9000000000000006E-2</v>
      </c>
      <c r="BY113" s="389">
        <v>3.5000000000000003E-2</v>
      </c>
      <c r="BZ113" s="389">
        <f t="shared" si="58"/>
        <v>0.13100000000000001</v>
      </c>
      <c r="CA113" s="388">
        <v>0</v>
      </c>
      <c r="CB113" s="388">
        <v>0</v>
      </c>
      <c r="CC113" s="388">
        <v>6.0000000000000001E-3</v>
      </c>
      <c r="CD113" s="390">
        <f t="shared" si="66"/>
        <v>0.13700000000000001</v>
      </c>
      <c r="CE113" s="388">
        <v>5.7779999999999996</v>
      </c>
      <c r="CF113" s="389">
        <v>7.5149999999999997</v>
      </c>
      <c r="CG113" s="389">
        <v>3.9830000000000001</v>
      </c>
      <c r="CH113" s="389">
        <v>1.3320000000000001</v>
      </c>
      <c r="CI113" s="389">
        <v>0.48799999999999999</v>
      </c>
      <c r="CJ113" s="389">
        <f t="shared" si="61"/>
        <v>19.096</v>
      </c>
      <c r="CK113" s="388">
        <v>0.29399999999999998</v>
      </c>
      <c r="CL113" s="388">
        <v>0.92</v>
      </c>
      <c r="CM113" s="389">
        <v>3.7</v>
      </c>
      <c r="CN113" s="389">
        <v>1.8919999999999999</v>
      </c>
      <c r="CO113" s="389">
        <f t="shared" si="62"/>
        <v>6.5120000000000005</v>
      </c>
      <c r="CP113" s="390">
        <v>1.3180000000000001</v>
      </c>
      <c r="CQ113" s="392">
        <v>0.68500000000000005</v>
      </c>
      <c r="CR113" s="390">
        <f t="shared" si="67"/>
        <v>27.86</v>
      </c>
      <c r="CT113" s="268"/>
    </row>
    <row r="114" spans="1:98" ht="12.75" customHeight="1">
      <c r="A114" s="194">
        <v>43282</v>
      </c>
      <c r="B114" s="388">
        <v>1.536</v>
      </c>
      <c r="C114" s="389">
        <v>1.798</v>
      </c>
      <c r="D114" s="389">
        <v>0.48799999999999999</v>
      </c>
      <c r="E114" s="389">
        <v>0.36</v>
      </c>
      <c r="F114" s="389">
        <v>0.36</v>
      </c>
      <c r="G114" s="389">
        <f t="shared" si="42"/>
        <v>4.5420000000000007</v>
      </c>
      <c r="H114" s="388">
        <v>0.251</v>
      </c>
      <c r="I114" s="389">
        <v>1.1100000000000001</v>
      </c>
      <c r="J114" s="389">
        <v>0.33900000000000002</v>
      </c>
      <c r="K114" s="389">
        <f t="shared" si="43"/>
        <v>1.7000000000000002</v>
      </c>
      <c r="L114" s="388">
        <v>0.25700000000000001</v>
      </c>
      <c r="M114" s="388">
        <v>7.3999999999999996E-2</v>
      </c>
      <c r="N114" s="390">
        <f t="shared" si="44"/>
        <v>6.5730000000000004</v>
      </c>
      <c r="O114" s="388">
        <v>1.7649999999999999</v>
      </c>
      <c r="P114" s="389">
        <v>1.0640000000000001</v>
      </c>
      <c r="Q114" s="389">
        <v>0.20499999999999999</v>
      </c>
      <c r="R114" s="389">
        <v>0.17599999999999999</v>
      </c>
      <c r="S114" s="389">
        <v>4.2999999999999997E-2</v>
      </c>
      <c r="T114" s="389">
        <f t="shared" si="45"/>
        <v>3.2530000000000001</v>
      </c>
      <c r="U114" s="388">
        <v>6.3E-2</v>
      </c>
      <c r="V114" s="389">
        <v>0.309</v>
      </c>
      <c r="W114" s="389">
        <v>0.376</v>
      </c>
      <c r="X114" s="389">
        <f t="shared" si="46"/>
        <v>0.748</v>
      </c>
      <c r="Y114" s="388">
        <v>0.10299999999999999</v>
      </c>
      <c r="Z114" s="388">
        <v>0.155</v>
      </c>
      <c r="AA114" s="390">
        <f t="shared" si="47"/>
        <v>4.2590000000000003</v>
      </c>
      <c r="AB114" s="388">
        <v>1.304</v>
      </c>
      <c r="AC114" s="389">
        <v>2.2690000000000001</v>
      </c>
      <c r="AD114" s="389">
        <v>1.175</v>
      </c>
      <c r="AE114" s="389">
        <v>0.436</v>
      </c>
      <c r="AF114" s="389">
        <v>5.0999999999999997E-2</v>
      </c>
      <c r="AG114" s="389">
        <f t="shared" si="48"/>
        <v>5.2350000000000003</v>
      </c>
      <c r="AH114" s="388">
        <v>0.192</v>
      </c>
      <c r="AI114" s="389">
        <v>1.431</v>
      </c>
      <c r="AJ114" s="389">
        <v>0.372</v>
      </c>
      <c r="AK114" s="389">
        <f t="shared" si="49"/>
        <v>1.9950000000000001</v>
      </c>
      <c r="AL114" s="388">
        <v>0.51200000000000001</v>
      </c>
      <c r="AM114" s="388">
        <v>0.26500000000000001</v>
      </c>
      <c r="AN114" s="390">
        <f t="shared" si="50"/>
        <v>8.0070000000000014</v>
      </c>
      <c r="AO114" s="388">
        <v>0.505</v>
      </c>
      <c r="AP114" s="389">
        <v>0.31</v>
      </c>
      <c r="AQ114" s="389">
        <v>1.056</v>
      </c>
      <c r="AR114" s="389">
        <v>7.2999999999999995E-2</v>
      </c>
      <c r="AS114" s="389">
        <v>1.6E-2</v>
      </c>
      <c r="AT114" s="389">
        <f t="shared" si="51"/>
        <v>1.96</v>
      </c>
      <c r="AU114" s="388">
        <v>3.5999999999999997E-2</v>
      </c>
      <c r="AV114" s="389">
        <v>9.8000000000000004E-2</v>
      </c>
      <c r="AW114" s="389">
        <v>0.152</v>
      </c>
      <c r="AX114" s="389">
        <f t="shared" si="52"/>
        <v>0.28600000000000003</v>
      </c>
      <c r="AY114" s="388">
        <v>4.5999999999999999E-2</v>
      </c>
      <c r="AZ114" s="388">
        <v>3.2000000000000001E-2</v>
      </c>
      <c r="BA114" s="390">
        <f t="shared" si="53"/>
        <v>2.3239999999999998</v>
      </c>
      <c r="BB114" s="388">
        <v>0.51200000000000001</v>
      </c>
      <c r="BC114" s="389">
        <v>1.597</v>
      </c>
      <c r="BD114" s="389">
        <v>0.95699999999999996</v>
      </c>
      <c r="BE114" s="389">
        <v>0.27700000000000002</v>
      </c>
      <c r="BF114" s="389">
        <v>4.1000000000000002E-2</v>
      </c>
      <c r="BG114" s="389">
        <f t="shared" si="54"/>
        <v>3.3839999999999999</v>
      </c>
      <c r="BH114" s="388">
        <v>0.246</v>
      </c>
      <c r="BI114" s="389">
        <v>0.65800000000000003</v>
      </c>
      <c r="BJ114" s="389">
        <v>0.438</v>
      </c>
      <c r="BK114" s="389">
        <f t="shared" si="55"/>
        <v>1.3420000000000001</v>
      </c>
      <c r="BL114" s="388">
        <v>0.44500000000000001</v>
      </c>
      <c r="BM114" s="388">
        <v>0.214</v>
      </c>
      <c r="BN114" s="390">
        <f t="shared" si="56"/>
        <v>5.3849999999999998</v>
      </c>
      <c r="BO114" s="388">
        <v>8.3000000000000004E-2</v>
      </c>
      <c r="BP114" s="389">
        <v>0.105</v>
      </c>
      <c r="BQ114" s="389">
        <v>0.05</v>
      </c>
      <c r="BR114" s="389">
        <f t="shared" si="57"/>
        <v>0.23799999999999999</v>
      </c>
      <c r="BS114" s="388">
        <v>4.9000000000000002E-2</v>
      </c>
      <c r="BT114" s="391">
        <v>4.0000000000000001E-3</v>
      </c>
      <c r="BU114" s="391">
        <v>1E-3</v>
      </c>
      <c r="BV114" s="390">
        <v>0.29199999999999998</v>
      </c>
      <c r="BW114" s="388">
        <v>0.04</v>
      </c>
      <c r="BX114" s="389">
        <v>0.1</v>
      </c>
      <c r="BY114" s="389">
        <v>5.7000000000000002E-2</v>
      </c>
      <c r="BZ114" s="389">
        <f t="shared" si="58"/>
        <v>0.19700000000000001</v>
      </c>
      <c r="CA114" s="388">
        <v>0</v>
      </c>
      <c r="CB114" s="388">
        <v>0</v>
      </c>
      <c r="CC114" s="388">
        <v>8.0000000000000002E-3</v>
      </c>
      <c r="CD114" s="390">
        <f t="shared" si="66"/>
        <v>0.20500000000000002</v>
      </c>
      <c r="CE114" s="388">
        <v>5.7450000000000001</v>
      </c>
      <c r="CF114" s="389">
        <v>7.2430000000000003</v>
      </c>
      <c r="CG114" s="389">
        <v>3.9510000000000001</v>
      </c>
      <c r="CH114" s="389">
        <v>1.3240000000000001</v>
      </c>
      <c r="CI114" s="389">
        <v>0.51600000000000001</v>
      </c>
      <c r="CJ114" s="389">
        <f t="shared" si="61"/>
        <v>18.779000000000003</v>
      </c>
      <c r="CK114" s="388">
        <v>0.315</v>
      </c>
      <c r="CL114" s="388">
        <v>0.8</v>
      </c>
      <c r="CM114" s="389">
        <v>3.669</v>
      </c>
      <c r="CN114" s="389">
        <v>1.7190000000000001</v>
      </c>
      <c r="CO114" s="389">
        <f t="shared" si="62"/>
        <v>6.1880000000000006</v>
      </c>
      <c r="CP114" s="390">
        <v>1.4039999999999999</v>
      </c>
      <c r="CQ114" s="392">
        <v>0.434</v>
      </c>
      <c r="CR114" s="390">
        <f t="shared" si="67"/>
        <v>27.045000000000002</v>
      </c>
      <c r="CT114" s="268"/>
    </row>
    <row r="115" spans="1:98" ht="12.75" customHeight="1">
      <c r="A115" s="194">
        <v>43313</v>
      </c>
      <c r="B115" s="388">
        <v>1.6339999999999999</v>
      </c>
      <c r="C115" s="389">
        <v>1.788</v>
      </c>
      <c r="D115" s="389">
        <v>0.503</v>
      </c>
      <c r="E115" s="389">
        <v>0.34499999999999997</v>
      </c>
      <c r="F115" s="389">
        <v>0.34499999999999997</v>
      </c>
      <c r="G115" s="389">
        <f t="shared" si="42"/>
        <v>4.6149999999999993</v>
      </c>
      <c r="H115" s="388">
        <v>0.251</v>
      </c>
      <c r="I115" s="389">
        <v>1.093</v>
      </c>
      <c r="J115" s="389">
        <v>0.38300000000000001</v>
      </c>
      <c r="K115" s="389">
        <f t="shared" si="43"/>
        <v>1.7269999999999999</v>
      </c>
      <c r="L115" s="388">
        <v>0.3</v>
      </c>
      <c r="M115" s="388">
        <v>0.13200000000000001</v>
      </c>
      <c r="N115" s="390">
        <f t="shared" si="44"/>
        <v>6.7739999999999982</v>
      </c>
      <c r="O115" s="388">
        <v>1.8</v>
      </c>
      <c r="P115" s="389">
        <v>1.038</v>
      </c>
      <c r="Q115" s="389">
        <v>0.20699999999999999</v>
      </c>
      <c r="R115" s="389">
        <v>0.17299999999999999</v>
      </c>
      <c r="S115" s="389">
        <v>4.8000000000000001E-2</v>
      </c>
      <c r="T115" s="389">
        <f t="shared" si="45"/>
        <v>3.266</v>
      </c>
      <c r="U115" s="388">
        <v>8.7999999999999995E-2</v>
      </c>
      <c r="V115" s="389">
        <v>0.27800000000000002</v>
      </c>
      <c r="W115" s="389">
        <v>0.54100000000000004</v>
      </c>
      <c r="X115" s="389">
        <f t="shared" si="46"/>
        <v>0.90700000000000003</v>
      </c>
      <c r="Y115" s="388">
        <v>0.104</v>
      </c>
      <c r="Z115" s="388">
        <v>0.11600000000000001</v>
      </c>
      <c r="AA115" s="390">
        <f t="shared" si="47"/>
        <v>4.3929999999999998</v>
      </c>
      <c r="AB115" s="388">
        <v>1.377</v>
      </c>
      <c r="AC115" s="389">
        <v>2.2509999999999999</v>
      </c>
      <c r="AD115" s="389">
        <v>1.3680000000000001</v>
      </c>
      <c r="AE115" s="389">
        <v>0.41</v>
      </c>
      <c r="AF115" s="389">
        <v>4.5999999999999999E-2</v>
      </c>
      <c r="AG115" s="389">
        <f t="shared" si="48"/>
        <v>5.4520000000000008</v>
      </c>
      <c r="AH115" s="388">
        <v>0.29099999999999998</v>
      </c>
      <c r="AI115" s="389">
        <v>1.3919999999999999</v>
      </c>
      <c r="AJ115" s="389">
        <v>0.44700000000000001</v>
      </c>
      <c r="AK115" s="389">
        <f t="shared" si="49"/>
        <v>2.13</v>
      </c>
      <c r="AL115" s="388">
        <v>0.56000000000000005</v>
      </c>
      <c r="AM115" s="388">
        <v>0.376</v>
      </c>
      <c r="AN115" s="390">
        <f t="shared" si="50"/>
        <v>8.5180000000000007</v>
      </c>
      <c r="AO115" s="388">
        <v>0.372</v>
      </c>
      <c r="AP115" s="389">
        <v>0.28999999999999998</v>
      </c>
      <c r="AQ115" s="389">
        <v>1.0940000000000001</v>
      </c>
      <c r="AR115" s="389">
        <v>7.3999999999999996E-2</v>
      </c>
      <c r="AS115" s="389">
        <v>1.7000000000000001E-2</v>
      </c>
      <c r="AT115" s="389">
        <f t="shared" si="51"/>
        <v>1.847</v>
      </c>
      <c r="AU115" s="388">
        <v>5.1999999999999998E-2</v>
      </c>
      <c r="AV115" s="389">
        <v>0.10199999999999999</v>
      </c>
      <c r="AW115" s="389">
        <v>0.127</v>
      </c>
      <c r="AX115" s="389">
        <f t="shared" si="52"/>
        <v>0.28100000000000003</v>
      </c>
      <c r="AY115" s="388">
        <v>0.05</v>
      </c>
      <c r="AZ115" s="388">
        <v>0.03</v>
      </c>
      <c r="BA115" s="390">
        <f t="shared" si="53"/>
        <v>2.2080000000000002</v>
      </c>
      <c r="BB115" s="388">
        <v>0.53200000000000003</v>
      </c>
      <c r="BC115" s="389">
        <v>1.617</v>
      </c>
      <c r="BD115" s="389">
        <v>0.88900000000000001</v>
      </c>
      <c r="BE115" s="389">
        <v>0.23699999999999999</v>
      </c>
      <c r="BF115" s="389">
        <v>4.2000000000000003E-2</v>
      </c>
      <c r="BG115" s="389">
        <f t="shared" si="54"/>
        <v>3.3170000000000002</v>
      </c>
      <c r="BH115" s="388">
        <v>0.30399999999999999</v>
      </c>
      <c r="BI115" s="389">
        <v>0.64200000000000002</v>
      </c>
      <c r="BJ115" s="389">
        <v>0.47099999999999997</v>
      </c>
      <c r="BK115" s="389">
        <f t="shared" si="55"/>
        <v>1.4169999999999998</v>
      </c>
      <c r="BL115" s="388">
        <v>0.48099999999999998</v>
      </c>
      <c r="BM115" s="388">
        <v>0.2</v>
      </c>
      <c r="BN115" s="390">
        <f t="shared" si="56"/>
        <v>5.415</v>
      </c>
      <c r="BO115" s="388">
        <v>8.6999999999999994E-2</v>
      </c>
      <c r="BP115" s="389">
        <v>9.7000000000000003E-2</v>
      </c>
      <c r="BQ115" s="389">
        <v>0.05</v>
      </c>
      <c r="BR115" s="389">
        <f t="shared" si="57"/>
        <v>0.23399999999999999</v>
      </c>
      <c r="BS115" s="388">
        <v>4.7E-2</v>
      </c>
      <c r="BT115" s="391">
        <v>8.0000000000000002E-3</v>
      </c>
      <c r="BU115" s="391">
        <v>3.0000000000000001E-3</v>
      </c>
      <c r="BV115" s="390">
        <v>0.29199999999999998</v>
      </c>
      <c r="BW115" s="388">
        <v>4.3999999999999997E-2</v>
      </c>
      <c r="BX115" s="389">
        <v>0.13100000000000001</v>
      </c>
      <c r="BY115" s="389">
        <v>5.3999999999999999E-2</v>
      </c>
      <c r="BZ115" s="389">
        <f t="shared" si="58"/>
        <v>0.22899999999999998</v>
      </c>
      <c r="CA115" s="388">
        <v>0</v>
      </c>
      <c r="CB115" s="388">
        <v>0</v>
      </c>
      <c r="CC115" s="388">
        <v>6.0000000000000001E-3</v>
      </c>
      <c r="CD115" s="390">
        <f t="shared" si="66"/>
        <v>0.23499999999999999</v>
      </c>
      <c r="CE115" s="388">
        <v>5.8460000000000001</v>
      </c>
      <c r="CF115" s="389">
        <v>7.2119999999999997</v>
      </c>
      <c r="CG115" s="389">
        <v>4.109</v>
      </c>
      <c r="CH115" s="389">
        <v>1.2689999999999999</v>
      </c>
      <c r="CI115" s="389">
        <v>0.501</v>
      </c>
      <c r="CJ115" s="389">
        <f t="shared" si="61"/>
        <v>18.937000000000001</v>
      </c>
      <c r="CK115" s="388">
        <v>0.32500000000000001</v>
      </c>
      <c r="CL115" s="388">
        <v>0.996</v>
      </c>
      <c r="CM115" s="389">
        <v>3.58</v>
      </c>
      <c r="CN115" s="389">
        <v>2.0019999999999998</v>
      </c>
      <c r="CO115" s="389">
        <f t="shared" si="62"/>
        <v>6.5780000000000003</v>
      </c>
      <c r="CP115" s="390">
        <v>1.544</v>
      </c>
      <c r="CQ115" s="392">
        <v>0.53800000000000003</v>
      </c>
      <c r="CR115" s="390">
        <f t="shared" si="67"/>
        <v>27.835000000000001</v>
      </c>
      <c r="CT115" s="268"/>
    </row>
    <row r="116" spans="1:98" ht="12.75" customHeight="1">
      <c r="A116" s="194">
        <v>43344</v>
      </c>
      <c r="B116" s="388">
        <v>1.4790000000000001</v>
      </c>
      <c r="C116" s="389">
        <v>1.647</v>
      </c>
      <c r="D116" s="389">
        <v>0.45400000000000001</v>
      </c>
      <c r="E116" s="389">
        <v>0.36299999999999999</v>
      </c>
      <c r="F116" s="389">
        <v>0.36299999999999999</v>
      </c>
      <c r="G116" s="389">
        <f t="shared" si="42"/>
        <v>4.3060000000000009</v>
      </c>
      <c r="H116" s="388">
        <v>0.22800000000000001</v>
      </c>
      <c r="I116" s="389">
        <v>1.004</v>
      </c>
      <c r="J116" s="389">
        <v>0.34899999999999998</v>
      </c>
      <c r="K116" s="389">
        <f t="shared" si="43"/>
        <v>1.581</v>
      </c>
      <c r="L116" s="388">
        <v>0.26900000000000002</v>
      </c>
      <c r="M116" s="388">
        <v>8.4000000000000005E-2</v>
      </c>
      <c r="N116" s="390">
        <f t="shared" si="44"/>
        <v>6.24</v>
      </c>
      <c r="O116" s="388">
        <v>1.5980000000000001</v>
      </c>
      <c r="P116" s="389">
        <v>0.96799999999999997</v>
      </c>
      <c r="Q116" s="389">
        <v>0.17799999999999999</v>
      </c>
      <c r="R116" s="389">
        <v>0.152</v>
      </c>
      <c r="S116" s="389">
        <v>4.2000000000000003E-2</v>
      </c>
      <c r="T116" s="389">
        <f t="shared" si="45"/>
        <v>2.9379999999999997</v>
      </c>
      <c r="U116" s="388">
        <v>5.5E-2</v>
      </c>
      <c r="V116" s="389">
        <v>0.26</v>
      </c>
      <c r="W116" s="389">
        <v>0.29299999999999998</v>
      </c>
      <c r="X116" s="389">
        <f t="shared" si="46"/>
        <v>0.60799999999999998</v>
      </c>
      <c r="Y116" s="388">
        <v>8.8999999999999996E-2</v>
      </c>
      <c r="Z116" s="388">
        <v>0.109</v>
      </c>
      <c r="AA116" s="390">
        <f t="shared" si="47"/>
        <v>3.7439999999999998</v>
      </c>
      <c r="AB116" s="388">
        <v>1.1870000000000001</v>
      </c>
      <c r="AC116" s="389">
        <v>2.1280000000000001</v>
      </c>
      <c r="AD116" s="389">
        <v>1.044</v>
      </c>
      <c r="AE116" s="389">
        <v>0.38</v>
      </c>
      <c r="AF116" s="389">
        <v>4.9000000000000002E-2</v>
      </c>
      <c r="AG116" s="389">
        <f t="shared" si="48"/>
        <v>4.7880000000000003</v>
      </c>
      <c r="AH116" s="388">
        <v>0.27200000000000002</v>
      </c>
      <c r="AI116" s="389">
        <v>1.3839999999999999</v>
      </c>
      <c r="AJ116" s="389">
        <v>0.36899999999999999</v>
      </c>
      <c r="AK116" s="389">
        <f t="shared" si="49"/>
        <v>2.0249999999999999</v>
      </c>
      <c r="AL116" s="388">
        <v>0.47299999999999998</v>
      </c>
      <c r="AM116" s="388">
        <v>0.34100000000000003</v>
      </c>
      <c r="AN116" s="390">
        <f t="shared" si="50"/>
        <v>7.6270000000000007</v>
      </c>
      <c r="AO116" s="388">
        <v>0.47599999999999998</v>
      </c>
      <c r="AP116" s="389">
        <v>0.29699999999999999</v>
      </c>
      <c r="AQ116" s="389">
        <v>0.99299999999999999</v>
      </c>
      <c r="AR116" s="389">
        <v>7.5999999999999998E-2</v>
      </c>
      <c r="AS116" s="389">
        <v>1.4E-2</v>
      </c>
      <c r="AT116" s="389">
        <f t="shared" si="51"/>
        <v>1.8560000000000001</v>
      </c>
      <c r="AU116" s="388">
        <v>2.1999999999999999E-2</v>
      </c>
      <c r="AV116" s="389">
        <v>0.09</v>
      </c>
      <c r="AW116" s="389">
        <v>0.16500000000000001</v>
      </c>
      <c r="AX116" s="389">
        <f t="shared" si="52"/>
        <v>0.27700000000000002</v>
      </c>
      <c r="AY116" s="388">
        <v>3.5000000000000003E-2</v>
      </c>
      <c r="AZ116" s="388">
        <v>0.03</v>
      </c>
      <c r="BA116" s="390">
        <f t="shared" si="53"/>
        <v>2.198</v>
      </c>
      <c r="BB116" s="388">
        <v>0.53300000000000003</v>
      </c>
      <c r="BC116" s="389">
        <v>1.4730000000000001</v>
      </c>
      <c r="BD116" s="389">
        <v>0.86799999999999999</v>
      </c>
      <c r="BE116" s="389">
        <v>0.19700000000000001</v>
      </c>
      <c r="BF116" s="389">
        <v>3.2000000000000001E-2</v>
      </c>
      <c r="BG116" s="389">
        <f t="shared" si="54"/>
        <v>3.1030000000000002</v>
      </c>
      <c r="BH116" s="388">
        <v>0.26</v>
      </c>
      <c r="BI116" s="389">
        <v>0.63100000000000001</v>
      </c>
      <c r="BJ116" s="389">
        <v>0.38500000000000001</v>
      </c>
      <c r="BK116" s="389">
        <f t="shared" si="55"/>
        <v>1.276</v>
      </c>
      <c r="BL116" s="388">
        <v>0.375</v>
      </c>
      <c r="BM116" s="388">
        <v>0.14099999999999999</v>
      </c>
      <c r="BN116" s="390">
        <f t="shared" si="56"/>
        <v>4.8950000000000005</v>
      </c>
      <c r="BO116" s="388">
        <v>8.4000000000000005E-2</v>
      </c>
      <c r="BP116" s="389">
        <v>0.104</v>
      </c>
      <c r="BQ116" s="389">
        <v>4.2999999999999997E-2</v>
      </c>
      <c r="BR116" s="389">
        <f t="shared" si="57"/>
        <v>0.23099999999999998</v>
      </c>
      <c r="BS116" s="388">
        <v>4.3999999999999997E-2</v>
      </c>
      <c r="BT116" s="391">
        <v>4.0000000000000001E-3</v>
      </c>
      <c r="BU116" s="391">
        <v>1E-3</v>
      </c>
      <c r="BV116" s="390">
        <v>0.28000000000000003</v>
      </c>
      <c r="BW116" s="388">
        <v>3.2000000000000001E-2</v>
      </c>
      <c r="BX116" s="389">
        <v>9.6000000000000002E-2</v>
      </c>
      <c r="BY116" s="389">
        <v>5.8999999999999997E-2</v>
      </c>
      <c r="BZ116" s="389">
        <f t="shared" si="58"/>
        <v>0.187</v>
      </c>
      <c r="CA116" s="388">
        <v>0</v>
      </c>
      <c r="CB116" s="388">
        <v>0</v>
      </c>
      <c r="CC116" s="388">
        <v>4.0000000000000001E-3</v>
      </c>
      <c r="CD116" s="390">
        <f t="shared" si="66"/>
        <v>0.191</v>
      </c>
      <c r="CE116" s="388">
        <v>5.3890000000000002</v>
      </c>
      <c r="CF116" s="389">
        <v>6.7130000000000001</v>
      </c>
      <c r="CG116" s="389">
        <v>3.6040000000000001</v>
      </c>
      <c r="CH116" s="389">
        <v>1.1080000000000001</v>
      </c>
      <c r="CI116" s="389">
        <v>0.505</v>
      </c>
      <c r="CJ116" s="389">
        <f t="shared" ref="CJ116:CJ118" si="68">SUM(CE116:CI116)</f>
        <v>17.318999999999999</v>
      </c>
      <c r="CK116" s="388">
        <v>0.26200000000000001</v>
      </c>
      <c r="CL116" s="388">
        <v>0.85099999999999998</v>
      </c>
      <c r="CM116" s="389">
        <v>3.4140000000000001</v>
      </c>
      <c r="CN116" s="389">
        <v>1.6060000000000001</v>
      </c>
      <c r="CO116" s="389">
        <f t="shared" ref="CO116:CO118" si="69">SUM(CL116:CN116)</f>
        <v>5.8710000000000004</v>
      </c>
      <c r="CP116" s="390">
        <v>1.278</v>
      </c>
      <c r="CQ116" s="392">
        <v>0.44800000000000001</v>
      </c>
      <c r="CR116" s="390">
        <f t="shared" si="67"/>
        <v>25.175000000000001</v>
      </c>
      <c r="CT116" s="268"/>
    </row>
    <row r="117" spans="1:98" ht="12.75" customHeight="1">
      <c r="A117" s="194">
        <v>43374</v>
      </c>
      <c r="B117" s="388">
        <v>1.492</v>
      </c>
      <c r="C117" s="389">
        <v>1.7470000000000001</v>
      </c>
      <c r="D117" s="389">
        <v>0.48199999999999998</v>
      </c>
      <c r="E117" s="389">
        <v>0.313</v>
      </c>
      <c r="F117" s="389">
        <v>0.313</v>
      </c>
      <c r="G117" s="389">
        <f t="shared" si="42"/>
        <v>4.3469999999999995</v>
      </c>
      <c r="H117" s="388">
        <v>0.255</v>
      </c>
      <c r="I117" s="389">
        <v>1.1000000000000001</v>
      </c>
      <c r="J117" s="389">
        <v>0.441</v>
      </c>
      <c r="K117" s="389">
        <f t="shared" si="43"/>
        <v>1.796</v>
      </c>
      <c r="L117" s="388">
        <v>0.27200000000000002</v>
      </c>
      <c r="M117" s="388">
        <v>0.14299999999999999</v>
      </c>
      <c r="N117" s="390">
        <f>G117+K117+L117+M117</f>
        <v>6.5579999999999998</v>
      </c>
      <c r="O117" s="388">
        <v>1.825</v>
      </c>
      <c r="P117" s="389">
        <v>1.1100000000000001</v>
      </c>
      <c r="Q117" s="389">
        <v>0.21099999999999999</v>
      </c>
      <c r="R117" s="389">
        <v>0.17499999999999999</v>
      </c>
      <c r="S117" s="389">
        <v>5.1999999999999998E-2</v>
      </c>
      <c r="T117" s="389">
        <f t="shared" si="45"/>
        <v>3.3729999999999998</v>
      </c>
      <c r="U117" s="388">
        <v>9.9000000000000005E-2</v>
      </c>
      <c r="V117" s="389">
        <v>0.34599999999999997</v>
      </c>
      <c r="W117" s="389">
        <v>0.38500000000000001</v>
      </c>
      <c r="X117" s="389">
        <f t="shared" si="46"/>
        <v>0.83</v>
      </c>
      <c r="Y117" s="388">
        <v>0.115</v>
      </c>
      <c r="Z117" s="388">
        <v>0.129</v>
      </c>
      <c r="AA117" s="390">
        <f t="shared" si="47"/>
        <v>4.4469999999999992</v>
      </c>
      <c r="AB117" s="388">
        <v>1.3069999999999999</v>
      </c>
      <c r="AC117" s="389">
        <v>2.3330000000000002</v>
      </c>
      <c r="AD117" s="389">
        <v>1.2729999999999999</v>
      </c>
      <c r="AE117" s="389">
        <v>0.42199999999999999</v>
      </c>
      <c r="AF117" s="389">
        <v>4.5999999999999999E-2</v>
      </c>
      <c r="AG117" s="389">
        <f t="shared" si="48"/>
        <v>5.3810000000000002</v>
      </c>
      <c r="AH117" s="388">
        <v>0.23599999999999999</v>
      </c>
      <c r="AI117" s="389">
        <v>1.4670000000000001</v>
      </c>
      <c r="AJ117" s="389">
        <v>0.50700000000000001</v>
      </c>
      <c r="AK117" s="389">
        <f t="shared" si="49"/>
        <v>2.21</v>
      </c>
      <c r="AL117" s="388">
        <v>0.45</v>
      </c>
      <c r="AM117" s="388">
        <v>0.36199999999999999</v>
      </c>
      <c r="AN117" s="390">
        <f t="shared" si="50"/>
        <v>8.4030000000000005</v>
      </c>
      <c r="AO117" s="388">
        <v>0.41599999999999998</v>
      </c>
      <c r="AP117" s="389">
        <v>0.34799999999999998</v>
      </c>
      <c r="AQ117" s="389">
        <v>1.1339999999999999</v>
      </c>
      <c r="AR117" s="389">
        <v>8.2000000000000003E-2</v>
      </c>
      <c r="AS117" s="389">
        <v>1.4999999999999999E-2</v>
      </c>
      <c r="AT117" s="389">
        <f t="shared" si="51"/>
        <v>1.9949999999999999</v>
      </c>
      <c r="AU117" s="388">
        <v>2.9000000000000001E-2</v>
      </c>
      <c r="AV117" s="389">
        <v>0.154</v>
      </c>
      <c r="AW117" s="389">
        <v>0.14699999999999999</v>
      </c>
      <c r="AX117" s="389">
        <f t="shared" si="52"/>
        <v>0.32999999999999996</v>
      </c>
      <c r="AY117" s="388">
        <v>3.7999999999999999E-2</v>
      </c>
      <c r="AZ117" s="388">
        <v>3.3000000000000002E-2</v>
      </c>
      <c r="BA117" s="390">
        <f t="shared" si="53"/>
        <v>2.3959999999999999</v>
      </c>
      <c r="BB117" s="388">
        <v>0.52400000000000002</v>
      </c>
      <c r="BC117" s="389">
        <v>1.5720000000000001</v>
      </c>
      <c r="BD117" s="389">
        <v>1.0309999999999999</v>
      </c>
      <c r="BE117" s="389">
        <v>0.28599999999999998</v>
      </c>
      <c r="BF117" s="389">
        <v>6.3E-2</v>
      </c>
      <c r="BG117" s="389">
        <f t="shared" si="54"/>
        <v>3.476</v>
      </c>
      <c r="BH117" s="388">
        <v>0.26100000000000001</v>
      </c>
      <c r="BI117" s="389">
        <v>0.68200000000000005</v>
      </c>
      <c r="BJ117" s="389">
        <v>0.41799999999999998</v>
      </c>
      <c r="BK117" s="389">
        <f t="shared" si="55"/>
        <v>1.361</v>
      </c>
      <c r="BL117" s="388">
        <v>0.54700000000000004</v>
      </c>
      <c r="BM117" s="388">
        <v>0.22600000000000001</v>
      </c>
      <c r="BN117" s="390">
        <f t="shared" si="56"/>
        <v>5.6099999999999994</v>
      </c>
      <c r="BO117" s="388">
        <v>8.8999999999999996E-2</v>
      </c>
      <c r="BP117" s="389">
        <v>9.5000000000000001E-2</v>
      </c>
      <c r="BQ117" s="389">
        <v>0.05</v>
      </c>
      <c r="BR117" s="389">
        <f t="shared" si="57"/>
        <v>0.23399999999999999</v>
      </c>
      <c r="BS117" s="388">
        <v>5.2999999999999999E-2</v>
      </c>
      <c r="BT117" s="391">
        <v>0.01</v>
      </c>
      <c r="BU117" s="391">
        <v>8.9999999999999993E-3</v>
      </c>
      <c r="BV117" s="390">
        <v>0.30599999999999999</v>
      </c>
      <c r="BW117" s="388">
        <v>3.4000000000000002E-2</v>
      </c>
      <c r="BX117" s="389">
        <v>0.109</v>
      </c>
      <c r="BY117" s="389">
        <v>6.7000000000000004E-2</v>
      </c>
      <c r="BZ117" s="389">
        <f t="shared" si="58"/>
        <v>0.21000000000000002</v>
      </c>
      <c r="CA117" s="388">
        <v>0</v>
      </c>
      <c r="CB117" s="388">
        <v>0</v>
      </c>
      <c r="CC117" s="388">
        <v>8.0000000000000002E-3</v>
      </c>
      <c r="CD117" s="390">
        <f t="shared" si="66"/>
        <v>0.21800000000000003</v>
      </c>
      <c r="CE117" s="388">
        <v>5.6870000000000003</v>
      </c>
      <c r="CF117" s="389">
        <v>7.3140000000000001</v>
      </c>
      <c r="CG117" s="389">
        <v>4.2149999999999999</v>
      </c>
      <c r="CH117" s="389">
        <v>1.325</v>
      </c>
      <c r="CI117" s="389">
        <v>0.49099999999999999</v>
      </c>
      <c r="CJ117" s="389">
        <f t="shared" si="68"/>
        <v>19.032</v>
      </c>
      <c r="CK117" s="388">
        <v>0.41099999999999998</v>
      </c>
      <c r="CL117" s="388">
        <v>0.89</v>
      </c>
      <c r="CM117" s="389">
        <v>3.8079999999999998</v>
      </c>
      <c r="CN117" s="389">
        <v>1.9219999999999999</v>
      </c>
      <c r="CO117" s="389">
        <f t="shared" si="69"/>
        <v>6.6199999999999992</v>
      </c>
      <c r="CP117" s="390">
        <v>1.474</v>
      </c>
      <c r="CQ117" s="392">
        <v>0.499</v>
      </c>
      <c r="CR117" s="390">
        <f t="shared" si="67"/>
        <v>27.938000000000002</v>
      </c>
      <c r="CT117" s="268"/>
    </row>
    <row r="118" spans="1:98" ht="12.75" customHeight="1">
      <c r="A118" s="194">
        <f t="shared" ref="A118:A130" si="70">DATE(YEAR(A117),MONTH(A117)+1,DAY(A117))</f>
        <v>43405</v>
      </c>
      <c r="B118" s="388">
        <v>1.6479999999999999</v>
      </c>
      <c r="C118" s="389">
        <v>1.5840000000000001</v>
      </c>
      <c r="D118" s="389">
        <v>0.44700000000000001</v>
      </c>
      <c r="E118" s="389">
        <v>0.38900000000000001</v>
      </c>
      <c r="F118" s="389">
        <v>0.38900000000000001</v>
      </c>
      <c r="G118" s="389">
        <f t="shared" si="42"/>
        <v>4.4570000000000007</v>
      </c>
      <c r="H118" s="388">
        <v>0.26100000000000001</v>
      </c>
      <c r="I118" s="389">
        <v>1.127</v>
      </c>
      <c r="J118" s="389">
        <v>0.439</v>
      </c>
      <c r="K118" s="389">
        <f t="shared" si="43"/>
        <v>1.827</v>
      </c>
      <c r="L118" s="388">
        <v>0.27700000000000002</v>
      </c>
      <c r="M118" s="388">
        <v>0.15</v>
      </c>
      <c r="N118" s="390">
        <f t="shared" si="44"/>
        <v>6.7110000000000012</v>
      </c>
      <c r="O118" s="388">
        <v>1.8420000000000001</v>
      </c>
      <c r="P118" s="389">
        <v>0.97699999999999998</v>
      </c>
      <c r="Q118" s="389">
        <v>0.192</v>
      </c>
      <c r="R118" s="389">
        <v>0.17699999999999999</v>
      </c>
      <c r="S118" s="389">
        <v>4.5999999999999999E-2</v>
      </c>
      <c r="T118" s="389">
        <f t="shared" si="45"/>
        <v>3.234</v>
      </c>
      <c r="U118" s="388">
        <v>7.1999999999999995E-2</v>
      </c>
      <c r="V118" s="389">
        <v>0.33400000000000002</v>
      </c>
      <c r="W118" s="389">
        <v>0.34599999999999997</v>
      </c>
      <c r="X118" s="389">
        <f t="shared" si="46"/>
        <v>0.752</v>
      </c>
      <c r="Y118" s="388">
        <v>0.11899999999999999</v>
      </c>
      <c r="Z118" s="388">
        <v>0.151</v>
      </c>
      <c r="AA118" s="390">
        <f t="shared" si="47"/>
        <v>4.2559999999999993</v>
      </c>
      <c r="AB118" s="388">
        <v>1.3340000000000001</v>
      </c>
      <c r="AC118" s="389">
        <v>2.286</v>
      </c>
      <c r="AD118" s="389">
        <v>1.1319999999999999</v>
      </c>
      <c r="AE118" s="389">
        <v>0.38100000000000001</v>
      </c>
      <c r="AF118" s="389">
        <v>4.2000000000000003E-2</v>
      </c>
      <c r="AG118" s="389">
        <f t="shared" si="48"/>
        <v>5.1749999999999998</v>
      </c>
      <c r="AH118" s="388">
        <v>0.25900000000000001</v>
      </c>
      <c r="AI118" s="389">
        <v>1.456</v>
      </c>
      <c r="AJ118" s="389">
        <v>0.41899999999999998</v>
      </c>
      <c r="AK118" s="389">
        <f t="shared" si="49"/>
        <v>2.1339999999999999</v>
      </c>
      <c r="AL118" s="388">
        <v>0.504</v>
      </c>
      <c r="AM118" s="388">
        <v>0.34599999999999997</v>
      </c>
      <c r="AN118" s="390">
        <f t="shared" si="50"/>
        <v>8.1589999999999989</v>
      </c>
      <c r="AO118" s="388">
        <v>0.443</v>
      </c>
      <c r="AP118" s="389">
        <v>0.30399999999999999</v>
      </c>
      <c r="AQ118" s="389">
        <v>1.103</v>
      </c>
      <c r="AR118" s="389">
        <v>7.9000000000000001E-2</v>
      </c>
      <c r="AS118" s="389">
        <v>1.7000000000000001E-2</v>
      </c>
      <c r="AT118" s="389">
        <f t="shared" si="51"/>
        <v>1.946</v>
      </c>
      <c r="AU118" s="388">
        <v>4.3999999999999997E-2</v>
      </c>
      <c r="AV118" s="389">
        <v>0.122</v>
      </c>
      <c r="AW118" s="389">
        <v>0.16600000000000001</v>
      </c>
      <c r="AX118" s="389">
        <f t="shared" si="52"/>
        <v>0.33199999999999996</v>
      </c>
      <c r="AY118" s="388">
        <v>4.3999999999999997E-2</v>
      </c>
      <c r="AZ118" s="388">
        <v>3.2000000000000001E-2</v>
      </c>
      <c r="BA118" s="390">
        <f t="shared" si="53"/>
        <v>2.3540000000000001</v>
      </c>
      <c r="BB118" s="388">
        <v>0.57199999999999995</v>
      </c>
      <c r="BC118" s="389">
        <v>1.44</v>
      </c>
      <c r="BD118" s="389">
        <v>0.96499999999999997</v>
      </c>
      <c r="BE118" s="389">
        <v>0.23400000000000001</v>
      </c>
      <c r="BF118" s="389">
        <v>4.4999999999999998E-2</v>
      </c>
      <c r="BG118" s="389">
        <f t="shared" si="54"/>
        <v>3.2559999999999998</v>
      </c>
      <c r="BH118" s="388">
        <v>0.28299999999999997</v>
      </c>
      <c r="BI118" s="389">
        <v>0.77</v>
      </c>
      <c r="BJ118" s="389">
        <v>0.41</v>
      </c>
      <c r="BK118" s="389">
        <f t="shared" si="55"/>
        <v>1.4629999999999999</v>
      </c>
      <c r="BL118" s="388">
        <v>0.45600000000000002</v>
      </c>
      <c r="BM118" s="388">
        <v>0.20499999999999999</v>
      </c>
      <c r="BN118" s="390">
        <f t="shared" si="56"/>
        <v>5.379999999999999</v>
      </c>
      <c r="BO118" s="388">
        <v>8.4000000000000005E-2</v>
      </c>
      <c r="BP118" s="389">
        <v>9.6000000000000002E-2</v>
      </c>
      <c r="BQ118" s="389">
        <v>5.8000000000000003E-2</v>
      </c>
      <c r="BR118" s="389">
        <f t="shared" si="57"/>
        <v>0.23799999999999999</v>
      </c>
      <c r="BS118" s="388">
        <v>5.6000000000000001E-2</v>
      </c>
      <c r="BT118" s="391">
        <v>6.0000000000000001E-3</v>
      </c>
      <c r="BU118" s="391">
        <v>0.01</v>
      </c>
      <c r="BV118" s="390">
        <v>0.31</v>
      </c>
      <c r="BW118" s="388">
        <v>3.3000000000000002E-2</v>
      </c>
      <c r="BX118" s="389">
        <v>7.5999999999999998E-2</v>
      </c>
      <c r="BY118" s="389">
        <v>1.7999999999999999E-2</v>
      </c>
      <c r="BZ118" s="389">
        <f t="shared" si="58"/>
        <v>0.127</v>
      </c>
      <c r="CA118" s="388">
        <v>0</v>
      </c>
      <c r="CB118" s="388">
        <v>0</v>
      </c>
      <c r="CC118" s="388">
        <v>6.0000000000000001E-3</v>
      </c>
      <c r="CD118" s="390">
        <f t="shared" si="66"/>
        <v>0.13300000000000001</v>
      </c>
      <c r="CE118" s="388">
        <v>5.9560000000000004</v>
      </c>
      <c r="CF118" s="389">
        <v>6.7629999999999999</v>
      </c>
      <c r="CG118" s="389">
        <v>3.8759999999999999</v>
      </c>
      <c r="CH118" s="389">
        <v>1.2010000000000001</v>
      </c>
      <c r="CI118" s="389">
        <v>0.54400000000000004</v>
      </c>
      <c r="CJ118" s="389">
        <f t="shared" si="68"/>
        <v>18.340000000000003</v>
      </c>
      <c r="CK118" s="388">
        <v>0.34300000000000003</v>
      </c>
      <c r="CL118" s="388">
        <v>0.93400000000000005</v>
      </c>
      <c r="CM118" s="389">
        <v>3.871</v>
      </c>
      <c r="CN118" s="389">
        <v>1.819</v>
      </c>
      <c r="CO118" s="389">
        <f t="shared" si="69"/>
        <v>6.6239999999999997</v>
      </c>
      <c r="CP118" s="390">
        <v>1.4470000000000001</v>
      </c>
      <c r="CQ118" s="392">
        <v>0.55700000000000005</v>
      </c>
      <c r="CR118" s="390">
        <f t="shared" si="67"/>
        <v>27.302999999999994</v>
      </c>
      <c r="CT118" s="268"/>
    </row>
    <row r="119" spans="1:98" ht="12.75" customHeight="1">
      <c r="A119" s="194">
        <f t="shared" si="70"/>
        <v>43435</v>
      </c>
      <c r="B119" s="388">
        <v>1.3460000000000001</v>
      </c>
      <c r="C119" s="389">
        <v>1.3620000000000001</v>
      </c>
      <c r="D119" s="389">
        <v>0.41599999999999998</v>
      </c>
      <c r="E119" s="389">
        <v>0.30599999999999999</v>
      </c>
      <c r="F119" s="389">
        <v>0.30599999999999999</v>
      </c>
      <c r="G119" s="389">
        <f t="shared" ref="G119:G120" si="71">SUM(B119:F119)</f>
        <v>3.7360000000000002</v>
      </c>
      <c r="H119" s="388">
        <v>0.19400000000000001</v>
      </c>
      <c r="I119" s="389">
        <v>0.94199999999999995</v>
      </c>
      <c r="J119" s="389">
        <v>0.315</v>
      </c>
      <c r="K119" s="389">
        <f t="shared" ref="K119:K120" si="72">SUM(H119:J119)</f>
        <v>1.4509999999999998</v>
      </c>
      <c r="L119" s="388">
        <v>0.25</v>
      </c>
      <c r="M119" s="388">
        <v>0.11799999999999999</v>
      </c>
      <c r="N119" s="390">
        <f t="shared" ref="N119:N120" si="73">G119+K119+L119+M119</f>
        <v>5.5550000000000006</v>
      </c>
      <c r="O119" s="388">
        <v>1.54</v>
      </c>
      <c r="P119" s="389">
        <v>0.78900000000000003</v>
      </c>
      <c r="Q119" s="389">
        <v>0.161</v>
      </c>
      <c r="R119" s="389">
        <v>0.13900000000000001</v>
      </c>
      <c r="S119" s="389">
        <v>4.5999999999999999E-2</v>
      </c>
      <c r="T119" s="389">
        <f t="shared" ref="T119:T120" si="74">SUM(O119:S119)</f>
        <v>2.6750000000000003</v>
      </c>
      <c r="U119" s="388">
        <v>0.08</v>
      </c>
      <c r="V119" s="389">
        <v>0.26100000000000001</v>
      </c>
      <c r="W119" s="389">
        <v>0.32400000000000001</v>
      </c>
      <c r="X119" s="389">
        <f t="shared" ref="X119:X120" si="75">SUM(U119:W119)</f>
        <v>0.66500000000000004</v>
      </c>
      <c r="Y119" s="388">
        <v>0.126</v>
      </c>
      <c r="Z119" s="388">
        <v>0.22600000000000001</v>
      </c>
      <c r="AA119" s="390">
        <f t="shared" ref="AA119:AA120" si="76">T119+X119+Y119+Z119</f>
        <v>3.6920000000000002</v>
      </c>
      <c r="AB119" s="388">
        <v>1.1259999999999999</v>
      </c>
      <c r="AC119" s="389">
        <v>1.6890000000000001</v>
      </c>
      <c r="AD119" s="389">
        <v>1.1839999999999999</v>
      </c>
      <c r="AE119" s="389">
        <v>0.32100000000000001</v>
      </c>
      <c r="AF119" s="389">
        <v>0.04</v>
      </c>
      <c r="AG119" s="389">
        <f t="shared" ref="AG119:AG120" si="77">SUM(AB119:AF119)</f>
        <v>4.3599999999999994</v>
      </c>
      <c r="AH119" s="388">
        <v>0.2</v>
      </c>
      <c r="AI119" s="389">
        <v>1.2</v>
      </c>
      <c r="AJ119" s="389">
        <v>0.38400000000000001</v>
      </c>
      <c r="AK119" s="389">
        <f t="shared" ref="AK119:AK120" si="78">SUM(AH119:AJ119)</f>
        <v>1.7839999999999998</v>
      </c>
      <c r="AL119" s="388">
        <v>0.38100000000000001</v>
      </c>
      <c r="AM119" s="388">
        <v>0.21099999999999999</v>
      </c>
      <c r="AN119" s="390">
        <f t="shared" ref="AN119:AN120" si="79">AG119+AK119+AL119+AM119</f>
        <v>6.7359999999999998</v>
      </c>
      <c r="AO119" s="388">
        <v>0.40100000000000002</v>
      </c>
      <c r="AP119" s="389">
        <v>0.23200000000000001</v>
      </c>
      <c r="AQ119" s="389">
        <v>0.89</v>
      </c>
      <c r="AR119" s="389">
        <v>5.3999999999999999E-2</v>
      </c>
      <c r="AS119" s="389">
        <v>1.0999999999999999E-2</v>
      </c>
      <c r="AT119" s="389">
        <f t="shared" ref="AT119:AT120" si="80">SUM(AO119:AS119)</f>
        <v>1.5880000000000001</v>
      </c>
      <c r="AU119" s="388">
        <v>4.1000000000000002E-2</v>
      </c>
      <c r="AV119" s="389">
        <v>0.104</v>
      </c>
      <c r="AW119" s="389">
        <v>0.125</v>
      </c>
      <c r="AX119" s="389">
        <f t="shared" ref="AX119:AX120" si="81">SUM(AU119:AW119)</f>
        <v>0.27</v>
      </c>
      <c r="AY119" s="388">
        <v>3.3000000000000002E-2</v>
      </c>
      <c r="AZ119" s="388">
        <v>0.1</v>
      </c>
      <c r="BA119" s="390">
        <f t="shared" ref="BA119:BA120" si="82">AZ119+AY119+AX119+AT119</f>
        <v>1.9910000000000001</v>
      </c>
      <c r="BB119" s="388">
        <v>0.45100000000000001</v>
      </c>
      <c r="BC119" s="389">
        <v>1.1839999999999999</v>
      </c>
      <c r="BD119" s="389">
        <v>0.88400000000000001</v>
      </c>
      <c r="BE119" s="389">
        <v>0.22700000000000001</v>
      </c>
      <c r="BF119" s="389">
        <v>4.4999999999999998E-2</v>
      </c>
      <c r="BG119" s="389">
        <f t="shared" ref="BG119:BG120" si="83">SUM(BB119:BF119)</f>
        <v>2.7909999999999999</v>
      </c>
      <c r="BH119" s="388">
        <v>0.23599999999999999</v>
      </c>
      <c r="BI119" s="389">
        <v>0.48499999999999999</v>
      </c>
      <c r="BJ119" s="389">
        <v>0.29699999999999999</v>
      </c>
      <c r="BK119" s="389">
        <f t="shared" ref="BK119:BK120" si="84">SUM(BH119:BJ119)</f>
        <v>1.018</v>
      </c>
      <c r="BL119" s="388">
        <v>0.42899999999999999</v>
      </c>
      <c r="BM119" s="388">
        <v>0.222</v>
      </c>
      <c r="BN119" s="390">
        <f t="shared" ref="BN119:BN120" si="85">BM119+BL119+BK119+BG119</f>
        <v>4.46</v>
      </c>
      <c r="BO119" s="388">
        <v>7.3999999999999996E-2</v>
      </c>
      <c r="BP119" s="389">
        <v>0.06</v>
      </c>
      <c r="BQ119" s="389">
        <v>3.2000000000000001E-2</v>
      </c>
      <c r="BR119" s="389">
        <f t="shared" ref="BR119:BR120" si="86">SUM(BO119:BQ119)</f>
        <v>0.16600000000000001</v>
      </c>
      <c r="BS119" s="388">
        <v>4.1000000000000002E-2</v>
      </c>
      <c r="BT119" s="391">
        <v>8.9999999999999993E-3</v>
      </c>
      <c r="BU119" s="391">
        <v>0</v>
      </c>
      <c r="BV119" s="390">
        <v>0.216</v>
      </c>
      <c r="BW119" s="388">
        <v>3.4000000000000002E-2</v>
      </c>
      <c r="BX119" s="389">
        <v>6.4000000000000001E-2</v>
      </c>
      <c r="BY119" s="389">
        <v>2.5000000000000001E-2</v>
      </c>
      <c r="BZ119" s="389">
        <f t="shared" ref="BZ119:BZ120" si="87">SUM(BW119:BY119)</f>
        <v>0.123</v>
      </c>
      <c r="CA119" s="388">
        <v>0</v>
      </c>
      <c r="CB119" s="388">
        <v>0</v>
      </c>
      <c r="CC119" s="388">
        <v>3.0000000000000001E-3</v>
      </c>
      <c r="CD119" s="390">
        <f t="shared" ref="CD119:CD120" si="88">CC119+CB119+CA119+BZ119</f>
        <v>0.126</v>
      </c>
      <c r="CE119" s="388">
        <v>4.9720000000000004</v>
      </c>
      <c r="CF119" s="389">
        <v>5.38</v>
      </c>
      <c r="CG119" s="389">
        <v>3.5710000000000002</v>
      </c>
      <c r="CH119" s="389">
        <v>1.0489999999999999</v>
      </c>
      <c r="CI119" s="389">
        <v>0.44900000000000001</v>
      </c>
      <c r="CJ119" s="389">
        <f t="shared" ref="CJ119:CJ120" si="89">SUM(CE119:CI119)</f>
        <v>15.420999999999999</v>
      </c>
      <c r="CK119" s="388">
        <v>0.32600000000000001</v>
      </c>
      <c r="CL119" s="388">
        <v>0.75900000000000001</v>
      </c>
      <c r="CM119" s="389">
        <v>3.032</v>
      </c>
      <c r="CN119" s="389">
        <v>1.46</v>
      </c>
      <c r="CO119" s="389">
        <f t="shared" ref="CO119:CO120" si="90">SUM(CL119:CN119)</f>
        <v>5.2509999999999994</v>
      </c>
      <c r="CP119" s="390">
        <v>1.262</v>
      </c>
      <c r="CQ119" s="392">
        <v>0.55400000000000005</v>
      </c>
      <c r="CR119" s="390">
        <f t="shared" ref="CR119:CR120" si="91">N119+AA119+AN119+BA119+BN119+BV119+CD119</f>
        <v>22.776000000000003</v>
      </c>
      <c r="CT119" s="268"/>
    </row>
    <row r="120" spans="1:98" ht="12.75" customHeight="1">
      <c r="A120" s="194">
        <f t="shared" si="70"/>
        <v>43466</v>
      </c>
      <c r="B120" s="388">
        <v>1.6060000000000001</v>
      </c>
      <c r="C120" s="389">
        <v>1.419</v>
      </c>
      <c r="D120" s="389">
        <v>0.49099999999999999</v>
      </c>
      <c r="E120" s="389">
        <v>0.307</v>
      </c>
      <c r="F120" s="389">
        <v>0.307</v>
      </c>
      <c r="G120" s="389">
        <f t="shared" si="71"/>
        <v>4.1300000000000008</v>
      </c>
      <c r="H120" s="388">
        <v>0.22</v>
      </c>
      <c r="I120" s="389">
        <v>0.94199999999999995</v>
      </c>
      <c r="J120" s="389">
        <v>0.437</v>
      </c>
      <c r="K120" s="389">
        <f t="shared" si="72"/>
        <v>1.599</v>
      </c>
      <c r="L120" s="388">
        <v>0.312</v>
      </c>
      <c r="M120" s="388">
        <v>6.8000000000000005E-2</v>
      </c>
      <c r="N120" s="390">
        <f t="shared" si="73"/>
        <v>6.1090000000000009</v>
      </c>
      <c r="O120" s="388">
        <v>1.7330000000000001</v>
      </c>
      <c r="P120" s="389">
        <v>0.69799999999999995</v>
      </c>
      <c r="Q120" s="389">
        <v>0.122</v>
      </c>
      <c r="R120" s="389">
        <v>0.107</v>
      </c>
      <c r="S120" s="389">
        <v>8.9999999999999993E-3</v>
      </c>
      <c r="T120" s="389">
        <f t="shared" si="74"/>
        <v>2.669</v>
      </c>
      <c r="U120" s="388">
        <v>0.08</v>
      </c>
      <c r="V120" s="389">
        <v>0.216</v>
      </c>
      <c r="W120" s="389">
        <v>0.39</v>
      </c>
      <c r="X120" s="389">
        <f t="shared" si="75"/>
        <v>0.68599999999999994</v>
      </c>
      <c r="Y120" s="388">
        <v>0.14899999999999999</v>
      </c>
      <c r="Z120" s="388">
        <v>0.218</v>
      </c>
      <c r="AA120" s="390">
        <f t="shared" si="76"/>
        <v>3.722</v>
      </c>
      <c r="AB120" s="388">
        <v>1.2669999999999999</v>
      </c>
      <c r="AC120" s="389">
        <v>2.375</v>
      </c>
      <c r="AD120" s="389">
        <v>1.58</v>
      </c>
      <c r="AE120" s="389">
        <v>0.307</v>
      </c>
      <c r="AF120" s="389">
        <v>1.7000000000000001E-2</v>
      </c>
      <c r="AG120" s="389">
        <f t="shared" si="77"/>
        <v>5.5460000000000003</v>
      </c>
      <c r="AH120" s="388">
        <v>0.27600000000000002</v>
      </c>
      <c r="AI120" s="389">
        <v>1.5229999999999999</v>
      </c>
      <c r="AJ120" s="389">
        <v>0.51300000000000001</v>
      </c>
      <c r="AK120" s="389">
        <f t="shared" si="78"/>
        <v>2.3119999999999998</v>
      </c>
      <c r="AL120" s="388">
        <v>0.622</v>
      </c>
      <c r="AM120" s="388">
        <v>0.40799999999999997</v>
      </c>
      <c r="AN120" s="390">
        <f t="shared" si="79"/>
        <v>8.8879999999999999</v>
      </c>
      <c r="AO120" s="388">
        <v>0.45400000000000001</v>
      </c>
      <c r="AP120" s="389">
        <v>0.39800000000000002</v>
      </c>
      <c r="AQ120" s="389">
        <v>1.2010000000000001</v>
      </c>
      <c r="AR120" s="389">
        <v>9.1999999999999998E-2</v>
      </c>
      <c r="AS120" s="389">
        <v>4.0000000000000001E-3</v>
      </c>
      <c r="AT120" s="389">
        <f t="shared" si="80"/>
        <v>2.149</v>
      </c>
      <c r="AU120" s="388">
        <v>5.3999999999999999E-2</v>
      </c>
      <c r="AV120" s="389">
        <v>0.156</v>
      </c>
      <c r="AW120" s="389">
        <v>0.20300000000000001</v>
      </c>
      <c r="AX120" s="389">
        <f t="shared" si="81"/>
        <v>0.41300000000000003</v>
      </c>
      <c r="AY120" s="388">
        <v>0.111</v>
      </c>
      <c r="AZ120" s="388">
        <v>0.1</v>
      </c>
      <c r="BA120" s="390">
        <f t="shared" si="82"/>
        <v>2.7730000000000001</v>
      </c>
      <c r="BB120" s="388">
        <v>0.53200000000000003</v>
      </c>
      <c r="BC120" s="389">
        <v>1.5629999999999999</v>
      </c>
      <c r="BD120" s="389">
        <v>1.278</v>
      </c>
      <c r="BE120" s="389">
        <v>0.27700000000000002</v>
      </c>
      <c r="BF120" s="389">
        <v>5.0000000000000001E-3</v>
      </c>
      <c r="BG120" s="389">
        <f t="shared" si="83"/>
        <v>3.6549999999999998</v>
      </c>
      <c r="BH120" s="388">
        <v>0.22900000000000001</v>
      </c>
      <c r="BI120" s="389">
        <v>0.59199999999999997</v>
      </c>
      <c r="BJ120" s="389">
        <v>0.36399999999999999</v>
      </c>
      <c r="BK120" s="389">
        <f t="shared" si="84"/>
        <v>1.1850000000000001</v>
      </c>
      <c r="BL120" s="388">
        <v>0.57499999999999996</v>
      </c>
      <c r="BM120" s="388">
        <v>0.108</v>
      </c>
      <c r="BN120" s="390">
        <f t="shared" si="85"/>
        <v>5.5229999999999997</v>
      </c>
      <c r="BO120" s="388">
        <v>0.106</v>
      </c>
      <c r="BP120" s="389">
        <v>6.9000000000000006E-2</v>
      </c>
      <c r="BQ120" s="389">
        <v>5.2999999999999999E-2</v>
      </c>
      <c r="BR120" s="389">
        <f t="shared" si="86"/>
        <v>0.22799999999999998</v>
      </c>
      <c r="BS120" s="388">
        <v>5.1999999999999998E-2</v>
      </c>
      <c r="BT120" s="391">
        <v>8.9999999999999993E-3</v>
      </c>
      <c r="BU120" s="391">
        <v>0</v>
      </c>
      <c r="BV120" s="390">
        <v>0.28899999999999998</v>
      </c>
      <c r="BW120" s="388">
        <v>3.1E-2</v>
      </c>
      <c r="BX120" s="389">
        <v>6.6000000000000003E-2</v>
      </c>
      <c r="BY120" s="389">
        <v>0.105</v>
      </c>
      <c r="BZ120" s="389">
        <f t="shared" si="87"/>
        <v>0.20200000000000001</v>
      </c>
      <c r="CA120" s="388">
        <v>0</v>
      </c>
      <c r="CB120" s="388">
        <v>0</v>
      </c>
      <c r="CC120" s="388">
        <v>6.0000000000000001E-3</v>
      </c>
      <c r="CD120" s="390">
        <f t="shared" si="88"/>
        <v>0.20800000000000002</v>
      </c>
      <c r="CE120" s="388">
        <v>5.7290000000000001</v>
      </c>
      <c r="CF120" s="389">
        <v>6.5880000000000001</v>
      </c>
      <c r="CG120" s="389">
        <v>4.7990000000000004</v>
      </c>
      <c r="CH120" s="389">
        <v>1.042</v>
      </c>
      <c r="CI120" s="389">
        <v>0.34200000000000003</v>
      </c>
      <c r="CJ120" s="389">
        <f t="shared" si="89"/>
        <v>18.5</v>
      </c>
      <c r="CK120" s="388">
        <v>0.157</v>
      </c>
      <c r="CL120" s="388">
        <v>0.873</v>
      </c>
      <c r="CM120" s="389">
        <v>3.4910000000000001</v>
      </c>
      <c r="CN120" s="389">
        <v>1.9239999999999999</v>
      </c>
      <c r="CO120" s="389">
        <f t="shared" si="90"/>
        <v>6.2880000000000003</v>
      </c>
      <c r="CP120" s="390">
        <v>1.82</v>
      </c>
      <c r="CQ120" s="392">
        <v>0.751</v>
      </c>
      <c r="CR120" s="390">
        <f t="shared" si="91"/>
        <v>27.512</v>
      </c>
      <c r="CT120" s="268"/>
    </row>
    <row r="121" spans="1:98" ht="12.75" customHeight="1">
      <c r="A121" s="194">
        <f t="shared" si="70"/>
        <v>43497</v>
      </c>
      <c r="B121" s="388">
        <v>1.3320000000000001</v>
      </c>
      <c r="C121" s="389">
        <v>1.345</v>
      </c>
      <c r="D121" s="389">
        <v>0.435</v>
      </c>
      <c r="E121" s="389">
        <v>0.249</v>
      </c>
      <c r="F121" s="389">
        <v>0.249</v>
      </c>
      <c r="G121" s="389">
        <f t="shared" ref="G121:G122" si="92">SUM(B121:F121)</f>
        <v>3.6100000000000003</v>
      </c>
      <c r="H121" s="388">
        <v>0.26300000000000001</v>
      </c>
      <c r="I121" s="389">
        <v>0.89400000000000002</v>
      </c>
      <c r="J121" s="389">
        <v>0.40400000000000003</v>
      </c>
      <c r="K121" s="389">
        <f t="shared" ref="K121:K122" si="93">SUM(H121:J121)</f>
        <v>1.5609999999999999</v>
      </c>
      <c r="L121" s="388">
        <v>0.28399999999999997</v>
      </c>
      <c r="M121" s="388">
        <v>9.6000000000000002E-2</v>
      </c>
      <c r="N121" s="390">
        <f t="shared" ref="N121:N122" si="94">G121+K121+L121+M121</f>
        <v>5.5510000000000002</v>
      </c>
      <c r="O121" s="388">
        <v>1.73</v>
      </c>
      <c r="P121" s="389">
        <v>0.89200000000000002</v>
      </c>
      <c r="Q121" s="389">
        <v>0.24299999999999999</v>
      </c>
      <c r="R121" s="389">
        <v>0.126</v>
      </c>
      <c r="S121" s="389">
        <v>8.9999999999999993E-3</v>
      </c>
      <c r="T121" s="389">
        <f t="shared" ref="T121:T122" si="95">SUM(O121:S121)</f>
        <v>2.9999999999999996</v>
      </c>
      <c r="U121" s="388">
        <v>8.4000000000000005E-2</v>
      </c>
      <c r="V121" s="389">
        <v>0.33100000000000002</v>
      </c>
      <c r="W121" s="389">
        <v>0.42</v>
      </c>
      <c r="X121" s="389">
        <f t="shared" ref="X121:X122" si="96">SUM(U121:W121)</f>
        <v>0.83499999999999996</v>
      </c>
      <c r="Y121" s="388">
        <v>0.156</v>
      </c>
      <c r="Z121" s="388">
        <v>0.26600000000000001</v>
      </c>
      <c r="AA121" s="390">
        <f t="shared" ref="AA121:AA122" si="97">T121+X121+Y121+Z121</f>
        <v>4.2569999999999997</v>
      </c>
      <c r="AB121" s="388">
        <v>1.2110000000000001</v>
      </c>
      <c r="AC121" s="389">
        <v>2.4870000000000001</v>
      </c>
      <c r="AD121" s="389">
        <v>1.6679999999999999</v>
      </c>
      <c r="AE121" s="389">
        <v>0.32200000000000001</v>
      </c>
      <c r="AF121" s="389">
        <v>1.6E-2</v>
      </c>
      <c r="AG121" s="389">
        <f t="shared" ref="AG121:AG122" si="98">SUM(AB121:AF121)</f>
        <v>5.7040000000000006</v>
      </c>
      <c r="AH121" s="388">
        <v>0.33700000000000002</v>
      </c>
      <c r="AI121" s="389">
        <v>1.423</v>
      </c>
      <c r="AJ121" s="389">
        <v>0.39600000000000002</v>
      </c>
      <c r="AK121" s="389">
        <f t="shared" ref="AK121:AK122" si="99">SUM(AH121:AJ121)</f>
        <v>2.1560000000000001</v>
      </c>
      <c r="AL121" s="388">
        <v>0.59399999999999997</v>
      </c>
      <c r="AM121" s="388">
        <v>0.28399999999999997</v>
      </c>
      <c r="AN121" s="390">
        <f t="shared" ref="AN121:AN122" si="100">AG121+AK121+AL121+AM121</f>
        <v>8.7380000000000013</v>
      </c>
      <c r="AO121" s="388">
        <v>0.42199999999999999</v>
      </c>
      <c r="AP121" s="389">
        <v>0.39400000000000002</v>
      </c>
      <c r="AQ121" s="389">
        <v>1.57</v>
      </c>
      <c r="AR121" s="389">
        <v>0.09</v>
      </c>
      <c r="AS121" s="389">
        <v>2E-3</v>
      </c>
      <c r="AT121" s="389">
        <f t="shared" ref="AT121:AT122" si="101">SUM(AO121:AS121)</f>
        <v>2.4779999999999998</v>
      </c>
      <c r="AU121" s="388">
        <v>5.1999999999999998E-2</v>
      </c>
      <c r="AV121" s="389">
        <v>0.184</v>
      </c>
      <c r="AW121" s="389">
        <v>0.19900000000000001</v>
      </c>
      <c r="AX121" s="389">
        <f t="shared" ref="AX121:AX122" si="102">SUM(AU121:AW121)</f>
        <v>0.435</v>
      </c>
      <c r="AY121" s="388">
        <v>0.111</v>
      </c>
      <c r="AZ121" s="388">
        <v>9.8000000000000004E-2</v>
      </c>
      <c r="BA121" s="390">
        <f t="shared" ref="BA121:BA122" si="103">AZ121+AY121+AX121+AT121</f>
        <v>3.1219999999999999</v>
      </c>
      <c r="BB121" s="388">
        <v>0.52300000000000002</v>
      </c>
      <c r="BC121" s="389">
        <v>1.6619999999999999</v>
      </c>
      <c r="BD121" s="389">
        <v>1.496</v>
      </c>
      <c r="BE121" s="389">
        <v>0.27400000000000002</v>
      </c>
      <c r="BF121" s="389">
        <v>5.0000000000000001E-3</v>
      </c>
      <c r="BG121" s="389">
        <f t="shared" ref="BG121:BG122" si="104">SUM(BB121:BF121)</f>
        <v>3.96</v>
      </c>
      <c r="BH121" s="388">
        <v>0.25900000000000001</v>
      </c>
      <c r="BI121" s="389">
        <v>0.59099999999999997</v>
      </c>
      <c r="BJ121" s="389">
        <v>0.39900000000000002</v>
      </c>
      <c r="BK121" s="389">
        <f t="shared" ref="BK121:BK122" si="105">SUM(BH121:BJ121)</f>
        <v>1.2490000000000001</v>
      </c>
      <c r="BL121" s="388">
        <v>0.52400000000000002</v>
      </c>
      <c r="BM121" s="388">
        <v>0.114</v>
      </c>
      <c r="BN121" s="390">
        <f t="shared" ref="BN121:BN122" si="106">BM121+BL121+BK121+BG121</f>
        <v>5.8469999999999995</v>
      </c>
      <c r="BO121" s="388">
        <v>8.5999999999999993E-2</v>
      </c>
      <c r="BP121" s="389">
        <v>8.1000000000000003E-2</v>
      </c>
      <c r="BQ121" s="389">
        <v>5.5E-2</v>
      </c>
      <c r="BR121" s="389">
        <f t="shared" ref="BR121:BR122" si="107">SUM(BO121:BQ121)</f>
        <v>0.22199999999999998</v>
      </c>
      <c r="BS121" s="388">
        <v>5.0999999999999997E-2</v>
      </c>
      <c r="BT121" s="391">
        <v>8.9999999999999993E-3</v>
      </c>
      <c r="BU121" s="391">
        <v>0</v>
      </c>
      <c r="BV121" s="390">
        <v>0.28199999999999997</v>
      </c>
      <c r="BW121" s="388">
        <v>3.4000000000000002E-2</v>
      </c>
      <c r="BX121" s="389">
        <v>7.4999999999999997E-2</v>
      </c>
      <c r="BY121" s="389">
        <v>4.4999999999999998E-2</v>
      </c>
      <c r="BZ121" s="389">
        <f t="shared" ref="BZ121:BZ122" si="108">SUM(BW121:BY121)</f>
        <v>0.154</v>
      </c>
      <c r="CA121" s="388">
        <v>0</v>
      </c>
      <c r="CB121" s="388">
        <v>0</v>
      </c>
      <c r="CC121" s="388">
        <v>6.0000000000000001E-3</v>
      </c>
      <c r="CD121" s="390">
        <f t="shared" ref="CD121:CD122" si="109">CC121+CB121+CA121+BZ121</f>
        <v>0.16</v>
      </c>
      <c r="CE121" s="388">
        <v>5.3380000000000001</v>
      </c>
      <c r="CF121" s="389">
        <v>6.9359999999999999</v>
      </c>
      <c r="CG121" s="389">
        <v>5.4649999999999999</v>
      </c>
      <c r="CH121" s="389">
        <v>1.0740000000000001</v>
      </c>
      <c r="CI121" s="389">
        <v>0.28299999999999997</v>
      </c>
      <c r="CJ121" s="389">
        <f t="shared" ref="CJ121:CJ122" si="110">SUM(CE121:CI121)</f>
        <v>19.096000000000004</v>
      </c>
      <c r="CK121" s="388">
        <v>0.17499999999999999</v>
      </c>
      <c r="CL121" s="388">
        <v>1.006</v>
      </c>
      <c r="CM121" s="389">
        <v>3.4790000000000001</v>
      </c>
      <c r="CN121" s="389">
        <v>1.84</v>
      </c>
      <c r="CO121" s="389">
        <f t="shared" ref="CO121:CO122" si="111">SUM(CL121:CN121)</f>
        <v>6.3250000000000002</v>
      </c>
      <c r="CP121" s="390">
        <v>1.7210000000000001</v>
      </c>
      <c r="CQ121" s="392">
        <v>0.68899999999999995</v>
      </c>
      <c r="CR121" s="390">
        <f t="shared" ref="CR121:CR122" si="112">N121+AA121+AN121+BA121+BN121+BV121+CD121</f>
        <v>27.957000000000001</v>
      </c>
      <c r="CT121" s="268"/>
    </row>
    <row r="122" spans="1:98" ht="12.75" customHeight="1">
      <c r="A122" s="194">
        <f t="shared" si="70"/>
        <v>43525</v>
      </c>
      <c r="B122" s="388">
        <v>1.5569999999999999</v>
      </c>
      <c r="C122" s="389">
        <v>1.492</v>
      </c>
      <c r="D122" s="389">
        <v>0.438</v>
      </c>
      <c r="E122" s="389">
        <v>0.32400000000000001</v>
      </c>
      <c r="F122" s="389">
        <v>0.32400000000000001</v>
      </c>
      <c r="G122" s="389">
        <f t="shared" si="92"/>
        <v>4.1349999999999998</v>
      </c>
      <c r="H122" s="388">
        <v>0.247</v>
      </c>
      <c r="I122" s="389">
        <v>1.054</v>
      </c>
      <c r="J122" s="389">
        <v>0.441</v>
      </c>
      <c r="K122" s="389">
        <f t="shared" si="93"/>
        <v>1.7420000000000002</v>
      </c>
      <c r="L122" s="388">
        <v>0.31900000000000001</v>
      </c>
      <c r="M122" s="388">
        <v>6.4000000000000001E-2</v>
      </c>
      <c r="N122" s="390">
        <f t="shared" si="94"/>
        <v>6.26</v>
      </c>
      <c r="O122" s="388">
        <v>1.7589999999999999</v>
      </c>
      <c r="P122" s="389">
        <v>0.95399999999999996</v>
      </c>
      <c r="Q122" s="389">
        <v>0.26100000000000001</v>
      </c>
      <c r="R122" s="389">
        <v>0.127</v>
      </c>
      <c r="S122" s="389">
        <v>1.2E-2</v>
      </c>
      <c r="T122" s="389">
        <f t="shared" si="95"/>
        <v>3.113</v>
      </c>
      <c r="U122" s="388">
        <v>7.2999999999999995E-2</v>
      </c>
      <c r="V122" s="389">
        <v>0.29899999999999999</v>
      </c>
      <c r="W122" s="389">
        <v>0.39200000000000002</v>
      </c>
      <c r="X122" s="389">
        <f t="shared" si="96"/>
        <v>0.76400000000000001</v>
      </c>
      <c r="Y122" s="388">
        <v>0.157</v>
      </c>
      <c r="Z122" s="388">
        <v>0.22600000000000001</v>
      </c>
      <c r="AA122" s="390">
        <f t="shared" si="97"/>
        <v>4.26</v>
      </c>
      <c r="AB122" s="388">
        <v>1.28</v>
      </c>
      <c r="AC122" s="389">
        <v>2.4849999999999999</v>
      </c>
      <c r="AD122" s="389">
        <v>1.6819999999999999</v>
      </c>
      <c r="AE122" s="389">
        <v>0.34499999999999997</v>
      </c>
      <c r="AF122" s="389">
        <v>2.1000000000000001E-2</v>
      </c>
      <c r="AG122" s="389">
        <f t="shared" si="98"/>
        <v>5.8129999999999988</v>
      </c>
      <c r="AH122" s="388">
        <v>0.33800000000000002</v>
      </c>
      <c r="AI122" s="389">
        <v>1.56</v>
      </c>
      <c r="AJ122" s="389">
        <v>0.44500000000000001</v>
      </c>
      <c r="AK122" s="389">
        <f t="shared" si="99"/>
        <v>2.343</v>
      </c>
      <c r="AL122" s="388">
        <v>0.60899999999999999</v>
      </c>
      <c r="AM122" s="388">
        <v>0.32900000000000001</v>
      </c>
      <c r="AN122" s="390">
        <f t="shared" si="100"/>
        <v>9.0939999999999994</v>
      </c>
      <c r="AO122" s="388">
        <v>0.42499999999999999</v>
      </c>
      <c r="AP122" s="389">
        <v>0.438</v>
      </c>
      <c r="AQ122" s="389">
        <v>1.83</v>
      </c>
      <c r="AR122" s="389">
        <v>9.9000000000000005E-2</v>
      </c>
      <c r="AS122" s="389">
        <v>5.0000000000000001E-3</v>
      </c>
      <c r="AT122" s="389">
        <f t="shared" si="101"/>
        <v>2.7970000000000002</v>
      </c>
      <c r="AU122" s="388">
        <v>5.3999999999999999E-2</v>
      </c>
      <c r="AV122" s="389">
        <v>0.16800000000000001</v>
      </c>
      <c r="AW122" s="389">
        <v>0.20300000000000001</v>
      </c>
      <c r="AX122" s="389">
        <f t="shared" si="102"/>
        <v>0.42500000000000004</v>
      </c>
      <c r="AY122" s="388">
        <v>0.107</v>
      </c>
      <c r="AZ122" s="388">
        <v>9.9000000000000005E-2</v>
      </c>
      <c r="BA122" s="390">
        <f t="shared" si="103"/>
        <v>3.4279999999999999</v>
      </c>
      <c r="BB122" s="388">
        <v>0.53</v>
      </c>
      <c r="BC122" s="389">
        <v>1.603</v>
      </c>
      <c r="BD122" s="389">
        <v>1.365</v>
      </c>
      <c r="BE122" s="389">
        <v>0.28999999999999998</v>
      </c>
      <c r="BF122" s="389">
        <v>6.0000000000000001E-3</v>
      </c>
      <c r="BG122" s="389">
        <f t="shared" si="104"/>
        <v>3.794</v>
      </c>
      <c r="BH122" s="388">
        <v>0.25700000000000001</v>
      </c>
      <c r="BI122" s="389">
        <v>0.58899999999999997</v>
      </c>
      <c r="BJ122" s="389">
        <v>0.35899999999999999</v>
      </c>
      <c r="BK122" s="389">
        <f t="shared" si="105"/>
        <v>1.2050000000000001</v>
      </c>
      <c r="BL122" s="388">
        <v>0.55400000000000005</v>
      </c>
      <c r="BM122" s="388">
        <v>9.8000000000000004E-2</v>
      </c>
      <c r="BN122" s="390">
        <f t="shared" si="106"/>
        <v>5.6509999999999998</v>
      </c>
      <c r="BO122" s="388">
        <v>8.7999999999999995E-2</v>
      </c>
      <c r="BP122" s="389">
        <v>7.1999999999999995E-2</v>
      </c>
      <c r="BQ122" s="389">
        <v>5.5E-2</v>
      </c>
      <c r="BR122" s="389">
        <f t="shared" si="107"/>
        <v>0.21499999999999997</v>
      </c>
      <c r="BS122" s="388">
        <v>4.8000000000000001E-2</v>
      </c>
      <c r="BT122" s="391">
        <v>8.9999999999999993E-3</v>
      </c>
      <c r="BU122" s="391">
        <v>0</v>
      </c>
      <c r="BV122" s="390">
        <v>0.27200000000000002</v>
      </c>
      <c r="BW122" s="388">
        <v>2.7E-2</v>
      </c>
      <c r="BX122" s="389">
        <v>7.5999999999999998E-2</v>
      </c>
      <c r="BY122" s="389">
        <v>2.1999999999999999E-2</v>
      </c>
      <c r="BZ122" s="389">
        <f t="shared" si="108"/>
        <v>0.125</v>
      </c>
      <c r="CA122" s="388">
        <v>0</v>
      </c>
      <c r="CB122" s="388">
        <v>0</v>
      </c>
      <c r="CC122" s="388">
        <v>6.0000000000000001E-3</v>
      </c>
      <c r="CD122" s="390">
        <f t="shared" si="109"/>
        <v>0.13100000000000001</v>
      </c>
      <c r="CE122" s="388">
        <v>5.6660000000000004</v>
      </c>
      <c r="CF122" s="389">
        <v>7.12</v>
      </c>
      <c r="CG122" s="389">
        <v>5.625</v>
      </c>
      <c r="CH122" s="389">
        <v>1.149</v>
      </c>
      <c r="CI122" s="389">
        <v>0.36899999999999999</v>
      </c>
      <c r="CJ122" s="389">
        <f t="shared" si="110"/>
        <v>19.929000000000002</v>
      </c>
      <c r="CK122" s="388">
        <v>0.153</v>
      </c>
      <c r="CL122" s="388">
        <v>0.98199999999999998</v>
      </c>
      <c r="CM122" s="389">
        <v>3.72</v>
      </c>
      <c r="CN122" s="389">
        <v>1.9</v>
      </c>
      <c r="CO122" s="389">
        <f t="shared" si="111"/>
        <v>6.6020000000000003</v>
      </c>
      <c r="CP122" s="390">
        <v>1.7929999999999999</v>
      </c>
      <c r="CQ122" s="392">
        <v>0.66900000000000004</v>
      </c>
      <c r="CR122" s="390">
        <f t="shared" si="112"/>
        <v>29.095999999999997</v>
      </c>
      <c r="CT122" s="268"/>
    </row>
    <row r="123" spans="1:98" ht="12.75" customHeight="1">
      <c r="A123" s="194">
        <f t="shared" si="70"/>
        <v>43556</v>
      </c>
      <c r="B123" s="388">
        <v>1.518</v>
      </c>
      <c r="C123" s="389">
        <v>1.423</v>
      </c>
      <c r="D123" s="389">
        <v>0.46</v>
      </c>
      <c r="E123" s="389">
        <v>0.3</v>
      </c>
      <c r="F123" s="389">
        <v>0.3</v>
      </c>
      <c r="G123" s="389">
        <f t="shared" ref="G123" si="113">SUM(B123:F123)</f>
        <v>4.0009999999999994</v>
      </c>
      <c r="H123" s="388">
        <v>0.28100000000000003</v>
      </c>
      <c r="I123" s="389">
        <v>0.97899999999999998</v>
      </c>
      <c r="J123" s="389">
        <v>0.379</v>
      </c>
      <c r="K123" s="389">
        <f t="shared" ref="K123" si="114">SUM(H123:J123)</f>
        <v>1.639</v>
      </c>
      <c r="L123" s="388">
        <v>0.246</v>
      </c>
      <c r="M123" s="388">
        <v>8.3000000000000004E-2</v>
      </c>
      <c r="N123" s="390">
        <f t="shared" ref="N123" si="115">G123+K123+L123+M123</f>
        <v>5.9689999999999994</v>
      </c>
      <c r="O123" s="388">
        <v>1.7250000000000001</v>
      </c>
      <c r="P123" s="389">
        <v>0.879</v>
      </c>
      <c r="Q123" s="389">
        <v>0.22700000000000001</v>
      </c>
      <c r="R123" s="389">
        <v>0.111</v>
      </c>
      <c r="S123" s="389">
        <v>8.9999999999999993E-3</v>
      </c>
      <c r="T123" s="389">
        <f t="shared" ref="T123" si="116">SUM(O123:S123)</f>
        <v>2.9510000000000001</v>
      </c>
      <c r="U123" s="388">
        <v>7.1999999999999995E-2</v>
      </c>
      <c r="V123" s="389">
        <v>0.27600000000000002</v>
      </c>
      <c r="W123" s="389">
        <v>0.372</v>
      </c>
      <c r="X123" s="389">
        <f t="shared" ref="X123" si="117">SUM(U123:W123)</f>
        <v>0.72</v>
      </c>
      <c r="Y123" s="388">
        <v>0.14399999999999999</v>
      </c>
      <c r="Z123" s="388">
        <v>0.216</v>
      </c>
      <c r="AA123" s="390">
        <f t="shared" ref="AA123" si="118">T123+X123+Y123+Z123</f>
        <v>4.0310000000000006</v>
      </c>
      <c r="AB123" s="388">
        <v>1.232</v>
      </c>
      <c r="AC123" s="389">
        <v>2.391</v>
      </c>
      <c r="AD123" s="389">
        <v>1.62</v>
      </c>
      <c r="AE123" s="389">
        <v>0.31900000000000001</v>
      </c>
      <c r="AF123" s="389">
        <v>1.7000000000000001E-2</v>
      </c>
      <c r="AG123" s="389">
        <f t="shared" ref="AG123" si="119">SUM(AB123:AF123)</f>
        <v>5.5790000000000006</v>
      </c>
      <c r="AH123" s="388">
        <v>0.28000000000000003</v>
      </c>
      <c r="AI123" s="389">
        <v>1.5009999999999999</v>
      </c>
      <c r="AJ123" s="389">
        <v>0.48</v>
      </c>
      <c r="AK123" s="389">
        <f t="shared" ref="AK123" si="120">SUM(AH123:AJ123)</f>
        <v>2.2610000000000001</v>
      </c>
      <c r="AL123" s="388">
        <v>0.54800000000000004</v>
      </c>
      <c r="AM123" s="388">
        <v>0.187</v>
      </c>
      <c r="AN123" s="390">
        <f t="shared" ref="AN123" si="121">AG123+AK123+AL123+AM123</f>
        <v>8.5750000000000011</v>
      </c>
      <c r="AO123" s="388">
        <v>0.42</v>
      </c>
      <c r="AP123" s="389">
        <v>0.40100000000000002</v>
      </c>
      <c r="AQ123" s="389">
        <v>1.427</v>
      </c>
      <c r="AR123" s="389">
        <v>9.5000000000000001E-2</v>
      </c>
      <c r="AS123" s="389">
        <v>3.0000000000000001E-3</v>
      </c>
      <c r="AT123" s="389">
        <f t="shared" ref="AT123" si="122">SUM(AO123:AS123)</f>
        <v>2.3460000000000005</v>
      </c>
      <c r="AU123" s="388">
        <v>5.0999999999999997E-2</v>
      </c>
      <c r="AV123" s="389">
        <v>0.17299999999999999</v>
      </c>
      <c r="AW123" s="389">
        <v>0.16300000000000001</v>
      </c>
      <c r="AX123" s="389">
        <f t="shared" ref="AX123" si="123">SUM(AU123:AW123)</f>
        <v>0.38700000000000001</v>
      </c>
      <c r="AY123" s="388">
        <v>0.109</v>
      </c>
      <c r="AZ123" s="388">
        <v>9.9000000000000005E-2</v>
      </c>
      <c r="BA123" s="390">
        <f t="shared" ref="BA123" si="124">AZ123+AY123+AX123+AT123</f>
        <v>2.9410000000000007</v>
      </c>
      <c r="BB123" s="388">
        <v>0.54100000000000004</v>
      </c>
      <c r="BC123" s="389">
        <v>1.6919999999999999</v>
      </c>
      <c r="BD123" s="389">
        <v>1.3979999999999999</v>
      </c>
      <c r="BE123" s="389">
        <v>0.3</v>
      </c>
      <c r="BF123" s="389">
        <v>6.0000000000000001E-3</v>
      </c>
      <c r="BG123" s="389">
        <f t="shared" ref="BG123" si="125">SUM(BB123:BF123)</f>
        <v>3.9369999999999998</v>
      </c>
      <c r="BH123" s="388">
        <v>0.21</v>
      </c>
      <c r="BI123" s="389">
        <v>0.57899999999999996</v>
      </c>
      <c r="BJ123" s="389">
        <v>0.35299999999999998</v>
      </c>
      <c r="BK123" s="389">
        <f t="shared" ref="BK123" si="126">SUM(BH123:BJ123)</f>
        <v>1.1419999999999999</v>
      </c>
      <c r="BL123" s="388">
        <v>0.50900000000000001</v>
      </c>
      <c r="BM123" s="388">
        <v>7.2999999999999995E-2</v>
      </c>
      <c r="BN123" s="390">
        <f t="shared" ref="BN123" si="127">BM123+BL123+BK123+BG123</f>
        <v>5.6609999999999996</v>
      </c>
      <c r="BO123" s="388">
        <v>8.4000000000000005E-2</v>
      </c>
      <c r="BP123" s="389">
        <v>7.1999999999999995E-2</v>
      </c>
      <c r="BQ123" s="389">
        <v>5.0999999999999997E-2</v>
      </c>
      <c r="BR123" s="389">
        <f t="shared" ref="BR123" si="128">SUM(BO123:BQ123)</f>
        <v>0.20699999999999999</v>
      </c>
      <c r="BS123" s="388">
        <v>5.5E-2</v>
      </c>
      <c r="BT123" s="391">
        <v>0.01</v>
      </c>
      <c r="BU123" s="391">
        <v>0</v>
      </c>
      <c r="BV123" s="390">
        <v>0.27200000000000002</v>
      </c>
      <c r="BW123" s="388">
        <v>3.1E-2</v>
      </c>
      <c r="BX123" s="389">
        <v>7.2999999999999995E-2</v>
      </c>
      <c r="BY123" s="389">
        <v>4.4999999999999998E-2</v>
      </c>
      <c r="BZ123" s="389">
        <f t="shared" ref="BZ123" si="129">SUM(BW123:BY123)</f>
        <v>0.14899999999999999</v>
      </c>
      <c r="CA123" s="388">
        <v>0</v>
      </c>
      <c r="CB123" s="388">
        <v>0</v>
      </c>
      <c r="CC123" s="388">
        <v>8.9999999999999993E-3</v>
      </c>
      <c r="CD123" s="390">
        <f t="shared" ref="CD123" si="130">CC123+CB123+CA123+BZ123</f>
        <v>0.158</v>
      </c>
      <c r="CE123" s="388">
        <v>5.5510000000000002</v>
      </c>
      <c r="CF123" s="389">
        <v>6.931</v>
      </c>
      <c r="CG123" s="389">
        <v>5.2030000000000003</v>
      </c>
      <c r="CH123" s="389">
        <v>1.093</v>
      </c>
      <c r="CI123" s="389">
        <v>0.33500000000000002</v>
      </c>
      <c r="CJ123" s="389">
        <f t="shared" ref="CJ123" si="131">SUM(CE123:CI123)</f>
        <v>19.113</v>
      </c>
      <c r="CK123" s="388">
        <v>0.13600000000000001</v>
      </c>
      <c r="CL123" s="388">
        <v>0.91</v>
      </c>
      <c r="CM123" s="389">
        <v>3.552</v>
      </c>
      <c r="CN123" s="389">
        <v>1.7749999999999999</v>
      </c>
      <c r="CO123" s="389">
        <f t="shared" ref="CO123" si="132">SUM(CL123:CN123)</f>
        <v>6.2370000000000001</v>
      </c>
      <c r="CP123" s="390">
        <v>1.593</v>
      </c>
      <c r="CQ123" s="392">
        <v>0.53100000000000003</v>
      </c>
      <c r="CR123" s="390">
        <f t="shared" ref="CR123" si="133">N123+AA123+AN123+BA123+BN123+BV123+CD123</f>
        <v>27.607000000000006</v>
      </c>
      <c r="CT123" s="268"/>
    </row>
    <row r="124" spans="1:98" ht="12.75" customHeight="1">
      <c r="A124" s="194">
        <f t="shared" si="70"/>
        <v>43586</v>
      </c>
      <c r="B124" s="388">
        <v>1.635</v>
      </c>
      <c r="C124" s="389">
        <v>1.5680000000000001</v>
      </c>
      <c r="D124" s="389">
        <v>0.48199999999999998</v>
      </c>
      <c r="E124" s="389">
        <v>0.33300000000000002</v>
      </c>
      <c r="F124" s="389">
        <v>0.33300000000000002</v>
      </c>
      <c r="G124" s="389">
        <f t="shared" ref="G124" si="134">SUM(B124:F124)</f>
        <v>4.3510000000000009</v>
      </c>
      <c r="H124" s="388">
        <v>0.26100000000000001</v>
      </c>
      <c r="I124" s="389">
        <v>1.1000000000000001</v>
      </c>
      <c r="J124" s="389">
        <v>0.4</v>
      </c>
      <c r="K124" s="389">
        <f t="shared" ref="K124" si="135">SUM(H124:J124)</f>
        <v>1.7610000000000001</v>
      </c>
      <c r="L124" s="388">
        <v>0.309</v>
      </c>
      <c r="M124" s="388">
        <v>0.11</v>
      </c>
      <c r="N124" s="390">
        <f t="shared" ref="N124" si="136">G124+K124+L124+M124</f>
        <v>6.5310000000000015</v>
      </c>
      <c r="O124" s="388">
        <v>1.7829999999999999</v>
      </c>
      <c r="P124" s="389">
        <v>0.98</v>
      </c>
      <c r="Q124" s="389">
        <v>0.245</v>
      </c>
      <c r="R124" s="389">
        <v>0.13800000000000001</v>
      </c>
      <c r="S124" s="389">
        <v>1.4999999999999999E-2</v>
      </c>
      <c r="T124" s="389">
        <f t="shared" ref="T124" si="137">SUM(O124:S124)</f>
        <v>3.161</v>
      </c>
      <c r="U124" s="388">
        <v>8.6999999999999994E-2</v>
      </c>
      <c r="V124" s="389">
        <v>0.29599999999999999</v>
      </c>
      <c r="W124" s="389">
        <v>0.47399999999999998</v>
      </c>
      <c r="X124" s="389">
        <f t="shared" ref="X124" si="138">SUM(U124:W124)</f>
        <v>0.85699999999999998</v>
      </c>
      <c r="Y124" s="388">
        <v>0.16600000000000001</v>
      </c>
      <c r="Z124" s="388">
        <v>0.219</v>
      </c>
      <c r="AA124" s="390">
        <f t="shared" ref="AA124" si="139">T124+X124+Y124+Z124</f>
        <v>4.4030000000000005</v>
      </c>
      <c r="AB124" s="388">
        <v>1.2749999999999999</v>
      </c>
      <c r="AC124" s="389">
        <v>2.5979999999999999</v>
      </c>
      <c r="AD124" s="389">
        <v>1.831</v>
      </c>
      <c r="AE124" s="389">
        <v>0.33400000000000002</v>
      </c>
      <c r="AF124" s="389">
        <v>1.4999999999999999E-2</v>
      </c>
      <c r="AG124" s="389">
        <f t="shared" ref="AG124" si="140">SUM(AB124:AF124)</f>
        <v>6.052999999999999</v>
      </c>
      <c r="AH124" s="388">
        <v>0.314</v>
      </c>
      <c r="AI124" s="389">
        <v>1.6850000000000001</v>
      </c>
      <c r="AJ124" s="389">
        <v>0.47199999999999998</v>
      </c>
      <c r="AK124" s="389">
        <f t="shared" ref="AK124" si="141">SUM(AH124:AJ124)</f>
        <v>2.4710000000000001</v>
      </c>
      <c r="AL124" s="388">
        <v>0.66500000000000004</v>
      </c>
      <c r="AM124" s="388">
        <v>0.25800000000000001</v>
      </c>
      <c r="AN124" s="390">
        <f t="shared" ref="AN124" si="142">AG124+AK124+AL124+AM124</f>
        <v>9.4469999999999992</v>
      </c>
      <c r="AO124" s="388">
        <v>0.436</v>
      </c>
      <c r="AP124" s="389">
        <v>0.42599999999999999</v>
      </c>
      <c r="AQ124" s="389">
        <v>1.649</v>
      </c>
      <c r="AR124" s="389">
        <v>9.7000000000000003E-2</v>
      </c>
      <c r="AS124" s="389">
        <v>4.0000000000000001E-3</v>
      </c>
      <c r="AT124" s="389">
        <f t="shared" ref="AT124" si="143">SUM(AO124:AS124)</f>
        <v>2.6120000000000001</v>
      </c>
      <c r="AU124" s="388">
        <v>5.2999999999999999E-2</v>
      </c>
      <c r="AV124" s="389">
        <v>0.18</v>
      </c>
      <c r="AW124" s="389">
        <v>0.22900000000000001</v>
      </c>
      <c r="AX124" s="389">
        <f t="shared" ref="AX124" si="144">SUM(AU124:AW124)</f>
        <v>0.46199999999999997</v>
      </c>
      <c r="AY124" s="388">
        <v>0.113</v>
      </c>
      <c r="AZ124" s="388">
        <v>9.8000000000000004E-2</v>
      </c>
      <c r="BA124" s="390">
        <f t="shared" ref="BA124" si="145">AZ124+AY124+AX124+AT124</f>
        <v>3.2850000000000001</v>
      </c>
      <c r="BB124" s="388">
        <v>0.56100000000000005</v>
      </c>
      <c r="BC124" s="389">
        <v>1.6339999999999999</v>
      </c>
      <c r="BD124" s="389">
        <v>1.458</v>
      </c>
      <c r="BE124" s="389">
        <v>0.29299999999999998</v>
      </c>
      <c r="BF124" s="389">
        <v>8.0000000000000002E-3</v>
      </c>
      <c r="BG124" s="389">
        <f t="shared" ref="BG124" si="146">SUM(BB124:BF124)</f>
        <v>3.9539999999999997</v>
      </c>
      <c r="BH124" s="388">
        <v>0.28199999999999997</v>
      </c>
      <c r="BI124" s="389">
        <v>0.65</v>
      </c>
      <c r="BJ124" s="389">
        <v>0.47</v>
      </c>
      <c r="BK124" s="389">
        <f t="shared" ref="BK124" si="147">SUM(BH124:BJ124)</f>
        <v>1.4019999999999999</v>
      </c>
      <c r="BL124" s="388">
        <v>0.58899999999999997</v>
      </c>
      <c r="BM124" s="388">
        <v>0.14599999999999999</v>
      </c>
      <c r="BN124" s="390">
        <f t="shared" ref="BN124" si="148">BM124+BL124+BK124+BG124</f>
        <v>6.0909999999999993</v>
      </c>
      <c r="BO124" s="388">
        <v>9.2999999999999999E-2</v>
      </c>
      <c r="BP124" s="389">
        <v>8.3000000000000004E-2</v>
      </c>
      <c r="BQ124" s="389">
        <v>5.0999999999999997E-2</v>
      </c>
      <c r="BR124" s="389">
        <f t="shared" ref="BR124" si="149">SUM(BO124:BQ124)</f>
        <v>0.22699999999999998</v>
      </c>
      <c r="BS124" s="388">
        <v>5.3999999999999999E-2</v>
      </c>
      <c r="BT124" s="391">
        <v>7.0000000000000001E-3</v>
      </c>
      <c r="BU124" s="391">
        <v>0</v>
      </c>
      <c r="BV124" s="390">
        <v>0.28799999999999998</v>
      </c>
      <c r="BW124" s="388">
        <v>3.5999999999999997E-2</v>
      </c>
      <c r="BX124" s="389">
        <v>9.2999999999999999E-2</v>
      </c>
      <c r="BY124" s="389">
        <v>0.109</v>
      </c>
      <c r="BZ124" s="389">
        <f t="shared" ref="BZ124" si="150">SUM(BW124:BY124)</f>
        <v>0.23799999999999999</v>
      </c>
      <c r="CA124" s="388">
        <v>0</v>
      </c>
      <c r="CB124" s="388">
        <v>0</v>
      </c>
      <c r="CC124" s="388">
        <v>7.0000000000000001E-3</v>
      </c>
      <c r="CD124" s="390">
        <f t="shared" ref="CD124" si="151">CC124+CB124+CA124+BZ124</f>
        <v>0.245</v>
      </c>
      <c r="CE124" s="388">
        <v>5.819</v>
      </c>
      <c r="CF124" s="389">
        <v>7.3819999999999997</v>
      </c>
      <c r="CG124" s="389">
        <v>5.79</v>
      </c>
      <c r="CH124" s="389">
        <v>1.1519999999999999</v>
      </c>
      <c r="CI124" s="389">
        <v>0.376</v>
      </c>
      <c r="CJ124" s="389">
        <f t="shared" ref="CJ124" si="152">SUM(CE124:CI124)</f>
        <v>20.519000000000002</v>
      </c>
      <c r="CK124" s="388">
        <v>0.20499999999999999</v>
      </c>
      <c r="CL124" s="388">
        <v>1.0169999999999999</v>
      </c>
      <c r="CM124" s="389">
        <v>3.9820000000000002</v>
      </c>
      <c r="CN124" s="389">
        <v>2.0750000000000002</v>
      </c>
      <c r="CO124" s="389">
        <f t="shared" ref="CO124" si="153">SUM(CL124:CN124)</f>
        <v>7.0740000000000007</v>
      </c>
      <c r="CP124" s="390">
        <v>1.901</v>
      </c>
      <c r="CQ124" s="392">
        <v>0.63300000000000001</v>
      </c>
      <c r="CR124" s="390">
        <f t="shared" ref="CR124" si="154">N124+AA124+AN124+BA124+BN124+BV124+CD124</f>
        <v>30.29</v>
      </c>
      <c r="CT124" s="268"/>
    </row>
    <row r="125" spans="1:98" ht="12.75" customHeight="1">
      <c r="A125" s="194">
        <f t="shared" si="70"/>
        <v>43617</v>
      </c>
      <c r="B125" s="388">
        <v>1.544</v>
      </c>
      <c r="C125" s="389">
        <v>1.8080000000000001</v>
      </c>
      <c r="D125" s="389">
        <v>0.439</v>
      </c>
      <c r="E125" s="389">
        <v>0.38600000000000001</v>
      </c>
      <c r="F125" s="389">
        <v>0.38600000000000001</v>
      </c>
      <c r="G125" s="389">
        <f t="shared" ref="G125" si="155">SUM(B125:F125)</f>
        <v>4.5630000000000006</v>
      </c>
      <c r="H125" s="388">
        <v>0.312</v>
      </c>
      <c r="I125" s="389">
        <v>1.1839999999999999</v>
      </c>
      <c r="J125" s="389">
        <v>0.41099999999999998</v>
      </c>
      <c r="K125" s="389">
        <f t="shared" ref="K125" si="156">SUM(H125:J125)</f>
        <v>1.907</v>
      </c>
      <c r="L125" s="388">
        <v>0.28399999999999997</v>
      </c>
      <c r="M125" s="388">
        <v>0.109</v>
      </c>
      <c r="N125" s="390">
        <f t="shared" ref="N125" si="157">G125+K125+L125+M125</f>
        <v>6.8630000000000004</v>
      </c>
      <c r="O125" s="388">
        <v>2.0329999999999999</v>
      </c>
      <c r="P125" s="389">
        <v>1.0760000000000001</v>
      </c>
      <c r="Q125" s="389">
        <v>0.22600000000000001</v>
      </c>
      <c r="R125" s="389">
        <v>0.13300000000000001</v>
      </c>
      <c r="S125" s="389">
        <v>7.0000000000000001E-3</v>
      </c>
      <c r="T125" s="389">
        <f t="shared" ref="T125" si="158">SUM(O125:S125)</f>
        <v>3.4750000000000001</v>
      </c>
      <c r="U125" s="388">
        <v>7.3999999999999996E-2</v>
      </c>
      <c r="V125" s="389">
        <v>0.28399999999999997</v>
      </c>
      <c r="W125" s="389">
        <v>0.47399999999999998</v>
      </c>
      <c r="X125" s="389">
        <f t="shared" ref="X125" si="159">SUM(U125:W125)</f>
        <v>0.83199999999999996</v>
      </c>
      <c r="Y125" s="388">
        <v>0.10100000000000001</v>
      </c>
      <c r="Z125" s="388">
        <v>0.104</v>
      </c>
      <c r="AA125" s="390">
        <f t="shared" ref="AA125" si="160">T125+X125+Y125+Z125</f>
        <v>4.5120000000000005</v>
      </c>
      <c r="AB125" s="388">
        <v>1.3640000000000001</v>
      </c>
      <c r="AC125" s="389">
        <v>2.9420000000000002</v>
      </c>
      <c r="AD125" s="389">
        <v>1.78</v>
      </c>
      <c r="AE125" s="389">
        <v>0.36099999999999999</v>
      </c>
      <c r="AF125" s="389">
        <v>1.7000000000000001E-2</v>
      </c>
      <c r="AG125" s="389">
        <f t="shared" ref="AG125" si="161">SUM(AB125:AF125)</f>
        <v>6.4640000000000004</v>
      </c>
      <c r="AH125" s="388">
        <v>0.23599999999999999</v>
      </c>
      <c r="AI125" s="389">
        <v>1.8340000000000001</v>
      </c>
      <c r="AJ125" s="389">
        <v>0.41599999999999998</v>
      </c>
      <c r="AK125" s="389">
        <f t="shared" ref="AK125" si="162">SUM(AH125:AJ125)</f>
        <v>2.4860000000000002</v>
      </c>
      <c r="AL125" s="388">
        <v>0.59299999999999997</v>
      </c>
      <c r="AM125" s="388">
        <v>0.54500000000000004</v>
      </c>
      <c r="AN125" s="390">
        <f t="shared" ref="AN125" si="163">AG125+AK125+AL125+AM125</f>
        <v>10.088000000000001</v>
      </c>
      <c r="AO125" s="388">
        <v>0.47099999999999997</v>
      </c>
      <c r="AP125" s="389">
        <v>0.436</v>
      </c>
      <c r="AQ125" s="389">
        <v>2.1280000000000001</v>
      </c>
      <c r="AR125" s="389">
        <v>0.10100000000000001</v>
      </c>
      <c r="AS125" s="389">
        <v>2E-3</v>
      </c>
      <c r="AT125" s="389">
        <f t="shared" ref="AT125" si="164">SUM(AO125:AS125)</f>
        <v>3.1379999999999999</v>
      </c>
      <c r="AU125" s="388">
        <v>5.2999999999999999E-2</v>
      </c>
      <c r="AV125" s="389">
        <v>0.16300000000000001</v>
      </c>
      <c r="AW125" s="389">
        <v>0.24299999999999999</v>
      </c>
      <c r="AX125" s="389">
        <f t="shared" ref="AX125" si="165">SUM(AU125:AW125)</f>
        <v>0.45899999999999996</v>
      </c>
      <c r="AY125" s="388">
        <v>0.108</v>
      </c>
      <c r="AZ125" s="388">
        <v>3.0000000000000001E-3</v>
      </c>
      <c r="BA125" s="390">
        <f t="shared" ref="BA125" si="166">AZ125+AY125+AX125+AT125</f>
        <v>3.7079999999999997</v>
      </c>
      <c r="BB125" s="388">
        <v>0.61699999999999999</v>
      </c>
      <c r="BC125" s="389">
        <v>1.8120000000000001</v>
      </c>
      <c r="BD125" s="389">
        <v>1.425</v>
      </c>
      <c r="BE125" s="389">
        <v>0.28699999999999998</v>
      </c>
      <c r="BF125" s="389">
        <v>6.0000000000000001E-3</v>
      </c>
      <c r="BG125" s="389">
        <f t="shared" ref="BG125" si="167">SUM(BB125:BF125)</f>
        <v>4.1470000000000002</v>
      </c>
      <c r="BH125" s="388">
        <v>0.25900000000000001</v>
      </c>
      <c r="BI125" s="389">
        <v>0.626</v>
      </c>
      <c r="BJ125" s="389">
        <v>0.44800000000000001</v>
      </c>
      <c r="BK125" s="389">
        <f t="shared" ref="BK125" si="168">SUM(BH125:BJ125)</f>
        <v>1.333</v>
      </c>
      <c r="BL125" s="388">
        <v>0.54500000000000004</v>
      </c>
      <c r="BM125" s="388">
        <v>0.157</v>
      </c>
      <c r="BN125" s="390">
        <f t="shared" ref="BN125" si="169">BM125+BL125+BK125+BG125</f>
        <v>6.1820000000000004</v>
      </c>
      <c r="BO125" s="388">
        <v>0.08</v>
      </c>
      <c r="BP125" s="389">
        <v>8.6999999999999994E-2</v>
      </c>
      <c r="BQ125" s="389">
        <v>5.0999999999999997E-2</v>
      </c>
      <c r="BR125" s="389">
        <f t="shared" ref="BR125" si="170">SUM(BO125:BQ125)</f>
        <v>0.21799999999999997</v>
      </c>
      <c r="BS125" s="388">
        <v>5.3999999999999999E-2</v>
      </c>
      <c r="BT125" s="391">
        <v>8.9999999999999993E-3</v>
      </c>
      <c r="BU125" s="391">
        <v>0</v>
      </c>
      <c r="BV125" s="390">
        <v>0.28100000000000003</v>
      </c>
      <c r="BW125" s="388">
        <v>3.5000000000000003E-2</v>
      </c>
      <c r="BX125" s="389">
        <v>7.2999999999999995E-2</v>
      </c>
      <c r="BY125" s="389">
        <v>8.3000000000000004E-2</v>
      </c>
      <c r="BZ125" s="389">
        <f t="shared" ref="BZ125" si="171">SUM(BW125:BY125)</f>
        <v>0.191</v>
      </c>
      <c r="CA125" s="388">
        <v>0</v>
      </c>
      <c r="CB125" s="388">
        <v>0</v>
      </c>
      <c r="CC125" s="388">
        <v>1.4E-2</v>
      </c>
      <c r="CD125" s="390">
        <f t="shared" ref="CD125" si="172">CC125+CB125+CA125+BZ125</f>
        <v>0.20500000000000002</v>
      </c>
      <c r="CE125" s="388">
        <v>6.1440000000000001</v>
      </c>
      <c r="CF125" s="389">
        <v>8.234</v>
      </c>
      <c r="CG125" s="389">
        <v>6.1020000000000003</v>
      </c>
      <c r="CH125" s="389">
        <v>1.1559999999999999</v>
      </c>
      <c r="CI125" s="389">
        <v>0.41799999999999998</v>
      </c>
      <c r="CJ125" s="389">
        <f t="shared" ref="CJ125" si="173">SUM(CE125:CI125)</f>
        <v>22.053999999999998</v>
      </c>
      <c r="CK125" s="388">
        <v>0.221</v>
      </c>
      <c r="CL125" s="388">
        <v>0.94899999999999995</v>
      </c>
      <c r="CM125" s="389">
        <v>4.1390000000000002</v>
      </c>
      <c r="CN125" s="389">
        <v>2.0259999999999998</v>
      </c>
      <c r="CO125" s="389">
        <f t="shared" ref="CO125" si="174">SUM(CL125:CN125)</f>
        <v>7.1139999999999999</v>
      </c>
      <c r="CP125" s="390">
        <v>1.6819999999999999</v>
      </c>
      <c r="CQ125" s="392">
        <v>0.71099999999999997</v>
      </c>
      <c r="CR125" s="390">
        <f t="shared" ref="CR125" si="175">N125+AA125+AN125+BA125+BN125+BV125+CD125</f>
        <v>31.838999999999999</v>
      </c>
      <c r="CT125" s="268"/>
    </row>
    <row r="126" spans="1:98" ht="12.75" customHeight="1">
      <c r="A126" s="194">
        <f t="shared" si="70"/>
        <v>43647</v>
      </c>
      <c r="B126" s="388">
        <v>1.643</v>
      </c>
      <c r="C126" s="389">
        <v>1.544</v>
      </c>
      <c r="D126" s="389">
        <v>0.50700000000000001</v>
      </c>
      <c r="E126" s="389">
        <v>0.39700000000000002</v>
      </c>
      <c r="F126" s="389">
        <v>0.39700000000000002</v>
      </c>
      <c r="G126" s="389">
        <f t="shared" ref="G126" si="176">SUM(B126:F126)</f>
        <v>4.4880000000000004</v>
      </c>
      <c r="H126" s="388">
        <v>0.28399999999999997</v>
      </c>
      <c r="I126" s="389">
        <v>1.056</v>
      </c>
      <c r="J126" s="389">
        <v>0.42199999999999999</v>
      </c>
      <c r="K126" s="389">
        <f t="shared" ref="K126" si="177">SUM(H126:J126)</f>
        <v>1.762</v>
      </c>
      <c r="L126" s="388">
        <v>0.29399999999999998</v>
      </c>
      <c r="M126" s="388">
        <v>0.108</v>
      </c>
      <c r="N126" s="390">
        <f t="shared" ref="N126" si="178">G126+K126+L126+M126</f>
        <v>6.6519999999999992</v>
      </c>
      <c r="O126" s="388">
        <v>1.83</v>
      </c>
      <c r="P126" s="389">
        <v>1.167</v>
      </c>
      <c r="Q126" s="389">
        <v>0.22700000000000001</v>
      </c>
      <c r="R126" s="389">
        <v>0.13900000000000001</v>
      </c>
      <c r="S126" s="389">
        <v>1.2E-2</v>
      </c>
      <c r="T126" s="389">
        <f t="shared" ref="T126" si="179">SUM(O126:S126)</f>
        <v>3.3749999999999996</v>
      </c>
      <c r="U126" s="388">
        <v>7.0000000000000007E-2</v>
      </c>
      <c r="V126" s="389">
        <v>0.27700000000000002</v>
      </c>
      <c r="W126" s="389">
        <v>0.372</v>
      </c>
      <c r="X126" s="389">
        <f t="shared" ref="X126" si="180">SUM(U126:W126)</f>
        <v>0.71900000000000008</v>
      </c>
      <c r="Y126" s="388">
        <v>0.107</v>
      </c>
      <c r="Z126" s="388">
        <v>0.105</v>
      </c>
      <c r="AA126" s="390">
        <f t="shared" ref="AA126" si="181">T126+X126+Y126+Z126</f>
        <v>4.306</v>
      </c>
      <c r="AB126" s="388">
        <v>1.3420000000000001</v>
      </c>
      <c r="AC126" s="389">
        <v>2.5</v>
      </c>
      <c r="AD126" s="389">
        <v>1.6020000000000001</v>
      </c>
      <c r="AE126" s="389">
        <v>0.30499999999999999</v>
      </c>
      <c r="AF126" s="389">
        <v>1.7999999999999999E-2</v>
      </c>
      <c r="AG126" s="389">
        <f t="shared" ref="AG126" si="182">SUM(AB126:AF126)</f>
        <v>5.7669999999999995</v>
      </c>
      <c r="AH126" s="388">
        <v>0.28999999999999998</v>
      </c>
      <c r="AI126" s="389">
        <v>1.6879999999999999</v>
      </c>
      <c r="AJ126" s="389">
        <v>0.53</v>
      </c>
      <c r="AK126" s="389">
        <f t="shared" ref="AK126" si="183">SUM(AH126:AJ126)</f>
        <v>2.508</v>
      </c>
      <c r="AL126" s="388">
        <v>0.57999999999999996</v>
      </c>
      <c r="AM126" s="388">
        <v>0.38700000000000001</v>
      </c>
      <c r="AN126" s="390">
        <f t="shared" ref="AN126" si="184">AG126+AK126+AL126+AM126</f>
        <v>9.2419999999999991</v>
      </c>
      <c r="AO126" s="388">
        <v>0.44900000000000001</v>
      </c>
      <c r="AP126" s="389">
        <v>0.42</v>
      </c>
      <c r="AQ126" s="389">
        <v>1.423</v>
      </c>
      <c r="AR126" s="389">
        <v>9.4E-2</v>
      </c>
      <c r="AS126" s="389">
        <v>3.0000000000000001E-3</v>
      </c>
      <c r="AT126" s="389">
        <f t="shared" ref="AT126" si="185">SUM(AO126:AS126)</f>
        <v>2.3889999999999998</v>
      </c>
      <c r="AU126" s="388">
        <v>5.3999999999999999E-2</v>
      </c>
      <c r="AV126" s="389">
        <v>0.17399999999999999</v>
      </c>
      <c r="AW126" s="389">
        <v>0.189</v>
      </c>
      <c r="AX126" s="389">
        <f t="shared" ref="AX126" si="186">SUM(AU126:AW126)</f>
        <v>0.41699999999999998</v>
      </c>
      <c r="AY126" s="388">
        <v>0.104</v>
      </c>
      <c r="AZ126" s="388">
        <v>4.0000000000000001E-3</v>
      </c>
      <c r="BA126" s="390">
        <f t="shared" ref="BA126" si="187">AZ126+AY126+AX126+AT126</f>
        <v>2.9139999999999997</v>
      </c>
      <c r="BB126" s="388">
        <v>0.57099999999999995</v>
      </c>
      <c r="BC126" s="389">
        <v>1.706</v>
      </c>
      <c r="BD126" s="389">
        <v>1.464</v>
      </c>
      <c r="BE126" s="389">
        <v>0.29399999999999998</v>
      </c>
      <c r="BF126" s="389">
        <v>6.0000000000000001E-3</v>
      </c>
      <c r="BG126" s="389">
        <f t="shared" ref="BG126" si="188">SUM(BB126:BF126)</f>
        <v>4.0410000000000004</v>
      </c>
      <c r="BH126" s="388">
        <v>0.24099999999999999</v>
      </c>
      <c r="BI126" s="389">
        <v>0.60899999999999999</v>
      </c>
      <c r="BJ126" s="389">
        <v>0.47699999999999998</v>
      </c>
      <c r="BK126" s="389">
        <f t="shared" ref="BK126" si="189">SUM(BH126:BJ126)</f>
        <v>1.327</v>
      </c>
      <c r="BL126" s="388">
        <v>0.48499999999999999</v>
      </c>
      <c r="BM126" s="388">
        <v>0.159</v>
      </c>
      <c r="BN126" s="390">
        <f t="shared" ref="BN126" si="190">BM126+BL126+BK126+BG126</f>
        <v>6.0120000000000005</v>
      </c>
      <c r="BO126" s="388">
        <v>9.0999999999999998E-2</v>
      </c>
      <c r="BP126" s="389">
        <v>8.5000000000000006E-2</v>
      </c>
      <c r="BQ126" s="389">
        <v>5.6000000000000001E-2</v>
      </c>
      <c r="BR126" s="389">
        <f t="shared" ref="BR126" si="191">SUM(BO126:BQ126)</f>
        <v>0.23199999999999998</v>
      </c>
      <c r="BS126" s="388">
        <v>5.2999999999999999E-2</v>
      </c>
      <c r="BT126" s="391">
        <v>8.0000000000000002E-3</v>
      </c>
      <c r="BU126" s="391">
        <v>0</v>
      </c>
      <c r="BV126" s="390">
        <v>0.29299999999999998</v>
      </c>
      <c r="BW126" s="388">
        <v>3.5000000000000003E-2</v>
      </c>
      <c r="BX126" s="389">
        <v>9.5000000000000001E-2</v>
      </c>
      <c r="BY126" s="389">
        <v>4.4999999999999998E-2</v>
      </c>
      <c r="BZ126" s="389">
        <f t="shared" ref="BZ126" si="192">SUM(BW126:BY126)</f>
        <v>0.17499999999999999</v>
      </c>
      <c r="CA126" s="388">
        <v>0</v>
      </c>
      <c r="CB126" s="388">
        <v>0</v>
      </c>
      <c r="CC126" s="388">
        <v>7.0000000000000001E-3</v>
      </c>
      <c r="CD126" s="390">
        <f t="shared" ref="CD126" si="193">CC126+CB126+CA126+BZ126</f>
        <v>0.182</v>
      </c>
      <c r="CE126" s="388">
        <v>5.9610000000000003</v>
      </c>
      <c r="CF126" s="389">
        <v>7.5170000000000003</v>
      </c>
      <c r="CG126" s="389">
        <v>5.2779999999999996</v>
      </c>
      <c r="CH126" s="389">
        <v>1.1220000000000001</v>
      </c>
      <c r="CI126" s="389">
        <v>0.437</v>
      </c>
      <c r="CJ126" s="389">
        <f t="shared" ref="CJ126" si="194">SUM(CE126:CI126)</f>
        <v>20.315000000000001</v>
      </c>
      <c r="CK126" s="388">
        <v>0.224</v>
      </c>
      <c r="CL126" s="388">
        <v>0.95399999999999996</v>
      </c>
      <c r="CM126" s="389">
        <v>3.8559999999999999</v>
      </c>
      <c r="CN126" s="389">
        <v>2.0339999999999998</v>
      </c>
      <c r="CO126" s="389">
        <f t="shared" ref="CO126" si="195">SUM(CL126:CN126)</f>
        <v>6.8439999999999994</v>
      </c>
      <c r="CP126" s="390">
        <v>1.6140000000000001</v>
      </c>
      <c r="CQ126" s="392">
        <v>0.54600000000000004</v>
      </c>
      <c r="CR126" s="390">
        <f t="shared" ref="CR126" si="196">N126+AA126+AN126+BA126+BN126+BV126+CD126</f>
        <v>29.600999999999996</v>
      </c>
      <c r="CT126" s="268"/>
    </row>
    <row r="127" spans="1:98" ht="12.75" customHeight="1">
      <c r="A127" s="194">
        <f t="shared" si="70"/>
        <v>43678</v>
      </c>
      <c r="B127" s="388">
        <v>1.609</v>
      </c>
      <c r="C127" s="389">
        <v>1.4079999999999999</v>
      </c>
      <c r="D127" s="389">
        <v>0.43</v>
      </c>
      <c r="E127" s="389">
        <v>0.28899999999999998</v>
      </c>
      <c r="F127" s="389">
        <v>0.28899999999999998</v>
      </c>
      <c r="G127" s="389">
        <f t="shared" ref="G127" si="197">SUM(B127:F127)</f>
        <v>4.0250000000000004</v>
      </c>
      <c r="H127" s="388">
        <v>0.30599999999999999</v>
      </c>
      <c r="I127" s="389">
        <v>0.97399999999999998</v>
      </c>
      <c r="J127" s="389">
        <v>0.42099999999999999</v>
      </c>
      <c r="K127" s="389">
        <f t="shared" ref="K127" si="198">SUM(H127:J127)</f>
        <v>1.7010000000000001</v>
      </c>
      <c r="L127" s="388">
        <v>0.255</v>
      </c>
      <c r="M127" s="388">
        <v>7.8E-2</v>
      </c>
      <c r="N127" s="390">
        <f t="shared" ref="N127" si="199">G127+K127+L127+M127</f>
        <v>6.0590000000000011</v>
      </c>
      <c r="O127" s="388">
        <v>1.734</v>
      </c>
      <c r="P127" s="389">
        <v>1.1599999999999999</v>
      </c>
      <c r="Q127" s="389">
        <v>0.20100000000000001</v>
      </c>
      <c r="R127" s="389">
        <v>0.127</v>
      </c>
      <c r="S127" s="389">
        <v>1.4999999999999999E-2</v>
      </c>
      <c r="T127" s="389">
        <f t="shared" ref="T127" si="200">SUM(O127:S127)</f>
        <v>3.2370000000000005</v>
      </c>
      <c r="U127" s="388">
        <v>0.08</v>
      </c>
      <c r="V127" s="389">
        <v>0.29599999999999999</v>
      </c>
      <c r="W127" s="389">
        <v>0.35199999999999998</v>
      </c>
      <c r="X127" s="389">
        <f t="shared" ref="X127" si="201">SUM(U127:W127)</f>
        <v>0.72799999999999998</v>
      </c>
      <c r="Y127" s="388">
        <v>0.105</v>
      </c>
      <c r="Z127" s="388">
        <v>9.4E-2</v>
      </c>
      <c r="AA127" s="390">
        <f t="shared" ref="AA127" si="202">T127+X127+Y127+Z127</f>
        <v>4.1640000000000015</v>
      </c>
      <c r="AB127" s="388">
        <v>1.2350000000000001</v>
      </c>
      <c r="AC127" s="389">
        <v>2.468</v>
      </c>
      <c r="AD127" s="389">
        <v>1.718</v>
      </c>
      <c r="AE127" s="389">
        <v>0.34799999999999998</v>
      </c>
      <c r="AF127" s="389">
        <v>1.4999999999999999E-2</v>
      </c>
      <c r="AG127" s="389">
        <f t="shared" ref="AG127" si="203">SUM(AB127:AF127)</f>
        <v>5.7839999999999998</v>
      </c>
      <c r="AH127" s="388">
        <v>0.27100000000000002</v>
      </c>
      <c r="AI127" s="389">
        <v>1.5649999999999999</v>
      </c>
      <c r="AJ127" s="389">
        <v>0.45900000000000002</v>
      </c>
      <c r="AK127" s="389">
        <f t="shared" ref="AK127" si="204">SUM(AH127:AJ127)</f>
        <v>2.2949999999999999</v>
      </c>
      <c r="AL127" s="388">
        <v>0.56599999999999995</v>
      </c>
      <c r="AM127" s="388">
        <v>0.23499999999999999</v>
      </c>
      <c r="AN127" s="390">
        <f t="shared" ref="AN127" si="205">AG127+AK127+AL127+AM127</f>
        <v>8.8800000000000008</v>
      </c>
      <c r="AO127" s="388">
        <v>0.45600000000000002</v>
      </c>
      <c r="AP127" s="389">
        <v>0.38600000000000001</v>
      </c>
      <c r="AQ127" s="389">
        <v>1.321</v>
      </c>
      <c r="AR127" s="389">
        <v>0.1</v>
      </c>
      <c r="AS127" s="389">
        <v>3.0000000000000001E-3</v>
      </c>
      <c r="AT127" s="389">
        <f t="shared" ref="AT127" si="206">SUM(AO127:AS127)</f>
        <v>2.2660000000000005</v>
      </c>
      <c r="AU127" s="388">
        <v>5.0999999999999997E-2</v>
      </c>
      <c r="AV127" s="389">
        <v>0.17199999999999999</v>
      </c>
      <c r="AW127" s="389">
        <v>0.18</v>
      </c>
      <c r="AX127" s="389">
        <f t="shared" ref="AX127" si="207">SUM(AU127:AW127)</f>
        <v>0.40299999999999997</v>
      </c>
      <c r="AY127" s="388">
        <v>0.107</v>
      </c>
      <c r="AZ127" s="388">
        <v>2E-3</v>
      </c>
      <c r="BA127" s="390">
        <f t="shared" ref="BA127" si="208">AZ127+AY127+AX127+AT127</f>
        <v>2.7780000000000005</v>
      </c>
      <c r="BB127" s="388">
        <v>0.56499999999999995</v>
      </c>
      <c r="BC127" s="389">
        <v>1.59</v>
      </c>
      <c r="BD127" s="389">
        <v>1.403</v>
      </c>
      <c r="BE127" s="389">
        <v>0.3</v>
      </c>
      <c r="BF127" s="389">
        <v>5.0000000000000001E-3</v>
      </c>
      <c r="BG127" s="389">
        <f t="shared" ref="BG127" si="209">SUM(BB127:BF127)</f>
        <v>3.863</v>
      </c>
      <c r="BH127" s="388">
        <v>0.223</v>
      </c>
      <c r="BI127" s="389">
        <v>0.64600000000000002</v>
      </c>
      <c r="BJ127" s="389">
        <v>0.378</v>
      </c>
      <c r="BK127" s="389">
        <f t="shared" ref="BK127" si="210">SUM(BH127:BJ127)</f>
        <v>1.2469999999999999</v>
      </c>
      <c r="BL127" s="388">
        <v>0.58599999999999997</v>
      </c>
      <c r="BM127" s="388">
        <v>0.128</v>
      </c>
      <c r="BN127" s="390">
        <f t="shared" ref="BN127" si="211">BM127+BL127+BK127+BG127</f>
        <v>5.8239999999999998</v>
      </c>
      <c r="BO127" s="388">
        <v>7.2999999999999995E-2</v>
      </c>
      <c r="BP127" s="389">
        <v>6.6000000000000003E-2</v>
      </c>
      <c r="BQ127" s="389">
        <v>5.1999999999999998E-2</v>
      </c>
      <c r="BR127" s="389">
        <f t="shared" ref="BR127" si="212">SUM(BO127:BQ127)</f>
        <v>0.191</v>
      </c>
      <c r="BS127" s="388">
        <v>0.05</v>
      </c>
      <c r="BT127" s="391">
        <v>7.0000000000000001E-3</v>
      </c>
      <c r="BU127" s="391">
        <v>0</v>
      </c>
      <c r="BV127" s="390">
        <v>0.248</v>
      </c>
      <c r="BW127" s="388">
        <v>4.1000000000000002E-2</v>
      </c>
      <c r="BX127" s="389">
        <v>6.0999999999999999E-2</v>
      </c>
      <c r="BY127" s="389">
        <v>5.3999999999999999E-2</v>
      </c>
      <c r="BZ127" s="389">
        <f t="shared" ref="BZ127" si="213">SUM(BW127:BY127)</f>
        <v>0.156</v>
      </c>
      <c r="CA127" s="388">
        <v>0</v>
      </c>
      <c r="CB127" s="388">
        <v>0</v>
      </c>
      <c r="CC127" s="388">
        <v>0.01</v>
      </c>
      <c r="CD127" s="390">
        <f t="shared" ref="CD127" si="214">CC127+CB127+CA127+BZ127</f>
        <v>0.16600000000000001</v>
      </c>
      <c r="CE127" s="388">
        <v>5.7130000000000001</v>
      </c>
      <c r="CF127" s="389">
        <v>7.1390000000000002</v>
      </c>
      <c r="CG127" s="389">
        <v>5.1459999999999999</v>
      </c>
      <c r="CH127" s="389">
        <v>1.1619999999999999</v>
      </c>
      <c r="CI127" s="389">
        <v>0.32800000000000001</v>
      </c>
      <c r="CJ127" s="389">
        <f t="shared" ref="CJ127" si="215">SUM(CE127:CI127)</f>
        <v>19.488</v>
      </c>
      <c r="CK127" s="388">
        <v>0.193</v>
      </c>
      <c r="CL127" s="388">
        <v>0.94199999999999995</v>
      </c>
      <c r="CM127" s="389">
        <v>3.7080000000000002</v>
      </c>
      <c r="CN127" s="389">
        <v>1.831</v>
      </c>
      <c r="CO127" s="389">
        <f t="shared" ref="CO127" si="216">SUM(CL127:CN127)</f>
        <v>6.4809999999999999</v>
      </c>
      <c r="CP127" s="390">
        <v>1.661</v>
      </c>
      <c r="CQ127" s="392">
        <v>0.35399999999999998</v>
      </c>
      <c r="CR127" s="390">
        <f t="shared" ref="CR127" si="217">N127+AA127+AN127+BA127+BN127+BV127+CD127</f>
        <v>28.119</v>
      </c>
      <c r="CT127" s="268"/>
    </row>
    <row r="128" spans="1:98" ht="12.75" customHeight="1">
      <c r="A128" s="194">
        <f t="shared" si="70"/>
        <v>43709</v>
      </c>
      <c r="B128" s="388">
        <v>1.5129999999999999</v>
      </c>
      <c r="C128" s="389">
        <v>1.419</v>
      </c>
      <c r="D128" s="389">
        <v>0.46899999999999997</v>
      </c>
      <c r="E128" s="389">
        <v>0.32500000000000001</v>
      </c>
      <c r="F128" s="389">
        <v>0.32500000000000001</v>
      </c>
      <c r="G128" s="389">
        <f t="shared" ref="G128" si="218">SUM(B128:F128)</f>
        <v>4.0510000000000002</v>
      </c>
      <c r="H128" s="388">
        <v>0.22800000000000001</v>
      </c>
      <c r="I128" s="389">
        <v>0.93700000000000006</v>
      </c>
      <c r="J128" s="389">
        <v>0.372</v>
      </c>
      <c r="K128" s="389">
        <f t="shared" ref="K128" si="219">SUM(H128:J128)</f>
        <v>1.5369999999999999</v>
      </c>
      <c r="L128" s="388">
        <v>0.24199999999999999</v>
      </c>
      <c r="M128" s="388">
        <v>0.127</v>
      </c>
      <c r="N128" s="390">
        <f t="shared" ref="N128" si="220">G128+K128+L128+M128</f>
        <v>5.9569999999999999</v>
      </c>
      <c r="O128" s="388">
        <v>1.714</v>
      </c>
      <c r="P128" s="389">
        <v>1.1439999999999999</v>
      </c>
      <c r="Q128" s="389">
        <v>0.21099999999999999</v>
      </c>
      <c r="R128" s="389">
        <v>0.12</v>
      </c>
      <c r="S128" s="389">
        <v>1.0999999999999999E-2</v>
      </c>
      <c r="T128" s="389">
        <f t="shared" ref="T128" si="221">SUM(O128:S128)</f>
        <v>3.1999999999999997</v>
      </c>
      <c r="U128" s="388">
        <v>8.5999999999999993E-2</v>
      </c>
      <c r="V128" s="389">
        <v>0.245</v>
      </c>
      <c r="W128" s="389">
        <v>0.44700000000000001</v>
      </c>
      <c r="X128" s="389">
        <f t="shared" ref="X128" si="222">SUM(U128:W128)</f>
        <v>0.77800000000000002</v>
      </c>
      <c r="Y128" s="388">
        <v>9.8000000000000004E-2</v>
      </c>
      <c r="Z128" s="388">
        <v>0.10199999999999999</v>
      </c>
      <c r="AA128" s="390">
        <f t="shared" ref="AA128" si="223">T128+X128+Y128+Z128</f>
        <v>4.1779999999999999</v>
      </c>
      <c r="AB128" s="388">
        <v>1.2450000000000001</v>
      </c>
      <c r="AC128" s="389">
        <v>2.3570000000000002</v>
      </c>
      <c r="AD128" s="389">
        <v>1.542</v>
      </c>
      <c r="AE128" s="389">
        <v>0.32800000000000001</v>
      </c>
      <c r="AF128" s="389">
        <v>1.4E-2</v>
      </c>
      <c r="AG128" s="389">
        <f t="shared" ref="AG128" si="224">SUM(AB128:AF128)</f>
        <v>5.4860000000000007</v>
      </c>
      <c r="AH128" s="388">
        <v>0.25600000000000001</v>
      </c>
      <c r="AI128" s="389">
        <v>1.4930000000000001</v>
      </c>
      <c r="AJ128" s="389">
        <v>0.46200000000000002</v>
      </c>
      <c r="AK128" s="389">
        <f t="shared" ref="AK128" si="225">SUM(AH128:AJ128)</f>
        <v>2.2110000000000003</v>
      </c>
      <c r="AL128" s="388">
        <v>0.55800000000000005</v>
      </c>
      <c r="AM128" s="388">
        <v>9.8000000000000004E-2</v>
      </c>
      <c r="AN128" s="390">
        <f t="shared" ref="AN128" si="226">AG128+AK128+AL128+AM128</f>
        <v>8.3530000000000015</v>
      </c>
      <c r="AO128" s="388">
        <v>0.44400000000000001</v>
      </c>
      <c r="AP128" s="389">
        <v>0.42099999999999999</v>
      </c>
      <c r="AQ128" s="389">
        <v>1.1859999999999999</v>
      </c>
      <c r="AR128" s="389">
        <v>9.4E-2</v>
      </c>
      <c r="AS128" s="389">
        <v>3.0000000000000001E-3</v>
      </c>
      <c r="AT128" s="389">
        <f t="shared" ref="AT128" si="227">SUM(AO128:AS128)</f>
        <v>2.1480000000000001</v>
      </c>
      <c r="AU128" s="388">
        <v>5.1999999999999998E-2</v>
      </c>
      <c r="AV128" s="389">
        <v>0.17399999999999999</v>
      </c>
      <c r="AW128" s="389">
        <v>0.20100000000000001</v>
      </c>
      <c r="AX128" s="389">
        <f t="shared" ref="AX128" si="228">SUM(AU128:AW128)</f>
        <v>0.42699999999999999</v>
      </c>
      <c r="AY128" s="388">
        <v>0.107</v>
      </c>
      <c r="AZ128" s="388">
        <v>3.0000000000000001E-3</v>
      </c>
      <c r="BA128" s="390">
        <f t="shared" ref="BA128" si="229">AZ128+AY128+AX128+AT128</f>
        <v>2.6850000000000001</v>
      </c>
      <c r="BB128" s="388">
        <v>0.54400000000000004</v>
      </c>
      <c r="BC128" s="389">
        <v>1.591</v>
      </c>
      <c r="BD128" s="389">
        <v>1.3340000000000001</v>
      </c>
      <c r="BE128" s="389">
        <v>0.26200000000000001</v>
      </c>
      <c r="BF128" s="389">
        <v>6.0000000000000001E-3</v>
      </c>
      <c r="BG128" s="389">
        <f t="shared" ref="BG128" si="230">SUM(BB128:BF128)</f>
        <v>3.7369999999999997</v>
      </c>
      <c r="BH128" s="388">
        <v>0.22500000000000001</v>
      </c>
      <c r="BI128" s="389">
        <v>0.59099999999999997</v>
      </c>
      <c r="BJ128" s="389">
        <v>0.47199999999999998</v>
      </c>
      <c r="BK128" s="389">
        <f t="shared" ref="BK128" si="231">SUM(BH128:BJ128)</f>
        <v>1.2879999999999998</v>
      </c>
      <c r="BL128" s="388">
        <v>0.47299999999999998</v>
      </c>
      <c r="BM128" s="388">
        <v>0.14699999999999999</v>
      </c>
      <c r="BN128" s="390">
        <f t="shared" ref="BN128" si="232">BM128+BL128+BK128+BG128</f>
        <v>5.6449999999999996</v>
      </c>
      <c r="BO128" s="388">
        <v>7.8E-2</v>
      </c>
      <c r="BP128" s="389">
        <v>7.4999999999999997E-2</v>
      </c>
      <c r="BQ128" s="389">
        <v>0.05</v>
      </c>
      <c r="BR128" s="389">
        <f t="shared" ref="BR128" si="233">SUM(BO128:BQ128)</f>
        <v>0.20300000000000001</v>
      </c>
      <c r="BS128" s="388">
        <v>4.3999999999999997E-2</v>
      </c>
      <c r="BT128" s="391">
        <v>8.0000000000000002E-3</v>
      </c>
      <c r="BU128" s="391">
        <v>0</v>
      </c>
      <c r="BV128" s="390">
        <v>0.255</v>
      </c>
      <c r="BW128" s="388">
        <v>3.9E-2</v>
      </c>
      <c r="BX128" s="389">
        <v>0.09</v>
      </c>
      <c r="BY128" s="389">
        <v>7.5999999999999998E-2</v>
      </c>
      <c r="BZ128" s="389">
        <f t="shared" ref="BZ128" si="234">SUM(BW128:BY128)</f>
        <v>0.20500000000000002</v>
      </c>
      <c r="CA128" s="388">
        <v>0</v>
      </c>
      <c r="CB128" s="388">
        <v>0</v>
      </c>
      <c r="CC128" s="388">
        <v>8.0000000000000002E-3</v>
      </c>
      <c r="CD128" s="390">
        <f t="shared" ref="CD128" si="235">CC128+CB128+CA128+BZ128</f>
        <v>0.21300000000000002</v>
      </c>
      <c r="CE128" s="388">
        <v>5.577</v>
      </c>
      <c r="CF128" s="389">
        <v>7.0970000000000004</v>
      </c>
      <c r="CG128" s="389">
        <v>4.8339999999999996</v>
      </c>
      <c r="CH128" s="389">
        <v>1.0740000000000001</v>
      </c>
      <c r="CI128" s="389">
        <v>0.36</v>
      </c>
      <c r="CJ128" s="389">
        <f t="shared" ref="CJ128" si="236">SUM(CE128:CI128)</f>
        <v>18.942</v>
      </c>
      <c r="CK128" s="388">
        <v>0.21299999999999999</v>
      </c>
      <c r="CL128" s="388">
        <v>0.85599999999999998</v>
      </c>
      <c r="CM128" s="389">
        <v>3.492</v>
      </c>
      <c r="CN128" s="389">
        <v>1.972</v>
      </c>
      <c r="CO128" s="389">
        <f t="shared" ref="CO128" si="237">SUM(CL128:CN128)</f>
        <v>6.32</v>
      </c>
      <c r="CP128" s="390">
        <v>1.522</v>
      </c>
      <c r="CQ128" s="392">
        <v>0.27200000000000002</v>
      </c>
      <c r="CR128" s="390">
        <f t="shared" ref="CR128" si="238">N128+AA128+AN128+BA128+BN128+BV128+CD128</f>
        <v>27.285999999999998</v>
      </c>
      <c r="CT128" s="268"/>
    </row>
    <row r="129" spans="1:98" ht="12.75" customHeight="1">
      <c r="A129" s="194">
        <f t="shared" si="70"/>
        <v>43739</v>
      </c>
      <c r="B129" s="388">
        <v>1.512</v>
      </c>
      <c r="C129" s="389">
        <v>1.4790000000000001</v>
      </c>
      <c r="D129" s="389">
        <v>0.439</v>
      </c>
      <c r="E129" s="389">
        <v>0.373</v>
      </c>
      <c r="F129" s="389">
        <v>0.373</v>
      </c>
      <c r="G129" s="389">
        <f t="shared" ref="G129" si="239">SUM(B129:F129)</f>
        <v>4.1760000000000002</v>
      </c>
      <c r="H129" s="388">
        <v>0.26500000000000001</v>
      </c>
      <c r="I129" s="389">
        <v>0.98699999999999999</v>
      </c>
      <c r="J129" s="389">
        <v>0.41299999999999998</v>
      </c>
      <c r="K129" s="389">
        <f t="shared" ref="K129" si="240">SUM(H129:J129)</f>
        <v>1.665</v>
      </c>
      <c r="L129" s="388">
        <v>0.28499999999999998</v>
      </c>
      <c r="M129" s="388">
        <v>7.2999999999999995E-2</v>
      </c>
      <c r="N129" s="390">
        <f t="shared" ref="N129" si="241">G129+K129+L129+M129</f>
        <v>6.1990000000000007</v>
      </c>
      <c r="O129" s="388">
        <v>1.5660000000000001</v>
      </c>
      <c r="P129" s="389">
        <v>1.117</v>
      </c>
      <c r="Q129" s="389">
        <v>0.22500000000000001</v>
      </c>
      <c r="R129" s="389">
        <v>0.115</v>
      </c>
      <c r="S129" s="389">
        <v>1.2E-2</v>
      </c>
      <c r="T129" s="389">
        <f t="shared" ref="T129" si="242">SUM(O129:S129)</f>
        <v>3.0350000000000001</v>
      </c>
      <c r="U129" s="388">
        <v>9.2999999999999999E-2</v>
      </c>
      <c r="V129" s="389">
        <v>0.33200000000000002</v>
      </c>
      <c r="W129" s="389">
        <v>0.33100000000000002</v>
      </c>
      <c r="X129" s="389">
        <f t="shared" ref="X129" si="243">SUM(U129:W129)</f>
        <v>0.75600000000000001</v>
      </c>
      <c r="Y129" s="388">
        <v>0.11799999999999999</v>
      </c>
      <c r="Z129" s="388">
        <v>0.105</v>
      </c>
      <c r="AA129" s="390">
        <f t="shared" ref="AA129" si="244">T129+X129+Y129+Z129</f>
        <v>4.0140000000000002</v>
      </c>
      <c r="AB129" s="388">
        <v>1.2589999999999999</v>
      </c>
      <c r="AC129" s="389">
        <v>2.5099999999999998</v>
      </c>
      <c r="AD129" s="389">
        <v>1.6</v>
      </c>
      <c r="AE129" s="389">
        <v>0.311</v>
      </c>
      <c r="AF129" s="389">
        <v>1.6E-2</v>
      </c>
      <c r="AG129" s="389">
        <f t="shared" ref="AG129" si="245">SUM(AB129:AF129)</f>
        <v>5.6959999999999997</v>
      </c>
      <c r="AH129" s="388">
        <v>0.25800000000000001</v>
      </c>
      <c r="AI129" s="389">
        <v>1.593</v>
      </c>
      <c r="AJ129" s="389">
        <v>0.48599999999999999</v>
      </c>
      <c r="AK129" s="389">
        <f t="shared" ref="AK129" si="246">SUM(AH129:AJ129)</f>
        <v>2.3369999999999997</v>
      </c>
      <c r="AL129" s="388">
        <v>0.60499999999999998</v>
      </c>
      <c r="AM129" s="388">
        <v>7.5999999999999998E-2</v>
      </c>
      <c r="AN129" s="390">
        <f t="shared" ref="AN129" si="247">AG129+AK129+AL129+AM129</f>
        <v>8.7140000000000004</v>
      </c>
      <c r="AO129" s="388">
        <v>0.40699999999999997</v>
      </c>
      <c r="AP129" s="389">
        <v>0.42799999999999999</v>
      </c>
      <c r="AQ129" s="389">
        <v>1.415</v>
      </c>
      <c r="AR129" s="389">
        <v>9.5000000000000001E-2</v>
      </c>
      <c r="AS129" s="389">
        <v>4.0000000000000001E-3</v>
      </c>
      <c r="AT129" s="389">
        <f t="shared" ref="AT129" si="248">SUM(AO129:AS129)</f>
        <v>2.3490000000000002</v>
      </c>
      <c r="AU129" s="388">
        <v>5.6000000000000001E-2</v>
      </c>
      <c r="AV129" s="389">
        <v>0.16400000000000001</v>
      </c>
      <c r="AW129" s="389">
        <v>0.19</v>
      </c>
      <c r="AX129" s="389">
        <f t="shared" ref="AX129" si="249">SUM(AU129:AW129)</f>
        <v>0.41000000000000003</v>
      </c>
      <c r="AY129" s="388">
        <v>0.112</v>
      </c>
      <c r="AZ129" s="388">
        <v>3.0000000000000001E-3</v>
      </c>
      <c r="BA129" s="390">
        <f t="shared" ref="BA129" si="250">AZ129+AY129+AX129+AT129</f>
        <v>2.8740000000000001</v>
      </c>
      <c r="BB129" s="388">
        <v>0.51800000000000002</v>
      </c>
      <c r="BC129" s="389">
        <v>1.4870000000000001</v>
      </c>
      <c r="BD129" s="389">
        <v>1.4259999999999999</v>
      </c>
      <c r="BE129" s="389">
        <v>0.218</v>
      </c>
      <c r="BF129" s="389">
        <v>2E-3</v>
      </c>
      <c r="BG129" s="389">
        <f t="shared" ref="BG129" si="251">SUM(BB129:BF129)</f>
        <v>3.6509999999999998</v>
      </c>
      <c r="BH129" s="388">
        <v>0.248</v>
      </c>
      <c r="BI129" s="389">
        <v>0.65800000000000003</v>
      </c>
      <c r="BJ129" s="389">
        <v>0.33</v>
      </c>
      <c r="BK129" s="389">
        <f t="shared" ref="BK129" si="252">SUM(BH129:BJ129)</f>
        <v>1.236</v>
      </c>
      <c r="BL129" s="388">
        <v>0.54100000000000004</v>
      </c>
      <c r="BM129" s="388">
        <v>0.124</v>
      </c>
      <c r="BN129" s="390">
        <f t="shared" ref="BN129" si="253">BM129+BL129+BK129+BG129</f>
        <v>5.5519999999999996</v>
      </c>
      <c r="BO129" s="388">
        <v>0.315</v>
      </c>
      <c r="BP129" s="389">
        <v>0.27300000000000002</v>
      </c>
      <c r="BQ129" s="389">
        <v>7.3999999999999996E-2</v>
      </c>
      <c r="BR129" s="389">
        <f t="shared" ref="BR129" si="254">SUM(BO129:BQ129)</f>
        <v>0.66200000000000003</v>
      </c>
      <c r="BS129" s="388">
        <v>0.159</v>
      </c>
      <c r="BT129" s="391">
        <v>0.03</v>
      </c>
      <c r="BU129" s="391">
        <v>0</v>
      </c>
      <c r="BV129" s="390">
        <v>0.85099999999999998</v>
      </c>
      <c r="BW129" s="388">
        <v>8.5999999999999993E-2</v>
      </c>
      <c r="BX129" s="389">
        <v>0.31900000000000001</v>
      </c>
      <c r="BY129" s="389">
        <v>0.126</v>
      </c>
      <c r="BZ129" s="389">
        <f t="shared" ref="BZ129" si="255">SUM(BW129:BY129)</f>
        <v>0.53100000000000003</v>
      </c>
      <c r="CA129" s="388">
        <v>0</v>
      </c>
      <c r="CB129" s="388">
        <v>0</v>
      </c>
      <c r="CC129" s="388">
        <v>0.01</v>
      </c>
      <c r="CD129" s="390">
        <f t="shared" ref="CD129" si="256">CC129+CB129+CA129+BZ129</f>
        <v>0.54100000000000004</v>
      </c>
      <c r="CE129" s="388">
        <v>5.6630000000000003</v>
      </c>
      <c r="CF129" s="389">
        <v>7.6130000000000004</v>
      </c>
      <c r="CG129" s="389">
        <v>5.157</v>
      </c>
      <c r="CH129" s="389">
        <v>1.1000000000000001</v>
      </c>
      <c r="CI129" s="389">
        <v>0.41</v>
      </c>
      <c r="CJ129" s="389">
        <f t="shared" ref="CJ129" si="257">SUM(CE129:CI129)</f>
        <v>19.943000000000001</v>
      </c>
      <c r="CK129" s="388">
        <v>0.192</v>
      </c>
      <c r="CL129" s="388">
        <v>0.93400000000000005</v>
      </c>
      <c r="CM129" s="389">
        <v>3.7789999999999999</v>
      </c>
      <c r="CN129" s="389">
        <v>1.944</v>
      </c>
      <c r="CO129" s="389">
        <f t="shared" ref="CO129" si="258">SUM(CL129:CN129)</f>
        <v>6.657</v>
      </c>
      <c r="CP129" s="390">
        <v>1.742</v>
      </c>
      <c r="CQ129" s="392">
        <v>0.19900000000000001</v>
      </c>
      <c r="CR129" s="390">
        <f t="shared" ref="CR129" si="259">N129+AA129+AN129+BA129+BN129+BV129+CD129</f>
        <v>28.744999999999997</v>
      </c>
      <c r="CT129" s="268"/>
    </row>
    <row r="130" spans="1:98" ht="12.75" customHeight="1">
      <c r="A130" s="194">
        <f t="shared" si="70"/>
        <v>43770</v>
      </c>
      <c r="B130" s="388">
        <v>1.4710000000000001</v>
      </c>
      <c r="C130" s="389">
        <v>1.488</v>
      </c>
      <c r="D130" s="389">
        <v>0.47299999999999998</v>
      </c>
      <c r="E130" s="389">
        <v>0.378</v>
      </c>
      <c r="F130" s="389">
        <v>0.378</v>
      </c>
      <c r="G130" s="389">
        <f t="shared" ref="G130" si="260">SUM(B130:F130)</f>
        <v>4.1879999999999997</v>
      </c>
      <c r="H130" s="388">
        <v>0.26400000000000001</v>
      </c>
      <c r="I130" s="389">
        <v>0.96699999999999997</v>
      </c>
      <c r="J130" s="389">
        <v>0.37</v>
      </c>
      <c r="K130" s="389">
        <f t="shared" ref="K130" si="261">SUM(H130:J130)</f>
        <v>1.601</v>
      </c>
      <c r="L130" s="388">
        <v>0.25600000000000001</v>
      </c>
      <c r="M130" s="388">
        <v>7.1999999999999995E-2</v>
      </c>
      <c r="N130" s="390">
        <f t="shared" ref="N130" si="262">G130+K130+L130+M130</f>
        <v>6.117</v>
      </c>
      <c r="O130" s="388">
        <v>1.4970000000000001</v>
      </c>
      <c r="P130" s="389">
        <v>1.1279999999999999</v>
      </c>
      <c r="Q130" s="389">
        <v>0.218</v>
      </c>
      <c r="R130" s="389">
        <v>0.105</v>
      </c>
      <c r="S130" s="389">
        <v>0.01</v>
      </c>
      <c r="T130" s="389">
        <f t="shared" ref="T130" si="263">SUM(O130:S130)</f>
        <v>2.9579999999999997</v>
      </c>
      <c r="U130" s="388">
        <v>7.9000000000000001E-2</v>
      </c>
      <c r="V130" s="389">
        <v>0.29699999999999999</v>
      </c>
      <c r="W130" s="389">
        <v>0.35699999999999998</v>
      </c>
      <c r="X130" s="389">
        <f t="shared" ref="X130" si="264">SUM(U130:W130)</f>
        <v>0.73299999999999998</v>
      </c>
      <c r="Y130" s="388">
        <v>0.115</v>
      </c>
      <c r="Z130" s="388">
        <v>9.2999999999999999E-2</v>
      </c>
      <c r="AA130" s="390">
        <f t="shared" ref="AA130" si="265">T130+X130+Y130+Z130</f>
        <v>3.899</v>
      </c>
      <c r="AB130" s="388">
        <v>1.1439999999999999</v>
      </c>
      <c r="AC130" s="389">
        <v>2.415</v>
      </c>
      <c r="AD130" s="389">
        <v>1.577</v>
      </c>
      <c r="AE130" s="389">
        <v>0.30199999999999999</v>
      </c>
      <c r="AF130" s="389">
        <v>1.4999999999999999E-2</v>
      </c>
      <c r="AG130" s="389">
        <f t="shared" ref="AG130" si="266">SUM(AB130:AF130)</f>
        <v>5.4529999999999994</v>
      </c>
      <c r="AH130" s="388">
        <v>0.245</v>
      </c>
      <c r="AI130" s="389">
        <v>1.4690000000000001</v>
      </c>
      <c r="AJ130" s="389">
        <v>0.45900000000000002</v>
      </c>
      <c r="AK130" s="389">
        <f t="shared" ref="AK130" si="267">SUM(AH130:AJ130)</f>
        <v>2.173</v>
      </c>
      <c r="AL130" s="388">
        <v>0.623</v>
      </c>
      <c r="AM130" s="388">
        <v>5.2999999999999999E-2</v>
      </c>
      <c r="AN130" s="390">
        <f t="shared" ref="AN130" si="268">AG130+AK130+AL130+AM130</f>
        <v>8.3019999999999996</v>
      </c>
      <c r="AO130" s="388">
        <v>0.41899999999999998</v>
      </c>
      <c r="AP130" s="389">
        <v>0.40699999999999997</v>
      </c>
      <c r="AQ130" s="389">
        <v>1.4039999999999999</v>
      </c>
      <c r="AR130" s="389">
        <v>9.5000000000000001E-2</v>
      </c>
      <c r="AS130" s="389">
        <v>4.0000000000000001E-3</v>
      </c>
      <c r="AT130" s="389">
        <f t="shared" ref="AT130" si="269">SUM(AO130:AS130)</f>
        <v>2.3290000000000002</v>
      </c>
      <c r="AU130" s="388">
        <v>5.0999999999999997E-2</v>
      </c>
      <c r="AV130" s="389">
        <v>0.16500000000000001</v>
      </c>
      <c r="AW130" s="389">
        <v>0.219</v>
      </c>
      <c r="AX130" s="389">
        <f t="shared" ref="AX130" si="270">SUM(AU130:AW130)</f>
        <v>0.435</v>
      </c>
      <c r="AY130" s="388">
        <v>0.11</v>
      </c>
      <c r="AZ130" s="388">
        <v>3.0000000000000001E-3</v>
      </c>
      <c r="BA130" s="390">
        <f t="shared" ref="BA130" si="271">AZ130+AY130+AX130+AT130</f>
        <v>2.8770000000000002</v>
      </c>
      <c r="BB130" s="388">
        <v>0.48299999999999998</v>
      </c>
      <c r="BC130" s="389">
        <v>1.4770000000000001</v>
      </c>
      <c r="BD130" s="389">
        <v>1.3979999999999999</v>
      </c>
      <c r="BE130" s="389">
        <v>0.21</v>
      </c>
      <c r="BF130" s="389">
        <v>4.0000000000000001E-3</v>
      </c>
      <c r="BG130" s="389">
        <f t="shared" ref="BG130" si="272">SUM(BB130:BF130)</f>
        <v>3.5719999999999996</v>
      </c>
      <c r="BH130" s="388">
        <v>0.22700000000000001</v>
      </c>
      <c r="BI130" s="389">
        <v>0.65800000000000003</v>
      </c>
      <c r="BJ130" s="389">
        <v>0.33800000000000002</v>
      </c>
      <c r="BK130" s="389">
        <f t="shared" ref="BK130" si="273">SUM(BH130:BJ130)</f>
        <v>1.2230000000000001</v>
      </c>
      <c r="BL130" s="388">
        <v>0.52600000000000002</v>
      </c>
      <c r="BM130" s="388">
        <v>9.4E-2</v>
      </c>
      <c r="BN130" s="390">
        <f t="shared" ref="BN130" si="274">BM130+BL130+BK130+BG130</f>
        <v>5.4149999999999991</v>
      </c>
      <c r="BO130" s="388">
        <v>0.31</v>
      </c>
      <c r="BP130" s="389">
        <v>0.26900000000000002</v>
      </c>
      <c r="BQ130" s="389">
        <v>6.0999999999999999E-2</v>
      </c>
      <c r="BR130" s="389">
        <f t="shared" ref="BR130" si="275">SUM(BO130:BQ130)</f>
        <v>0.6399999999999999</v>
      </c>
      <c r="BS130" s="388">
        <v>0.158</v>
      </c>
      <c r="BT130" s="391">
        <v>3.1E-2</v>
      </c>
      <c r="BU130" s="391">
        <v>0</v>
      </c>
      <c r="BV130" s="390">
        <v>0.82899999999999996</v>
      </c>
      <c r="BW130" s="388">
        <v>8.5999999999999993E-2</v>
      </c>
      <c r="BX130" s="389">
        <v>0.29099999999999998</v>
      </c>
      <c r="BY130" s="389">
        <v>0.14799999999999999</v>
      </c>
      <c r="BZ130" s="389">
        <f t="shared" ref="BZ130" si="276">SUM(BW130:BY130)</f>
        <v>0.52500000000000002</v>
      </c>
      <c r="CA130" s="388">
        <v>0</v>
      </c>
      <c r="CB130" s="388">
        <v>0</v>
      </c>
      <c r="CC130" s="388">
        <v>6.0000000000000001E-3</v>
      </c>
      <c r="CD130" s="390">
        <f t="shared" ref="CD130" si="277">CC130+CB130+CA130+BZ130</f>
        <v>0.53100000000000003</v>
      </c>
      <c r="CE130" s="388">
        <v>5.41</v>
      </c>
      <c r="CF130" s="389">
        <v>7.4749999999999996</v>
      </c>
      <c r="CG130" s="389">
        <v>5.1550000000000002</v>
      </c>
      <c r="CH130" s="389">
        <v>1.081</v>
      </c>
      <c r="CI130" s="389">
        <v>0.41399999999999998</v>
      </c>
      <c r="CJ130" s="389">
        <f t="shared" ref="CJ130" si="278">SUM(CE130:CI130)</f>
        <v>19.535</v>
      </c>
      <c r="CK130" s="388">
        <v>0.153</v>
      </c>
      <c r="CL130" s="388">
        <v>0.878</v>
      </c>
      <c r="CM130" s="389">
        <v>3.6070000000000002</v>
      </c>
      <c r="CN130" s="389">
        <v>1.954</v>
      </c>
      <c r="CO130" s="389">
        <f t="shared" ref="CO130" si="279">SUM(CL130:CN130)</f>
        <v>6.4390000000000001</v>
      </c>
      <c r="CP130" s="390">
        <v>1.708</v>
      </c>
      <c r="CQ130" s="392">
        <v>0.16800000000000001</v>
      </c>
      <c r="CR130" s="390">
        <f t="shared" ref="CR130" si="280">N130+AA130+AN130+BA130+BN130+BV130+CD130</f>
        <v>27.969999999999995</v>
      </c>
      <c r="CT130" s="268"/>
    </row>
    <row r="131" spans="1:98" ht="12.75" customHeight="1">
      <c r="A131" s="522"/>
      <c r="B131" s="728" t="s">
        <v>562</v>
      </c>
      <c r="C131" s="728"/>
      <c r="D131" s="728"/>
      <c r="E131" s="728"/>
      <c r="F131" s="728"/>
      <c r="G131" s="728"/>
      <c r="H131" s="728"/>
      <c r="I131" s="728"/>
      <c r="J131" s="728"/>
      <c r="K131" s="728"/>
      <c r="L131" s="728"/>
      <c r="M131" s="728"/>
      <c r="N131" s="728"/>
      <c r="O131" s="440"/>
      <c r="P131" s="522"/>
      <c r="Q131" s="522"/>
      <c r="R131" s="522"/>
      <c r="S131" s="522"/>
      <c r="T131" s="522"/>
      <c r="U131" s="522"/>
      <c r="V131" s="522"/>
      <c r="W131" s="522"/>
      <c r="X131" s="522"/>
      <c r="Y131" s="522"/>
      <c r="Z131" s="522"/>
      <c r="AA131" s="522"/>
      <c r="AB131" s="522"/>
      <c r="AC131" s="522"/>
      <c r="AD131" s="522"/>
      <c r="AE131" s="522"/>
      <c r="AF131" s="522"/>
      <c r="AG131" s="522"/>
      <c r="AH131" s="522"/>
      <c r="AI131" s="522"/>
      <c r="AJ131" s="522"/>
      <c r="AK131" s="522"/>
      <c r="AL131" s="522"/>
      <c r="AM131" s="522"/>
      <c r="AN131" s="522"/>
      <c r="AO131" s="522"/>
      <c r="AP131" s="522"/>
      <c r="AQ131" s="522"/>
      <c r="AR131" s="522"/>
      <c r="AS131" s="522"/>
      <c r="AT131" s="522"/>
      <c r="AU131" s="522"/>
      <c r="AV131" s="522"/>
      <c r="AW131" s="522"/>
      <c r="AX131" s="522"/>
      <c r="AY131" s="522"/>
      <c r="AZ131" s="522"/>
      <c r="BA131" s="522"/>
      <c r="BB131" s="522"/>
      <c r="BC131" s="522"/>
      <c r="BD131" s="522"/>
      <c r="BE131" s="522"/>
      <c r="BF131" s="522"/>
      <c r="BG131" s="522"/>
      <c r="BH131" s="522"/>
      <c r="BI131" s="522"/>
      <c r="BJ131" s="522"/>
      <c r="BK131" s="522"/>
      <c r="BL131" s="522"/>
      <c r="BM131" s="522"/>
      <c r="BN131" s="522"/>
      <c r="BO131" s="522"/>
      <c r="BP131" s="522"/>
      <c r="BQ131" s="522"/>
      <c r="BR131" s="522"/>
      <c r="BS131" s="522"/>
      <c r="BT131" s="522"/>
      <c r="BU131" s="522"/>
      <c r="BV131" s="522"/>
      <c r="BW131" s="522"/>
      <c r="BX131" s="522"/>
      <c r="BY131" s="522"/>
      <c r="BZ131" s="522"/>
      <c r="CA131" s="522"/>
      <c r="CB131" s="522"/>
      <c r="CC131" s="522"/>
      <c r="CD131" s="522"/>
      <c r="CE131" s="522"/>
      <c r="CF131" s="522"/>
      <c r="CG131" s="522"/>
      <c r="CH131" s="522"/>
      <c r="CI131" s="522"/>
      <c r="CJ131" s="522"/>
      <c r="CK131" s="522"/>
      <c r="CL131" s="522"/>
      <c r="CM131" s="522"/>
      <c r="CN131" s="522"/>
      <c r="CO131" s="522"/>
      <c r="CP131" s="522"/>
      <c r="CQ131" s="522"/>
      <c r="CR131" s="522"/>
      <c r="CT131" s="268"/>
    </row>
    <row r="132" spans="1:98" ht="12.75" customHeight="1">
      <c r="B132" s="694" t="s">
        <v>433</v>
      </c>
      <c r="C132" s="694"/>
      <c r="D132" s="694"/>
      <c r="E132" s="694"/>
      <c r="F132" s="694"/>
      <c r="G132" s="694"/>
      <c r="H132" s="694"/>
      <c r="I132" s="694"/>
      <c r="J132" s="694"/>
      <c r="K132" s="694"/>
      <c r="L132" s="694"/>
      <c r="M132" s="694"/>
      <c r="N132" s="694"/>
      <c r="O132" s="466"/>
      <c r="CT132" s="268"/>
    </row>
  </sheetData>
  <mergeCells count="53">
    <mergeCell ref="B132:N132"/>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 ref="CR6:CR7"/>
    <mergeCell ref="B131:N131"/>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B1:N1"/>
    <mergeCell ref="B3:P3"/>
    <mergeCell ref="B5:N5"/>
    <mergeCell ref="O5:AA5"/>
    <mergeCell ref="AB5:AN5"/>
  </mergeCells>
  <pageMargins left="0.31496062992125984" right="0.23622047244094491" top="0.55118110236220474" bottom="0.35433070866141736" header="0.31496062992125984" footer="0"/>
  <pageSetup paperSize="9" scale="64" fitToWidth="0" orientation="portrait" r:id="rId1"/>
  <rowBreaks count="1" manualBreakCount="1">
    <brk id="89"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37"/>
  <sheetViews>
    <sheetView zoomScaleNormal="100" zoomScaleSheetLayoutView="80" workbookViewId="0">
      <pane ySplit="17" topLeftCell="A108" activePane="bottomLeft" state="frozen"/>
      <selection sqref="A1:M1"/>
      <selection pane="bottomLeft"/>
    </sheetView>
  </sheetViews>
  <sheetFormatPr defaultRowHeight="11.25"/>
  <cols>
    <col min="1" max="1" width="23.28515625" style="56" customWidth="1"/>
    <col min="2" max="2" width="12.28515625" style="56" customWidth="1"/>
    <col min="3" max="14" width="11.7109375" style="56" customWidth="1"/>
    <col min="15" max="15" width="3.7109375" style="56" customWidth="1"/>
    <col min="16" max="16" width="11.7109375" style="56" customWidth="1"/>
    <col min="17" max="16384" width="9.140625" style="56"/>
  </cols>
  <sheetData>
    <row r="1" spans="1:18" s="55" customFormat="1" ht="15">
      <c r="A1" s="527" t="s">
        <v>0</v>
      </c>
      <c r="B1" s="527"/>
      <c r="C1" s="527"/>
      <c r="D1" s="527"/>
      <c r="E1" s="527"/>
      <c r="F1" s="527"/>
      <c r="G1" s="527"/>
      <c r="H1" s="527"/>
      <c r="I1" s="527"/>
      <c r="J1" s="527"/>
      <c r="K1" s="527"/>
      <c r="L1" s="527"/>
      <c r="M1" s="527"/>
      <c r="N1" s="525"/>
    </row>
    <row r="2" spans="1:18" s="55" customFormat="1" ht="12.75" customHeight="1">
      <c r="A2" s="730"/>
      <c r="B2" s="730"/>
      <c r="C2" s="730"/>
      <c r="D2" s="730"/>
      <c r="E2" s="730"/>
      <c r="F2" s="730"/>
      <c r="G2" s="730"/>
      <c r="H2" s="730"/>
      <c r="I2" s="730"/>
      <c r="J2" s="730"/>
      <c r="K2" s="730"/>
      <c r="L2" s="730"/>
      <c r="M2" s="730"/>
      <c r="N2" s="451"/>
    </row>
    <row r="3" spans="1:18" s="55" customFormat="1" ht="15">
      <c r="A3" s="731" t="s">
        <v>72</v>
      </c>
      <c r="B3" s="731"/>
      <c r="C3" s="731"/>
      <c r="D3" s="731"/>
      <c r="E3" s="731"/>
      <c r="F3" s="731"/>
      <c r="G3" s="731"/>
      <c r="H3" s="731"/>
      <c r="I3" s="731"/>
      <c r="J3" s="731"/>
      <c r="K3" s="731"/>
      <c r="L3" s="731"/>
      <c r="M3" s="731"/>
      <c r="N3" s="526"/>
    </row>
    <row r="4" spans="1:18" s="55" customFormat="1" ht="12.75" customHeight="1">
      <c r="A4" s="732"/>
      <c r="B4" s="712" t="s">
        <v>73</v>
      </c>
      <c r="C4" s="734" t="s">
        <v>65</v>
      </c>
      <c r="D4" s="734" t="s">
        <v>54</v>
      </c>
      <c r="E4" s="734" t="s">
        <v>55</v>
      </c>
      <c r="F4" s="734" t="s">
        <v>56</v>
      </c>
      <c r="G4" s="734" t="s">
        <v>75</v>
      </c>
      <c r="H4" s="734" t="s">
        <v>69</v>
      </c>
      <c r="I4" s="734" t="s">
        <v>60</v>
      </c>
      <c r="J4" s="734" t="s">
        <v>61</v>
      </c>
      <c r="K4" s="734" t="s">
        <v>62</v>
      </c>
      <c r="L4" s="734" t="s">
        <v>63</v>
      </c>
      <c r="M4" s="712" t="s">
        <v>78</v>
      </c>
      <c r="N4" s="712" t="s">
        <v>563</v>
      </c>
      <c r="P4" s="712" t="s">
        <v>74</v>
      </c>
    </row>
    <row r="5" spans="1:18" ht="12.75" customHeight="1">
      <c r="A5" s="733"/>
      <c r="B5" s="722"/>
      <c r="C5" s="735"/>
      <c r="D5" s="735"/>
      <c r="E5" s="735"/>
      <c r="F5" s="735"/>
      <c r="G5" s="735"/>
      <c r="H5" s="735"/>
      <c r="I5" s="735"/>
      <c r="J5" s="735"/>
      <c r="K5" s="735"/>
      <c r="L5" s="735"/>
      <c r="M5" s="722"/>
      <c r="N5" s="722"/>
      <c r="P5" s="722"/>
    </row>
    <row r="6" spans="1:18" ht="12.75" customHeight="1">
      <c r="A6" s="733"/>
      <c r="B6" s="722"/>
      <c r="C6" s="735"/>
      <c r="D6" s="735"/>
      <c r="E6" s="735"/>
      <c r="F6" s="735"/>
      <c r="G6" s="735"/>
      <c r="H6" s="735"/>
      <c r="I6" s="735"/>
      <c r="J6" s="735"/>
      <c r="K6" s="735"/>
      <c r="L6" s="735"/>
      <c r="M6" s="722"/>
      <c r="N6" s="722"/>
      <c r="P6" s="722"/>
    </row>
    <row r="7" spans="1:18" ht="12.75" customHeight="1">
      <c r="A7" s="733"/>
      <c r="B7" s="145" t="s">
        <v>39</v>
      </c>
      <c r="C7" s="146" t="s">
        <v>39</v>
      </c>
      <c r="D7" s="146" t="s">
        <v>39</v>
      </c>
      <c r="E7" s="146" t="s">
        <v>39</v>
      </c>
      <c r="F7" s="146" t="s">
        <v>39</v>
      </c>
      <c r="G7" s="146" t="s">
        <v>39</v>
      </c>
      <c r="H7" s="146" t="s">
        <v>39</v>
      </c>
      <c r="I7" s="146" t="s">
        <v>39</v>
      </c>
      <c r="J7" s="146" t="s">
        <v>39</v>
      </c>
      <c r="K7" s="146" t="s">
        <v>39</v>
      </c>
      <c r="L7" s="146" t="s">
        <v>39</v>
      </c>
      <c r="M7" s="145" t="s">
        <v>39</v>
      </c>
      <c r="N7" s="446" t="s">
        <v>39</v>
      </c>
      <c r="P7" s="446" t="s">
        <v>39</v>
      </c>
    </row>
    <row r="8" spans="1:18" ht="12.75" customHeight="1">
      <c r="A8" s="282" t="s">
        <v>41</v>
      </c>
      <c r="B8" s="164">
        <f>SUM(B18:B29)</f>
        <v>31773.943918000004</v>
      </c>
      <c r="C8" s="165">
        <f t="shared" ref="C8:M8" si="0">SUM(C18:C29)</f>
        <v>888.163138</v>
      </c>
      <c r="D8" s="165">
        <f t="shared" si="0"/>
        <v>2652.8372520000003</v>
      </c>
      <c r="E8" s="165">
        <f t="shared" si="0"/>
        <v>2.2555999999999996E-2</v>
      </c>
      <c r="F8" s="165">
        <f t="shared" si="0"/>
        <v>2085.909639</v>
      </c>
      <c r="G8" s="165">
        <f t="shared" si="0"/>
        <v>0.15621500000000002</v>
      </c>
      <c r="H8" s="165">
        <f t="shared" si="0"/>
        <v>8843.3689649999997</v>
      </c>
      <c r="I8" s="165">
        <f t="shared" si="0"/>
        <v>1557.2748669999999</v>
      </c>
      <c r="J8" s="165">
        <f t="shared" si="0"/>
        <v>451.98906799999997</v>
      </c>
      <c r="K8" s="165">
        <f t="shared" si="0"/>
        <v>357.52707199999998</v>
      </c>
      <c r="L8" s="165">
        <f t="shared" si="0"/>
        <v>581.72492399999999</v>
      </c>
      <c r="M8" s="164">
        <f t="shared" si="0"/>
        <v>17418.973696000001</v>
      </c>
      <c r="N8" s="164">
        <f t="shared" ref="N8" si="1">SUM(N18:N29)</f>
        <v>49192.917614000005</v>
      </c>
      <c r="P8" s="164">
        <f t="shared" ref="P8" si="2">SUM(P18:P29)</f>
        <v>6526109.9206609996</v>
      </c>
      <c r="R8" s="530"/>
    </row>
    <row r="9" spans="1:18" ht="12.75" customHeight="1">
      <c r="A9" s="86" t="s">
        <v>42</v>
      </c>
      <c r="B9" s="60">
        <f>SUM(B30:B41)</f>
        <v>29504.893365999993</v>
      </c>
      <c r="C9" s="58">
        <f>SUM(C30:C41)</f>
        <v>1022.671159</v>
      </c>
      <c r="D9" s="58">
        <f t="shared" ref="D9:M9" si="3">SUM(D30:D41)</f>
        <v>3671.7023680000002</v>
      </c>
      <c r="E9" s="58">
        <f t="shared" si="3"/>
        <v>5.7668649999999992</v>
      </c>
      <c r="F9" s="58">
        <f t="shared" si="3"/>
        <v>2251.9083639999999</v>
      </c>
      <c r="G9" s="58">
        <f t="shared" si="3"/>
        <v>0.655254</v>
      </c>
      <c r="H9" s="58">
        <f t="shared" si="3"/>
        <v>11244.286794</v>
      </c>
      <c r="I9" s="58">
        <f t="shared" si="3"/>
        <v>1619.1016219999997</v>
      </c>
      <c r="J9" s="58">
        <f t="shared" si="3"/>
        <v>514.94976899999995</v>
      </c>
      <c r="K9" s="58">
        <f t="shared" si="3"/>
        <v>518.90732400000002</v>
      </c>
      <c r="L9" s="58">
        <f t="shared" si="3"/>
        <v>575.82883900000002</v>
      </c>
      <c r="M9" s="60">
        <f t="shared" si="3"/>
        <v>21425.778358</v>
      </c>
      <c r="N9" s="60">
        <f t="shared" ref="N9" si="4">SUM(N30:N41)</f>
        <v>50930.671723999993</v>
      </c>
      <c r="O9" s="69"/>
      <c r="P9" s="60">
        <f t="shared" ref="P9" si="5">SUM(P30:P41)</f>
        <v>5811407.4540670002</v>
      </c>
      <c r="R9" s="530"/>
    </row>
    <row r="10" spans="1:18" ht="12.75" customHeight="1">
      <c r="A10" s="86" t="s">
        <v>43</v>
      </c>
      <c r="B10" s="60">
        <f>SUM(B42:B53)</f>
        <v>29519.813462000002</v>
      </c>
      <c r="C10" s="58">
        <f t="shared" ref="C10:M10" si="6">SUM(C42:C53)</f>
        <v>917.99761599999999</v>
      </c>
      <c r="D10" s="58">
        <f t="shared" si="6"/>
        <v>3653.0934580000007</v>
      </c>
      <c r="E10" s="58">
        <f t="shared" si="6"/>
        <v>1.04E-2</v>
      </c>
      <c r="F10" s="58">
        <f t="shared" si="6"/>
        <v>3201.2382659999994</v>
      </c>
      <c r="G10" s="58">
        <f t="shared" si="6"/>
        <v>0.28401200000000004</v>
      </c>
      <c r="H10" s="58">
        <f t="shared" si="6"/>
        <v>12512.071522999999</v>
      </c>
      <c r="I10" s="58">
        <f t="shared" si="6"/>
        <v>1676.6413490000002</v>
      </c>
      <c r="J10" s="58">
        <f t="shared" si="6"/>
        <v>506.10173000000003</v>
      </c>
      <c r="K10" s="58">
        <f t="shared" si="6"/>
        <v>669.94177599999989</v>
      </c>
      <c r="L10" s="58">
        <f t="shared" si="6"/>
        <v>627.49902499999996</v>
      </c>
      <c r="M10" s="60">
        <f t="shared" si="6"/>
        <v>23764.879155000002</v>
      </c>
      <c r="N10" s="60">
        <f t="shared" ref="N10" si="7">SUM(N42:N53)</f>
        <v>53284.692616999993</v>
      </c>
      <c r="O10" s="69"/>
      <c r="P10" s="60">
        <f t="shared" ref="P10" si="8">SUM(P42:P53)</f>
        <v>6516745.257571999</v>
      </c>
      <c r="R10" s="530"/>
    </row>
    <row r="11" spans="1:18" ht="12.75" customHeight="1">
      <c r="A11" s="86" t="s">
        <v>44</v>
      </c>
      <c r="B11" s="60">
        <f>SUM(B54:B65)</f>
        <v>27677.709328999998</v>
      </c>
      <c r="C11" s="58">
        <f t="shared" ref="C11:M11" si="9">SUM(C54:C65)</f>
        <v>729.85307499999999</v>
      </c>
      <c r="D11" s="58">
        <f t="shared" si="9"/>
        <v>3598.2754969999996</v>
      </c>
      <c r="E11" s="58">
        <f t="shared" si="9"/>
        <v>2.9345E-2</v>
      </c>
      <c r="F11" s="58">
        <f t="shared" si="9"/>
        <v>3481.8349779999999</v>
      </c>
      <c r="G11" s="58">
        <f t="shared" si="9"/>
        <v>0.86806800000000006</v>
      </c>
      <c r="H11" s="58">
        <f t="shared" si="9"/>
        <v>13602.580244999999</v>
      </c>
      <c r="I11" s="58">
        <f t="shared" si="9"/>
        <v>1335.9461979999999</v>
      </c>
      <c r="J11" s="58">
        <f t="shared" si="9"/>
        <v>506.96464499999979</v>
      </c>
      <c r="K11" s="58">
        <f t="shared" si="9"/>
        <v>811.20718000000011</v>
      </c>
      <c r="L11" s="58">
        <f t="shared" si="9"/>
        <v>775.00525799999991</v>
      </c>
      <c r="M11" s="60">
        <f t="shared" si="9"/>
        <v>24842.564489</v>
      </c>
      <c r="N11" s="60">
        <f t="shared" ref="N11" si="10">SUM(N54:N65)</f>
        <v>52520.273817999994</v>
      </c>
      <c r="O11" s="69"/>
      <c r="P11" s="60">
        <f t="shared" ref="P11" si="11">SUM(P54:P65)</f>
        <v>6937978.3761780001</v>
      </c>
      <c r="R11" s="530"/>
    </row>
    <row r="12" spans="1:18" ht="12.75" customHeight="1">
      <c r="A12" s="86" t="s">
        <v>171</v>
      </c>
      <c r="B12" s="60">
        <f>SUM(B66:B77)</f>
        <v>24273.700154000002</v>
      </c>
      <c r="C12" s="58">
        <f t="shared" ref="C12:M12" si="12">SUM(C66:C77)</f>
        <v>957.95914499999992</v>
      </c>
      <c r="D12" s="58">
        <f t="shared" si="12"/>
        <v>5534.2302230000014</v>
      </c>
      <c r="E12" s="58">
        <f t="shared" si="12"/>
        <v>0.109815</v>
      </c>
      <c r="F12" s="58">
        <f t="shared" si="12"/>
        <v>4299.3799240000008</v>
      </c>
      <c r="G12" s="58">
        <f t="shared" si="12"/>
        <v>7.3783220000000007</v>
      </c>
      <c r="H12" s="58">
        <f t="shared" si="12"/>
        <v>15178.206962</v>
      </c>
      <c r="I12" s="58">
        <f t="shared" si="12"/>
        <v>260.27547900000002</v>
      </c>
      <c r="J12" s="58">
        <f t="shared" si="12"/>
        <v>484.53413999999992</v>
      </c>
      <c r="K12" s="58">
        <f t="shared" si="12"/>
        <v>664.76110200000005</v>
      </c>
      <c r="L12" s="58">
        <f t="shared" si="12"/>
        <v>654.44292399999995</v>
      </c>
      <c r="M12" s="60">
        <f t="shared" si="12"/>
        <v>28041.278035999996</v>
      </c>
      <c r="N12" s="60">
        <f t="shared" ref="N12" si="13">SUM(N66:N77)</f>
        <v>52314.978190000002</v>
      </c>
      <c r="O12" s="69"/>
      <c r="P12" s="60">
        <f t="shared" ref="P12" si="14">SUM(P66:P77)</f>
        <v>6373009.8439659998</v>
      </c>
      <c r="R12" s="530"/>
    </row>
    <row r="13" spans="1:18" ht="12.75" customHeight="1">
      <c r="A13" s="86" t="s">
        <v>214</v>
      </c>
      <c r="B13" s="60">
        <f>SUM(B78:B89)</f>
        <v>19740.250889000003</v>
      </c>
      <c r="C13" s="58">
        <f t="shared" ref="C13:L13" si="15">SUM(C78:C89)</f>
        <v>918.20252200000004</v>
      </c>
      <c r="D13" s="58">
        <f t="shared" si="15"/>
        <v>6637.6408279999987</v>
      </c>
      <c r="E13" s="58">
        <f t="shared" si="15"/>
        <v>7.0669999999999995E-3</v>
      </c>
      <c r="F13" s="58">
        <f t="shared" si="15"/>
        <v>5591.0354029999999</v>
      </c>
      <c r="G13" s="58">
        <f t="shared" si="15"/>
        <v>3.8526579999999999</v>
      </c>
      <c r="H13" s="58">
        <f t="shared" si="15"/>
        <v>17758.659522999998</v>
      </c>
      <c r="I13" s="58">
        <f t="shared" si="15"/>
        <v>331.96077899999995</v>
      </c>
      <c r="J13" s="58">
        <f t="shared" si="15"/>
        <v>431.92651999999987</v>
      </c>
      <c r="K13" s="58">
        <f t="shared" si="15"/>
        <v>558.28239200000007</v>
      </c>
      <c r="L13" s="58">
        <f t="shared" si="15"/>
        <v>559.10073499999999</v>
      </c>
      <c r="M13" s="60">
        <f>SUM(M78:M89)</f>
        <v>32790.668426999997</v>
      </c>
      <c r="N13" s="60">
        <f>SUM(N78:N89)</f>
        <v>52530.919316000007</v>
      </c>
      <c r="O13" s="69"/>
      <c r="P13" s="60">
        <f t="shared" ref="P13" si="16">SUM(P78:P89)</f>
        <v>7188585.4829230011</v>
      </c>
      <c r="R13" s="530"/>
    </row>
    <row r="14" spans="1:18" ht="12.75" customHeight="1">
      <c r="A14" s="86" t="s">
        <v>288</v>
      </c>
      <c r="B14" s="60">
        <f>SUM(B90:B101)</f>
        <v>20361.701856</v>
      </c>
      <c r="C14" s="58">
        <f t="shared" ref="C14:M14" si="17">SUM(C90:C101)</f>
        <v>1002.9635269999998</v>
      </c>
      <c r="D14" s="58">
        <f t="shared" si="17"/>
        <v>6951.0099230000005</v>
      </c>
      <c r="E14" s="58">
        <f t="shared" si="17"/>
        <v>3.4499999999999999E-3</v>
      </c>
      <c r="F14" s="58">
        <f t="shared" si="17"/>
        <v>5859.1452600000002</v>
      </c>
      <c r="G14" s="58">
        <f t="shared" si="17"/>
        <v>4.9373020000000007</v>
      </c>
      <c r="H14" s="58">
        <f t="shared" si="17"/>
        <v>18513.008755999999</v>
      </c>
      <c r="I14" s="58">
        <f t="shared" si="17"/>
        <v>284.76579500000003</v>
      </c>
      <c r="J14" s="58">
        <f t="shared" si="17"/>
        <v>464.854063</v>
      </c>
      <c r="K14" s="58">
        <f t="shared" si="17"/>
        <v>774.16458899999998</v>
      </c>
      <c r="L14" s="58">
        <f t="shared" si="17"/>
        <v>636.81081200000006</v>
      </c>
      <c r="M14" s="60">
        <f t="shared" si="17"/>
        <v>34491.663477000002</v>
      </c>
      <c r="N14" s="60">
        <f t="shared" ref="N14" si="18">SUM(N90:N101)</f>
        <v>54853.365333000002</v>
      </c>
      <c r="O14" s="69"/>
      <c r="P14" s="60">
        <f t="shared" ref="P14" si="19">SUM(P90:P101)</f>
        <v>6556163.0527039999</v>
      </c>
      <c r="R14" s="530"/>
    </row>
    <row r="15" spans="1:18" ht="12.75" customHeight="1">
      <c r="A15" s="86" t="s">
        <v>635</v>
      </c>
      <c r="B15" s="60">
        <f>SUM(B102:B113)</f>
        <v>22390.772097000001</v>
      </c>
      <c r="C15" s="58">
        <f t="shared" ref="C15:P15" si="20">SUM(C102:C113)</f>
        <v>833.35940000000005</v>
      </c>
      <c r="D15" s="58">
        <f t="shared" si="20"/>
        <v>6378.0922419999997</v>
      </c>
      <c r="E15" s="58">
        <f t="shared" si="20"/>
        <v>4.0699999999999998E-3</v>
      </c>
      <c r="F15" s="58">
        <f t="shared" si="20"/>
        <v>6132.5174320000015</v>
      </c>
      <c r="G15" s="58">
        <f t="shared" si="20"/>
        <v>2.2070799999999999</v>
      </c>
      <c r="H15" s="58">
        <f t="shared" si="20"/>
        <v>20127.354723</v>
      </c>
      <c r="I15" s="58">
        <f t="shared" si="20"/>
        <v>721.87264300000004</v>
      </c>
      <c r="J15" s="58">
        <f t="shared" si="20"/>
        <v>522.35825999999986</v>
      </c>
      <c r="K15" s="58">
        <f t="shared" si="20"/>
        <v>928.32430500000009</v>
      </c>
      <c r="L15" s="58">
        <f t="shared" si="20"/>
        <v>660.34837399999992</v>
      </c>
      <c r="M15" s="60">
        <f t="shared" si="20"/>
        <v>36306.438528999999</v>
      </c>
      <c r="N15" s="60">
        <f>SUM(N102:N113)</f>
        <v>58697.210626</v>
      </c>
      <c r="O15" s="69"/>
      <c r="P15" s="60">
        <f t="shared" si="20"/>
        <v>5921113.8471479993</v>
      </c>
      <c r="R15" s="530"/>
    </row>
    <row r="16" spans="1:18" ht="12.75" customHeight="1">
      <c r="A16" s="86" t="s">
        <v>705</v>
      </c>
      <c r="B16" s="60">
        <f t="shared" ref="B16:N16" si="21">SUM(B114:B125)</f>
        <v>21744.483259000001</v>
      </c>
      <c r="C16" s="58">
        <f t="shared" si="21"/>
        <v>801.79599200000007</v>
      </c>
      <c r="D16" s="58">
        <f t="shared" si="21"/>
        <v>6066.2090779999999</v>
      </c>
      <c r="E16" s="58">
        <f t="shared" si="21"/>
        <v>6.7145999999999997E-2</v>
      </c>
      <c r="F16" s="58">
        <f t="shared" si="21"/>
        <v>5831.2404350000006</v>
      </c>
      <c r="G16" s="58">
        <f t="shared" si="21"/>
        <v>2.4710339999999995</v>
      </c>
      <c r="H16" s="58">
        <f t="shared" si="21"/>
        <v>20556.135645999999</v>
      </c>
      <c r="I16" s="58">
        <f t="shared" si="21"/>
        <v>739.99905200000001</v>
      </c>
      <c r="J16" s="58">
        <f t="shared" si="21"/>
        <v>485.06983900000012</v>
      </c>
      <c r="K16" s="58">
        <f t="shared" si="21"/>
        <v>918.44188699999995</v>
      </c>
      <c r="L16" s="58">
        <f t="shared" si="21"/>
        <v>646.63991999999996</v>
      </c>
      <c r="M16" s="60">
        <f t="shared" si="21"/>
        <v>36048.070029000002</v>
      </c>
      <c r="N16" s="60">
        <f t="shared" si="21"/>
        <v>57792.553288000003</v>
      </c>
      <c r="O16" s="69"/>
      <c r="P16" s="60">
        <f>SUM(P114:P125)</f>
        <v>6412054.5682180002</v>
      </c>
      <c r="R16" s="530"/>
    </row>
    <row r="17" spans="1:16" ht="12.75" customHeight="1">
      <c r="A17" s="64"/>
      <c r="B17" s="138"/>
      <c r="C17" s="137"/>
      <c r="D17" s="137"/>
      <c r="E17" s="137"/>
      <c r="F17" s="137"/>
      <c r="G17" s="137"/>
      <c r="H17" s="137"/>
      <c r="I17" s="137"/>
      <c r="J17" s="137"/>
      <c r="K17" s="137"/>
      <c r="L17" s="137"/>
      <c r="M17" s="138"/>
      <c r="N17" s="138"/>
      <c r="O17" s="69"/>
      <c r="P17" s="138"/>
    </row>
    <row r="18" spans="1:16" ht="12.75" customHeight="1">
      <c r="A18" s="183">
        <v>40360</v>
      </c>
      <c r="B18" s="62">
        <v>2593.9906329999999</v>
      </c>
      <c r="C18" s="63">
        <v>88.223942000000008</v>
      </c>
      <c r="D18" s="63">
        <v>207.34376800000001</v>
      </c>
      <c r="E18" s="125">
        <v>0</v>
      </c>
      <c r="F18" s="63">
        <v>175.27733900000001</v>
      </c>
      <c r="G18" s="125">
        <v>1.9199999999999998E-3</v>
      </c>
      <c r="H18" s="63">
        <v>804.86100499999998</v>
      </c>
      <c r="I18" s="63">
        <v>43.692898999999997</v>
      </c>
      <c r="J18" s="63">
        <v>32.026145999999976</v>
      </c>
      <c r="K18" s="63">
        <v>38.751701000000004</v>
      </c>
      <c r="L18" s="63">
        <v>58.92385800000001</v>
      </c>
      <c r="M18" s="374">
        <f>SUM(C18:L18)</f>
        <v>1449.1025779999998</v>
      </c>
      <c r="N18" s="375">
        <f>SUM(M18,B18)</f>
        <v>4043.0932109999994</v>
      </c>
      <c r="P18" s="62">
        <v>558625.973</v>
      </c>
    </row>
    <row r="19" spans="1:16" ht="12.75" customHeight="1">
      <c r="A19" s="194">
        <v>40391</v>
      </c>
      <c r="B19" s="60">
        <v>2525.931564</v>
      </c>
      <c r="C19" s="58">
        <v>141.403505</v>
      </c>
      <c r="D19" s="58">
        <v>151.90588600000001</v>
      </c>
      <c r="E19" s="87">
        <v>0</v>
      </c>
      <c r="F19" s="58">
        <v>146.769282</v>
      </c>
      <c r="G19" s="87">
        <v>8.3099999999999992E-4</v>
      </c>
      <c r="H19" s="58">
        <v>535.13338999999996</v>
      </c>
      <c r="I19" s="58">
        <v>59.257592000000002</v>
      </c>
      <c r="J19" s="58">
        <v>35.182331999999995</v>
      </c>
      <c r="K19" s="58">
        <v>28.329631999999993</v>
      </c>
      <c r="L19" s="58">
        <v>43.354527999999988</v>
      </c>
      <c r="M19" s="375">
        <f t="shared" ref="M19:M82" si="22">SUM(C19:L19)</f>
        <v>1141.336978</v>
      </c>
      <c r="N19" s="375">
        <f t="shared" ref="N19:N82" si="23">SUM(M19,B19)</f>
        <v>3667.2685419999998</v>
      </c>
      <c r="P19" s="60">
        <v>569231.52099999995</v>
      </c>
    </row>
    <row r="20" spans="1:16" ht="12.75" customHeight="1">
      <c r="A20" s="194">
        <v>40422</v>
      </c>
      <c r="B20" s="60">
        <v>2566.76638</v>
      </c>
      <c r="C20" s="58">
        <v>3.996664</v>
      </c>
      <c r="D20" s="58">
        <v>155.81573300000002</v>
      </c>
      <c r="E20" s="87">
        <v>3.045E-3</v>
      </c>
      <c r="F20" s="58">
        <v>184.08169800000002</v>
      </c>
      <c r="G20" s="87">
        <v>4.7774000000000004E-2</v>
      </c>
      <c r="H20" s="58">
        <v>747.37819399999989</v>
      </c>
      <c r="I20" s="58">
        <v>156.11607899999998</v>
      </c>
      <c r="J20" s="58">
        <v>33.398402999999966</v>
      </c>
      <c r="K20" s="58">
        <v>37.990926000000002</v>
      </c>
      <c r="L20" s="58">
        <v>63.544059999999988</v>
      </c>
      <c r="M20" s="375">
        <f t="shared" si="22"/>
        <v>1382.3725759999998</v>
      </c>
      <c r="N20" s="375">
        <f t="shared" si="23"/>
        <v>3949.1389559999998</v>
      </c>
      <c r="P20" s="60">
        <v>586843.80799999996</v>
      </c>
    </row>
    <row r="21" spans="1:16" ht="12.75" customHeight="1">
      <c r="A21" s="194">
        <v>40452</v>
      </c>
      <c r="B21" s="60">
        <v>2048.2712850000003</v>
      </c>
      <c r="C21" s="58">
        <v>164.398616</v>
      </c>
      <c r="D21" s="58">
        <v>224.96391300000002</v>
      </c>
      <c r="E21" s="87">
        <v>1.3600000000000001E-3</v>
      </c>
      <c r="F21" s="58">
        <v>221.674329</v>
      </c>
      <c r="G21" s="87">
        <v>5.8001999999999998E-2</v>
      </c>
      <c r="H21" s="58">
        <v>637.04172900000003</v>
      </c>
      <c r="I21" s="58">
        <v>173.39958899999999</v>
      </c>
      <c r="J21" s="58">
        <v>48.685326000000025</v>
      </c>
      <c r="K21" s="58">
        <v>31.168576999999999</v>
      </c>
      <c r="L21" s="58">
        <v>47.376871000000001</v>
      </c>
      <c r="M21" s="375">
        <f t="shared" si="22"/>
        <v>1548.7683119999999</v>
      </c>
      <c r="N21" s="375">
        <f t="shared" si="23"/>
        <v>3597.039597</v>
      </c>
      <c r="P21" s="60">
        <v>553048.08700000006</v>
      </c>
    </row>
    <row r="22" spans="1:16" ht="12.75" customHeight="1">
      <c r="A22" s="194">
        <v>40483</v>
      </c>
      <c r="B22" s="60">
        <v>2687.3810339999995</v>
      </c>
      <c r="C22" s="58">
        <v>3.632117</v>
      </c>
      <c r="D22" s="58">
        <v>271.488088</v>
      </c>
      <c r="E22" s="87">
        <v>0</v>
      </c>
      <c r="F22" s="58">
        <v>238.482732</v>
      </c>
      <c r="G22" s="87">
        <v>2.2469999999999999E-3</v>
      </c>
      <c r="H22" s="58">
        <v>703.91483899999992</v>
      </c>
      <c r="I22" s="58">
        <v>169.935205</v>
      </c>
      <c r="J22" s="58">
        <v>28.932218000000002</v>
      </c>
      <c r="K22" s="58">
        <v>32.671596999999998</v>
      </c>
      <c r="L22" s="58">
        <v>23.114311999999998</v>
      </c>
      <c r="M22" s="375">
        <f t="shared" si="22"/>
        <v>1472.1733549999999</v>
      </c>
      <c r="N22" s="375">
        <f t="shared" si="23"/>
        <v>4159.554388999999</v>
      </c>
      <c r="P22" s="60">
        <v>546805.30620400002</v>
      </c>
    </row>
    <row r="23" spans="1:16" ht="12.75" customHeight="1">
      <c r="A23" s="194">
        <v>40513</v>
      </c>
      <c r="B23" s="60">
        <v>3214.419355</v>
      </c>
      <c r="C23" s="58">
        <v>159.354265</v>
      </c>
      <c r="D23" s="58">
        <v>215.07320599999997</v>
      </c>
      <c r="E23" s="87">
        <v>4.045E-3</v>
      </c>
      <c r="F23" s="58">
        <v>172.94968500000002</v>
      </c>
      <c r="G23" s="87">
        <v>9.304999999999999E-3</v>
      </c>
      <c r="H23" s="58">
        <v>706.57572400000004</v>
      </c>
      <c r="I23" s="58">
        <v>161.34021299999998</v>
      </c>
      <c r="J23" s="58">
        <v>33.008834000000007</v>
      </c>
      <c r="K23" s="58">
        <v>35.256053999999999</v>
      </c>
      <c r="L23" s="58">
        <v>49.903103000000002</v>
      </c>
      <c r="M23" s="375">
        <f t="shared" si="22"/>
        <v>1533.474434</v>
      </c>
      <c r="N23" s="375">
        <f t="shared" si="23"/>
        <v>4747.8937889999997</v>
      </c>
      <c r="P23" s="60">
        <v>557224.23199999996</v>
      </c>
    </row>
    <row r="24" spans="1:16" ht="12.75" customHeight="1">
      <c r="A24" s="194">
        <v>40544</v>
      </c>
      <c r="B24" s="60">
        <v>2308.1274230000004</v>
      </c>
      <c r="C24" s="58">
        <v>0.27969399999999994</v>
      </c>
      <c r="D24" s="58">
        <v>225.58342199999996</v>
      </c>
      <c r="E24" s="87">
        <v>0</v>
      </c>
      <c r="F24" s="58">
        <v>122.719112</v>
      </c>
      <c r="G24" s="87">
        <v>6.5700000000000003E-4</v>
      </c>
      <c r="H24" s="58">
        <v>461.01802900000001</v>
      </c>
      <c r="I24" s="58">
        <v>91.842973999999998</v>
      </c>
      <c r="J24" s="58">
        <v>43.06665000000001</v>
      </c>
      <c r="K24" s="58">
        <v>18.616275000000002</v>
      </c>
      <c r="L24" s="58">
        <v>43.015569999999997</v>
      </c>
      <c r="M24" s="375">
        <f t="shared" si="22"/>
        <v>1006.142383</v>
      </c>
      <c r="N24" s="375">
        <f t="shared" si="23"/>
        <v>3314.2698060000002</v>
      </c>
      <c r="P24" s="60">
        <v>569266.35199999996</v>
      </c>
    </row>
    <row r="25" spans="1:16" ht="12.75" customHeight="1">
      <c r="A25" s="194">
        <v>40575</v>
      </c>
      <c r="B25" s="60">
        <v>2567.309799000001</v>
      </c>
      <c r="C25" s="58">
        <v>71.470710000000011</v>
      </c>
      <c r="D25" s="58">
        <v>405.39226299999996</v>
      </c>
      <c r="E25" s="87">
        <v>3.045E-3</v>
      </c>
      <c r="F25" s="58">
        <v>181.96280599999997</v>
      </c>
      <c r="G25" s="87">
        <v>1.2300000000000001E-4</v>
      </c>
      <c r="H25" s="58">
        <v>630.66163999999992</v>
      </c>
      <c r="I25" s="58">
        <v>142.57513699999998</v>
      </c>
      <c r="J25" s="58">
        <v>31.850668999999996</v>
      </c>
      <c r="K25" s="58">
        <v>12.947387000000001</v>
      </c>
      <c r="L25" s="58">
        <v>50.789728999999987</v>
      </c>
      <c r="M25" s="375">
        <f t="shared" si="22"/>
        <v>1527.6535089999998</v>
      </c>
      <c r="N25" s="375">
        <f t="shared" si="23"/>
        <v>4094.9633080000008</v>
      </c>
      <c r="P25" s="60">
        <v>553246.91200000001</v>
      </c>
    </row>
    <row r="26" spans="1:16" ht="12.75" customHeight="1">
      <c r="A26" s="194">
        <v>40603</v>
      </c>
      <c r="B26" s="60">
        <v>3186.101588</v>
      </c>
      <c r="C26" s="58">
        <v>64.436138</v>
      </c>
      <c r="D26" s="58">
        <v>195.96795800000001</v>
      </c>
      <c r="E26" s="87">
        <v>3.045E-3</v>
      </c>
      <c r="F26" s="58">
        <v>157.486424</v>
      </c>
      <c r="G26" s="87">
        <v>5.04E-4</v>
      </c>
      <c r="H26" s="58">
        <v>722.96153100000015</v>
      </c>
      <c r="I26" s="58">
        <v>185.29795100000001</v>
      </c>
      <c r="J26" s="58">
        <v>46.304595999999982</v>
      </c>
      <c r="K26" s="58">
        <v>36.250214</v>
      </c>
      <c r="L26" s="58">
        <v>41.827032000000003</v>
      </c>
      <c r="M26" s="375">
        <f t="shared" si="22"/>
        <v>1450.5353929999999</v>
      </c>
      <c r="N26" s="375">
        <f t="shared" si="23"/>
        <v>4636.6369809999997</v>
      </c>
      <c r="P26" s="60">
        <v>480793.01745700004</v>
      </c>
    </row>
    <row r="27" spans="1:16" ht="12.75" customHeight="1">
      <c r="A27" s="194">
        <v>40634</v>
      </c>
      <c r="B27" s="60">
        <v>2485.5643560000003</v>
      </c>
      <c r="C27" s="58">
        <v>20.905764999999999</v>
      </c>
      <c r="D27" s="58">
        <v>219.99734199999995</v>
      </c>
      <c r="E27" s="87">
        <v>3.045E-3</v>
      </c>
      <c r="F27" s="58">
        <v>154.22495000000001</v>
      </c>
      <c r="G27" s="87">
        <v>2.0655999999999997E-2</v>
      </c>
      <c r="H27" s="58">
        <v>1012.711699</v>
      </c>
      <c r="I27" s="58">
        <v>82.804815999999988</v>
      </c>
      <c r="J27" s="58">
        <v>41.841948000000009</v>
      </c>
      <c r="K27" s="58">
        <v>17.934078000000003</v>
      </c>
      <c r="L27" s="58">
        <v>54.873498999999988</v>
      </c>
      <c r="M27" s="375">
        <f t="shared" si="22"/>
        <v>1605.317798</v>
      </c>
      <c r="N27" s="375">
        <f t="shared" si="23"/>
        <v>4090.8821540000004</v>
      </c>
      <c r="P27" s="60">
        <v>509490.81099999999</v>
      </c>
    </row>
    <row r="28" spans="1:16" ht="12.75" customHeight="1">
      <c r="A28" s="194">
        <v>40664</v>
      </c>
      <c r="B28" s="60">
        <v>2455.9862600000001</v>
      </c>
      <c r="C28" s="58">
        <v>165.70577399999993</v>
      </c>
      <c r="D28" s="58">
        <v>203.18845200000001</v>
      </c>
      <c r="E28" s="87">
        <v>1.6899999999999999E-3</v>
      </c>
      <c r="F28" s="58">
        <v>122.47081100000003</v>
      </c>
      <c r="G28" s="87">
        <v>1.272E-2</v>
      </c>
      <c r="H28" s="58">
        <v>1022.1180079999999</v>
      </c>
      <c r="I28" s="58">
        <v>143.08608699999999</v>
      </c>
      <c r="J28" s="58">
        <v>31.179048999999996</v>
      </c>
      <c r="K28" s="58">
        <v>27.234964000000002</v>
      </c>
      <c r="L28" s="58">
        <v>57.433316000000005</v>
      </c>
      <c r="M28" s="375">
        <f t="shared" si="22"/>
        <v>1772.430871</v>
      </c>
      <c r="N28" s="375">
        <f t="shared" si="23"/>
        <v>4228.4171310000002</v>
      </c>
      <c r="P28" s="60">
        <v>477563.11700000003</v>
      </c>
    </row>
    <row r="29" spans="1:16" ht="12.75" customHeight="1">
      <c r="A29" s="194">
        <v>40695</v>
      </c>
      <c r="B29" s="60">
        <v>3134.0942410000002</v>
      </c>
      <c r="C29" s="58">
        <v>4.3559479999999997</v>
      </c>
      <c r="D29" s="58">
        <v>176.11722100000003</v>
      </c>
      <c r="E29" s="87">
        <v>3.2810000000000001E-3</v>
      </c>
      <c r="F29" s="58">
        <v>207.81047099999998</v>
      </c>
      <c r="G29" s="87">
        <v>1.4759999999999999E-3</v>
      </c>
      <c r="H29" s="58">
        <v>858.99317699999995</v>
      </c>
      <c r="I29" s="58">
        <v>147.92632499999999</v>
      </c>
      <c r="J29" s="58">
        <v>46.512896999999974</v>
      </c>
      <c r="K29" s="58">
        <v>40.375667000000007</v>
      </c>
      <c r="L29" s="58">
        <v>47.569045999999986</v>
      </c>
      <c r="M29" s="375">
        <f t="shared" si="22"/>
        <v>1529.6655090000002</v>
      </c>
      <c r="N29" s="375">
        <f t="shared" si="23"/>
        <v>4663.7597500000002</v>
      </c>
      <c r="P29" s="60">
        <v>563970.78399999999</v>
      </c>
    </row>
    <row r="30" spans="1:16" ht="12.75" customHeight="1">
      <c r="A30" s="194">
        <v>40725</v>
      </c>
      <c r="B30" s="60">
        <v>2321.4811850000001</v>
      </c>
      <c r="C30" s="58">
        <v>167.86584399999995</v>
      </c>
      <c r="D30" s="58">
        <v>234.13671699999998</v>
      </c>
      <c r="E30" s="87">
        <v>3.2810000000000001E-3</v>
      </c>
      <c r="F30" s="58">
        <v>233.22839299999998</v>
      </c>
      <c r="G30" s="87">
        <v>0</v>
      </c>
      <c r="H30" s="58">
        <v>927.90359499999988</v>
      </c>
      <c r="I30" s="58">
        <v>64.667171999999994</v>
      </c>
      <c r="J30" s="58">
        <v>37.56505199999998</v>
      </c>
      <c r="K30" s="58">
        <v>37.747345000000003</v>
      </c>
      <c r="L30" s="58">
        <v>43.525098</v>
      </c>
      <c r="M30" s="375">
        <f t="shared" si="22"/>
        <v>1746.6424969999996</v>
      </c>
      <c r="N30" s="375">
        <f t="shared" si="23"/>
        <v>4068.1236819999995</v>
      </c>
      <c r="P30" s="60">
        <v>501404.55300000001</v>
      </c>
    </row>
    <row r="31" spans="1:16" ht="12.75" customHeight="1">
      <c r="A31" s="194">
        <v>40756</v>
      </c>
      <c r="B31" s="60">
        <v>2866.0538099999999</v>
      </c>
      <c r="C31" s="58">
        <v>77.35539</v>
      </c>
      <c r="D31" s="58">
        <v>264.80971</v>
      </c>
      <c r="E31" s="87">
        <v>5.5160000000000001E-3</v>
      </c>
      <c r="F31" s="58">
        <v>200.92430400000001</v>
      </c>
      <c r="G31" s="87">
        <v>0</v>
      </c>
      <c r="H31" s="58">
        <v>820.06748099999993</v>
      </c>
      <c r="I31" s="58">
        <v>172.020364</v>
      </c>
      <c r="J31" s="58">
        <v>46.636742000000005</v>
      </c>
      <c r="K31" s="58">
        <v>35.673521999999998</v>
      </c>
      <c r="L31" s="58">
        <v>58.457011999999992</v>
      </c>
      <c r="M31" s="375">
        <f t="shared" si="22"/>
        <v>1675.9500410000001</v>
      </c>
      <c r="N31" s="375">
        <f t="shared" si="23"/>
        <v>4542.0038509999995</v>
      </c>
      <c r="P31" s="60">
        <v>579536.31499999994</v>
      </c>
    </row>
    <row r="32" spans="1:16" ht="12.75" customHeight="1">
      <c r="A32" s="194">
        <v>40787</v>
      </c>
      <c r="B32" s="60">
        <v>1997.9200639999997</v>
      </c>
      <c r="C32" s="58">
        <v>165.646263</v>
      </c>
      <c r="D32" s="58">
        <v>276.30919599999999</v>
      </c>
      <c r="E32" s="87">
        <v>0</v>
      </c>
      <c r="F32" s="58">
        <v>207.94752599999998</v>
      </c>
      <c r="G32" s="87">
        <v>0</v>
      </c>
      <c r="H32" s="58">
        <v>968.69095400000015</v>
      </c>
      <c r="I32" s="58">
        <v>123.50992100000001</v>
      </c>
      <c r="J32" s="58">
        <v>45.786109000000025</v>
      </c>
      <c r="K32" s="58">
        <v>41.091984000000004</v>
      </c>
      <c r="L32" s="58">
        <v>51.185176999999996</v>
      </c>
      <c r="M32" s="375">
        <f t="shared" si="22"/>
        <v>1880.1671300000003</v>
      </c>
      <c r="N32" s="375">
        <f t="shared" si="23"/>
        <v>3878.0871939999997</v>
      </c>
      <c r="P32" s="60">
        <v>586844.26100000006</v>
      </c>
    </row>
    <row r="33" spans="1:16" s="65" customFormat="1" ht="12.75" customHeight="1">
      <c r="A33" s="194">
        <v>40817</v>
      </c>
      <c r="B33" s="60">
        <v>2317.8696099999997</v>
      </c>
      <c r="C33" s="58">
        <v>0.57950800000000002</v>
      </c>
      <c r="D33" s="58">
        <v>321.90490300000005</v>
      </c>
      <c r="E33" s="87">
        <v>2.9715819999999997</v>
      </c>
      <c r="F33" s="58">
        <v>182.657059</v>
      </c>
      <c r="G33" s="87">
        <v>1.272E-2</v>
      </c>
      <c r="H33" s="58">
        <v>1047.3815300000001</v>
      </c>
      <c r="I33" s="58">
        <v>66.027595999999988</v>
      </c>
      <c r="J33" s="58">
        <v>59.589829000000016</v>
      </c>
      <c r="K33" s="58">
        <v>35.352133000000002</v>
      </c>
      <c r="L33" s="58">
        <v>29.320969000000002</v>
      </c>
      <c r="M33" s="375">
        <f t="shared" si="22"/>
        <v>1745.7978290000003</v>
      </c>
      <c r="N33" s="375">
        <f t="shared" si="23"/>
        <v>4063.6674389999998</v>
      </c>
      <c r="P33" s="60">
        <v>542033.86199999996</v>
      </c>
    </row>
    <row r="34" spans="1:16" s="65" customFormat="1" ht="12.75" customHeight="1">
      <c r="A34" s="194">
        <v>40848</v>
      </c>
      <c r="B34" s="60">
        <v>2185.382705</v>
      </c>
      <c r="C34" s="58">
        <v>167.27159499999999</v>
      </c>
      <c r="D34" s="58">
        <v>337.91347200000001</v>
      </c>
      <c r="E34" s="87">
        <v>1.7129999999999999E-3</v>
      </c>
      <c r="F34" s="58">
        <v>248.42446600000002</v>
      </c>
      <c r="G34" s="87">
        <v>1.536E-3</v>
      </c>
      <c r="H34" s="58">
        <v>910.46430799999996</v>
      </c>
      <c r="I34" s="58">
        <v>203.64544999999998</v>
      </c>
      <c r="J34" s="58">
        <v>38.106824999999972</v>
      </c>
      <c r="K34" s="58">
        <v>23.384011000000001</v>
      </c>
      <c r="L34" s="58">
        <v>54.84537199999999</v>
      </c>
      <c r="M34" s="375">
        <f t="shared" si="22"/>
        <v>1984.0587480000002</v>
      </c>
      <c r="N34" s="375">
        <f t="shared" si="23"/>
        <v>4169.4414530000004</v>
      </c>
      <c r="P34" s="60">
        <v>405107.44500000001</v>
      </c>
    </row>
    <row r="35" spans="1:16" s="65" customFormat="1" ht="12.75" customHeight="1">
      <c r="A35" s="194">
        <v>40878</v>
      </c>
      <c r="B35" s="60">
        <v>2767.6404820000007</v>
      </c>
      <c r="C35" s="58">
        <v>0.48621299999999995</v>
      </c>
      <c r="D35" s="58">
        <v>516.65996499999994</v>
      </c>
      <c r="E35" s="87">
        <v>8.173999999999999E-3</v>
      </c>
      <c r="F35" s="58">
        <v>214.75437199999996</v>
      </c>
      <c r="G35" s="87">
        <v>4.8000000000000001E-5</v>
      </c>
      <c r="H35" s="58">
        <v>969.42250299999989</v>
      </c>
      <c r="I35" s="58">
        <v>180.90697599999999</v>
      </c>
      <c r="J35" s="58">
        <v>40.465507000000002</v>
      </c>
      <c r="K35" s="58">
        <v>25.036853000000004</v>
      </c>
      <c r="L35" s="58">
        <v>50.139919000000006</v>
      </c>
      <c r="M35" s="375">
        <f t="shared" si="22"/>
        <v>1997.8805300000001</v>
      </c>
      <c r="N35" s="375">
        <f t="shared" si="23"/>
        <v>4765.5210120000011</v>
      </c>
      <c r="P35" s="60">
        <v>533816.62706700002</v>
      </c>
    </row>
    <row r="36" spans="1:16" s="65" customFormat="1" ht="12.75" customHeight="1">
      <c r="A36" s="194">
        <v>40909</v>
      </c>
      <c r="B36" s="60">
        <v>2667.7404550000001</v>
      </c>
      <c r="C36" s="58">
        <v>0.46030899999999997</v>
      </c>
      <c r="D36" s="58">
        <v>162.87360999999999</v>
      </c>
      <c r="E36" s="87">
        <v>2.776599</v>
      </c>
      <c r="F36" s="58">
        <v>105.80098699999999</v>
      </c>
      <c r="G36" s="87">
        <v>1.1950000000000001E-3</v>
      </c>
      <c r="H36" s="58">
        <v>839.81696799999997</v>
      </c>
      <c r="I36" s="58">
        <v>54.430039999999998</v>
      </c>
      <c r="J36" s="58">
        <v>29.289384000000002</v>
      </c>
      <c r="K36" s="58">
        <v>35.156667999999996</v>
      </c>
      <c r="L36" s="58">
        <v>35.222971000000008</v>
      </c>
      <c r="M36" s="375">
        <f t="shared" si="22"/>
        <v>1265.8287309999998</v>
      </c>
      <c r="N36" s="375">
        <f t="shared" si="23"/>
        <v>3933.5691859999997</v>
      </c>
      <c r="P36" s="60">
        <v>503990.84</v>
      </c>
    </row>
    <row r="37" spans="1:16" s="65" customFormat="1" ht="12.75" customHeight="1">
      <c r="A37" s="194">
        <v>40940</v>
      </c>
      <c r="B37" s="60">
        <v>2486.7680909999999</v>
      </c>
      <c r="C37" s="58">
        <v>65.834386999999992</v>
      </c>
      <c r="D37" s="58">
        <v>320.81049499999995</v>
      </c>
      <c r="E37" s="87">
        <v>0</v>
      </c>
      <c r="F37" s="58">
        <v>172.74541100000002</v>
      </c>
      <c r="G37" s="87">
        <v>0</v>
      </c>
      <c r="H37" s="58">
        <v>733.56208300000003</v>
      </c>
      <c r="I37" s="58">
        <v>179.77524300000002</v>
      </c>
      <c r="J37" s="58">
        <v>40.123628999999994</v>
      </c>
      <c r="K37" s="58">
        <v>69.136809999999997</v>
      </c>
      <c r="L37" s="58">
        <v>48.193380000000005</v>
      </c>
      <c r="M37" s="375">
        <f t="shared" si="22"/>
        <v>1630.1814379999998</v>
      </c>
      <c r="N37" s="375">
        <f t="shared" si="23"/>
        <v>4116.9495289999995</v>
      </c>
      <c r="P37" s="60">
        <v>534032.42500000005</v>
      </c>
    </row>
    <row r="38" spans="1:16" s="65" customFormat="1" ht="12.75" customHeight="1">
      <c r="A38" s="194">
        <v>40969</v>
      </c>
      <c r="B38" s="60">
        <v>2679.8734039999995</v>
      </c>
      <c r="C38" s="58">
        <v>91.756750000000011</v>
      </c>
      <c r="D38" s="58">
        <v>402.67883699999999</v>
      </c>
      <c r="E38" s="87">
        <v>0</v>
      </c>
      <c r="F38" s="58">
        <v>189.266389</v>
      </c>
      <c r="G38" s="87">
        <v>1.272E-2</v>
      </c>
      <c r="H38" s="58">
        <v>1128.8143889999999</v>
      </c>
      <c r="I38" s="58">
        <v>219.562949</v>
      </c>
      <c r="J38" s="58">
        <v>56.092836000000027</v>
      </c>
      <c r="K38" s="58">
        <v>55.581462999999999</v>
      </c>
      <c r="L38" s="58">
        <v>44.962492999999995</v>
      </c>
      <c r="M38" s="375">
        <f t="shared" si="22"/>
        <v>2188.7288259999996</v>
      </c>
      <c r="N38" s="375">
        <f t="shared" si="23"/>
        <v>4868.6022299999986</v>
      </c>
      <c r="P38" s="60">
        <v>517154.14399999997</v>
      </c>
    </row>
    <row r="39" spans="1:16" s="65" customFormat="1" ht="12.75" customHeight="1">
      <c r="A39" s="194">
        <v>41000</v>
      </c>
      <c r="B39" s="60">
        <v>2141.3801370000001</v>
      </c>
      <c r="C39" s="58">
        <v>138.83217099999999</v>
      </c>
      <c r="D39" s="58">
        <v>383.57093100000003</v>
      </c>
      <c r="E39" s="87">
        <v>0</v>
      </c>
      <c r="F39" s="58">
        <v>164.55870499999995</v>
      </c>
      <c r="G39" s="87">
        <v>1.35E-2</v>
      </c>
      <c r="H39" s="58">
        <v>773.41883399999995</v>
      </c>
      <c r="I39" s="58">
        <v>87.755303999999995</v>
      </c>
      <c r="J39" s="58">
        <v>39.074242999999996</v>
      </c>
      <c r="K39" s="58">
        <v>63.628565999999992</v>
      </c>
      <c r="L39" s="58">
        <v>50.062264000000013</v>
      </c>
      <c r="M39" s="375">
        <f t="shared" si="22"/>
        <v>1700.9145179999998</v>
      </c>
      <c r="N39" s="375">
        <f t="shared" si="23"/>
        <v>3842.2946549999997</v>
      </c>
      <c r="P39" s="60">
        <v>575124.06700000004</v>
      </c>
    </row>
    <row r="40" spans="1:16" s="65" customFormat="1" ht="12.75" customHeight="1">
      <c r="A40" s="194">
        <v>41030</v>
      </c>
      <c r="B40" s="60">
        <v>2777.6289269999997</v>
      </c>
      <c r="C40" s="58">
        <v>5.9846530000000007</v>
      </c>
      <c r="D40" s="87">
        <v>250.68624799999995</v>
      </c>
      <c r="E40" s="87">
        <v>0</v>
      </c>
      <c r="F40" s="87">
        <v>217.26070299999998</v>
      </c>
      <c r="G40" s="87">
        <v>1.7999999999999998E-4</v>
      </c>
      <c r="H40" s="87">
        <v>1043.0670700000003</v>
      </c>
      <c r="I40" s="87">
        <v>135.413059</v>
      </c>
      <c r="J40" s="58">
        <v>54.696290999999988</v>
      </c>
      <c r="K40" s="58">
        <v>52.791384000000008</v>
      </c>
      <c r="L40" s="87">
        <v>71.322846999999996</v>
      </c>
      <c r="M40" s="375">
        <f t="shared" si="22"/>
        <v>1831.2224350000001</v>
      </c>
      <c r="N40" s="375">
        <f t="shared" si="23"/>
        <v>4608.8513619999994</v>
      </c>
      <c r="P40" s="60">
        <v>532362.91500000004</v>
      </c>
    </row>
    <row r="41" spans="1:16" s="65" customFormat="1" ht="12.75" customHeight="1">
      <c r="A41" s="194">
        <v>41061</v>
      </c>
      <c r="B41" s="60">
        <v>2295.1544959999992</v>
      </c>
      <c r="C41" s="58">
        <v>140.59807600000002</v>
      </c>
      <c r="D41" s="58">
        <v>199.34828399999998</v>
      </c>
      <c r="E41" s="87">
        <v>0</v>
      </c>
      <c r="F41" s="58">
        <v>114.34004899999998</v>
      </c>
      <c r="G41" s="87">
        <v>0.61335499999999998</v>
      </c>
      <c r="H41" s="87">
        <v>1081.6770789999998</v>
      </c>
      <c r="I41" s="58">
        <v>131.38754800000001</v>
      </c>
      <c r="J41" s="58">
        <v>27.523321999999983</v>
      </c>
      <c r="K41" s="58">
        <v>44.326585000000001</v>
      </c>
      <c r="L41" s="58">
        <v>38.591336999999996</v>
      </c>
      <c r="M41" s="375">
        <f t="shared" si="22"/>
        <v>1778.4056349999998</v>
      </c>
      <c r="N41" s="375">
        <f t="shared" si="23"/>
        <v>4073.5601309999993</v>
      </c>
      <c r="O41" s="72"/>
      <c r="P41" s="60">
        <v>0</v>
      </c>
    </row>
    <row r="42" spans="1:16" s="65" customFormat="1" ht="12.75" customHeight="1">
      <c r="A42" s="194">
        <v>41091</v>
      </c>
      <c r="B42" s="60">
        <v>2830.7620919999999</v>
      </c>
      <c r="C42" s="58">
        <v>59.080115000000006</v>
      </c>
      <c r="D42" s="58">
        <v>212.68253900000002</v>
      </c>
      <c r="E42" s="87">
        <v>2.3E-3</v>
      </c>
      <c r="F42" s="58">
        <v>238.58592899999999</v>
      </c>
      <c r="G42" s="87">
        <v>0.241839</v>
      </c>
      <c r="H42" s="87">
        <v>961.72545999999988</v>
      </c>
      <c r="I42" s="58">
        <v>126.27021000000001</v>
      </c>
      <c r="J42" s="58">
        <v>48.982241000000009</v>
      </c>
      <c r="K42" s="58">
        <v>49.730063000000001</v>
      </c>
      <c r="L42" s="58">
        <v>45.437558999999993</v>
      </c>
      <c r="M42" s="375">
        <f t="shared" si="22"/>
        <v>1742.7382549999998</v>
      </c>
      <c r="N42" s="375">
        <f t="shared" si="23"/>
        <v>4573.5003469999992</v>
      </c>
      <c r="O42" s="72"/>
      <c r="P42" s="60">
        <v>288575.34000000003</v>
      </c>
    </row>
    <row r="43" spans="1:16" s="65" customFormat="1" ht="12.75" customHeight="1">
      <c r="A43" s="194">
        <v>41122</v>
      </c>
      <c r="B43" s="60">
        <v>3138.7569359999998</v>
      </c>
      <c r="C43" s="58">
        <v>79.650856000000019</v>
      </c>
      <c r="D43" s="58">
        <v>182.92377500000006</v>
      </c>
      <c r="E43" s="87">
        <v>0</v>
      </c>
      <c r="F43" s="58">
        <v>232.499233</v>
      </c>
      <c r="G43" s="87">
        <v>2.5484000000000003E-2</v>
      </c>
      <c r="H43" s="87">
        <v>1052.1934849999998</v>
      </c>
      <c r="I43" s="58">
        <v>205.25076100000001</v>
      </c>
      <c r="J43" s="58">
        <v>44.257774000000005</v>
      </c>
      <c r="K43" s="58">
        <v>22.186717000000002</v>
      </c>
      <c r="L43" s="58">
        <v>51.097860000000018</v>
      </c>
      <c r="M43" s="375">
        <f t="shared" si="22"/>
        <v>1870.085945</v>
      </c>
      <c r="N43" s="375">
        <f t="shared" si="23"/>
        <v>5008.8428809999996</v>
      </c>
      <c r="O43" s="72"/>
      <c r="P43" s="60">
        <v>631275.71799999999</v>
      </c>
    </row>
    <row r="44" spans="1:16" s="65" customFormat="1" ht="12.75" customHeight="1">
      <c r="A44" s="194">
        <v>41153</v>
      </c>
      <c r="B44" s="60">
        <v>2394.5396939999996</v>
      </c>
      <c r="C44" s="58">
        <v>57.568165000000008</v>
      </c>
      <c r="D44" s="58">
        <v>191.86008500000003</v>
      </c>
      <c r="E44" s="87">
        <v>0</v>
      </c>
      <c r="F44" s="58">
        <v>213.18766600000001</v>
      </c>
      <c r="G44" s="87">
        <v>0</v>
      </c>
      <c r="H44" s="87">
        <v>857.28181499999994</v>
      </c>
      <c r="I44" s="58">
        <v>50.790712999999997</v>
      </c>
      <c r="J44" s="58">
        <v>47.761785000000003</v>
      </c>
      <c r="K44" s="58">
        <v>45.237131999999995</v>
      </c>
      <c r="L44" s="58">
        <v>32.498170000000009</v>
      </c>
      <c r="M44" s="375">
        <f t="shared" si="22"/>
        <v>1496.1855310000001</v>
      </c>
      <c r="N44" s="375">
        <f t="shared" si="23"/>
        <v>3890.7252249999997</v>
      </c>
      <c r="O44" s="72"/>
      <c r="P44" s="60">
        <v>587152.12</v>
      </c>
    </row>
    <row r="45" spans="1:16" s="65" customFormat="1" ht="12.75" customHeight="1">
      <c r="A45" s="194">
        <v>41183</v>
      </c>
      <c r="B45" s="60">
        <v>2239.7024119999996</v>
      </c>
      <c r="C45" s="58">
        <v>91.257441999999998</v>
      </c>
      <c r="D45" s="58">
        <v>360.47909800000002</v>
      </c>
      <c r="E45" s="87">
        <v>0</v>
      </c>
      <c r="F45" s="58">
        <v>222.570932</v>
      </c>
      <c r="G45" s="87">
        <v>0</v>
      </c>
      <c r="H45" s="87">
        <v>1068.1711789999999</v>
      </c>
      <c r="I45" s="58">
        <v>152.612312</v>
      </c>
      <c r="J45" s="58">
        <v>42.308707999999989</v>
      </c>
      <c r="K45" s="58">
        <v>64.606780000000001</v>
      </c>
      <c r="L45" s="58">
        <v>47.564978000000004</v>
      </c>
      <c r="M45" s="375">
        <f t="shared" si="22"/>
        <v>2049.5714290000001</v>
      </c>
      <c r="N45" s="375">
        <f t="shared" si="23"/>
        <v>4289.2738410000002</v>
      </c>
      <c r="O45" s="72"/>
      <c r="P45" s="60">
        <v>552804.50399999996</v>
      </c>
    </row>
    <row r="46" spans="1:16" s="65" customFormat="1" ht="12.75" customHeight="1">
      <c r="A46" s="194">
        <v>41214</v>
      </c>
      <c r="B46" s="60">
        <v>2843.9509069999995</v>
      </c>
      <c r="C46" s="58">
        <v>80.419272000000007</v>
      </c>
      <c r="D46" s="58">
        <v>315.90457100000003</v>
      </c>
      <c r="E46" s="87">
        <v>0</v>
      </c>
      <c r="F46" s="58">
        <v>328.786227</v>
      </c>
      <c r="G46" s="87">
        <v>0</v>
      </c>
      <c r="H46" s="87">
        <v>1139.9696049999998</v>
      </c>
      <c r="I46" s="58">
        <v>178.70763500000001</v>
      </c>
      <c r="J46" s="58">
        <v>43.343180000000004</v>
      </c>
      <c r="K46" s="58">
        <v>43.336978000000002</v>
      </c>
      <c r="L46" s="58">
        <v>37.366523000000001</v>
      </c>
      <c r="M46" s="375">
        <f t="shared" si="22"/>
        <v>2167.8339909999995</v>
      </c>
      <c r="N46" s="375">
        <f t="shared" si="23"/>
        <v>5011.784897999999</v>
      </c>
      <c r="O46" s="72"/>
      <c r="P46" s="60">
        <v>569207.19200000004</v>
      </c>
    </row>
    <row r="47" spans="1:16" s="65" customFormat="1" ht="12.75" customHeight="1">
      <c r="A47" s="194">
        <v>41244</v>
      </c>
      <c r="B47" s="60">
        <v>2361.5011919999997</v>
      </c>
      <c r="C47" s="58">
        <v>89.535128</v>
      </c>
      <c r="D47" s="58">
        <v>299.66286100000002</v>
      </c>
      <c r="E47" s="87">
        <v>0</v>
      </c>
      <c r="F47" s="58">
        <v>278.38828000000001</v>
      </c>
      <c r="G47" s="87">
        <v>0</v>
      </c>
      <c r="H47" s="87">
        <v>1022.7429370000001</v>
      </c>
      <c r="I47" s="58">
        <v>194.57046199999999</v>
      </c>
      <c r="J47" s="58">
        <v>28.563012000000008</v>
      </c>
      <c r="K47" s="58">
        <v>65.896926000000008</v>
      </c>
      <c r="L47" s="58">
        <v>34.394646000000002</v>
      </c>
      <c r="M47" s="375">
        <f t="shared" si="22"/>
        <v>2013.754252</v>
      </c>
      <c r="N47" s="375">
        <f t="shared" si="23"/>
        <v>4375.2554439999994</v>
      </c>
      <c r="O47" s="72"/>
      <c r="P47" s="60">
        <v>539088.88199999998</v>
      </c>
    </row>
    <row r="48" spans="1:16" s="65" customFormat="1" ht="12.75" customHeight="1">
      <c r="A48" s="194">
        <v>41275</v>
      </c>
      <c r="B48" s="60">
        <v>2203.906144</v>
      </c>
      <c r="C48" s="58">
        <v>77.613476999999989</v>
      </c>
      <c r="D48" s="58">
        <v>373.62074200000001</v>
      </c>
      <c r="E48" s="58">
        <v>0</v>
      </c>
      <c r="F48" s="58">
        <v>258.09101499999997</v>
      </c>
      <c r="G48" s="58">
        <v>1.3788E-2</v>
      </c>
      <c r="H48" s="58">
        <v>1015.6025639999999</v>
      </c>
      <c r="I48" s="58">
        <v>71.758583999999999</v>
      </c>
      <c r="J48" s="58">
        <v>46.000686999999999</v>
      </c>
      <c r="K48" s="58">
        <v>20.594974999999998</v>
      </c>
      <c r="L48" s="58">
        <v>81.819274000000007</v>
      </c>
      <c r="M48" s="375">
        <f t="shared" si="22"/>
        <v>1945.1151059999997</v>
      </c>
      <c r="N48" s="375">
        <f t="shared" si="23"/>
        <v>4149.0212499999998</v>
      </c>
      <c r="O48" s="72"/>
      <c r="P48" s="60">
        <v>558198.53599999996</v>
      </c>
    </row>
    <row r="49" spans="1:16" s="65" customFormat="1" ht="12.75" customHeight="1">
      <c r="A49" s="194">
        <v>41306</v>
      </c>
      <c r="B49" s="60">
        <v>2435.1052239999995</v>
      </c>
      <c r="C49" s="58">
        <v>2.7788969999999997</v>
      </c>
      <c r="D49" s="58">
        <v>376.85329000000002</v>
      </c>
      <c r="E49" s="58">
        <v>0</v>
      </c>
      <c r="F49" s="58">
        <v>261.44477299999994</v>
      </c>
      <c r="G49" s="58">
        <v>4.8000000000000001E-5</v>
      </c>
      <c r="H49" s="58">
        <v>980.01561500000014</v>
      </c>
      <c r="I49" s="58">
        <v>134.731393</v>
      </c>
      <c r="J49" s="58">
        <v>38.018489000000031</v>
      </c>
      <c r="K49" s="58">
        <v>81.18728200000001</v>
      </c>
      <c r="L49" s="58">
        <v>61.089865999999986</v>
      </c>
      <c r="M49" s="375">
        <f t="shared" si="22"/>
        <v>1936.1196530000002</v>
      </c>
      <c r="N49" s="375">
        <f t="shared" si="23"/>
        <v>4371.2248769999997</v>
      </c>
      <c r="O49" s="72"/>
      <c r="P49" s="60">
        <v>566249.6</v>
      </c>
    </row>
    <row r="50" spans="1:16" s="65" customFormat="1" ht="12.75" customHeight="1">
      <c r="A50" s="194">
        <v>41334</v>
      </c>
      <c r="B50" s="60">
        <v>2373.9130179999997</v>
      </c>
      <c r="C50" s="58">
        <v>2.727759000000002</v>
      </c>
      <c r="D50" s="58">
        <v>358.39246699999995</v>
      </c>
      <c r="E50" s="58">
        <v>0</v>
      </c>
      <c r="F50" s="58">
        <v>205.32988</v>
      </c>
      <c r="G50" s="58">
        <v>0</v>
      </c>
      <c r="H50" s="58">
        <v>846.86907299999996</v>
      </c>
      <c r="I50" s="58">
        <v>141.81017299999999</v>
      </c>
      <c r="J50" s="58">
        <v>43.860408000000035</v>
      </c>
      <c r="K50" s="58">
        <v>80.579662000000013</v>
      </c>
      <c r="L50" s="58">
        <v>49.705198000000003</v>
      </c>
      <c r="M50" s="375">
        <f t="shared" si="22"/>
        <v>1729.2746200000004</v>
      </c>
      <c r="N50" s="375">
        <f t="shared" si="23"/>
        <v>4103.1876380000003</v>
      </c>
      <c r="O50" s="72"/>
      <c r="P50" s="60">
        <v>515433.06599999999</v>
      </c>
    </row>
    <row r="51" spans="1:16" s="65" customFormat="1" ht="12.75" customHeight="1">
      <c r="A51" s="194">
        <v>41365</v>
      </c>
      <c r="B51" s="60">
        <v>2202.1715690000001</v>
      </c>
      <c r="C51" s="58">
        <v>169.20462499999996</v>
      </c>
      <c r="D51" s="58">
        <v>404.07347400000003</v>
      </c>
      <c r="E51" s="58">
        <v>3.0000000000000001E-3</v>
      </c>
      <c r="F51" s="58">
        <v>332.30378900000005</v>
      </c>
      <c r="G51" s="58">
        <v>1.248E-3</v>
      </c>
      <c r="H51" s="58">
        <v>1167.7579959999998</v>
      </c>
      <c r="I51" s="58">
        <v>113.884641</v>
      </c>
      <c r="J51" s="58">
        <v>44.453672000000054</v>
      </c>
      <c r="K51" s="58">
        <v>63.959304999999993</v>
      </c>
      <c r="L51" s="58">
        <v>36.144179000000001</v>
      </c>
      <c r="M51" s="375">
        <f t="shared" si="22"/>
        <v>2331.7859290000001</v>
      </c>
      <c r="N51" s="375">
        <f t="shared" si="23"/>
        <v>4533.9574979999998</v>
      </c>
      <c r="O51" s="72"/>
      <c r="P51" s="60">
        <v>532669.54</v>
      </c>
    </row>
    <row r="52" spans="1:16" s="65" customFormat="1" ht="12.75" customHeight="1">
      <c r="A52" s="194">
        <v>41395</v>
      </c>
      <c r="B52" s="60">
        <v>2473.4970040000007</v>
      </c>
      <c r="C52" s="58">
        <v>103.50541399999999</v>
      </c>
      <c r="D52" s="58">
        <v>361.11929500000002</v>
      </c>
      <c r="E52" s="58">
        <v>5.0999999999999995E-3</v>
      </c>
      <c r="F52" s="58">
        <v>303.14577299999996</v>
      </c>
      <c r="G52" s="58">
        <v>1.5560000000000001E-3</v>
      </c>
      <c r="H52" s="58">
        <v>1328.7248959999999</v>
      </c>
      <c r="I52" s="58">
        <v>222.51181699999998</v>
      </c>
      <c r="J52" s="58">
        <v>54.759421999999944</v>
      </c>
      <c r="K52" s="58">
        <v>61.447984000000012</v>
      </c>
      <c r="L52" s="58">
        <v>94.184031999999974</v>
      </c>
      <c r="M52" s="375">
        <f t="shared" si="22"/>
        <v>2529.4052890000003</v>
      </c>
      <c r="N52" s="375">
        <f t="shared" si="23"/>
        <v>5002.902293000001</v>
      </c>
      <c r="O52" s="72"/>
      <c r="P52" s="60">
        <v>568733.79557199997</v>
      </c>
    </row>
    <row r="53" spans="1:16" s="65" customFormat="1" ht="12.75" customHeight="1">
      <c r="A53" s="194">
        <v>41426</v>
      </c>
      <c r="B53" s="60">
        <v>2022.0072700000003</v>
      </c>
      <c r="C53" s="58">
        <v>104.65646599999998</v>
      </c>
      <c r="D53" s="58">
        <v>215.52126100000004</v>
      </c>
      <c r="E53" s="58">
        <v>0</v>
      </c>
      <c r="F53" s="58">
        <v>326.90476899999999</v>
      </c>
      <c r="G53" s="58">
        <v>4.9000000000000005E-5</v>
      </c>
      <c r="H53" s="58">
        <v>1071.0168979999999</v>
      </c>
      <c r="I53" s="58">
        <v>83.742648000000003</v>
      </c>
      <c r="J53" s="58">
        <v>23.792352000000005</v>
      </c>
      <c r="K53" s="58">
        <v>71.177972000000011</v>
      </c>
      <c r="L53" s="58">
        <v>56.196739999999991</v>
      </c>
      <c r="M53" s="375">
        <f t="shared" si="22"/>
        <v>1953.0091549999997</v>
      </c>
      <c r="N53" s="375">
        <f t="shared" si="23"/>
        <v>3975.0164249999998</v>
      </c>
      <c r="O53" s="72"/>
      <c r="P53" s="60">
        <v>607356.96400000004</v>
      </c>
    </row>
    <row r="54" spans="1:16" s="65" customFormat="1" ht="12.75" customHeight="1">
      <c r="A54" s="194">
        <v>41456</v>
      </c>
      <c r="B54" s="60">
        <v>2549.6336659999997</v>
      </c>
      <c r="C54" s="58">
        <v>165.56560200000001</v>
      </c>
      <c r="D54" s="58">
        <v>273.67874100000006</v>
      </c>
      <c r="E54" s="58">
        <v>0</v>
      </c>
      <c r="F54" s="58">
        <v>280.02756200000005</v>
      </c>
      <c r="G54" s="58">
        <v>9.4899999999999997E-4</v>
      </c>
      <c r="H54" s="58">
        <v>1155.0260740000001</v>
      </c>
      <c r="I54" s="58">
        <v>69.178407000000007</v>
      </c>
      <c r="J54" s="58">
        <v>54.656953000000044</v>
      </c>
      <c r="K54" s="58">
        <v>61.431336000000009</v>
      </c>
      <c r="L54" s="58">
        <v>60.150958000000003</v>
      </c>
      <c r="M54" s="375">
        <f t="shared" si="22"/>
        <v>2119.7165820000005</v>
      </c>
      <c r="N54" s="375">
        <f t="shared" si="23"/>
        <v>4669.3502480000006</v>
      </c>
      <c r="O54" s="72"/>
      <c r="P54" s="60">
        <v>603238.005</v>
      </c>
    </row>
    <row r="55" spans="1:16" s="65" customFormat="1" ht="12.75" customHeight="1">
      <c r="A55" s="194">
        <v>41487</v>
      </c>
      <c r="B55" s="60">
        <v>2020.6347270000001</v>
      </c>
      <c r="C55" s="58">
        <v>10.404212000000001</v>
      </c>
      <c r="D55" s="58">
        <v>177.61629600000001</v>
      </c>
      <c r="E55" s="58">
        <v>0</v>
      </c>
      <c r="F55" s="58">
        <v>314.26008200000007</v>
      </c>
      <c r="G55" s="58">
        <v>0.61821000000000004</v>
      </c>
      <c r="H55" s="58">
        <v>953.85061199999996</v>
      </c>
      <c r="I55" s="58">
        <v>162.782555</v>
      </c>
      <c r="J55" s="58">
        <v>39.380878999999965</v>
      </c>
      <c r="K55" s="58">
        <v>55.959084000000011</v>
      </c>
      <c r="L55" s="58">
        <v>50.786758999999996</v>
      </c>
      <c r="M55" s="375">
        <f t="shared" si="22"/>
        <v>1765.6586890000003</v>
      </c>
      <c r="N55" s="375">
        <f t="shared" si="23"/>
        <v>3786.2934160000004</v>
      </c>
      <c r="O55" s="72"/>
      <c r="P55" s="60">
        <v>616841.46299999999</v>
      </c>
    </row>
    <row r="56" spans="1:16" s="65" customFormat="1" ht="12.75" customHeight="1">
      <c r="A56" s="194">
        <v>41518</v>
      </c>
      <c r="B56" s="60">
        <v>2228.8324090000001</v>
      </c>
      <c r="C56" s="58">
        <v>80.843198999999998</v>
      </c>
      <c r="D56" s="58">
        <v>280.281856</v>
      </c>
      <c r="E56" s="58">
        <v>0</v>
      </c>
      <c r="F56" s="58">
        <v>212.53110699999999</v>
      </c>
      <c r="G56" s="58">
        <v>0.12000799999999999</v>
      </c>
      <c r="H56" s="58">
        <v>1148.9121819999998</v>
      </c>
      <c r="I56" s="58">
        <v>51.564282999999996</v>
      </c>
      <c r="J56" s="58">
        <v>39.482956999999978</v>
      </c>
      <c r="K56" s="58">
        <v>46.219962999999993</v>
      </c>
      <c r="L56" s="58">
        <v>132.80616400000002</v>
      </c>
      <c r="M56" s="375">
        <f t="shared" si="22"/>
        <v>1992.7617189999996</v>
      </c>
      <c r="N56" s="375">
        <f t="shared" si="23"/>
        <v>4221.5941279999997</v>
      </c>
      <c r="O56" s="72"/>
      <c r="P56" s="60">
        <v>623989.07999999996</v>
      </c>
    </row>
    <row r="57" spans="1:16" s="65" customFormat="1" ht="12.75" customHeight="1">
      <c r="A57" s="194">
        <v>41548</v>
      </c>
      <c r="B57" s="60">
        <v>2339.1338199999996</v>
      </c>
      <c r="C57" s="58">
        <v>1.5520670000000001</v>
      </c>
      <c r="D57" s="58">
        <v>286.26766399999997</v>
      </c>
      <c r="E57" s="58">
        <v>0</v>
      </c>
      <c r="F57" s="58">
        <v>294.53588100000002</v>
      </c>
      <c r="G57" s="58">
        <v>2.2867999999999999E-2</v>
      </c>
      <c r="H57" s="58">
        <v>1063.685905</v>
      </c>
      <c r="I57" s="58">
        <v>172.515185</v>
      </c>
      <c r="J57" s="58">
        <v>36.183662999999981</v>
      </c>
      <c r="K57" s="58">
        <v>78.921906000000007</v>
      </c>
      <c r="L57" s="58">
        <v>46.835467000000001</v>
      </c>
      <c r="M57" s="375">
        <f t="shared" si="22"/>
        <v>1980.5206060000003</v>
      </c>
      <c r="N57" s="375">
        <f t="shared" si="23"/>
        <v>4319.6544260000001</v>
      </c>
      <c r="O57" s="72"/>
      <c r="P57" s="60">
        <v>547787.32799999998</v>
      </c>
    </row>
    <row r="58" spans="1:16" s="65" customFormat="1" ht="12.75" customHeight="1">
      <c r="A58" s="194">
        <v>41579</v>
      </c>
      <c r="B58" s="60">
        <v>2487.0779359999992</v>
      </c>
      <c r="C58" s="58">
        <v>96.148042999999987</v>
      </c>
      <c r="D58" s="58">
        <v>277.76482099999998</v>
      </c>
      <c r="E58" s="58">
        <v>0</v>
      </c>
      <c r="F58" s="58">
        <v>329.350842</v>
      </c>
      <c r="G58" s="58">
        <v>0</v>
      </c>
      <c r="H58" s="58">
        <v>1270.788771</v>
      </c>
      <c r="I58" s="58">
        <v>199.57379900000001</v>
      </c>
      <c r="J58" s="58">
        <v>51.945061999999986</v>
      </c>
      <c r="K58" s="58">
        <v>91.363300999999993</v>
      </c>
      <c r="L58" s="58">
        <v>62.559922999999984</v>
      </c>
      <c r="M58" s="375">
        <f t="shared" si="22"/>
        <v>2379.4945619999994</v>
      </c>
      <c r="N58" s="375">
        <f t="shared" si="23"/>
        <v>4866.5724979999986</v>
      </c>
      <c r="O58" s="72"/>
      <c r="P58" s="60">
        <v>498938.59</v>
      </c>
    </row>
    <row r="59" spans="1:16" s="65" customFormat="1" ht="12.75" customHeight="1">
      <c r="A59" s="194">
        <v>41609</v>
      </c>
      <c r="B59" s="60">
        <v>2387.5031509999994</v>
      </c>
      <c r="C59" s="58">
        <v>88.579267000000002</v>
      </c>
      <c r="D59" s="58">
        <v>303.34434500000003</v>
      </c>
      <c r="E59" s="58">
        <v>0</v>
      </c>
      <c r="F59" s="58">
        <v>307.08196100000004</v>
      </c>
      <c r="G59" s="58">
        <v>2.5298000000000001E-2</v>
      </c>
      <c r="H59" s="58">
        <v>1193.0585880000001</v>
      </c>
      <c r="I59" s="58">
        <v>136.93849499999999</v>
      </c>
      <c r="J59" s="58">
        <v>37.995807999999954</v>
      </c>
      <c r="K59" s="58">
        <v>68.188048000000009</v>
      </c>
      <c r="L59" s="58">
        <v>74.906968000000006</v>
      </c>
      <c r="M59" s="375">
        <f t="shared" si="22"/>
        <v>2210.118778</v>
      </c>
      <c r="N59" s="375">
        <f t="shared" si="23"/>
        <v>4597.621928999999</v>
      </c>
      <c r="O59" s="72"/>
      <c r="P59" s="60">
        <v>531054.29599999997</v>
      </c>
    </row>
    <row r="60" spans="1:16" s="65" customFormat="1" ht="12.75" customHeight="1">
      <c r="A60" s="194">
        <v>41640</v>
      </c>
      <c r="B60" s="60">
        <v>2489.2936240000004</v>
      </c>
      <c r="C60" s="58">
        <v>4.2819710000000004</v>
      </c>
      <c r="D60" s="58">
        <v>412.81438300000002</v>
      </c>
      <c r="E60" s="58">
        <v>0</v>
      </c>
      <c r="F60" s="58">
        <v>246.494529</v>
      </c>
      <c r="G60" s="58">
        <v>8.3199999999999995E-4</v>
      </c>
      <c r="H60" s="58">
        <v>1037.928185</v>
      </c>
      <c r="I60" s="58">
        <v>234.33299299999999</v>
      </c>
      <c r="J60" s="58">
        <v>43.921365999999971</v>
      </c>
      <c r="K60" s="58">
        <v>55.834519</v>
      </c>
      <c r="L60" s="58">
        <v>64.221507000000003</v>
      </c>
      <c r="M60" s="375">
        <f t="shared" si="22"/>
        <v>2099.830285</v>
      </c>
      <c r="N60" s="375">
        <f t="shared" si="23"/>
        <v>4589.1239089999999</v>
      </c>
      <c r="O60" s="72"/>
      <c r="P60" s="60">
        <v>600620.74399999995</v>
      </c>
    </row>
    <row r="61" spans="1:16" s="65" customFormat="1" ht="12.75" customHeight="1">
      <c r="A61" s="194">
        <v>41671</v>
      </c>
      <c r="B61" s="60">
        <v>2839.4137910000004</v>
      </c>
      <c r="C61" s="58">
        <v>89.176647000000003</v>
      </c>
      <c r="D61" s="58">
        <v>326.79167799999999</v>
      </c>
      <c r="E61" s="58">
        <v>9.0399999999999994E-3</v>
      </c>
      <c r="F61" s="58">
        <v>196.525139</v>
      </c>
      <c r="G61" s="58">
        <v>2.3844000000000001E-2</v>
      </c>
      <c r="H61" s="58">
        <v>822.16216499999996</v>
      </c>
      <c r="I61" s="58">
        <v>51.573960999999997</v>
      </c>
      <c r="J61" s="58">
        <v>33.027933999999959</v>
      </c>
      <c r="K61" s="58">
        <v>75.470064999999991</v>
      </c>
      <c r="L61" s="58">
        <v>48.262885000000011</v>
      </c>
      <c r="M61" s="375">
        <f t="shared" si="22"/>
        <v>1643.0233580000001</v>
      </c>
      <c r="N61" s="375">
        <f t="shared" si="23"/>
        <v>4482.4371490000003</v>
      </c>
      <c r="O61" s="72"/>
      <c r="P61" s="60">
        <v>578826.47199999995</v>
      </c>
    </row>
    <row r="62" spans="1:16" s="65" customFormat="1" ht="12.75" customHeight="1">
      <c r="A62" s="194">
        <v>41699</v>
      </c>
      <c r="B62" s="60">
        <v>1831.4528319999999</v>
      </c>
      <c r="C62" s="58">
        <v>3.1852619999999998</v>
      </c>
      <c r="D62" s="58">
        <v>244.51550500000002</v>
      </c>
      <c r="E62" s="58">
        <v>0</v>
      </c>
      <c r="F62" s="58">
        <v>305.32198399999999</v>
      </c>
      <c r="G62" s="58">
        <v>8.3599999999999994E-4</v>
      </c>
      <c r="H62" s="58">
        <v>1042.6351039999997</v>
      </c>
      <c r="I62" s="58">
        <v>131.56983</v>
      </c>
      <c r="J62" s="58">
        <v>46.649332000000022</v>
      </c>
      <c r="K62" s="58">
        <v>57.333387999999992</v>
      </c>
      <c r="L62" s="58">
        <v>50.694727000000015</v>
      </c>
      <c r="M62" s="375">
        <f t="shared" si="22"/>
        <v>1881.9059679999996</v>
      </c>
      <c r="N62" s="375">
        <f t="shared" si="23"/>
        <v>3713.3587999999995</v>
      </c>
      <c r="O62" s="72"/>
      <c r="P62" s="60">
        <v>551862.72717800003</v>
      </c>
    </row>
    <row r="63" spans="1:16" s="65" customFormat="1" ht="12.75" customHeight="1">
      <c r="A63" s="194">
        <v>41730</v>
      </c>
      <c r="B63" s="60">
        <v>2100.7330429999997</v>
      </c>
      <c r="C63" s="58">
        <v>95.599681000000004</v>
      </c>
      <c r="D63" s="58">
        <v>256.85558500000002</v>
      </c>
      <c r="E63" s="58">
        <v>2E-3</v>
      </c>
      <c r="F63" s="58">
        <v>254.14068499999999</v>
      </c>
      <c r="G63" s="58">
        <v>0</v>
      </c>
      <c r="H63" s="58">
        <v>1016.2814330000001</v>
      </c>
      <c r="I63" s="58">
        <v>61.325626999999997</v>
      </c>
      <c r="J63" s="58">
        <v>33.247821000000009</v>
      </c>
      <c r="K63" s="58">
        <v>94.708559999999991</v>
      </c>
      <c r="L63" s="58">
        <v>89.881548999999993</v>
      </c>
      <c r="M63" s="375">
        <f t="shared" si="22"/>
        <v>1902.0429410000002</v>
      </c>
      <c r="N63" s="375">
        <f t="shared" si="23"/>
        <v>4002.7759839999999</v>
      </c>
      <c r="O63" s="72"/>
      <c r="P63" s="60">
        <v>566814.75800000003</v>
      </c>
    </row>
    <row r="64" spans="1:16" s="65" customFormat="1" ht="12.75" customHeight="1">
      <c r="A64" s="194">
        <v>41760</v>
      </c>
      <c r="B64" s="60">
        <v>1977.0038240000001</v>
      </c>
      <c r="C64" s="58">
        <v>89.150267999999983</v>
      </c>
      <c r="D64" s="58">
        <v>463.23599599999994</v>
      </c>
      <c r="E64" s="58">
        <v>1.4550000000000001E-3</v>
      </c>
      <c r="F64" s="58">
        <v>424.80186100000003</v>
      </c>
      <c r="G64" s="58">
        <v>5.5052999999999998E-2</v>
      </c>
      <c r="H64" s="58">
        <v>1524.0695809999997</v>
      </c>
      <c r="I64" s="58">
        <v>54.694422999999993</v>
      </c>
      <c r="J64" s="58">
        <v>48.084141000000002</v>
      </c>
      <c r="K64" s="58">
        <v>58.495519000000002</v>
      </c>
      <c r="L64" s="58">
        <v>42.280721999999997</v>
      </c>
      <c r="M64" s="375">
        <f t="shared" si="22"/>
        <v>2704.8690189999998</v>
      </c>
      <c r="N64" s="375">
        <f t="shared" si="23"/>
        <v>4681.8728430000001</v>
      </c>
      <c r="O64" s="72"/>
      <c r="P64" s="60">
        <v>601979.67299999995</v>
      </c>
    </row>
    <row r="65" spans="1:16" s="65" customFormat="1" ht="12.75" customHeight="1">
      <c r="A65" s="194">
        <v>41791</v>
      </c>
      <c r="B65" s="60">
        <v>2426.9965060000004</v>
      </c>
      <c r="C65" s="58">
        <v>5.3668560000000003</v>
      </c>
      <c r="D65" s="58">
        <v>295.10862699999996</v>
      </c>
      <c r="E65" s="58">
        <v>1.685E-2</v>
      </c>
      <c r="F65" s="58">
        <v>316.76334500000002</v>
      </c>
      <c r="G65" s="58">
        <v>1.7000000000000001E-4</v>
      </c>
      <c r="H65" s="58">
        <v>1374.1816450000001</v>
      </c>
      <c r="I65" s="58">
        <v>9.8966399999999997</v>
      </c>
      <c r="J65" s="58">
        <v>42.388728999999984</v>
      </c>
      <c r="K65" s="58">
        <v>67.281491000000003</v>
      </c>
      <c r="L65" s="58">
        <v>51.617629000000001</v>
      </c>
      <c r="M65" s="375">
        <f t="shared" si="22"/>
        <v>2162.6219820000001</v>
      </c>
      <c r="N65" s="375">
        <f t="shared" si="23"/>
        <v>4589.6184880000001</v>
      </c>
      <c r="O65" s="72"/>
      <c r="P65" s="60">
        <v>616025.24</v>
      </c>
    </row>
    <row r="66" spans="1:16" s="65" customFormat="1" ht="12.75" customHeight="1">
      <c r="A66" s="194">
        <v>41821</v>
      </c>
      <c r="B66" s="60">
        <v>2437.144468</v>
      </c>
      <c r="C66" s="58">
        <v>178.30801099999996</v>
      </c>
      <c r="D66" s="58">
        <v>197.911631</v>
      </c>
      <c r="E66" s="58">
        <v>0</v>
      </c>
      <c r="F66" s="58">
        <v>238.71389099999999</v>
      </c>
      <c r="G66" s="58">
        <v>0</v>
      </c>
      <c r="H66" s="58">
        <v>1365.8957780000003</v>
      </c>
      <c r="I66" s="58">
        <v>10.229417000000002</v>
      </c>
      <c r="J66" s="58">
        <v>54.94139400000001</v>
      </c>
      <c r="K66" s="58">
        <v>32.839649000000001</v>
      </c>
      <c r="L66" s="58">
        <v>53.335883999999993</v>
      </c>
      <c r="M66" s="375">
        <f t="shared" si="22"/>
        <v>2132.175655</v>
      </c>
      <c r="N66" s="375">
        <f t="shared" si="23"/>
        <v>4569.3201229999995</v>
      </c>
      <c r="O66" s="72"/>
      <c r="P66" s="60">
        <v>620378.72885900002</v>
      </c>
    </row>
    <row r="67" spans="1:16" s="65" customFormat="1" ht="12.75" customHeight="1">
      <c r="A67" s="194">
        <v>41852</v>
      </c>
      <c r="B67" s="60">
        <v>2197.0704960000003</v>
      </c>
      <c r="C67" s="58">
        <v>66.778125000000003</v>
      </c>
      <c r="D67" s="58">
        <v>174.45499600000005</v>
      </c>
      <c r="E67" s="58">
        <v>0</v>
      </c>
      <c r="F67" s="58">
        <v>240.02696999999998</v>
      </c>
      <c r="G67" s="58">
        <v>1.008E-3</v>
      </c>
      <c r="H67" s="58">
        <v>919.10993600000006</v>
      </c>
      <c r="I67" s="58">
        <v>12.255630999999999</v>
      </c>
      <c r="J67" s="58">
        <v>21.791071999999975</v>
      </c>
      <c r="K67" s="58">
        <v>54.492049000000002</v>
      </c>
      <c r="L67" s="58">
        <v>57.335835000000003</v>
      </c>
      <c r="M67" s="375">
        <f t="shared" si="22"/>
        <v>1546.2456220000001</v>
      </c>
      <c r="N67" s="375">
        <f t="shared" si="23"/>
        <v>3743.3161180000006</v>
      </c>
      <c r="O67" s="72"/>
      <c r="P67" s="60">
        <v>578940.98400000005</v>
      </c>
    </row>
    <row r="68" spans="1:16" s="65" customFormat="1" ht="12.75" customHeight="1">
      <c r="A68" s="194">
        <v>41883</v>
      </c>
      <c r="B68" s="60">
        <v>2523.2959970000002</v>
      </c>
      <c r="C68" s="58">
        <v>91.824303000000015</v>
      </c>
      <c r="D68" s="58">
        <v>379.72232499999996</v>
      </c>
      <c r="E68" s="58">
        <v>5.9999999999999995E-4</v>
      </c>
      <c r="F68" s="58">
        <v>277.59553</v>
      </c>
      <c r="G68" s="58">
        <v>0</v>
      </c>
      <c r="H68" s="58">
        <v>1281.2565619999996</v>
      </c>
      <c r="I68" s="58">
        <v>35.755712000000003</v>
      </c>
      <c r="J68" s="58">
        <v>48.609615000000005</v>
      </c>
      <c r="K68" s="58">
        <v>48.536621000000004</v>
      </c>
      <c r="L68" s="58">
        <v>52.036974999999998</v>
      </c>
      <c r="M68" s="375">
        <f t="shared" si="22"/>
        <v>2215.3382429999997</v>
      </c>
      <c r="N68" s="375">
        <f t="shared" si="23"/>
        <v>4738.6342399999994</v>
      </c>
      <c r="O68" s="72"/>
      <c r="P68" s="60">
        <v>520829.462</v>
      </c>
    </row>
    <row r="69" spans="1:16" s="65" customFormat="1" ht="12.75" customHeight="1">
      <c r="A69" s="194">
        <v>41913</v>
      </c>
      <c r="B69" s="60">
        <v>1944.8747249999999</v>
      </c>
      <c r="C69" s="58">
        <v>91.405697000000004</v>
      </c>
      <c r="D69" s="58">
        <v>435.93826700000005</v>
      </c>
      <c r="E69" s="58">
        <v>0</v>
      </c>
      <c r="F69" s="58">
        <v>492.68584400000003</v>
      </c>
      <c r="G69" s="58">
        <v>0</v>
      </c>
      <c r="H69" s="58">
        <v>1339.8705549999997</v>
      </c>
      <c r="I69" s="58">
        <v>25.789255999999998</v>
      </c>
      <c r="J69" s="58">
        <v>40.813937999999922</v>
      </c>
      <c r="K69" s="58">
        <v>58.384245000000014</v>
      </c>
      <c r="L69" s="58">
        <v>44.118676999999998</v>
      </c>
      <c r="M69" s="375">
        <f t="shared" si="22"/>
        <v>2529.0064789999997</v>
      </c>
      <c r="N69" s="375">
        <f t="shared" si="23"/>
        <v>4473.8812039999993</v>
      </c>
      <c r="O69" s="72"/>
      <c r="P69" s="60">
        <v>1.07E-4</v>
      </c>
    </row>
    <row r="70" spans="1:16" s="65" customFormat="1" ht="12.75" customHeight="1">
      <c r="A70" s="194">
        <v>41944</v>
      </c>
      <c r="B70" s="60">
        <v>1976.6032639999999</v>
      </c>
      <c r="C70" s="58">
        <v>1.85771</v>
      </c>
      <c r="D70" s="58">
        <v>451.58762400000001</v>
      </c>
      <c r="E70" s="58">
        <v>2.5999999999999999E-3</v>
      </c>
      <c r="F70" s="58">
        <v>304.93953700000003</v>
      </c>
      <c r="G70" s="58">
        <v>3.5815279999999996</v>
      </c>
      <c r="H70" s="58">
        <v>1160.9895770000001</v>
      </c>
      <c r="I70" s="58">
        <v>4.1596710000000003</v>
      </c>
      <c r="J70" s="58">
        <v>36.084016999999989</v>
      </c>
      <c r="K70" s="58">
        <v>52.405791000000008</v>
      </c>
      <c r="L70" s="58">
        <v>48.417473999999991</v>
      </c>
      <c r="M70" s="375">
        <f t="shared" si="22"/>
        <v>2064.0255289999996</v>
      </c>
      <c r="N70" s="375">
        <f t="shared" si="23"/>
        <v>4040.6287929999994</v>
      </c>
      <c r="O70" s="72"/>
      <c r="P70" s="60">
        <v>499623.60800000001</v>
      </c>
    </row>
    <row r="71" spans="1:16" s="65" customFormat="1" ht="12.75" customHeight="1">
      <c r="A71" s="194">
        <v>41974</v>
      </c>
      <c r="B71" s="60">
        <v>2139.3597440000003</v>
      </c>
      <c r="C71" s="58">
        <v>91.891755000000003</v>
      </c>
      <c r="D71" s="58">
        <v>416.97377400000005</v>
      </c>
      <c r="E71" s="58">
        <v>4.4999999999999997E-3</v>
      </c>
      <c r="F71" s="58">
        <v>401.46993400000002</v>
      </c>
      <c r="G71" s="58">
        <v>6.6200000000000005E-4</v>
      </c>
      <c r="H71" s="58">
        <v>1154.310088</v>
      </c>
      <c r="I71" s="58">
        <v>8.9160390000000014</v>
      </c>
      <c r="J71" s="58">
        <v>40.29632999999999</v>
      </c>
      <c r="K71" s="58">
        <v>62.616594999999997</v>
      </c>
      <c r="L71" s="58">
        <v>38.267823000000007</v>
      </c>
      <c r="M71" s="375">
        <f t="shared" si="22"/>
        <v>2214.7475000000004</v>
      </c>
      <c r="N71" s="375">
        <f t="shared" si="23"/>
        <v>4354.1072440000007</v>
      </c>
      <c r="O71" s="72"/>
      <c r="P71" s="60">
        <v>568993.78099999996</v>
      </c>
    </row>
    <row r="72" spans="1:16" s="65" customFormat="1" ht="12.75" customHeight="1">
      <c r="A72" s="194">
        <v>42005</v>
      </c>
      <c r="B72" s="60">
        <v>1959.1596669999999</v>
      </c>
      <c r="C72" s="58">
        <v>0.57926599999999995</v>
      </c>
      <c r="D72" s="58">
        <v>510.60026300000004</v>
      </c>
      <c r="E72" s="58">
        <v>9.8569000000000004E-2</v>
      </c>
      <c r="F72" s="58">
        <v>310.24522300000007</v>
      </c>
      <c r="G72" s="58">
        <v>3.5713540000000004</v>
      </c>
      <c r="H72" s="58">
        <v>1398.8622919999996</v>
      </c>
      <c r="I72" s="58">
        <v>7.9902090000000001</v>
      </c>
      <c r="J72" s="58">
        <v>42.024404000000025</v>
      </c>
      <c r="K72" s="58">
        <v>83.124753999999996</v>
      </c>
      <c r="L72" s="58">
        <v>58.644002000000008</v>
      </c>
      <c r="M72" s="375">
        <f t="shared" si="22"/>
        <v>2415.7403359999998</v>
      </c>
      <c r="N72" s="375">
        <f t="shared" si="23"/>
        <v>4374.9000029999997</v>
      </c>
      <c r="O72" s="72"/>
      <c r="P72" s="60">
        <v>611566.97600000002</v>
      </c>
    </row>
    <row r="73" spans="1:16" s="65" customFormat="1" ht="12.75" customHeight="1">
      <c r="A73" s="194">
        <v>42036</v>
      </c>
      <c r="B73" s="60">
        <v>2112.6342200000004</v>
      </c>
      <c r="C73" s="58">
        <v>87.680973000000009</v>
      </c>
      <c r="D73" s="58">
        <v>616.47064699999999</v>
      </c>
      <c r="E73" s="58">
        <v>0</v>
      </c>
      <c r="F73" s="58">
        <v>374.17990300000002</v>
      </c>
      <c r="G73" s="58">
        <v>4.7E-2</v>
      </c>
      <c r="H73" s="58">
        <v>1144.111011</v>
      </c>
      <c r="I73" s="58">
        <v>42.347464000000002</v>
      </c>
      <c r="J73" s="58">
        <v>32.587471000000001</v>
      </c>
      <c r="K73" s="58">
        <v>54.325706000000004</v>
      </c>
      <c r="L73" s="58">
        <v>44.096377999999994</v>
      </c>
      <c r="M73" s="375">
        <f t="shared" si="22"/>
        <v>2395.8465530000003</v>
      </c>
      <c r="N73" s="375">
        <f t="shared" si="23"/>
        <v>4508.4807730000011</v>
      </c>
      <c r="O73" s="72"/>
      <c r="P73" s="60">
        <v>613765.27899999998</v>
      </c>
    </row>
    <row r="74" spans="1:16" s="65" customFormat="1" ht="12.75" customHeight="1">
      <c r="A74" s="194">
        <v>42064</v>
      </c>
      <c r="B74" s="60">
        <v>1958.8403579999997</v>
      </c>
      <c r="C74" s="58">
        <v>1.1448429999999998</v>
      </c>
      <c r="D74" s="58">
        <v>547.6872810000001</v>
      </c>
      <c r="E74" s="58">
        <v>1.5400000000000001E-3</v>
      </c>
      <c r="F74" s="58">
        <v>410.62628500000011</v>
      </c>
      <c r="G74" s="58">
        <v>1.8879999999999997E-2</v>
      </c>
      <c r="H74" s="58">
        <v>991.53392999999994</v>
      </c>
      <c r="I74" s="58">
        <v>38.760457000000002</v>
      </c>
      <c r="J74" s="58">
        <v>42.796909999999961</v>
      </c>
      <c r="K74" s="58">
        <v>56.429692000000003</v>
      </c>
      <c r="L74" s="58">
        <v>89.391888999999978</v>
      </c>
      <c r="M74" s="375">
        <f t="shared" si="22"/>
        <v>2178.3917070000002</v>
      </c>
      <c r="N74" s="375">
        <f t="shared" si="23"/>
        <v>4137.2320650000001</v>
      </c>
      <c r="O74" s="72"/>
      <c r="P74" s="60">
        <v>534990.54399999999</v>
      </c>
    </row>
    <row r="75" spans="1:16" s="65" customFormat="1" ht="12.75" customHeight="1">
      <c r="A75" s="194">
        <v>42095</v>
      </c>
      <c r="B75" s="60">
        <v>2107.676782</v>
      </c>
      <c r="C75" s="58">
        <v>79.833301999999975</v>
      </c>
      <c r="D75" s="58">
        <v>571.57764299999997</v>
      </c>
      <c r="E75" s="58">
        <v>0</v>
      </c>
      <c r="F75" s="58">
        <v>353.73521499999998</v>
      </c>
      <c r="G75" s="58">
        <v>0</v>
      </c>
      <c r="H75" s="58">
        <v>1389.9882309999998</v>
      </c>
      <c r="I75" s="58">
        <v>11.600159000000001</v>
      </c>
      <c r="J75" s="58">
        <v>32.201992000000004</v>
      </c>
      <c r="K75" s="58">
        <v>80.710115000000002</v>
      </c>
      <c r="L75" s="58">
        <v>66.066164000000015</v>
      </c>
      <c r="M75" s="375">
        <f t="shared" si="22"/>
        <v>2585.7128209999992</v>
      </c>
      <c r="N75" s="375">
        <f t="shared" si="23"/>
        <v>4693.3896029999996</v>
      </c>
      <c r="O75" s="72"/>
      <c r="P75" s="60">
        <v>597905.50399999996</v>
      </c>
    </row>
    <row r="76" spans="1:16" s="65" customFormat="1" ht="12.75" customHeight="1">
      <c r="A76" s="194">
        <v>42125</v>
      </c>
      <c r="B76" s="60">
        <v>1331.9571030000002</v>
      </c>
      <c r="C76" s="58">
        <v>87.331384999999997</v>
      </c>
      <c r="D76" s="58">
        <v>733.6736360000001</v>
      </c>
      <c r="E76" s="58">
        <v>0</v>
      </c>
      <c r="F76" s="58">
        <v>436.51806199999999</v>
      </c>
      <c r="G76" s="58">
        <v>9.9159999999999998E-2</v>
      </c>
      <c r="H76" s="58">
        <v>1593.0554610000002</v>
      </c>
      <c r="I76" s="58">
        <v>28.628581000000001</v>
      </c>
      <c r="J76" s="58">
        <v>44.45921100000001</v>
      </c>
      <c r="K76" s="58">
        <v>32.435573999999995</v>
      </c>
      <c r="L76" s="58">
        <v>55.919076999999994</v>
      </c>
      <c r="M76" s="375">
        <f t="shared" si="22"/>
        <v>3012.1201470000001</v>
      </c>
      <c r="N76" s="375">
        <f t="shared" si="23"/>
        <v>4344.0772500000003</v>
      </c>
      <c r="O76" s="72"/>
      <c r="P76" s="60">
        <v>591344.049</v>
      </c>
    </row>
    <row r="77" spans="1:16" s="65" customFormat="1" ht="12.75" customHeight="1">
      <c r="A77" s="194">
        <v>42156</v>
      </c>
      <c r="B77" s="60">
        <v>1585.0833300000002</v>
      </c>
      <c r="C77" s="58">
        <v>179.32377499999998</v>
      </c>
      <c r="D77" s="58">
        <v>497.63213599999995</v>
      </c>
      <c r="E77" s="58">
        <v>2.006E-3</v>
      </c>
      <c r="F77" s="58">
        <v>458.64353000000006</v>
      </c>
      <c r="G77" s="58">
        <v>5.8730000000000004E-2</v>
      </c>
      <c r="H77" s="58">
        <v>1439.2235410000003</v>
      </c>
      <c r="I77" s="58">
        <v>33.842883</v>
      </c>
      <c r="J77" s="58">
        <v>47.927786000000005</v>
      </c>
      <c r="K77" s="58">
        <v>48.460310999999997</v>
      </c>
      <c r="L77" s="58">
        <v>46.812745999999997</v>
      </c>
      <c r="M77" s="375">
        <f t="shared" si="22"/>
        <v>2751.9274439999999</v>
      </c>
      <c r="N77" s="375">
        <f t="shared" si="23"/>
        <v>4337.0107740000003</v>
      </c>
      <c r="O77" s="72"/>
      <c r="P77" s="60">
        <v>634670.92799999996</v>
      </c>
    </row>
    <row r="78" spans="1:16" s="65" customFormat="1" ht="12.75" customHeight="1">
      <c r="A78" s="194">
        <v>42186</v>
      </c>
      <c r="B78" s="60">
        <v>1522.8162970000001</v>
      </c>
      <c r="C78" s="58">
        <v>71.142306999999988</v>
      </c>
      <c r="D78" s="58">
        <v>588.04677500000003</v>
      </c>
      <c r="E78" s="58">
        <v>0</v>
      </c>
      <c r="F78" s="58">
        <v>378.802233</v>
      </c>
      <c r="G78" s="58">
        <v>1.7000000000000001E-4</v>
      </c>
      <c r="H78" s="58">
        <v>1357.5446929999998</v>
      </c>
      <c r="I78" s="58">
        <v>24.430049999999998</v>
      </c>
      <c r="J78" s="58">
        <v>39.302016000000037</v>
      </c>
      <c r="K78" s="58">
        <v>47.047906000000005</v>
      </c>
      <c r="L78" s="58">
        <v>58.907884999999993</v>
      </c>
      <c r="M78" s="375">
        <f t="shared" si="22"/>
        <v>2565.2240349999997</v>
      </c>
      <c r="N78" s="375">
        <f t="shared" si="23"/>
        <v>4088.0403319999996</v>
      </c>
      <c r="O78" s="72"/>
      <c r="P78" s="60">
        <v>622441.23100000003</v>
      </c>
    </row>
    <row r="79" spans="1:16" s="65" customFormat="1" ht="12.75" customHeight="1">
      <c r="A79" s="194">
        <v>42217</v>
      </c>
      <c r="B79" s="60">
        <v>1383.2764110000003</v>
      </c>
      <c r="C79" s="58">
        <v>89.27239999999999</v>
      </c>
      <c r="D79" s="58">
        <v>491.79254700000001</v>
      </c>
      <c r="E79" s="58">
        <v>0</v>
      </c>
      <c r="F79" s="58">
        <v>437.07485800000001</v>
      </c>
      <c r="G79" s="58">
        <v>0.13407999999999998</v>
      </c>
      <c r="H79" s="58">
        <v>1558.642838</v>
      </c>
      <c r="I79" s="58">
        <v>19.354406999999998</v>
      </c>
      <c r="J79" s="58">
        <v>35.799442000000006</v>
      </c>
      <c r="K79" s="58">
        <v>28.770014</v>
      </c>
      <c r="L79" s="58">
        <v>38.411648</v>
      </c>
      <c r="M79" s="375">
        <f t="shared" si="22"/>
        <v>2699.252234</v>
      </c>
      <c r="N79" s="375">
        <f t="shared" si="23"/>
        <v>4082.5286450000003</v>
      </c>
      <c r="O79" s="72"/>
      <c r="P79" s="60">
        <v>559597.91170599998</v>
      </c>
    </row>
    <row r="80" spans="1:16" s="65" customFormat="1" ht="12.75" customHeight="1">
      <c r="A80" s="194">
        <v>42248</v>
      </c>
      <c r="B80" s="60">
        <v>1055.331214</v>
      </c>
      <c r="C80" s="58">
        <v>148.73304199999995</v>
      </c>
      <c r="D80" s="58">
        <v>558.81543499999998</v>
      </c>
      <c r="E80" s="58">
        <v>0</v>
      </c>
      <c r="F80" s="58">
        <v>580.82446599999992</v>
      </c>
      <c r="G80" s="58">
        <v>1.847E-2</v>
      </c>
      <c r="H80" s="58">
        <v>1618.9992650000002</v>
      </c>
      <c r="I80" s="58">
        <v>96.071288999999993</v>
      </c>
      <c r="J80" s="58">
        <v>35.552711999999993</v>
      </c>
      <c r="K80" s="58">
        <v>62.016463999999999</v>
      </c>
      <c r="L80" s="58">
        <v>59.615501999999992</v>
      </c>
      <c r="M80" s="375">
        <f t="shared" si="22"/>
        <v>3160.6466449999998</v>
      </c>
      <c r="N80" s="375">
        <f t="shared" si="23"/>
        <v>4215.9778589999996</v>
      </c>
      <c r="O80" s="72"/>
      <c r="P80" s="60">
        <v>633314.86144100002</v>
      </c>
    </row>
    <row r="81" spans="1:16" s="65" customFormat="1" ht="12.75" customHeight="1">
      <c r="A81" s="194">
        <v>42278</v>
      </c>
      <c r="B81" s="60">
        <v>1715.3075610000001</v>
      </c>
      <c r="C81" s="58">
        <v>5.893482999999998</v>
      </c>
      <c r="D81" s="58">
        <v>567.80106499999999</v>
      </c>
      <c r="E81" s="58">
        <v>2.3999999999999998E-3</v>
      </c>
      <c r="F81" s="58">
        <v>451.44617300000004</v>
      </c>
      <c r="G81" s="58">
        <v>0.125026</v>
      </c>
      <c r="H81" s="58">
        <v>1604.2383479999994</v>
      </c>
      <c r="I81" s="58">
        <v>9.847938000000001</v>
      </c>
      <c r="J81" s="58">
        <v>32.671783000000005</v>
      </c>
      <c r="K81" s="58">
        <v>42.396748000000009</v>
      </c>
      <c r="L81" s="58">
        <v>30.921750999999997</v>
      </c>
      <c r="M81" s="375">
        <f t="shared" si="22"/>
        <v>2745.3447149999993</v>
      </c>
      <c r="N81" s="375">
        <f t="shared" si="23"/>
        <v>4460.6522759999989</v>
      </c>
      <c r="O81" s="72"/>
      <c r="P81" s="60">
        <v>594278.94299999997</v>
      </c>
    </row>
    <row r="82" spans="1:16" s="65" customFormat="1" ht="12.75" customHeight="1">
      <c r="A82" s="194">
        <v>42309</v>
      </c>
      <c r="B82" s="60">
        <v>1450.709233</v>
      </c>
      <c r="C82" s="58">
        <v>153.40274100000002</v>
      </c>
      <c r="D82" s="58">
        <v>611.67616299999997</v>
      </c>
      <c r="E82" s="58">
        <v>2.3999999999999998E-3</v>
      </c>
      <c r="F82" s="58">
        <v>415.18978299999998</v>
      </c>
      <c r="G82" s="58">
        <v>1.7739999999999999E-2</v>
      </c>
      <c r="H82" s="58">
        <v>1269.8764919999999</v>
      </c>
      <c r="I82" s="58">
        <v>70.600804999999994</v>
      </c>
      <c r="J82" s="58">
        <v>38.266317999999998</v>
      </c>
      <c r="K82" s="58">
        <v>48.342013999999999</v>
      </c>
      <c r="L82" s="58">
        <v>74.051234999999991</v>
      </c>
      <c r="M82" s="375">
        <f t="shared" si="22"/>
        <v>2681.4256909999995</v>
      </c>
      <c r="N82" s="375">
        <f t="shared" si="23"/>
        <v>4132.134924</v>
      </c>
      <c r="O82" s="72"/>
      <c r="P82" s="60">
        <v>618693.78399999999</v>
      </c>
    </row>
    <row r="83" spans="1:16" s="65" customFormat="1" ht="12.75" customHeight="1">
      <c r="A83" s="194">
        <v>42339</v>
      </c>
      <c r="B83" s="60">
        <v>1799.4816310000001</v>
      </c>
      <c r="C83" s="58">
        <v>0.50044999999999995</v>
      </c>
      <c r="D83" s="58">
        <v>665.05682000000002</v>
      </c>
      <c r="E83" s="58">
        <v>0</v>
      </c>
      <c r="F83" s="58">
        <v>463.81246699999997</v>
      </c>
      <c r="G83" s="58">
        <v>3.4469270000000001</v>
      </c>
      <c r="H83" s="58">
        <v>1579.779873</v>
      </c>
      <c r="I83" s="58">
        <v>51.948585000000008</v>
      </c>
      <c r="J83" s="58">
        <v>35.113968999999955</v>
      </c>
      <c r="K83" s="58">
        <v>62.229132000000007</v>
      </c>
      <c r="L83" s="58">
        <v>34.980135000000004</v>
      </c>
      <c r="M83" s="375">
        <f t="shared" ref="M83:M118" si="24">SUM(C83:L83)</f>
        <v>2896.8683579999997</v>
      </c>
      <c r="N83" s="375">
        <f t="shared" ref="N83:N118" si="25">SUM(M83,B83)</f>
        <v>4696.3499890000003</v>
      </c>
      <c r="O83" s="72"/>
      <c r="P83" s="60">
        <v>571183.59977600002</v>
      </c>
    </row>
    <row r="84" spans="1:16" s="65" customFormat="1" ht="12.75" customHeight="1">
      <c r="A84" s="194">
        <v>42370</v>
      </c>
      <c r="B84" s="60">
        <v>1599.5006820000001</v>
      </c>
      <c r="C84" s="58">
        <v>94.500174000000001</v>
      </c>
      <c r="D84" s="58">
        <v>569.21320199999991</v>
      </c>
      <c r="E84" s="58">
        <v>0</v>
      </c>
      <c r="F84" s="58">
        <v>502.67595700000004</v>
      </c>
      <c r="G84" s="58">
        <v>0</v>
      </c>
      <c r="H84" s="58">
        <v>1212.9432960000001</v>
      </c>
      <c r="I84" s="58">
        <v>5.6762990000000002</v>
      </c>
      <c r="J84" s="58">
        <v>31.032864000000007</v>
      </c>
      <c r="K84" s="58">
        <v>61.186146000000008</v>
      </c>
      <c r="L84" s="58">
        <v>58.752835999999981</v>
      </c>
      <c r="M84" s="375">
        <f t="shared" si="24"/>
        <v>2535.9807740000006</v>
      </c>
      <c r="N84" s="375">
        <f t="shared" si="25"/>
        <v>4135.4814560000004</v>
      </c>
      <c r="O84" s="72"/>
      <c r="P84" s="60">
        <v>609433.42799999996</v>
      </c>
    </row>
    <row r="85" spans="1:16" s="65" customFormat="1" ht="12.75" customHeight="1">
      <c r="A85" s="194">
        <v>42401</v>
      </c>
      <c r="B85" s="60">
        <v>1576.0587459999997</v>
      </c>
      <c r="C85" s="58">
        <v>4.1500679999999992</v>
      </c>
      <c r="D85" s="58">
        <v>487.07733700000006</v>
      </c>
      <c r="E85" s="58">
        <v>0</v>
      </c>
      <c r="F85" s="58">
        <v>289.46121099999999</v>
      </c>
      <c r="G85" s="58">
        <v>2.3382E-2</v>
      </c>
      <c r="H85" s="58">
        <v>1272.8384409999999</v>
      </c>
      <c r="I85" s="58">
        <v>31.791229999999999</v>
      </c>
      <c r="J85" s="58">
        <v>37.669846000000007</v>
      </c>
      <c r="K85" s="58">
        <v>76.907736</v>
      </c>
      <c r="L85" s="58">
        <v>42.897652000000001</v>
      </c>
      <c r="M85" s="375">
        <f t="shared" si="24"/>
        <v>2242.8169029999995</v>
      </c>
      <c r="N85" s="375">
        <f t="shared" si="25"/>
        <v>3818.8756489999992</v>
      </c>
      <c r="O85" s="72"/>
      <c r="P85" s="60">
        <v>627492.076</v>
      </c>
    </row>
    <row r="86" spans="1:16" s="65" customFormat="1" ht="12.75" customHeight="1">
      <c r="A86" s="194">
        <v>42430</v>
      </c>
      <c r="B86" s="60">
        <v>1836.5360950000002</v>
      </c>
      <c r="C86" s="58">
        <v>95.444058999999996</v>
      </c>
      <c r="D86" s="58">
        <v>591.81455200000005</v>
      </c>
      <c r="E86" s="58">
        <v>0</v>
      </c>
      <c r="F86" s="58">
        <v>457.21373699999998</v>
      </c>
      <c r="G86" s="58">
        <v>6.9006999999999999E-2</v>
      </c>
      <c r="H86" s="58">
        <v>1548.4508980000001</v>
      </c>
      <c r="I86" s="58">
        <v>5.3159330000000011</v>
      </c>
      <c r="J86" s="58">
        <v>29.403061999999977</v>
      </c>
      <c r="K86" s="58">
        <v>37.016862000000003</v>
      </c>
      <c r="L86" s="58">
        <v>42.344960999999998</v>
      </c>
      <c r="M86" s="375">
        <f t="shared" si="24"/>
        <v>2807.0730709999998</v>
      </c>
      <c r="N86" s="375">
        <f t="shared" si="25"/>
        <v>4643.6091660000002</v>
      </c>
      <c r="O86" s="72"/>
      <c r="P86" s="60">
        <v>581558.71200000006</v>
      </c>
    </row>
    <row r="87" spans="1:16" s="65" customFormat="1" ht="12.75" customHeight="1">
      <c r="A87" s="194">
        <v>42461</v>
      </c>
      <c r="B87" s="60">
        <v>1960.8958630000002</v>
      </c>
      <c r="C87" s="58">
        <v>96.150654000000017</v>
      </c>
      <c r="D87" s="58">
        <v>516.62568799999997</v>
      </c>
      <c r="E87" s="58">
        <v>2.2669999999999999E-3</v>
      </c>
      <c r="F87" s="58">
        <v>513.99877900000001</v>
      </c>
      <c r="G87" s="58">
        <v>1.5812E-2</v>
      </c>
      <c r="H87" s="58">
        <v>1614.2141560000002</v>
      </c>
      <c r="I87" s="58">
        <v>6.2672599999999994</v>
      </c>
      <c r="J87" s="58">
        <v>40.240387999999953</v>
      </c>
      <c r="K87" s="58">
        <v>27.708880000000001</v>
      </c>
      <c r="L87" s="58">
        <v>42.425018999999999</v>
      </c>
      <c r="M87" s="375">
        <f t="shared" si="24"/>
        <v>2857.6489030000002</v>
      </c>
      <c r="N87" s="375">
        <f t="shared" si="25"/>
        <v>4818.5447660000009</v>
      </c>
      <c r="O87" s="72"/>
      <c r="P87" s="60">
        <v>551637.62399999995</v>
      </c>
    </row>
    <row r="88" spans="1:16" s="65" customFormat="1" ht="12.75" customHeight="1">
      <c r="A88" s="194">
        <v>42491</v>
      </c>
      <c r="B88" s="60">
        <v>1971.562113</v>
      </c>
      <c r="C88" s="58">
        <v>86.926482000000007</v>
      </c>
      <c r="D88" s="58">
        <v>509.12938599999995</v>
      </c>
      <c r="E88" s="58">
        <v>0</v>
      </c>
      <c r="F88" s="58">
        <v>527.00979500000005</v>
      </c>
      <c r="G88" s="58">
        <v>0</v>
      </c>
      <c r="H88" s="58">
        <v>1686.5934830000003</v>
      </c>
      <c r="I88" s="58">
        <v>3.4661920000000004</v>
      </c>
      <c r="J88" s="58">
        <v>33.316940999999979</v>
      </c>
      <c r="K88" s="58">
        <v>38.884466000000003</v>
      </c>
      <c r="L88" s="58">
        <v>34.652327999999997</v>
      </c>
      <c r="M88" s="375">
        <f t="shared" si="24"/>
        <v>2919.979073</v>
      </c>
      <c r="N88" s="375">
        <f t="shared" si="25"/>
        <v>4891.5411860000004</v>
      </c>
      <c r="O88" s="72"/>
      <c r="P88" s="60">
        <v>588484.51199999999</v>
      </c>
    </row>
    <row r="89" spans="1:16" s="65" customFormat="1" ht="12.75" customHeight="1">
      <c r="A89" s="194">
        <v>42522</v>
      </c>
      <c r="B89" s="60">
        <v>1868.7750429999999</v>
      </c>
      <c r="C89" s="58">
        <v>72.08666199999999</v>
      </c>
      <c r="D89" s="58">
        <v>480.59185800000006</v>
      </c>
      <c r="E89" s="58">
        <v>0</v>
      </c>
      <c r="F89" s="58">
        <v>573.52594399999998</v>
      </c>
      <c r="G89" s="58">
        <v>2.0440000000000002E-3</v>
      </c>
      <c r="H89" s="58">
        <v>1434.53774</v>
      </c>
      <c r="I89" s="58">
        <v>7.1907909999999999</v>
      </c>
      <c r="J89" s="58">
        <v>43.557178999999977</v>
      </c>
      <c r="K89" s="58">
        <v>25.776023999999996</v>
      </c>
      <c r="L89" s="58">
        <v>41.139783000000001</v>
      </c>
      <c r="M89" s="375">
        <f t="shared" si="24"/>
        <v>2678.4080249999997</v>
      </c>
      <c r="N89" s="375">
        <f t="shared" si="25"/>
        <v>4547.1830679999994</v>
      </c>
      <c r="O89" s="72"/>
      <c r="P89" s="60">
        <v>630468.80000000005</v>
      </c>
    </row>
    <row r="90" spans="1:16" s="65" customFormat="1" ht="12.75" customHeight="1">
      <c r="A90" s="194">
        <v>42552</v>
      </c>
      <c r="B90" s="60">
        <v>1608.826695</v>
      </c>
      <c r="C90" s="58">
        <v>154.73748900000001</v>
      </c>
      <c r="D90" s="58">
        <v>502.72567400000003</v>
      </c>
      <c r="E90" s="58">
        <v>0</v>
      </c>
      <c r="F90" s="58">
        <v>309.48724400000003</v>
      </c>
      <c r="G90" s="58">
        <v>7.026099999999999E-2</v>
      </c>
      <c r="H90" s="58">
        <v>1376.0518820000002</v>
      </c>
      <c r="I90" s="58">
        <v>4.1895179999999996</v>
      </c>
      <c r="J90" s="58">
        <v>41.822726000000003</v>
      </c>
      <c r="K90" s="58">
        <v>77.287541000000004</v>
      </c>
      <c r="L90" s="58">
        <v>49.636137000000012</v>
      </c>
      <c r="M90" s="375">
        <f t="shared" si="24"/>
        <v>2516.0084720000004</v>
      </c>
      <c r="N90" s="375">
        <f t="shared" si="25"/>
        <v>4124.8351670000002</v>
      </c>
      <c r="O90" s="72"/>
      <c r="P90" s="60">
        <v>615409.11199999996</v>
      </c>
    </row>
    <row r="91" spans="1:16" s="65" customFormat="1" ht="12.75" customHeight="1">
      <c r="A91" s="194">
        <v>42583</v>
      </c>
      <c r="B91" s="60">
        <v>1917.5125249999999</v>
      </c>
      <c r="C91" s="58">
        <v>88.288963999999993</v>
      </c>
      <c r="D91" s="58">
        <v>375.63511</v>
      </c>
      <c r="E91" s="58">
        <v>0</v>
      </c>
      <c r="F91" s="58">
        <v>464.84106800000012</v>
      </c>
      <c r="G91" s="58">
        <v>1.209767</v>
      </c>
      <c r="H91" s="58">
        <v>1454.9283669999998</v>
      </c>
      <c r="I91" s="58">
        <v>11.018125</v>
      </c>
      <c r="J91" s="58">
        <v>45.493762000000025</v>
      </c>
      <c r="K91" s="58">
        <v>58.220816000000013</v>
      </c>
      <c r="L91" s="58">
        <v>69.282071999999985</v>
      </c>
      <c r="M91" s="375">
        <f t="shared" si="24"/>
        <v>2568.9180510000001</v>
      </c>
      <c r="N91" s="375">
        <f t="shared" si="25"/>
        <v>4486.4305759999997</v>
      </c>
      <c r="O91" s="72"/>
      <c r="P91" s="60">
        <v>627851.67099999997</v>
      </c>
    </row>
    <row r="92" spans="1:16" s="65" customFormat="1" ht="12.75" customHeight="1">
      <c r="A92" s="194">
        <v>42614</v>
      </c>
      <c r="B92" s="60">
        <v>1848.3018380000001</v>
      </c>
      <c r="C92" s="58">
        <v>91.731902999999988</v>
      </c>
      <c r="D92" s="58">
        <v>601.84691100000009</v>
      </c>
      <c r="E92" s="58">
        <v>0</v>
      </c>
      <c r="F92" s="58">
        <v>488.46458399999995</v>
      </c>
      <c r="G92" s="58">
        <v>0.410464</v>
      </c>
      <c r="H92" s="58">
        <v>1640.3691370000004</v>
      </c>
      <c r="I92" s="58">
        <v>3.4169239999999994</v>
      </c>
      <c r="J92" s="58">
        <v>38.978653000000001</v>
      </c>
      <c r="K92" s="58">
        <v>31.502461</v>
      </c>
      <c r="L92" s="58">
        <v>37.110036999999991</v>
      </c>
      <c r="M92" s="375">
        <f t="shared" si="24"/>
        <v>2933.8310740000006</v>
      </c>
      <c r="N92" s="375">
        <f t="shared" si="25"/>
        <v>4782.1329120000009</v>
      </c>
      <c r="O92" s="72"/>
      <c r="P92" s="60">
        <v>640244.34400000004</v>
      </c>
    </row>
    <row r="93" spans="1:16" s="65" customFormat="1" ht="12.75" customHeight="1">
      <c r="A93" s="194">
        <v>42644</v>
      </c>
      <c r="B93" s="60">
        <v>1509.6468459999996</v>
      </c>
      <c r="C93" s="58">
        <v>88.223258000000001</v>
      </c>
      <c r="D93" s="58">
        <v>701.52598999999987</v>
      </c>
      <c r="E93" s="58">
        <v>1.2459999999999999E-3</v>
      </c>
      <c r="F93" s="58">
        <v>553.27105000000006</v>
      </c>
      <c r="G93" s="58">
        <v>0</v>
      </c>
      <c r="H93" s="58">
        <v>1332.1523380000001</v>
      </c>
      <c r="I93" s="58">
        <v>6.2806249999999997</v>
      </c>
      <c r="J93" s="58">
        <v>29.294308000000026</v>
      </c>
      <c r="K93" s="58">
        <v>66.685008999999994</v>
      </c>
      <c r="L93" s="58">
        <v>46.961340999999997</v>
      </c>
      <c r="M93" s="375">
        <f t="shared" si="24"/>
        <v>2824.3951649999999</v>
      </c>
      <c r="N93" s="375">
        <f t="shared" si="25"/>
        <v>4334.0420109999995</v>
      </c>
      <c r="O93" s="72"/>
      <c r="P93" s="60">
        <v>333237.26400000002</v>
      </c>
    </row>
    <row r="94" spans="1:16" s="65" customFormat="1" ht="12.75" customHeight="1">
      <c r="A94" s="194">
        <v>42675</v>
      </c>
      <c r="B94" s="60">
        <v>1751.6542509999997</v>
      </c>
      <c r="C94" s="58">
        <v>0.99192599999999997</v>
      </c>
      <c r="D94" s="58">
        <v>621.11683600000003</v>
      </c>
      <c r="E94" s="58">
        <v>5.0000000000000001E-4</v>
      </c>
      <c r="F94" s="58">
        <v>470.17083100000008</v>
      </c>
      <c r="G94" s="58">
        <v>2.2993180000000004</v>
      </c>
      <c r="H94" s="58">
        <v>1494.517513</v>
      </c>
      <c r="I94" s="58">
        <v>1.937816</v>
      </c>
      <c r="J94" s="58">
        <v>36.618240000000007</v>
      </c>
      <c r="K94" s="58">
        <v>73.855817999999999</v>
      </c>
      <c r="L94" s="58">
        <v>42.584787000000006</v>
      </c>
      <c r="M94" s="375">
        <f t="shared" si="24"/>
        <v>2744.0935850000005</v>
      </c>
      <c r="N94" s="375">
        <f t="shared" si="25"/>
        <v>4495.7478360000005</v>
      </c>
      <c r="O94" s="72"/>
      <c r="P94" s="60">
        <v>549705.74399999995</v>
      </c>
    </row>
    <row r="95" spans="1:16" s="65" customFormat="1" ht="12.75" customHeight="1">
      <c r="A95" s="194">
        <v>42705</v>
      </c>
      <c r="B95" s="60">
        <v>1745.9939500000003</v>
      </c>
      <c r="C95" s="58">
        <v>92.690038000000001</v>
      </c>
      <c r="D95" s="58">
        <v>482.44963499999989</v>
      </c>
      <c r="E95" s="58">
        <v>0</v>
      </c>
      <c r="F95" s="58">
        <v>494.73232299999995</v>
      </c>
      <c r="G95" s="58">
        <v>0</v>
      </c>
      <c r="H95" s="58">
        <v>1813.3367269999997</v>
      </c>
      <c r="I95" s="58">
        <v>4.1910830000000008</v>
      </c>
      <c r="J95" s="58">
        <v>31.411650000000023</v>
      </c>
      <c r="K95" s="58">
        <v>37.580652999999998</v>
      </c>
      <c r="L95" s="58">
        <v>75.070977999999982</v>
      </c>
      <c r="M95" s="375">
        <f t="shared" si="24"/>
        <v>3031.4630870000001</v>
      </c>
      <c r="N95" s="375">
        <f t="shared" si="25"/>
        <v>4777.4570370000001</v>
      </c>
      <c r="O95" s="72"/>
      <c r="P95" s="60">
        <v>567329.43999999994</v>
      </c>
    </row>
    <row r="96" spans="1:16" s="65" customFormat="1" ht="12.75" customHeight="1">
      <c r="A96" s="194">
        <v>42736</v>
      </c>
      <c r="B96" s="60">
        <v>1719.002377</v>
      </c>
      <c r="C96" s="58">
        <v>88.70348700000001</v>
      </c>
      <c r="D96" s="58">
        <v>580.39692100000002</v>
      </c>
      <c r="E96" s="58">
        <v>0</v>
      </c>
      <c r="F96" s="58">
        <v>467.89729000000005</v>
      </c>
      <c r="G96" s="58">
        <v>0.389932</v>
      </c>
      <c r="H96" s="58">
        <v>1362.4865529999997</v>
      </c>
      <c r="I96" s="58">
        <v>6.5533949999999992</v>
      </c>
      <c r="J96" s="58">
        <v>38.207289999999993</v>
      </c>
      <c r="K96" s="58">
        <v>73.96705200000001</v>
      </c>
      <c r="L96" s="58">
        <v>53.798464000000003</v>
      </c>
      <c r="M96" s="375">
        <f t="shared" si="24"/>
        <v>2672.4003839999996</v>
      </c>
      <c r="N96" s="375">
        <f t="shared" si="25"/>
        <v>4391.4027609999994</v>
      </c>
      <c r="O96" s="72"/>
      <c r="P96" s="60">
        <v>596657.84</v>
      </c>
    </row>
    <row r="97" spans="1:16" s="65" customFormat="1" ht="12.75" customHeight="1">
      <c r="A97" s="194">
        <v>42767</v>
      </c>
      <c r="B97" s="60">
        <v>1267.3213719999999</v>
      </c>
      <c r="C97" s="58">
        <v>64.463405999999992</v>
      </c>
      <c r="D97" s="58">
        <v>675.16026600000009</v>
      </c>
      <c r="E97" s="58">
        <v>1.704E-3</v>
      </c>
      <c r="F97" s="58">
        <v>534.06328399999995</v>
      </c>
      <c r="G97" s="58">
        <v>0.16621900000000001</v>
      </c>
      <c r="H97" s="58">
        <v>1595.6684019999998</v>
      </c>
      <c r="I97" s="58">
        <v>2.9403069999999998</v>
      </c>
      <c r="J97" s="58">
        <v>39.488682000000011</v>
      </c>
      <c r="K97" s="58">
        <v>71.407084999999995</v>
      </c>
      <c r="L97" s="58">
        <v>46.612990000000003</v>
      </c>
      <c r="M97" s="375">
        <f t="shared" si="24"/>
        <v>3029.9723449999997</v>
      </c>
      <c r="N97" s="375">
        <f t="shared" si="25"/>
        <v>4297.2937169999996</v>
      </c>
      <c r="O97" s="72"/>
      <c r="P97" s="60">
        <v>581034.70400000003</v>
      </c>
    </row>
    <row r="98" spans="1:16" s="65" customFormat="1" ht="12.75" customHeight="1">
      <c r="A98" s="194">
        <v>42795</v>
      </c>
      <c r="B98" s="60">
        <v>1908.2517289999996</v>
      </c>
      <c r="C98" s="58">
        <v>4.8070070000000005</v>
      </c>
      <c r="D98" s="58">
        <v>964.85955000000001</v>
      </c>
      <c r="E98" s="58">
        <v>0</v>
      </c>
      <c r="F98" s="58">
        <v>623.73383500000023</v>
      </c>
      <c r="G98" s="58">
        <v>2.3099000000000001E-2</v>
      </c>
      <c r="H98" s="58">
        <v>1869.1104209999999</v>
      </c>
      <c r="I98" s="58">
        <v>81.810011000000003</v>
      </c>
      <c r="J98" s="58">
        <v>47.050652999999926</v>
      </c>
      <c r="K98" s="58">
        <v>77.790656999999996</v>
      </c>
      <c r="L98" s="58">
        <v>59.002250000000011</v>
      </c>
      <c r="M98" s="375">
        <f t="shared" si="24"/>
        <v>3728.1874829999997</v>
      </c>
      <c r="N98" s="375">
        <f t="shared" si="25"/>
        <v>5636.4392119999993</v>
      </c>
      <c r="O98" s="72"/>
      <c r="P98" s="60">
        <v>526500.66200000001</v>
      </c>
    </row>
    <row r="99" spans="1:16" s="65" customFormat="1" ht="12.75" customHeight="1">
      <c r="A99" s="194">
        <v>42826</v>
      </c>
      <c r="B99" s="60">
        <v>1336.0651500000001</v>
      </c>
      <c r="C99" s="58">
        <v>88.33647599999999</v>
      </c>
      <c r="D99" s="58">
        <v>471.75852399999997</v>
      </c>
      <c r="E99" s="58">
        <v>0</v>
      </c>
      <c r="F99" s="58">
        <v>476.51683400000002</v>
      </c>
      <c r="G99" s="58">
        <v>6.9331000000000004E-2</v>
      </c>
      <c r="H99" s="58">
        <v>1494.273371</v>
      </c>
      <c r="I99" s="58">
        <v>27.790144000000002</v>
      </c>
      <c r="J99" s="58">
        <v>36.570605</v>
      </c>
      <c r="K99" s="58">
        <v>93.759168999999986</v>
      </c>
      <c r="L99" s="58">
        <v>38.735035999999994</v>
      </c>
      <c r="M99" s="375">
        <f t="shared" si="24"/>
        <v>2727.8094899999996</v>
      </c>
      <c r="N99" s="375">
        <f t="shared" si="25"/>
        <v>4063.87464</v>
      </c>
      <c r="O99" s="72"/>
      <c r="P99" s="60">
        <v>577094.90570400003</v>
      </c>
    </row>
    <row r="100" spans="1:16" s="65" customFormat="1" ht="12.75" customHeight="1">
      <c r="A100" s="194">
        <v>42856</v>
      </c>
      <c r="B100" s="60">
        <v>2392.6750589999997</v>
      </c>
      <c r="C100" s="58">
        <v>171.12943200000001</v>
      </c>
      <c r="D100" s="58">
        <v>595.18800699999997</v>
      </c>
      <c r="E100" s="58">
        <v>0</v>
      </c>
      <c r="F100" s="58">
        <v>468.91017100000005</v>
      </c>
      <c r="G100" s="58">
        <v>0.13767299999999999</v>
      </c>
      <c r="H100" s="58">
        <v>1529.8166120000001</v>
      </c>
      <c r="I100" s="58">
        <v>56.413449</v>
      </c>
      <c r="J100" s="58">
        <v>40.444302</v>
      </c>
      <c r="K100" s="58">
        <v>54.964824</v>
      </c>
      <c r="L100" s="58">
        <v>42.272998000000001</v>
      </c>
      <c r="M100" s="375">
        <f t="shared" si="24"/>
        <v>2959.2774679999998</v>
      </c>
      <c r="N100" s="375">
        <f t="shared" si="25"/>
        <v>5351.9525269999995</v>
      </c>
      <c r="O100" s="72"/>
      <c r="P100" s="60">
        <v>453646.03</v>
      </c>
    </row>
    <row r="101" spans="1:16" s="65" customFormat="1" ht="12.75" customHeight="1">
      <c r="A101" s="194">
        <v>42887</v>
      </c>
      <c r="B101" s="60">
        <v>1356.4500640000003</v>
      </c>
      <c r="C101" s="58">
        <v>68.860140999999999</v>
      </c>
      <c r="D101" s="58">
        <v>378.34649899999999</v>
      </c>
      <c r="E101" s="58">
        <v>0</v>
      </c>
      <c r="F101" s="58">
        <v>507.05674600000003</v>
      </c>
      <c r="G101" s="58">
        <v>0.16123799999999999</v>
      </c>
      <c r="H101" s="58">
        <v>1550.2974330000002</v>
      </c>
      <c r="I101" s="58">
        <v>78.224398000000008</v>
      </c>
      <c r="J101" s="58">
        <v>39.473192000000019</v>
      </c>
      <c r="K101" s="58">
        <v>57.143503999999993</v>
      </c>
      <c r="L101" s="58">
        <v>75.743722000000034</v>
      </c>
      <c r="M101" s="375">
        <f t="shared" si="24"/>
        <v>2755.3068730000005</v>
      </c>
      <c r="N101" s="375">
        <f t="shared" si="25"/>
        <v>4111.756937000001</v>
      </c>
      <c r="O101" s="72"/>
      <c r="P101" s="60">
        <v>487451.33600000001</v>
      </c>
    </row>
    <row r="102" spans="1:16" s="65" customFormat="1" ht="12.75" customHeight="1">
      <c r="A102" s="194">
        <v>42917</v>
      </c>
      <c r="B102" s="60">
        <v>1892.6764810000004</v>
      </c>
      <c r="C102" s="58">
        <v>93.461932000000019</v>
      </c>
      <c r="D102" s="58">
        <v>403.28988900000002</v>
      </c>
      <c r="E102" s="58">
        <v>0</v>
      </c>
      <c r="F102" s="58">
        <v>513.89180099999999</v>
      </c>
      <c r="G102" s="58">
        <v>0.22841399999999998</v>
      </c>
      <c r="H102" s="58">
        <v>1771.639897</v>
      </c>
      <c r="I102" s="58">
        <v>46.742887000000003</v>
      </c>
      <c r="J102" s="58">
        <v>43.754654999999978</v>
      </c>
      <c r="K102" s="58">
        <v>49.936351999999999</v>
      </c>
      <c r="L102" s="58">
        <v>33.244933999999994</v>
      </c>
      <c r="M102" s="375">
        <f t="shared" si="24"/>
        <v>2956.1907610000003</v>
      </c>
      <c r="N102" s="375">
        <f t="shared" si="25"/>
        <v>4848.8672420000003</v>
      </c>
      <c r="O102" s="72"/>
      <c r="P102" s="60">
        <v>586770.36800000002</v>
      </c>
    </row>
    <row r="103" spans="1:16" s="65" customFormat="1" ht="12.75" customHeight="1">
      <c r="A103" s="194">
        <v>42948</v>
      </c>
      <c r="B103" s="60">
        <v>1834.9012180000002</v>
      </c>
      <c r="C103" s="58">
        <v>111.241952</v>
      </c>
      <c r="D103" s="58">
        <v>605.81444500000009</v>
      </c>
      <c r="E103" s="58">
        <v>0</v>
      </c>
      <c r="F103" s="58">
        <v>472.21401099999997</v>
      </c>
      <c r="G103" s="58">
        <v>6.7478999999999997E-2</v>
      </c>
      <c r="H103" s="58">
        <v>1866.2957889999996</v>
      </c>
      <c r="I103" s="58">
        <v>22.420146999999996</v>
      </c>
      <c r="J103" s="58">
        <v>45.877817</v>
      </c>
      <c r="K103" s="58">
        <v>73.814738999999989</v>
      </c>
      <c r="L103" s="58">
        <v>82.690624999999969</v>
      </c>
      <c r="M103" s="375">
        <f t="shared" si="24"/>
        <v>3280.4370039999994</v>
      </c>
      <c r="N103" s="375">
        <f t="shared" si="25"/>
        <v>5115.3382219999994</v>
      </c>
      <c r="O103" s="72"/>
      <c r="P103" s="60">
        <v>525364.87199999997</v>
      </c>
    </row>
    <row r="104" spans="1:16" s="65" customFormat="1" ht="12.75" customHeight="1">
      <c r="A104" s="194">
        <v>42979</v>
      </c>
      <c r="B104" s="60">
        <v>1757.9630789999999</v>
      </c>
      <c r="C104" s="58">
        <v>62.586912000000005</v>
      </c>
      <c r="D104" s="58">
        <v>287.112819</v>
      </c>
      <c r="E104" s="58">
        <v>0</v>
      </c>
      <c r="F104" s="58">
        <v>441.59600900000004</v>
      </c>
      <c r="G104" s="58">
        <v>0.24452000000000002</v>
      </c>
      <c r="H104" s="58">
        <v>1607.4110729999998</v>
      </c>
      <c r="I104" s="58">
        <v>98.579211999999998</v>
      </c>
      <c r="J104" s="58">
        <v>50.542268999999976</v>
      </c>
      <c r="K104" s="58">
        <v>57.782199999999996</v>
      </c>
      <c r="L104" s="58">
        <v>63.231600999999998</v>
      </c>
      <c r="M104" s="375">
        <f t="shared" si="24"/>
        <v>2669.0866150000002</v>
      </c>
      <c r="N104" s="375">
        <f t="shared" si="25"/>
        <v>4427.0496940000003</v>
      </c>
      <c r="O104" s="72"/>
      <c r="P104" s="60">
        <v>461182.25599999999</v>
      </c>
    </row>
    <row r="105" spans="1:16" s="65" customFormat="1" ht="12.75" customHeight="1">
      <c r="A105" s="194">
        <v>43009</v>
      </c>
      <c r="B105" s="60">
        <v>1920.3914900000002</v>
      </c>
      <c r="C105" s="58">
        <v>92.130293999999978</v>
      </c>
      <c r="D105" s="58">
        <v>640.2801800000002</v>
      </c>
      <c r="E105" s="58">
        <v>0</v>
      </c>
      <c r="F105" s="58">
        <v>538.150935</v>
      </c>
      <c r="G105" s="58">
        <v>0.22234000000000001</v>
      </c>
      <c r="H105" s="58">
        <v>1700.3836290000002</v>
      </c>
      <c r="I105" s="58">
        <v>34.268672999999993</v>
      </c>
      <c r="J105" s="58">
        <v>38.957409999999996</v>
      </c>
      <c r="K105" s="58">
        <v>80.35739199999999</v>
      </c>
      <c r="L105" s="58">
        <v>44.826622999999991</v>
      </c>
      <c r="M105" s="375">
        <f t="shared" si="24"/>
        <v>3169.5774759999999</v>
      </c>
      <c r="N105" s="375">
        <f t="shared" si="25"/>
        <v>5089.9689660000004</v>
      </c>
      <c r="O105" s="72"/>
      <c r="P105" s="60">
        <v>342092.49599999998</v>
      </c>
    </row>
    <row r="106" spans="1:16" s="65" customFormat="1" ht="12.75" customHeight="1">
      <c r="A106" s="194">
        <v>43040</v>
      </c>
      <c r="B106" s="60">
        <v>1804.6380480000003</v>
      </c>
      <c r="C106" s="58">
        <v>5.0647170000000008</v>
      </c>
      <c r="D106" s="58">
        <v>529.476451</v>
      </c>
      <c r="E106" s="58">
        <v>0</v>
      </c>
      <c r="F106" s="58">
        <v>511.86346499999996</v>
      </c>
      <c r="G106" s="58">
        <v>9.2128000000000002E-2</v>
      </c>
      <c r="H106" s="58">
        <v>1705.3815630000004</v>
      </c>
      <c r="I106" s="58">
        <v>41.791290000000004</v>
      </c>
      <c r="J106" s="58">
        <v>43.930449000000017</v>
      </c>
      <c r="K106" s="58">
        <v>75.243196000000012</v>
      </c>
      <c r="L106" s="58">
        <v>44.407877999999982</v>
      </c>
      <c r="M106" s="375">
        <f t="shared" si="24"/>
        <v>2957.2511370000002</v>
      </c>
      <c r="N106" s="375">
        <f t="shared" si="25"/>
        <v>4761.889185</v>
      </c>
      <c r="O106" s="72"/>
      <c r="P106" s="60">
        <v>535697.19999999995</v>
      </c>
    </row>
    <row r="107" spans="1:16" s="65" customFormat="1" ht="12.75" customHeight="1">
      <c r="A107" s="194">
        <v>43070</v>
      </c>
      <c r="B107" s="60">
        <v>1847.8202080000003</v>
      </c>
      <c r="C107" s="58">
        <v>92.640866000000003</v>
      </c>
      <c r="D107" s="58">
        <v>442.24935899999997</v>
      </c>
      <c r="E107" s="58">
        <v>0</v>
      </c>
      <c r="F107" s="58">
        <v>571.85062800000003</v>
      </c>
      <c r="G107" s="58">
        <v>0.28670000000000007</v>
      </c>
      <c r="H107" s="58">
        <v>1424.2714759999999</v>
      </c>
      <c r="I107" s="58">
        <v>87.130516</v>
      </c>
      <c r="J107" s="58">
        <v>38.99071099999999</v>
      </c>
      <c r="K107" s="58">
        <v>108.097891</v>
      </c>
      <c r="L107" s="58">
        <v>48.258031000000017</v>
      </c>
      <c r="M107" s="375">
        <f t="shared" si="24"/>
        <v>2813.7761779999996</v>
      </c>
      <c r="N107" s="375">
        <f t="shared" si="25"/>
        <v>4661.5963860000002</v>
      </c>
      <c r="O107" s="72"/>
      <c r="P107" s="60">
        <v>526373.17599999998</v>
      </c>
    </row>
    <row r="108" spans="1:16" s="65" customFormat="1" ht="12.75" customHeight="1">
      <c r="A108" s="194">
        <v>43101</v>
      </c>
      <c r="B108" s="60">
        <v>1873.0146590000002</v>
      </c>
      <c r="C108" s="58">
        <v>175.181724</v>
      </c>
      <c r="D108" s="58">
        <v>680.73310199999992</v>
      </c>
      <c r="E108" s="58">
        <v>0</v>
      </c>
      <c r="F108" s="58">
        <v>486.58344499999998</v>
      </c>
      <c r="G108" s="58">
        <v>0.197717</v>
      </c>
      <c r="H108" s="58">
        <v>1881.5765820000004</v>
      </c>
      <c r="I108" s="58">
        <v>43.665989000000003</v>
      </c>
      <c r="J108" s="58">
        <v>50.95918799999999</v>
      </c>
      <c r="K108" s="58">
        <v>61.914898000000015</v>
      </c>
      <c r="L108" s="58">
        <v>66.85260000000001</v>
      </c>
      <c r="M108" s="375">
        <f t="shared" si="24"/>
        <v>3447.6652450000001</v>
      </c>
      <c r="N108" s="375">
        <f t="shared" si="25"/>
        <v>5320.6799040000005</v>
      </c>
      <c r="O108" s="72"/>
      <c r="P108" s="60">
        <v>603145.72</v>
      </c>
    </row>
    <row r="109" spans="1:16" s="65" customFormat="1" ht="12.75" customHeight="1">
      <c r="A109" s="194">
        <v>43132</v>
      </c>
      <c r="B109" s="60">
        <v>1686.6655060000003</v>
      </c>
      <c r="C109" s="58">
        <v>0.99448500000000006</v>
      </c>
      <c r="D109" s="58">
        <v>688.91186599999992</v>
      </c>
      <c r="E109" s="58">
        <v>0</v>
      </c>
      <c r="F109" s="58">
        <v>536.83028600000011</v>
      </c>
      <c r="G109" s="58">
        <v>0.24762399999999998</v>
      </c>
      <c r="H109" s="58">
        <v>1512.425377</v>
      </c>
      <c r="I109" s="58">
        <v>99.578357999999994</v>
      </c>
      <c r="J109" s="58">
        <v>32.503014999999998</v>
      </c>
      <c r="K109" s="58">
        <v>70.303624999999997</v>
      </c>
      <c r="L109" s="58">
        <v>35.636967000000006</v>
      </c>
      <c r="M109" s="375">
        <f t="shared" si="24"/>
        <v>2977.431603</v>
      </c>
      <c r="N109" s="375">
        <f t="shared" si="25"/>
        <v>4664.0971090000003</v>
      </c>
      <c r="O109" s="72"/>
      <c r="P109" s="60">
        <v>606687.70400000003</v>
      </c>
    </row>
    <row r="110" spans="1:16" s="65" customFormat="1" ht="12.75" customHeight="1">
      <c r="A110" s="194">
        <v>43160</v>
      </c>
      <c r="B110" s="60">
        <v>1895.003168</v>
      </c>
      <c r="C110" s="58">
        <v>8.2694520000000011</v>
      </c>
      <c r="D110" s="58">
        <v>495.90679600000004</v>
      </c>
      <c r="E110" s="58">
        <v>0</v>
      </c>
      <c r="F110" s="58">
        <v>448.41089900000003</v>
      </c>
      <c r="G110" s="58">
        <v>6.8900000000000003E-2</v>
      </c>
      <c r="H110" s="58">
        <v>1552.2869470000001</v>
      </c>
      <c r="I110" s="58">
        <v>68.280119999999997</v>
      </c>
      <c r="J110" s="58">
        <v>48.014834999999998</v>
      </c>
      <c r="K110" s="58">
        <v>107.27447500000002</v>
      </c>
      <c r="L110" s="58">
        <v>69.141188</v>
      </c>
      <c r="M110" s="375">
        <f t="shared" si="24"/>
        <v>2797.6536120000001</v>
      </c>
      <c r="N110" s="375">
        <f t="shared" si="25"/>
        <v>4692.6567800000003</v>
      </c>
      <c r="O110" s="72"/>
      <c r="P110" s="60">
        <v>549247.152</v>
      </c>
    </row>
    <row r="111" spans="1:16" s="65" customFormat="1" ht="12.75" customHeight="1">
      <c r="A111" s="194">
        <v>43191</v>
      </c>
      <c r="B111" s="60">
        <v>1877.3540819999998</v>
      </c>
      <c r="C111" s="58">
        <v>93.469792999999996</v>
      </c>
      <c r="D111" s="58">
        <v>485.75416800000011</v>
      </c>
      <c r="E111" s="58">
        <v>0</v>
      </c>
      <c r="F111" s="58">
        <v>538.63573400000007</v>
      </c>
      <c r="G111" s="58">
        <v>0.176368</v>
      </c>
      <c r="H111" s="58">
        <v>1738.1460889999998</v>
      </c>
      <c r="I111" s="58">
        <v>42.889668</v>
      </c>
      <c r="J111" s="58">
        <v>41.354565000000001</v>
      </c>
      <c r="K111" s="58">
        <v>101.52939299999998</v>
      </c>
      <c r="L111" s="58">
        <v>37.293235000000003</v>
      </c>
      <c r="M111" s="375">
        <f t="shared" si="24"/>
        <v>3079.2490129999996</v>
      </c>
      <c r="N111" s="375">
        <f t="shared" si="25"/>
        <v>4956.6030949999995</v>
      </c>
      <c r="O111" s="72"/>
      <c r="P111" s="60">
        <v>596276.90399999998</v>
      </c>
    </row>
    <row r="112" spans="1:16" s="65" customFormat="1" ht="12.75" customHeight="1">
      <c r="A112" s="194">
        <v>43221</v>
      </c>
      <c r="B112" s="60">
        <v>2008.4531289999998</v>
      </c>
      <c r="C112" s="58">
        <v>0.23048999999999997</v>
      </c>
      <c r="D112" s="58">
        <v>652.537057</v>
      </c>
      <c r="E112" s="58">
        <v>3.0999999999999999E-3</v>
      </c>
      <c r="F112" s="58">
        <v>574.92232199999989</v>
      </c>
      <c r="G112" s="58">
        <v>0.220498</v>
      </c>
      <c r="H112" s="58">
        <v>1779.1602149999997</v>
      </c>
      <c r="I112" s="58">
        <v>90.73446100000001</v>
      </c>
      <c r="J112" s="58">
        <v>39.441226999999976</v>
      </c>
      <c r="K112" s="58">
        <v>69.636972</v>
      </c>
      <c r="L112" s="58">
        <v>47.50751300000001</v>
      </c>
      <c r="M112" s="375">
        <f t="shared" si="24"/>
        <v>3254.3938549999989</v>
      </c>
      <c r="N112" s="375">
        <f t="shared" si="25"/>
        <v>5262.8469839999989</v>
      </c>
      <c r="O112" s="72"/>
      <c r="P112" s="60">
        <v>588275.99914800003</v>
      </c>
    </row>
    <row r="113" spans="1:16" s="65" customFormat="1" ht="12.75" customHeight="1">
      <c r="A113" s="194">
        <v>43252</v>
      </c>
      <c r="B113" s="60">
        <v>1991.8910290000003</v>
      </c>
      <c r="C113" s="58">
        <v>98.086782999999997</v>
      </c>
      <c r="D113" s="58">
        <v>466.02611000000002</v>
      </c>
      <c r="E113" s="58">
        <v>9.6999999999999994E-4</v>
      </c>
      <c r="F113" s="58">
        <v>497.56789700000007</v>
      </c>
      <c r="G113" s="58">
        <v>0.154392</v>
      </c>
      <c r="H113" s="58">
        <v>1588.376086</v>
      </c>
      <c r="I113" s="58">
        <v>45.791322000000001</v>
      </c>
      <c r="J113" s="58">
        <v>48.032118999999987</v>
      </c>
      <c r="K113" s="58">
        <v>72.433171999999999</v>
      </c>
      <c r="L113" s="58">
        <v>87.257178999999994</v>
      </c>
      <c r="M113" s="375">
        <f t="shared" si="24"/>
        <v>2903.7260300000003</v>
      </c>
      <c r="N113" s="375">
        <f t="shared" si="25"/>
        <v>4895.6170590000002</v>
      </c>
      <c r="O113" s="72"/>
      <c r="P113" s="60">
        <v>0</v>
      </c>
    </row>
    <row r="114" spans="1:16" s="65" customFormat="1" ht="12.75" customHeight="1">
      <c r="A114" s="194">
        <f>DATE(YEAR(A113),MONTH(A113)+1,DAY(A113))</f>
        <v>43282</v>
      </c>
      <c r="B114" s="60">
        <v>1576.2661880000001</v>
      </c>
      <c r="C114" s="58">
        <v>92.19711300000003</v>
      </c>
      <c r="D114" s="58">
        <v>504.90621600000003</v>
      </c>
      <c r="E114" s="58">
        <v>0</v>
      </c>
      <c r="F114" s="58">
        <v>556.02491599999996</v>
      </c>
      <c r="G114" s="58">
        <v>0.23986600000000002</v>
      </c>
      <c r="H114" s="58">
        <v>1817.6974390000005</v>
      </c>
      <c r="I114" s="58">
        <v>47.613542000000002</v>
      </c>
      <c r="J114" s="58">
        <v>35.767440000000001</v>
      </c>
      <c r="K114" s="58">
        <v>48.70947300000001</v>
      </c>
      <c r="L114" s="58">
        <v>30.886823999999997</v>
      </c>
      <c r="M114" s="375">
        <f t="shared" si="24"/>
        <v>3134.0428290000004</v>
      </c>
      <c r="N114" s="375">
        <f t="shared" si="25"/>
        <v>4710.3090170000005</v>
      </c>
      <c r="O114" s="72"/>
      <c r="P114" s="60">
        <v>400341.56800700002</v>
      </c>
    </row>
    <row r="115" spans="1:16" s="65" customFormat="1" ht="12.75" customHeight="1">
      <c r="A115" s="194">
        <f>DATE(YEAR(A114),MONTH(A114)+1,DAY(A114))</f>
        <v>43313</v>
      </c>
      <c r="B115" s="60">
        <v>2062.8254150000002</v>
      </c>
      <c r="C115" s="58">
        <v>3.1350749999999996</v>
      </c>
      <c r="D115" s="58">
        <v>395.569726</v>
      </c>
      <c r="E115" s="58">
        <v>0</v>
      </c>
      <c r="F115" s="58">
        <v>566.07838299999992</v>
      </c>
      <c r="G115" s="58">
        <v>0.25375399999999998</v>
      </c>
      <c r="H115" s="58">
        <v>1621.1122840000003</v>
      </c>
      <c r="I115" s="58">
        <v>68.602818999999997</v>
      </c>
      <c r="J115" s="58">
        <v>45.98698499999999</v>
      </c>
      <c r="K115" s="58">
        <v>72.076261000000017</v>
      </c>
      <c r="L115" s="58">
        <v>61.461849999999998</v>
      </c>
      <c r="M115" s="375">
        <f t="shared" si="24"/>
        <v>2834.2771370000005</v>
      </c>
      <c r="N115" s="375">
        <f t="shared" si="25"/>
        <v>4897.1025520000003</v>
      </c>
      <c r="O115" s="72"/>
      <c r="P115" s="60">
        <v>610801.272</v>
      </c>
    </row>
    <row r="116" spans="1:16" s="65" customFormat="1" ht="12.75" customHeight="1">
      <c r="A116" s="194">
        <f>DATE(YEAR(A115),MONTH(A115)+1,DAY(A115))</f>
        <v>43344</v>
      </c>
      <c r="B116" s="60">
        <v>1835.6903460000001</v>
      </c>
      <c r="C116" s="58">
        <v>88.814246000000011</v>
      </c>
      <c r="D116" s="58">
        <v>216.35053199999999</v>
      </c>
      <c r="E116" s="58">
        <v>0</v>
      </c>
      <c r="F116" s="58">
        <v>485.72136</v>
      </c>
      <c r="G116" s="58">
        <v>0.193717</v>
      </c>
      <c r="H116" s="58">
        <v>1752.8732640000003</v>
      </c>
      <c r="I116" s="58">
        <v>47.083328999999999</v>
      </c>
      <c r="J116" s="58">
        <v>32.701555999999997</v>
      </c>
      <c r="K116" s="58">
        <v>109.632693</v>
      </c>
      <c r="L116" s="58">
        <v>59.536264000000024</v>
      </c>
      <c r="M116" s="375">
        <f t="shared" si="24"/>
        <v>2792.9069610000001</v>
      </c>
      <c r="N116" s="375">
        <f t="shared" si="25"/>
        <v>4628.597307</v>
      </c>
      <c r="O116" s="72"/>
      <c r="P116" s="60">
        <v>602161.21600000001</v>
      </c>
    </row>
    <row r="117" spans="1:16" s="65" customFormat="1" ht="12.75" customHeight="1">
      <c r="A117" s="194">
        <f t="shared" ref="A117" si="26">DATE(YEAR(A116),MONTH(A116)+1,DAY(A116))</f>
        <v>43374</v>
      </c>
      <c r="B117" s="60">
        <v>1775.7184700000003</v>
      </c>
      <c r="C117" s="58">
        <v>173.885323</v>
      </c>
      <c r="D117" s="58">
        <v>614.39436000000001</v>
      </c>
      <c r="E117" s="58">
        <v>4.0000000000000002E-4</v>
      </c>
      <c r="F117" s="58">
        <v>574.9475920000001</v>
      </c>
      <c r="G117" s="58">
        <v>0.18704799999999999</v>
      </c>
      <c r="H117" s="58">
        <v>1824.9332469999997</v>
      </c>
      <c r="I117" s="58">
        <v>64.539341999999991</v>
      </c>
      <c r="J117" s="58">
        <v>48.60129100000001</v>
      </c>
      <c r="K117" s="58">
        <v>61.804839000000001</v>
      </c>
      <c r="L117" s="58">
        <v>56.996390999999988</v>
      </c>
      <c r="M117" s="375">
        <f t="shared" si="24"/>
        <v>3420.2898329999998</v>
      </c>
      <c r="N117" s="375">
        <f t="shared" si="25"/>
        <v>5196.0083030000005</v>
      </c>
      <c r="O117" s="72"/>
      <c r="P117" s="60">
        <v>539546.06321099994</v>
      </c>
    </row>
    <row r="118" spans="1:16" s="65" customFormat="1" ht="12.75" customHeight="1">
      <c r="A118" s="194">
        <f>DATE(YEAR(A117),MONTH(A117)+1,DAY(A117))</f>
        <v>43405</v>
      </c>
      <c r="B118" s="60">
        <v>2268.4800770000006</v>
      </c>
      <c r="C118" s="58">
        <v>5.1233469999999999</v>
      </c>
      <c r="D118" s="58">
        <v>510.84308800000002</v>
      </c>
      <c r="E118" s="58">
        <v>7.5000000000000002E-4</v>
      </c>
      <c r="F118" s="58">
        <v>333.26241399999998</v>
      </c>
      <c r="G118" s="58">
        <v>0.16084000000000001</v>
      </c>
      <c r="H118" s="58">
        <v>1793.8588010000001</v>
      </c>
      <c r="I118" s="58">
        <v>45.458168000000008</v>
      </c>
      <c r="J118" s="58">
        <v>45.819590999999988</v>
      </c>
      <c r="K118" s="58">
        <v>82.810671999999997</v>
      </c>
      <c r="L118" s="58">
        <v>81.874316000000007</v>
      </c>
      <c r="M118" s="375">
        <f t="shared" si="24"/>
        <v>2899.2119870000001</v>
      </c>
      <c r="N118" s="375">
        <f t="shared" si="25"/>
        <v>5167.6920640000008</v>
      </c>
      <c r="O118" s="72"/>
      <c r="P118" s="60">
        <v>598264</v>
      </c>
    </row>
    <row r="119" spans="1:16" s="65" customFormat="1" ht="12.75" customHeight="1">
      <c r="A119" s="194">
        <f t="shared" ref="A119:A130" si="27">DATE(YEAR(A118),MONTH(A118)+1,DAY(A118))</f>
        <v>43435</v>
      </c>
      <c r="B119" s="60">
        <v>1838.1011219999998</v>
      </c>
      <c r="C119" s="58">
        <v>97.21995299999999</v>
      </c>
      <c r="D119" s="58">
        <v>406.45867400000003</v>
      </c>
      <c r="E119" s="58">
        <v>0</v>
      </c>
      <c r="F119" s="58">
        <v>595.17553300000009</v>
      </c>
      <c r="G119" s="58">
        <v>0.23916399999999999</v>
      </c>
      <c r="H119" s="58">
        <v>1879.5741459999997</v>
      </c>
      <c r="I119" s="58">
        <v>92.720004999999986</v>
      </c>
      <c r="J119" s="58">
        <v>43.252385999999987</v>
      </c>
      <c r="K119" s="58">
        <v>83.119301000000021</v>
      </c>
      <c r="L119" s="58">
        <v>46.427730000000011</v>
      </c>
      <c r="M119" s="375">
        <f t="shared" ref="M119" si="28">SUM(C119:L119)</f>
        <v>3244.1868920000002</v>
      </c>
      <c r="N119" s="375">
        <f t="shared" ref="N119" si="29">SUM(M119,B119)</f>
        <v>5082.2880139999997</v>
      </c>
      <c r="O119" s="72"/>
      <c r="P119" s="60">
        <v>564224.56000000006</v>
      </c>
    </row>
    <row r="120" spans="1:16" s="65" customFormat="1" ht="12.75" customHeight="1">
      <c r="A120" s="194">
        <f t="shared" si="27"/>
        <v>43466</v>
      </c>
      <c r="B120" s="60">
        <v>2028.635315</v>
      </c>
      <c r="C120" s="58">
        <v>0.33734700000000006</v>
      </c>
      <c r="D120" s="58">
        <v>847.15310699999998</v>
      </c>
      <c r="E120" s="58">
        <v>4.0000000000000002E-4</v>
      </c>
      <c r="F120" s="58">
        <v>547.27190199999995</v>
      </c>
      <c r="G120" s="58">
        <v>0.26972000000000002</v>
      </c>
      <c r="H120" s="58">
        <v>1458.7066930000003</v>
      </c>
      <c r="I120" s="58">
        <v>54.117475000000006</v>
      </c>
      <c r="J120" s="58">
        <v>31.566831999999987</v>
      </c>
      <c r="K120" s="58">
        <v>65.569643999999997</v>
      </c>
      <c r="L120" s="58">
        <v>53.861287999999995</v>
      </c>
      <c r="M120" s="375">
        <f t="shared" ref="M120:M122" si="30">SUM(C120:L120)</f>
        <v>3058.8544080000006</v>
      </c>
      <c r="N120" s="375">
        <f t="shared" ref="N120:N122" si="31">SUM(M120,B120)</f>
        <v>5087.4897230000006</v>
      </c>
      <c r="O120" s="72"/>
      <c r="P120" s="60">
        <v>544543.42500000005</v>
      </c>
    </row>
    <row r="121" spans="1:16" s="65" customFormat="1" ht="12.75" customHeight="1">
      <c r="A121" s="194">
        <f t="shared" si="27"/>
        <v>43497</v>
      </c>
      <c r="B121" s="60">
        <v>1659.976165</v>
      </c>
      <c r="C121" s="58">
        <v>93.161654999999996</v>
      </c>
      <c r="D121" s="58">
        <v>484.11487399999993</v>
      </c>
      <c r="E121" s="58">
        <v>3.1778000000000001E-2</v>
      </c>
      <c r="F121" s="58">
        <v>336.07977899999997</v>
      </c>
      <c r="G121" s="58">
        <v>0.212645</v>
      </c>
      <c r="H121" s="58">
        <v>1371.7486509999999</v>
      </c>
      <c r="I121" s="58">
        <v>93.237481000000002</v>
      </c>
      <c r="J121" s="58">
        <v>31.563548000000011</v>
      </c>
      <c r="K121" s="58">
        <v>93.738280000000017</v>
      </c>
      <c r="L121" s="58">
        <v>60.804058999999995</v>
      </c>
      <c r="M121" s="375">
        <f t="shared" si="30"/>
        <v>2564.6927500000002</v>
      </c>
      <c r="N121" s="375">
        <f t="shared" si="31"/>
        <v>4224.6689150000002</v>
      </c>
      <c r="O121" s="72"/>
      <c r="P121" s="60">
        <v>593033.03200000001</v>
      </c>
    </row>
    <row r="122" spans="1:16" s="65" customFormat="1" ht="12.75" customHeight="1">
      <c r="A122" s="194">
        <f t="shared" si="27"/>
        <v>43525</v>
      </c>
      <c r="B122" s="60">
        <v>1767.1340050000003</v>
      </c>
      <c r="C122" s="58">
        <v>0.24598900000000001</v>
      </c>
      <c r="D122" s="58">
        <v>703.33293500000002</v>
      </c>
      <c r="E122" s="58">
        <v>0</v>
      </c>
      <c r="F122" s="58">
        <v>414.44011099999994</v>
      </c>
      <c r="G122" s="58">
        <v>0.20582400000000001</v>
      </c>
      <c r="H122" s="58">
        <v>1756.8254019999999</v>
      </c>
      <c r="I122" s="58">
        <v>79.540367000000018</v>
      </c>
      <c r="J122" s="58">
        <v>50.99263700000003</v>
      </c>
      <c r="K122" s="58">
        <v>92.783391999999992</v>
      </c>
      <c r="L122" s="58">
        <v>56.431682000000002</v>
      </c>
      <c r="M122" s="375">
        <f t="shared" si="30"/>
        <v>3154.7983389999995</v>
      </c>
      <c r="N122" s="375">
        <f t="shared" si="31"/>
        <v>4921.9323439999998</v>
      </c>
      <c r="O122" s="72"/>
      <c r="P122" s="60">
        <v>545601.53599999996</v>
      </c>
    </row>
    <row r="123" spans="1:16" s="65" customFormat="1" ht="12.75" customHeight="1">
      <c r="A123" s="194">
        <f t="shared" si="27"/>
        <v>43556</v>
      </c>
      <c r="B123" s="60">
        <v>1443.0215539999999</v>
      </c>
      <c r="C123" s="58">
        <v>92.097594000000001</v>
      </c>
      <c r="D123" s="58">
        <v>446.67430000000007</v>
      </c>
      <c r="E123" s="58">
        <v>0</v>
      </c>
      <c r="F123" s="58">
        <v>574.52080799999999</v>
      </c>
      <c r="G123" s="58">
        <v>0.204873</v>
      </c>
      <c r="H123" s="58">
        <v>1768.5899890000001</v>
      </c>
      <c r="I123" s="58">
        <v>33.287891000000002</v>
      </c>
      <c r="J123" s="58">
        <v>35.669733999999998</v>
      </c>
      <c r="K123" s="58">
        <v>66.256698</v>
      </c>
      <c r="L123" s="58">
        <v>45.204264000000009</v>
      </c>
      <c r="M123" s="375">
        <f t="shared" ref="M123" si="32">SUM(C123:L123)</f>
        <v>3062.5061510000005</v>
      </c>
      <c r="N123" s="375">
        <f t="shared" ref="N123" si="33">SUM(M123,B123)</f>
        <v>4505.5277050000004</v>
      </c>
      <c r="O123" s="72"/>
      <c r="P123" s="60">
        <v>587335.04</v>
      </c>
    </row>
    <row r="124" spans="1:16" s="65" customFormat="1" ht="12.75" customHeight="1">
      <c r="A124" s="194">
        <f t="shared" si="27"/>
        <v>43586</v>
      </c>
      <c r="B124" s="60">
        <v>1771.6049960000003</v>
      </c>
      <c r="C124" s="58">
        <v>0.37678299999999998</v>
      </c>
      <c r="D124" s="58">
        <v>550.57551999999998</v>
      </c>
      <c r="E124" s="58">
        <v>3.2000000000000001E-2</v>
      </c>
      <c r="F124" s="58">
        <v>490.44535100000007</v>
      </c>
      <c r="G124" s="58">
        <v>0.15281799999999998</v>
      </c>
      <c r="H124" s="58">
        <v>1835.4467989999998</v>
      </c>
      <c r="I124" s="58">
        <v>65.699259999999995</v>
      </c>
      <c r="J124" s="58">
        <v>52.779362000000013</v>
      </c>
      <c r="K124" s="58">
        <v>66.210377000000008</v>
      </c>
      <c r="L124" s="58">
        <v>47.586655999999991</v>
      </c>
      <c r="M124" s="375">
        <f t="shared" ref="M124" si="34">SUM(C124:L124)</f>
        <v>3109.3049259999998</v>
      </c>
      <c r="N124" s="375">
        <f t="shared" ref="N124" si="35">SUM(M124,B124)</f>
        <v>4880.9099219999998</v>
      </c>
      <c r="O124" s="72"/>
      <c r="P124" s="60">
        <v>366705.50400000002</v>
      </c>
    </row>
    <row r="125" spans="1:16" s="65" customFormat="1" ht="12.75" customHeight="1">
      <c r="A125" s="194">
        <f>DATE(YEAR(A124),MONTH(A124)+1,DAY(A124))</f>
        <v>43617</v>
      </c>
      <c r="B125" s="60">
        <v>1717.0296060000001</v>
      </c>
      <c r="C125" s="58">
        <v>155.20156699999998</v>
      </c>
      <c r="D125" s="58">
        <v>385.83574599999997</v>
      </c>
      <c r="E125" s="58">
        <v>1.818E-3</v>
      </c>
      <c r="F125" s="58">
        <v>357.27228600000007</v>
      </c>
      <c r="G125" s="58">
        <v>0.15076500000000001</v>
      </c>
      <c r="H125" s="58">
        <v>1674.7689310000001</v>
      </c>
      <c r="I125" s="58">
        <v>48.099373</v>
      </c>
      <c r="J125" s="58">
        <v>30.368477000000013</v>
      </c>
      <c r="K125" s="58">
        <v>75.73025699999998</v>
      </c>
      <c r="L125" s="58">
        <v>45.568596000000007</v>
      </c>
      <c r="M125" s="375">
        <f t="shared" ref="M125" si="36">SUM(C125:L125)</f>
        <v>2772.9978160000001</v>
      </c>
      <c r="N125" s="375">
        <f t="shared" ref="N125" si="37">SUM(M125,B125)</f>
        <v>4490.0274220000001</v>
      </c>
      <c r="O125" s="72"/>
      <c r="P125" s="60">
        <v>459497.35200000001</v>
      </c>
    </row>
    <row r="126" spans="1:16" s="65" customFormat="1" ht="12.75" customHeight="1">
      <c r="A126" s="194">
        <f t="shared" si="27"/>
        <v>43647</v>
      </c>
      <c r="B126" s="60">
        <v>1624.1077600000001</v>
      </c>
      <c r="C126" s="58">
        <v>20.330404000000001</v>
      </c>
      <c r="D126" s="58">
        <v>571.02914399999986</v>
      </c>
      <c r="E126" s="58">
        <v>9.627899999999999E-2</v>
      </c>
      <c r="F126" s="58">
        <v>476.71292999999997</v>
      </c>
      <c r="G126" s="58">
        <v>0.114372</v>
      </c>
      <c r="H126" s="58">
        <v>1903.2915579999994</v>
      </c>
      <c r="I126" s="58">
        <v>24.429286999999999</v>
      </c>
      <c r="J126" s="58">
        <v>42.083329999999975</v>
      </c>
      <c r="K126" s="58">
        <v>44.674300999999986</v>
      </c>
      <c r="L126" s="58">
        <v>44.15060600000001</v>
      </c>
      <c r="M126" s="375">
        <f t="shared" ref="M126" si="38">SUM(C126:L126)</f>
        <v>3126.9122109999994</v>
      </c>
      <c r="N126" s="375">
        <f t="shared" ref="N126" si="39">SUM(M126,B126)</f>
        <v>4751.0199709999997</v>
      </c>
      <c r="O126" s="72"/>
      <c r="P126" s="60">
        <v>342700.96</v>
      </c>
    </row>
    <row r="127" spans="1:16" s="65" customFormat="1" ht="12.75" customHeight="1">
      <c r="A127" s="194">
        <f t="shared" si="27"/>
        <v>43678</v>
      </c>
      <c r="B127" s="60">
        <v>1684.0521610000001</v>
      </c>
      <c r="C127" s="58">
        <v>169.29082100000002</v>
      </c>
      <c r="D127" s="58">
        <v>555.58995900000002</v>
      </c>
      <c r="E127" s="58">
        <v>6.2266000000000002E-2</v>
      </c>
      <c r="F127" s="58">
        <v>588.42563300000006</v>
      </c>
      <c r="G127" s="58">
        <v>0.20898599999999998</v>
      </c>
      <c r="H127" s="58">
        <v>2070.3108590000002</v>
      </c>
      <c r="I127" s="58">
        <v>65.015098000000009</v>
      </c>
      <c r="J127" s="58">
        <v>43.333596000000014</v>
      </c>
      <c r="K127" s="58">
        <v>51.004340000000013</v>
      </c>
      <c r="L127" s="58">
        <v>58.492061</v>
      </c>
      <c r="M127" s="375">
        <f t="shared" ref="M127" si="40">SUM(C127:L127)</f>
        <v>3601.7336190000001</v>
      </c>
      <c r="N127" s="375">
        <f t="shared" ref="N127" si="41">SUM(M127,B127)</f>
        <v>5285.7857800000002</v>
      </c>
      <c r="O127" s="72"/>
      <c r="P127" s="60">
        <v>440776.81599999999</v>
      </c>
    </row>
    <row r="128" spans="1:16" s="65" customFormat="1" ht="12.75" customHeight="1">
      <c r="A128" s="194">
        <f t="shared" si="27"/>
        <v>43709</v>
      </c>
      <c r="B128" s="60">
        <v>1230.2163630000002</v>
      </c>
      <c r="C128" s="58">
        <v>9.1382239999999975</v>
      </c>
      <c r="D128" s="58">
        <v>653.88060299999984</v>
      </c>
      <c r="E128" s="58">
        <v>6.1941999999999997E-2</v>
      </c>
      <c r="F128" s="58">
        <v>533.37969700000008</v>
      </c>
      <c r="G128" s="58">
        <v>0.22954500000000003</v>
      </c>
      <c r="H128" s="58">
        <v>1753.6624239999999</v>
      </c>
      <c r="I128" s="58">
        <v>59.906073999999997</v>
      </c>
      <c r="J128" s="58">
        <v>41.606569999999905</v>
      </c>
      <c r="K128" s="58">
        <v>49.054896000000006</v>
      </c>
      <c r="L128" s="58">
        <v>54.583556999999999</v>
      </c>
      <c r="M128" s="375">
        <f t="shared" ref="M128" si="42">SUM(C128:L128)</f>
        <v>3155.5035319999997</v>
      </c>
      <c r="N128" s="375">
        <f t="shared" ref="N128" si="43">SUM(M128,B128)</f>
        <v>4385.7198950000002</v>
      </c>
      <c r="O128" s="72"/>
      <c r="P128" s="60">
        <v>578023.52800000005</v>
      </c>
    </row>
    <row r="129" spans="1:16" s="65" customFormat="1" ht="12.75" customHeight="1">
      <c r="A129" s="194">
        <f t="shared" si="27"/>
        <v>43739</v>
      </c>
      <c r="B129" s="60">
        <v>2007.0457640000004</v>
      </c>
      <c r="C129" s="58">
        <v>91.777803000000006</v>
      </c>
      <c r="D129" s="58">
        <v>525.702946</v>
      </c>
      <c r="E129" s="58">
        <v>0</v>
      </c>
      <c r="F129" s="58">
        <v>570.60795500000006</v>
      </c>
      <c r="G129" s="58">
        <v>4.4366300000000001</v>
      </c>
      <c r="H129" s="58">
        <v>1807.3552</v>
      </c>
      <c r="I129" s="58">
        <v>94.102557000000004</v>
      </c>
      <c r="J129" s="58">
        <v>49.668082999999989</v>
      </c>
      <c r="K129" s="58">
        <v>71.273148000000006</v>
      </c>
      <c r="L129" s="58">
        <v>44.115926000000009</v>
      </c>
      <c r="M129" s="375">
        <f t="shared" ref="M129" si="44">SUM(C129:L129)</f>
        <v>3259.0402480000002</v>
      </c>
      <c r="N129" s="375">
        <f t="shared" ref="N129" si="45">SUM(M129,B129)</f>
        <v>5266.0860120000007</v>
      </c>
      <c r="O129" s="72"/>
      <c r="P129" s="60">
        <v>341625.33600000001</v>
      </c>
    </row>
    <row r="130" spans="1:16" s="65" customFormat="1" ht="12.75" customHeight="1">
      <c r="A130" s="194">
        <f t="shared" si="27"/>
        <v>43770</v>
      </c>
      <c r="B130" s="60">
        <v>1162.3694599999997</v>
      </c>
      <c r="C130" s="58">
        <v>102.079336</v>
      </c>
      <c r="D130" s="58">
        <v>546.668544</v>
      </c>
      <c r="E130" s="58">
        <v>1.6184999999999998E-2</v>
      </c>
      <c r="F130" s="58">
        <v>421.44495899999998</v>
      </c>
      <c r="G130" s="58">
        <v>0.182975</v>
      </c>
      <c r="H130" s="58">
        <v>1820.6773489999998</v>
      </c>
      <c r="I130" s="58">
        <v>47.526680999999996</v>
      </c>
      <c r="J130" s="58">
        <v>37.392588000000003</v>
      </c>
      <c r="K130" s="58">
        <v>95.691927000000007</v>
      </c>
      <c r="L130" s="58">
        <v>52.399208000000009</v>
      </c>
      <c r="M130" s="375">
        <f t="shared" ref="M130" si="46">SUM(C130:L130)</f>
        <v>3124.0797519999996</v>
      </c>
      <c r="N130" s="375">
        <f t="shared" ref="N130" si="47">SUM(M130,B130)</f>
        <v>4286.4492119999995</v>
      </c>
      <c r="O130" s="72"/>
      <c r="P130" s="60">
        <v>326190.288</v>
      </c>
    </row>
    <row r="131" spans="1:16" s="65" customFormat="1" ht="12.75" customHeight="1">
      <c r="A131" s="76" t="s">
        <v>45</v>
      </c>
      <c r="B131" s="88"/>
      <c r="C131" s="89"/>
      <c r="D131" s="89"/>
      <c r="E131" s="89"/>
      <c r="F131" s="89"/>
      <c r="G131" s="89"/>
      <c r="H131" s="89"/>
      <c r="I131" s="89"/>
      <c r="J131" s="89"/>
      <c r="K131" s="89"/>
      <c r="L131" s="89"/>
      <c r="M131" s="88"/>
      <c r="N131" s="88"/>
      <c r="O131" s="524"/>
      <c r="P131" s="88"/>
    </row>
    <row r="132" spans="1:16" s="65" customFormat="1" ht="12.75" customHeight="1">
      <c r="A132" s="194" t="s">
        <v>46</v>
      </c>
      <c r="B132" s="79">
        <f t="shared" ref="B132:N132" si="48">((B16-B15)/B15)</f>
        <v>-2.8864071109302773E-2</v>
      </c>
      <c r="C132" s="81">
        <f t="shared" si="48"/>
        <v>-3.7874904872975547E-2</v>
      </c>
      <c r="D132" s="81">
        <f t="shared" si="48"/>
        <v>-4.8899130361620732E-2</v>
      </c>
      <c r="E132" s="81">
        <f t="shared" si="48"/>
        <v>15.497788697788696</v>
      </c>
      <c r="F132" s="81">
        <f t="shared" si="48"/>
        <v>-4.9127784851929104E-2</v>
      </c>
      <c r="G132" s="81">
        <f t="shared" si="48"/>
        <v>0.11959421498087952</v>
      </c>
      <c r="H132" s="81">
        <f t="shared" si="48"/>
        <v>2.1303391772095139E-2</v>
      </c>
      <c r="I132" s="81">
        <f t="shared" si="48"/>
        <v>2.5110258957409978E-2</v>
      </c>
      <c r="J132" s="81">
        <f t="shared" si="48"/>
        <v>-7.1384763782618765E-2</v>
      </c>
      <c r="K132" s="81">
        <f t="shared" si="48"/>
        <v>-1.0645437102931548E-2</v>
      </c>
      <c r="L132" s="81">
        <f t="shared" si="48"/>
        <v>-2.075942720501037E-2</v>
      </c>
      <c r="M132" s="79">
        <f t="shared" si="48"/>
        <v>-7.1163273090976238E-3</v>
      </c>
      <c r="N132" s="79">
        <f t="shared" si="48"/>
        <v>-1.5412271355860277E-2</v>
      </c>
      <c r="O132" s="72"/>
      <c r="P132" s="79">
        <f>((P16-P15)/P15)</f>
        <v>8.2913575679087886E-2</v>
      </c>
    </row>
    <row r="133" spans="1:16" s="65" customFormat="1" ht="12.75" customHeight="1">
      <c r="A133" s="197" t="s">
        <v>47</v>
      </c>
      <c r="B133" s="82">
        <f>((SUM(B108:B119)-SUM(B96:B107))/SUM(B96:B107))</f>
        <v>7.8491047143816009E-2</v>
      </c>
      <c r="C133" s="84">
        <f t="shared" ref="C133:P133" si="49">((SUM(C108:C119)-SUM(C96:C107))/SUM(C96:C107))</f>
        <v>-0.11322432026939339</v>
      </c>
      <c r="D133" s="84">
        <f t="shared" si="49"/>
        <v>-6.9295081230149311E-2</v>
      </c>
      <c r="E133" s="84">
        <f t="shared" si="49"/>
        <v>2.063380281690141</v>
      </c>
      <c r="F133" s="84">
        <f t="shared" si="49"/>
        <v>1.0838533898269833E-2</v>
      </c>
      <c r="G133" s="84">
        <f t="shared" si="49"/>
        <v>0.12006042871646909</v>
      </c>
      <c r="H133" s="84">
        <f t="shared" si="49"/>
        <v>6.4947471667481035E-2</v>
      </c>
      <c r="I133" s="84">
        <f t="shared" si="49"/>
        <v>0.29468646535361587</v>
      </c>
      <c r="J133" s="84">
        <f t="shared" si="49"/>
        <v>1.8172820261860706E-2</v>
      </c>
      <c r="K133" s="84">
        <f t="shared" si="49"/>
        <v>7.6614967934728037E-2</v>
      </c>
      <c r="L133" s="84">
        <f t="shared" si="49"/>
        <v>7.5924455354138512E-2</v>
      </c>
      <c r="M133" s="82">
        <f t="shared" si="49"/>
        <v>2.9837163164402835E-2</v>
      </c>
      <c r="N133" s="82">
        <f t="shared" si="49"/>
        <v>4.787159537460374E-2</v>
      </c>
      <c r="O133" s="72"/>
      <c r="P133" s="82">
        <f t="shared" si="49"/>
        <v>9.5334825192960708E-3</v>
      </c>
    </row>
    <row r="134" spans="1:16" ht="12.75" customHeight="1">
      <c r="A134" s="726" t="s">
        <v>572</v>
      </c>
      <c r="B134" s="726"/>
      <c r="C134" s="726"/>
      <c r="D134" s="726"/>
      <c r="E134" s="726"/>
      <c r="F134" s="726"/>
      <c r="G134" s="726"/>
      <c r="H134" s="726"/>
      <c r="I134" s="726"/>
      <c r="J134" s="726"/>
      <c r="K134" s="726"/>
      <c r="L134" s="726"/>
      <c r="M134" s="726"/>
      <c r="N134" s="726"/>
      <c r="O134" s="726"/>
      <c r="P134" s="726"/>
    </row>
    <row r="135" spans="1:16" ht="11.25" customHeight="1">
      <c r="A135" s="726" t="s">
        <v>718</v>
      </c>
      <c r="B135" s="726"/>
      <c r="C135" s="726"/>
      <c r="D135" s="726"/>
      <c r="E135" s="726"/>
      <c r="F135" s="726"/>
      <c r="G135" s="726"/>
      <c r="H135" s="726"/>
      <c r="I135" s="726"/>
      <c r="J135" s="726"/>
      <c r="K135" s="726"/>
      <c r="L135" s="726"/>
      <c r="M135" s="726"/>
      <c r="N135" s="726"/>
      <c r="O135" s="726"/>
      <c r="P135" s="726"/>
    </row>
    <row r="136" spans="1:16" ht="11.25" customHeight="1">
      <c r="A136" s="726" t="s">
        <v>634</v>
      </c>
      <c r="B136" s="726"/>
      <c r="C136" s="726"/>
      <c r="D136" s="726"/>
      <c r="E136" s="726"/>
      <c r="F136" s="726"/>
      <c r="G136" s="726"/>
      <c r="H136" s="726"/>
      <c r="I136" s="726"/>
      <c r="J136" s="726"/>
      <c r="K136" s="726"/>
      <c r="L136" s="726"/>
      <c r="M136" s="726"/>
      <c r="N136" s="726"/>
      <c r="O136" s="726"/>
      <c r="P136" s="726"/>
    </row>
    <row r="137" spans="1:16">
      <c r="A137" s="56" t="s">
        <v>571</v>
      </c>
    </row>
  </sheetData>
  <mergeCells count="20">
    <mergeCell ref="P4:P6"/>
    <mergeCell ref="N4:N6"/>
    <mergeCell ref="A134:P134"/>
    <mergeCell ref="A135:P135"/>
    <mergeCell ref="A136:P136"/>
    <mergeCell ref="G4:G6"/>
    <mergeCell ref="H4:H6"/>
    <mergeCell ref="I4:I6"/>
    <mergeCell ref="J4:J6"/>
    <mergeCell ref="K4:K6"/>
    <mergeCell ref="L4:L6"/>
    <mergeCell ref="A2:M2"/>
    <mergeCell ref="A3:M3"/>
    <mergeCell ref="A4:A7"/>
    <mergeCell ref="B4:B6"/>
    <mergeCell ref="C4:C6"/>
    <mergeCell ref="D4:D6"/>
    <mergeCell ref="E4:E6"/>
    <mergeCell ref="F4:F6"/>
    <mergeCell ref="M4:M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5"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sheetView>
  </sheetViews>
  <sheetFormatPr defaultRowHeight="11.25"/>
  <cols>
    <col min="1" max="1" width="27.5703125" style="61" customWidth="1"/>
    <col min="2" max="2" width="12.28515625" style="72" customWidth="1"/>
    <col min="3" max="14" width="11.7109375" style="72" customWidth="1"/>
    <col min="15" max="15" width="3.7109375" style="72" customWidth="1"/>
    <col min="16" max="16" width="11.7109375" style="72" customWidth="1"/>
    <col min="17" max="16384" width="9.140625" style="61"/>
  </cols>
  <sheetData>
    <row r="1" spans="1:16" s="55" customFormat="1" ht="15">
      <c r="A1" s="304" t="s">
        <v>0</v>
      </c>
      <c r="B1" s="304"/>
      <c r="C1" s="304"/>
      <c r="D1" s="304"/>
      <c r="E1" s="304"/>
      <c r="F1" s="304"/>
      <c r="G1" s="304"/>
      <c r="H1" s="304"/>
      <c r="I1" s="304"/>
      <c r="J1" s="304"/>
      <c r="K1" s="304"/>
      <c r="L1" s="304"/>
      <c r="M1" s="304"/>
      <c r="N1" s="304"/>
      <c r="O1" s="304"/>
      <c r="P1" s="304"/>
    </row>
    <row r="2" spans="1:16" s="55" customFormat="1" ht="12.75" customHeight="1">
      <c r="A2" s="736"/>
      <c r="B2" s="736"/>
      <c r="C2" s="736"/>
      <c r="D2" s="736"/>
      <c r="E2" s="736"/>
      <c r="F2" s="736"/>
      <c r="G2" s="736"/>
      <c r="H2" s="736"/>
      <c r="I2" s="736"/>
      <c r="J2" s="736"/>
      <c r="K2" s="736"/>
      <c r="L2" s="736"/>
      <c r="M2" s="736"/>
      <c r="N2" s="453"/>
      <c r="O2" s="424"/>
    </row>
    <row r="3" spans="1:16" s="55" customFormat="1" ht="15">
      <c r="A3" s="736">
        <f>Contents!A2</f>
        <v>43770</v>
      </c>
      <c r="B3" s="736"/>
      <c r="C3" s="736"/>
      <c r="D3" s="736"/>
      <c r="E3" s="736"/>
      <c r="F3" s="736"/>
      <c r="G3" s="736"/>
      <c r="H3" s="736"/>
      <c r="I3" s="736"/>
      <c r="J3" s="736"/>
      <c r="K3" s="736"/>
      <c r="L3" s="736"/>
      <c r="M3" s="736"/>
      <c r="N3" s="736"/>
    </row>
    <row r="4" spans="1:16" s="55" customFormat="1" ht="15">
      <c r="A4" s="303" t="s">
        <v>76</v>
      </c>
      <c r="B4" s="303"/>
      <c r="C4" s="303"/>
      <c r="D4" s="303"/>
      <c r="E4" s="303"/>
      <c r="F4" s="303"/>
      <c r="G4" s="303"/>
      <c r="H4" s="303"/>
      <c r="I4" s="303"/>
      <c r="J4" s="303"/>
      <c r="K4" s="303"/>
      <c r="L4" s="303"/>
      <c r="M4" s="303"/>
      <c r="N4" s="452"/>
      <c r="O4" s="423"/>
      <c r="P4" s="303"/>
    </row>
    <row r="5" spans="1:16" s="56" customFormat="1" ht="12.75" customHeight="1">
      <c r="A5" s="380"/>
      <c r="B5" s="712" t="s">
        <v>73</v>
      </c>
      <c r="C5" s="734" t="s">
        <v>65</v>
      </c>
      <c r="D5" s="734" t="s">
        <v>54</v>
      </c>
      <c r="E5" s="734" t="s">
        <v>55</v>
      </c>
      <c r="F5" s="734" t="s">
        <v>56</v>
      </c>
      <c r="G5" s="734" t="s">
        <v>75</v>
      </c>
      <c r="H5" s="734" t="s">
        <v>69</v>
      </c>
      <c r="I5" s="734" t="s">
        <v>77</v>
      </c>
      <c r="J5" s="734" t="s">
        <v>61</v>
      </c>
      <c r="K5" s="734" t="s">
        <v>62</v>
      </c>
      <c r="L5" s="734" t="s">
        <v>63</v>
      </c>
      <c r="M5" s="712" t="s">
        <v>78</v>
      </c>
      <c r="N5" s="712" t="s">
        <v>563</v>
      </c>
      <c r="O5" s="422"/>
      <c r="P5" s="712" t="s">
        <v>74</v>
      </c>
    </row>
    <row r="6" spans="1:16" s="56" customFormat="1" ht="12.75" customHeight="1">
      <c r="A6" s="381"/>
      <c r="B6" s="722"/>
      <c r="C6" s="735"/>
      <c r="D6" s="735"/>
      <c r="E6" s="735"/>
      <c r="F6" s="735"/>
      <c r="G6" s="735"/>
      <c r="H6" s="735"/>
      <c r="I6" s="735"/>
      <c r="J6" s="735"/>
      <c r="K6" s="735"/>
      <c r="L6" s="735"/>
      <c r="M6" s="722"/>
      <c r="N6" s="722"/>
      <c r="O6" s="422"/>
      <c r="P6" s="722"/>
    </row>
    <row r="7" spans="1:16" s="56" customFormat="1" ht="12.75" customHeight="1">
      <c r="A7" s="381"/>
      <c r="B7" s="722"/>
      <c r="C7" s="735"/>
      <c r="D7" s="735"/>
      <c r="E7" s="735"/>
      <c r="F7" s="735"/>
      <c r="G7" s="735"/>
      <c r="H7" s="735"/>
      <c r="I7" s="735"/>
      <c r="J7" s="735"/>
      <c r="K7" s="735"/>
      <c r="L7" s="735"/>
      <c r="M7" s="722"/>
      <c r="N7" s="722"/>
      <c r="O7" s="422"/>
      <c r="P7" s="722"/>
    </row>
    <row r="8" spans="1:16" s="56" customFormat="1" ht="12.75" customHeight="1">
      <c r="A8" s="381"/>
      <c r="B8" s="57" t="s">
        <v>39</v>
      </c>
      <c r="C8" s="457" t="s">
        <v>39</v>
      </c>
      <c r="D8" s="327" t="s">
        <v>39</v>
      </c>
      <c r="E8" s="327" t="s">
        <v>39</v>
      </c>
      <c r="F8" s="327" t="s">
        <v>39</v>
      </c>
      <c r="G8" s="327" t="s">
        <v>39</v>
      </c>
      <c r="H8" s="327" t="s">
        <v>39</v>
      </c>
      <c r="I8" s="327" t="s">
        <v>39</v>
      </c>
      <c r="J8" s="327" t="s">
        <v>39</v>
      </c>
      <c r="K8" s="327" t="s">
        <v>39</v>
      </c>
      <c r="L8" s="450" t="s">
        <v>39</v>
      </c>
      <c r="M8" s="421" t="s">
        <v>39</v>
      </c>
      <c r="N8" s="447" t="s">
        <v>39</v>
      </c>
      <c r="O8" s="422"/>
      <c r="P8" s="421" t="s">
        <v>39</v>
      </c>
    </row>
    <row r="9" spans="1:16" s="56" customFormat="1" ht="15.75" customHeight="1">
      <c r="A9" s="441" t="s">
        <v>51</v>
      </c>
      <c r="B9" s="443">
        <f>SUM(B10:B230)</f>
        <v>1162.3694599999999</v>
      </c>
      <c r="C9" s="432">
        <f t="shared" ref="C9:N9" si="0">SUM(C10:C230)</f>
        <v>102.079336</v>
      </c>
      <c r="D9" s="432">
        <f t="shared" si="0"/>
        <v>546.66854400000011</v>
      </c>
      <c r="E9" s="432">
        <f t="shared" si="0"/>
        <v>1.6184999999999998E-2</v>
      </c>
      <c r="F9" s="432">
        <f t="shared" si="0"/>
        <v>421.44495900000004</v>
      </c>
      <c r="G9" s="432">
        <f t="shared" si="0"/>
        <v>0.182975</v>
      </c>
      <c r="H9" s="432">
        <f t="shared" si="0"/>
        <v>1820.677349</v>
      </c>
      <c r="I9" s="432">
        <f t="shared" si="0"/>
        <v>47.526680999999996</v>
      </c>
      <c r="J9" s="432">
        <f t="shared" si="0"/>
        <v>37.392588000000011</v>
      </c>
      <c r="K9" s="432">
        <f t="shared" si="0"/>
        <v>95.691926999999993</v>
      </c>
      <c r="L9" s="433">
        <f t="shared" si="0"/>
        <v>52.399208000000002</v>
      </c>
      <c r="M9" s="433">
        <f t="shared" si="0"/>
        <v>3124.0797520000001</v>
      </c>
      <c r="N9" s="433">
        <f t="shared" si="0"/>
        <v>4286.4492120000004</v>
      </c>
      <c r="O9" s="436"/>
      <c r="P9" s="433">
        <f>SUM(P10:P230)</f>
        <v>326190.288</v>
      </c>
    </row>
    <row r="10" spans="1:16" ht="12.75" customHeight="1">
      <c r="A10" s="333" t="s">
        <v>437</v>
      </c>
      <c r="B10" s="340">
        <v>0</v>
      </c>
      <c r="C10" s="369">
        <v>0</v>
      </c>
      <c r="D10" s="326">
        <v>0</v>
      </c>
      <c r="E10" s="326">
        <v>0</v>
      </c>
      <c r="F10" s="326">
        <v>0</v>
      </c>
      <c r="G10" s="326">
        <v>0</v>
      </c>
      <c r="H10" s="326">
        <v>0</v>
      </c>
      <c r="I10" s="326">
        <v>0</v>
      </c>
      <c r="J10" s="326">
        <v>0</v>
      </c>
      <c r="K10" s="326">
        <v>0</v>
      </c>
      <c r="L10" s="326">
        <v>0</v>
      </c>
      <c r="M10" s="341">
        <f>SUM(C10:L10)</f>
        <v>0</v>
      </c>
      <c r="N10" s="369">
        <f>SUM(M10,B10)</f>
        <v>0</v>
      </c>
      <c r="O10" s="369"/>
      <c r="P10" s="340">
        <v>0</v>
      </c>
    </row>
    <row r="11" spans="1:16" ht="12.75" customHeight="1">
      <c r="A11" s="333" t="s">
        <v>460</v>
      </c>
      <c r="B11" s="341">
        <v>0</v>
      </c>
      <c r="C11" s="326">
        <v>0</v>
      </c>
      <c r="D11" s="326">
        <v>0</v>
      </c>
      <c r="E11" s="326">
        <v>0</v>
      </c>
      <c r="F11" s="326">
        <v>0</v>
      </c>
      <c r="G11" s="326">
        <v>0</v>
      </c>
      <c r="H11" s="326">
        <v>0</v>
      </c>
      <c r="I11" s="326">
        <v>0</v>
      </c>
      <c r="J11" s="326">
        <v>0</v>
      </c>
      <c r="K11" s="326">
        <v>0</v>
      </c>
      <c r="L11" s="326">
        <v>0</v>
      </c>
      <c r="M11" s="341">
        <f t="shared" ref="M11:M74" si="1">SUM(C11:L11)</f>
        <v>0</v>
      </c>
      <c r="N11" s="341">
        <f t="shared" ref="N11:N74" si="2">SUM(M11,B11)</f>
        <v>0</v>
      </c>
      <c r="O11" s="341"/>
      <c r="P11" s="341">
        <v>0</v>
      </c>
    </row>
    <row r="12" spans="1:16" ht="12.75" customHeight="1">
      <c r="A12" s="333" t="s">
        <v>318</v>
      </c>
      <c r="B12" s="341">
        <v>0</v>
      </c>
      <c r="C12" s="326">
        <v>0</v>
      </c>
      <c r="D12" s="326">
        <v>0</v>
      </c>
      <c r="E12" s="326">
        <v>0</v>
      </c>
      <c r="F12" s="326">
        <v>0</v>
      </c>
      <c r="G12" s="326">
        <v>0</v>
      </c>
      <c r="H12" s="326">
        <v>0</v>
      </c>
      <c r="I12" s="326">
        <v>0</v>
      </c>
      <c r="J12" s="326">
        <v>0</v>
      </c>
      <c r="K12" s="326">
        <v>0</v>
      </c>
      <c r="L12" s="326">
        <v>0</v>
      </c>
      <c r="M12" s="341">
        <f t="shared" si="1"/>
        <v>0</v>
      </c>
      <c r="N12" s="341">
        <f t="shared" si="2"/>
        <v>0</v>
      </c>
      <c r="O12" s="341"/>
      <c r="P12" s="341">
        <v>0</v>
      </c>
    </row>
    <row r="13" spans="1:16" ht="12.75" customHeight="1">
      <c r="A13" s="333" t="s">
        <v>461</v>
      </c>
      <c r="B13" s="341">
        <v>0</v>
      </c>
      <c r="C13" s="326">
        <v>0</v>
      </c>
      <c r="D13" s="326">
        <v>0</v>
      </c>
      <c r="E13" s="326">
        <v>0</v>
      </c>
      <c r="F13" s="326">
        <v>0</v>
      </c>
      <c r="G13" s="326">
        <v>0</v>
      </c>
      <c r="H13" s="326">
        <v>0</v>
      </c>
      <c r="I13" s="326">
        <v>0</v>
      </c>
      <c r="J13" s="326">
        <v>0</v>
      </c>
      <c r="K13" s="326">
        <v>0</v>
      </c>
      <c r="L13" s="326">
        <v>0</v>
      </c>
      <c r="M13" s="341">
        <f t="shared" si="1"/>
        <v>0</v>
      </c>
      <c r="N13" s="341">
        <f t="shared" si="2"/>
        <v>0</v>
      </c>
      <c r="O13" s="341"/>
      <c r="P13" s="341">
        <v>0</v>
      </c>
    </row>
    <row r="14" spans="1:16" ht="12.75" customHeight="1">
      <c r="A14" s="333" t="s">
        <v>462</v>
      </c>
      <c r="B14" s="341">
        <v>0</v>
      </c>
      <c r="C14" s="326">
        <v>0</v>
      </c>
      <c r="D14" s="326">
        <v>0</v>
      </c>
      <c r="E14" s="326">
        <v>0</v>
      </c>
      <c r="F14" s="326">
        <v>0</v>
      </c>
      <c r="G14" s="326">
        <v>0</v>
      </c>
      <c r="H14" s="326">
        <v>0</v>
      </c>
      <c r="I14" s="326">
        <v>0</v>
      </c>
      <c r="J14" s="326">
        <v>0</v>
      </c>
      <c r="K14" s="326">
        <v>0</v>
      </c>
      <c r="L14" s="326">
        <v>0</v>
      </c>
      <c r="M14" s="341">
        <f t="shared" si="1"/>
        <v>0</v>
      </c>
      <c r="N14" s="341">
        <f t="shared" si="2"/>
        <v>0</v>
      </c>
      <c r="O14" s="341"/>
      <c r="P14" s="341">
        <v>0</v>
      </c>
    </row>
    <row r="15" spans="1:16" ht="12.75" customHeight="1">
      <c r="A15" s="333" t="s">
        <v>360</v>
      </c>
      <c r="B15" s="341">
        <v>0</v>
      </c>
      <c r="C15" s="326">
        <v>0</v>
      </c>
      <c r="D15" s="326">
        <v>0</v>
      </c>
      <c r="E15" s="326">
        <v>0</v>
      </c>
      <c r="F15" s="326">
        <v>0</v>
      </c>
      <c r="G15" s="326">
        <v>0</v>
      </c>
      <c r="H15" s="326">
        <v>0</v>
      </c>
      <c r="I15" s="326">
        <v>0</v>
      </c>
      <c r="J15" s="326">
        <v>0</v>
      </c>
      <c r="K15" s="326">
        <v>0</v>
      </c>
      <c r="L15" s="326">
        <v>0</v>
      </c>
      <c r="M15" s="341">
        <f t="shared" si="1"/>
        <v>0</v>
      </c>
      <c r="N15" s="341">
        <f t="shared" si="2"/>
        <v>0</v>
      </c>
      <c r="O15" s="341"/>
      <c r="P15" s="341">
        <v>0</v>
      </c>
    </row>
    <row r="16" spans="1:16" ht="12.75" customHeight="1">
      <c r="A16" s="333" t="s">
        <v>456</v>
      </c>
      <c r="B16" s="341">
        <v>0</v>
      </c>
      <c r="C16" s="326">
        <v>0</v>
      </c>
      <c r="D16" s="326">
        <v>0</v>
      </c>
      <c r="E16" s="326">
        <v>0</v>
      </c>
      <c r="F16" s="326">
        <v>0</v>
      </c>
      <c r="G16" s="326">
        <v>0</v>
      </c>
      <c r="H16" s="326">
        <v>0</v>
      </c>
      <c r="I16" s="326">
        <v>0</v>
      </c>
      <c r="J16" s="326">
        <v>0</v>
      </c>
      <c r="K16" s="326">
        <v>0</v>
      </c>
      <c r="L16" s="326">
        <v>0</v>
      </c>
      <c r="M16" s="341">
        <f t="shared" si="1"/>
        <v>0</v>
      </c>
      <c r="N16" s="341">
        <f t="shared" si="2"/>
        <v>0</v>
      </c>
      <c r="O16" s="341"/>
      <c r="P16" s="341">
        <v>0</v>
      </c>
    </row>
    <row r="17" spans="1:16" ht="12.75" customHeight="1">
      <c r="A17" s="333" t="s">
        <v>345</v>
      </c>
      <c r="B17" s="341">
        <v>0</v>
      </c>
      <c r="C17" s="326">
        <v>0</v>
      </c>
      <c r="D17" s="326">
        <v>0</v>
      </c>
      <c r="E17" s="326">
        <v>0</v>
      </c>
      <c r="F17" s="326">
        <v>0</v>
      </c>
      <c r="G17" s="326">
        <v>0</v>
      </c>
      <c r="H17" s="326">
        <v>0</v>
      </c>
      <c r="I17" s="326">
        <v>0</v>
      </c>
      <c r="J17" s="326">
        <v>0</v>
      </c>
      <c r="K17" s="326">
        <v>0</v>
      </c>
      <c r="L17" s="326">
        <v>0</v>
      </c>
      <c r="M17" s="341">
        <f t="shared" si="1"/>
        <v>0</v>
      </c>
      <c r="N17" s="341">
        <f t="shared" si="2"/>
        <v>0</v>
      </c>
      <c r="O17" s="341"/>
      <c r="P17" s="341">
        <v>0</v>
      </c>
    </row>
    <row r="18" spans="1:16" ht="12.75" customHeight="1">
      <c r="A18" s="333" t="s">
        <v>463</v>
      </c>
      <c r="B18" s="341">
        <v>0</v>
      </c>
      <c r="C18" s="326">
        <v>0</v>
      </c>
      <c r="D18" s="326">
        <v>0</v>
      </c>
      <c r="E18" s="326">
        <v>0</v>
      </c>
      <c r="F18" s="326">
        <v>0</v>
      </c>
      <c r="G18" s="326">
        <v>0</v>
      </c>
      <c r="H18" s="326">
        <v>0</v>
      </c>
      <c r="I18" s="326">
        <v>0</v>
      </c>
      <c r="J18" s="326">
        <v>0</v>
      </c>
      <c r="K18" s="326">
        <v>0</v>
      </c>
      <c r="L18" s="326">
        <v>0</v>
      </c>
      <c r="M18" s="341">
        <f t="shared" si="1"/>
        <v>0</v>
      </c>
      <c r="N18" s="341">
        <f t="shared" si="2"/>
        <v>0</v>
      </c>
      <c r="O18" s="341"/>
      <c r="P18" s="341">
        <v>0</v>
      </c>
    </row>
    <row r="19" spans="1:16" ht="12.75" customHeight="1">
      <c r="A19" s="333" t="s">
        <v>464</v>
      </c>
      <c r="B19" s="341">
        <v>0</v>
      </c>
      <c r="C19" s="326">
        <v>0</v>
      </c>
      <c r="D19" s="326">
        <v>0</v>
      </c>
      <c r="E19" s="326">
        <v>0</v>
      </c>
      <c r="F19" s="326">
        <v>0</v>
      </c>
      <c r="G19" s="326">
        <v>0</v>
      </c>
      <c r="H19" s="326">
        <v>0</v>
      </c>
      <c r="I19" s="326">
        <v>0</v>
      </c>
      <c r="J19" s="326">
        <v>0</v>
      </c>
      <c r="K19" s="326">
        <v>0</v>
      </c>
      <c r="L19" s="326">
        <v>0</v>
      </c>
      <c r="M19" s="341">
        <f t="shared" si="1"/>
        <v>0</v>
      </c>
      <c r="N19" s="341">
        <f t="shared" si="2"/>
        <v>0</v>
      </c>
      <c r="O19" s="341"/>
      <c r="P19" s="341">
        <v>0</v>
      </c>
    </row>
    <row r="20" spans="1:16" ht="12.75" customHeight="1">
      <c r="A20" s="333" t="s">
        <v>184</v>
      </c>
      <c r="B20" s="341">
        <v>0</v>
      </c>
      <c r="C20" s="326">
        <v>0</v>
      </c>
      <c r="D20" s="326">
        <v>0</v>
      </c>
      <c r="E20" s="326">
        <v>0</v>
      </c>
      <c r="F20" s="326">
        <v>0</v>
      </c>
      <c r="G20" s="326">
        <v>0</v>
      </c>
      <c r="H20" s="326">
        <v>0</v>
      </c>
      <c r="I20" s="326">
        <v>0</v>
      </c>
      <c r="J20" s="326">
        <v>1.4299999999999998E-4</v>
      </c>
      <c r="K20" s="326">
        <v>0</v>
      </c>
      <c r="L20" s="326">
        <v>0</v>
      </c>
      <c r="M20" s="341">
        <f t="shared" si="1"/>
        <v>1.4299999999999998E-4</v>
      </c>
      <c r="N20" s="341">
        <f t="shared" si="2"/>
        <v>1.4299999999999998E-4</v>
      </c>
      <c r="O20" s="341"/>
      <c r="P20" s="341">
        <v>0</v>
      </c>
    </row>
    <row r="21" spans="1:16" ht="12.75" customHeight="1">
      <c r="A21" s="333" t="s">
        <v>362</v>
      </c>
      <c r="B21" s="341">
        <v>0</v>
      </c>
      <c r="C21" s="326">
        <v>0</v>
      </c>
      <c r="D21" s="326">
        <v>0</v>
      </c>
      <c r="E21" s="326">
        <v>0</v>
      </c>
      <c r="F21" s="326">
        <v>0</v>
      </c>
      <c r="G21" s="326">
        <v>0</v>
      </c>
      <c r="H21" s="326">
        <v>0</v>
      </c>
      <c r="I21" s="326">
        <v>0</v>
      </c>
      <c r="J21" s="326">
        <v>0</v>
      </c>
      <c r="K21" s="326">
        <v>0</v>
      </c>
      <c r="L21" s="326">
        <v>0</v>
      </c>
      <c r="M21" s="341">
        <f t="shared" si="1"/>
        <v>0</v>
      </c>
      <c r="N21" s="341">
        <f t="shared" si="2"/>
        <v>0</v>
      </c>
      <c r="O21" s="341"/>
      <c r="P21" s="341">
        <v>0</v>
      </c>
    </row>
    <row r="22" spans="1:16" ht="12.75" customHeight="1">
      <c r="A22" s="333" t="s">
        <v>465</v>
      </c>
      <c r="B22" s="341">
        <v>0</v>
      </c>
      <c r="C22" s="326">
        <v>0</v>
      </c>
      <c r="D22" s="326">
        <v>0</v>
      </c>
      <c r="E22" s="326">
        <v>0</v>
      </c>
      <c r="F22" s="326">
        <v>0</v>
      </c>
      <c r="G22" s="326">
        <v>0</v>
      </c>
      <c r="H22" s="326">
        <v>0</v>
      </c>
      <c r="I22" s="326">
        <v>0</v>
      </c>
      <c r="J22" s="326">
        <v>0</v>
      </c>
      <c r="K22" s="326">
        <v>0</v>
      </c>
      <c r="L22" s="326">
        <v>0</v>
      </c>
      <c r="M22" s="341">
        <f t="shared" si="1"/>
        <v>0</v>
      </c>
      <c r="N22" s="341">
        <f t="shared" si="2"/>
        <v>0</v>
      </c>
      <c r="O22" s="341"/>
      <c r="P22" s="341">
        <v>0</v>
      </c>
    </row>
    <row r="23" spans="1:16" ht="12.75" customHeight="1">
      <c r="A23" s="333" t="s">
        <v>341</v>
      </c>
      <c r="B23" s="341">
        <v>8.6569000000000007E-2</v>
      </c>
      <c r="C23" s="326">
        <v>0</v>
      </c>
      <c r="D23" s="326">
        <v>0</v>
      </c>
      <c r="E23" s="326">
        <v>0</v>
      </c>
      <c r="F23" s="326">
        <v>0</v>
      </c>
      <c r="G23" s="326">
        <v>0</v>
      </c>
      <c r="H23" s="326">
        <v>0</v>
      </c>
      <c r="I23" s="326">
        <v>0</v>
      </c>
      <c r="J23" s="326">
        <v>0</v>
      </c>
      <c r="K23" s="326">
        <v>0</v>
      </c>
      <c r="L23" s="326">
        <v>0</v>
      </c>
      <c r="M23" s="341">
        <f t="shared" si="1"/>
        <v>0</v>
      </c>
      <c r="N23" s="341">
        <f t="shared" si="2"/>
        <v>8.6569000000000007E-2</v>
      </c>
      <c r="O23" s="341"/>
      <c r="P23" s="341">
        <v>0</v>
      </c>
    </row>
    <row r="24" spans="1:16" ht="12.75" customHeight="1">
      <c r="A24" s="333" t="s">
        <v>403</v>
      </c>
      <c r="B24" s="341">
        <v>0</v>
      </c>
      <c r="C24" s="326">
        <v>0</v>
      </c>
      <c r="D24" s="326">
        <v>0</v>
      </c>
      <c r="E24" s="326">
        <v>0</v>
      </c>
      <c r="F24" s="326">
        <v>0</v>
      </c>
      <c r="G24" s="326">
        <v>0</v>
      </c>
      <c r="H24" s="326">
        <v>0</v>
      </c>
      <c r="I24" s="326">
        <v>0</v>
      </c>
      <c r="J24" s="326">
        <v>0</v>
      </c>
      <c r="K24" s="326">
        <v>0</v>
      </c>
      <c r="L24" s="326">
        <v>0</v>
      </c>
      <c r="M24" s="341">
        <f t="shared" si="1"/>
        <v>0</v>
      </c>
      <c r="N24" s="341">
        <f t="shared" si="2"/>
        <v>0</v>
      </c>
      <c r="O24" s="341"/>
      <c r="P24" s="341">
        <v>0</v>
      </c>
    </row>
    <row r="25" spans="1:16" ht="12.75" customHeight="1">
      <c r="A25" s="333" t="s">
        <v>466</v>
      </c>
      <c r="B25" s="341">
        <v>0</v>
      </c>
      <c r="C25" s="326">
        <v>0</v>
      </c>
      <c r="D25" s="326">
        <v>0</v>
      </c>
      <c r="E25" s="326">
        <v>0</v>
      </c>
      <c r="F25" s="326">
        <v>0</v>
      </c>
      <c r="G25" s="326">
        <v>0</v>
      </c>
      <c r="H25" s="326">
        <v>0</v>
      </c>
      <c r="I25" s="326">
        <v>0</v>
      </c>
      <c r="J25" s="326">
        <v>0</v>
      </c>
      <c r="K25" s="326">
        <v>0</v>
      </c>
      <c r="L25" s="326">
        <v>0</v>
      </c>
      <c r="M25" s="341">
        <f t="shared" si="1"/>
        <v>0</v>
      </c>
      <c r="N25" s="341">
        <f t="shared" si="2"/>
        <v>0</v>
      </c>
      <c r="O25" s="341"/>
      <c r="P25" s="341">
        <v>0</v>
      </c>
    </row>
    <row r="26" spans="1:16" ht="12.75" customHeight="1">
      <c r="A26" s="333" t="s">
        <v>458</v>
      </c>
      <c r="B26" s="341">
        <v>0</v>
      </c>
      <c r="C26" s="326">
        <v>0</v>
      </c>
      <c r="D26" s="326">
        <v>0</v>
      </c>
      <c r="E26" s="326">
        <v>0</v>
      </c>
      <c r="F26" s="326">
        <v>0</v>
      </c>
      <c r="G26" s="326">
        <v>0</v>
      </c>
      <c r="H26" s="326">
        <v>0</v>
      </c>
      <c r="I26" s="326">
        <v>0</v>
      </c>
      <c r="J26" s="326">
        <v>0</v>
      </c>
      <c r="K26" s="326">
        <v>0</v>
      </c>
      <c r="L26" s="326">
        <v>0</v>
      </c>
      <c r="M26" s="341">
        <f t="shared" si="1"/>
        <v>0</v>
      </c>
      <c r="N26" s="341">
        <f t="shared" si="2"/>
        <v>0</v>
      </c>
      <c r="O26" s="341"/>
      <c r="P26" s="341">
        <v>0</v>
      </c>
    </row>
    <row r="27" spans="1:16" ht="12.75" customHeight="1">
      <c r="A27" s="333" t="s">
        <v>185</v>
      </c>
      <c r="B27" s="341">
        <v>0.120563</v>
      </c>
      <c r="C27" s="326">
        <v>0</v>
      </c>
      <c r="D27" s="326">
        <v>0</v>
      </c>
      <c r="E27" s="326">
        <v>0</v>
      </c>
      <c r="F27" s="326">
        <v>0</v>
      </c>
      <c r="G27" s="326">
        <v>0</v>
      </c>
      <c r="H27" s="326">
        <v>0</v>
      </c>
      <c r="I27" s="326">
        <v>0</v>
      </c>
      <c r="J27" s="326">
        <v>1.5761320000000003</v>
      </c>
      <c r="K27" s="326">
        <v>0</v>
      </c>
      <c r="L27" s="326">
        <v>0.47455900000000006</v>
      </c>
      <c r="M27" s="341">
        <f t="shared" si="1"/>
        <v>2.0506910000000005</v>
      </c>
      <c r="N27" s="341">
        <f t="shared" si="2"/>
        <v>2.1712540000000007</v>
      </c>
      <c r="O27" s="341"/>
      <c r="P27" s="341">
        <v>0</v>
      </c>
    </row>
    <row r="28" spans="1:16" ht="12.75" customHeight="1">
      <c r="A28" s="333" t="s">
        <v>410</v>
      </c>
      <c r="B28" s="341">
        <v>0</v>
      </c>
      <c r="C28" s="326">
        <v>0</v>
      </c>
      <c r="D28" s="326">
        <v>0</v>
      </c>
      <c r="E28" s="326">
        <v>0</v>
      </c>
      <c r="F28" s="326">
        <v>0</v>
      </c>
      <c r="G28" s="326">
        <v>0</v>
      </c>
      <c r="H28" s="326">
        <v>0</v>
      </c>
      <c r="I28" s="326">
        <v>0</v>
      </c>
      <c r="J28" s="326">
        <v>0</v>
      </c>
      <c r="K28" s="326">
        <v>0</v>
      </c>
      <c r="L28" s="326">
        <v>0</v>
      </c>
      <c r="M28" s="341">
        <f t="shared" si="1"/>
        <v>0</v>
      </c>
      <c r="N28" s="341">
        <f t="shared" si="2"/>
        <v>0</v>
      </c>
      <c r="O28" s="341"/>
      <c r="P28" s="341">
        <v>0</v>
      </c>
    </row>
    <row r="29" spans="1:16" ht="12.75" customHeight="1">
      <c r="A29" s="333" t="s">
        <v>467</v>
      </c>
      <c r="B29" s="341">
        <v>0</v>
      </c>
      <c r="C29" s="326">
        <v>0</v>
      </c>
      <c r="D29" s="326">
        <v>0</v>
      </c>
      <c r="E29" s="326">
        <v>0</v>
      </c>
      <c r="F29" s="326">
        <v>0</v>
      </c>
      <c r="G29" s="326">
        <v>0</v>
      </c>
      <c r="H29" s="326">
        <v>0</v>
      </c>
      <c r="I29" s="326">
        <v>0</v>
      </c>
      <c r="J29" s="326">
        <v>0</v>
      </c>
      <c r="K29" s="326">
        <v>0</v>
      </c>
      <c r="L29" s="326">
        <v>0</v>
      </c>
      <c r="M29" s="341">
        <f t="shared" si="1"/>
        <v>0</v>
      </c>
      <c r="N29" s="341">
        <f t="shared" si="2"/>
        <v>0</v>
      </c>
      <c r="O29" s="341"/>
      <c r="P29" s="341">
        <v>0</v>
      </c>
    </row>
    <row r="30" spans="1:16" ht="12.75" customHeight="1">
      <c r="A30" s="333" t="s">
        <v>468</v>
      </c>
      <c r="B30" s="341">
        <v>0</v>
      </c>
      <c r="C30" s="326">
        <v>0</v>
      </c>
      <c r="D30" s="326">
        <v>0</v>
      </c>
      <c r="E30" s="326">
        <v>0</v>
      </c>
      <c r="F30" s="326">
        <v>0</v>
      </c>
      <c r="G30" s="326">
        <v>0</v>
      </c>
      <c r="H30" s="326">
        <v>0</v>
      </c>
      <c r="I30" s="326">
        <v>0</v>
      </c>
      <c r="J30" s="326">
        <v>0</v>
      </c>
      <c r="K30" s="326">
        <v>0</v>
      </c>
      <c r="L30" s="326">
        <v>0</v>
      </c>
      <c r="M30" s="341">
        <f t="shared" si="1"/>
        <v>0</v>
      </c>
      <c r="N30" s="341">
        <f t="shared" si="2"/>
        <v>0</v>
      </c>
      <c r="O30" s="341"/>
      <c r="P30" s="341">
        <v>0</v>
      </c>
    </row>
    <row r="31" spans="1:16" ht="12.75" customHeight="1">
      <c r="A31" s="333" t="s">
        <v>469</v>
      </c>
      <c r="B31" s="341">
        <v>0</v>
      </c>
      <c r="C31" s="326">
        <v>0</v>
      </c>
      <c r="D31" s="326">
        <v>0</v>
      </c>
      <c r="E31" s="326">
        <v>0</v>
      </c>
      <c r="F31" s="326">
        <v>0</v>
      </c>
      <c r="G31" s="326">
        <v>0</v>
      </c>
      <c r="H31" s="326">
        <v>0</v>
      </c>
      <c r="I31" s="326">
        <v>0</v>
      </c>
      <c r="J31" s="326">
        <v>0</v>
      </c>
      <c r="K31" s="326">
        <v>0</v>
      </c>
      <c r="L31" s="326">
        <v>0</v>
      </c>
      <c r="M31" s="341">
        <f t="shared" si="1"/>
        <v>0</v>
      </c>
      <c r="N31" s="341">
        <f t="shared" si="2"/>
        <v>0</v>
      </c>
      <c r="O31" s="341"/>
      <c r="P31" s="341">
        <v>0</v>
      </c>
    </row>
    <row r="32" spans="1:16" ht="12.75" customHeight="1">
      <c r="A32" s="333" t="s">
        <v>470</v>
      </c>
      <c r="B32" s="341">
        <v>0</v>
      </c>
      <c r="C32" s="326">
        <v>0</v>
      </c>
      <c r="D32" s="326">
        <v>0</v>
      </c>
      <c r="E32" s="326">
        <v>0</v>
      </c>
      <c r="F32" s="326">
        <v>0</v>
      </c>
      <c r="G32" s="326">
        <v>0</v>
      </c>
      <c r="H32" s="326">
        <v>0</v>
      </c>
      <c r="I32" s="326">
        <v>0</v>
      </c>
      <c r="J32" s="326">
        <v>0</v>
      </c>
      <c r="K32" s="326">
        <v>0</v>
      </c>
      <c r="L32" s="326">
        <v>0</v>
      </c>
      <c r="M32" s="341">
        <f t="shared" si="1"/>
        <v>0</v>
      </c>
      <c r="N32" s="341">
        <f t="shared" si="2"/>
        <v>0</v>
      </c>
      <c r="O32" s="341"/>
      <c r="P32" s="341">
        <v>0</v>
      </c>
    </row>
    <row r="33" spans="1:16" ht="12.75" customHeight="1">
      <c r="A33" s="333" t="s">
        <v>471</v>
      </c>
      <c r="B33" s="341">
        <v>0</v>
      </c>
      <c r="C33" s="326">
        <v>0</v>
      </c>
      <c r="D33" s="326">
        <v>0</v>
      </c>
      <c r="E33" s="326">
        <v>0</v>
      </c>
      <c r="F33" s="326">
        <v>0</v>
      </c>
      <c r="G33" s="326">
        <v>0</v>
      </c>
      <c r="H33" s="326">
        <v>0</v>
      </c>
      <c r="I33" s="326">
        <v>0</v>
      </c>
      <c r="J33" s="326">
        <v>0</v>
      </c>
      <c r="K33" s="326">
        <v>0</v>
      </c>
      <c r="L33" s="326">
        <v>0</v>
      </c>
      <c r="M33" s="341">
        <f t="shared" si="1"/>
        <v>0</v>
      </c>
      <c r="N33" s="341">
        <f t="shared" si="2"/>
        <v>0</v>
      </c>
      <c r="O33" s="341"/>
      <c r="P33" s="341">
        <v>0</v>
      </c>
    </row>
    <row r="34" spans="1:16" ht="12.75" customHeight="1">
      <c r="A34" s="333" t="s">
        <v>472</v>
      </c>
      <c r="B34" s="341">
        <v>0</v>
      </c>
      <c r="C34" s="326">
        <v>0</v>
      </c>
      <c r="D34" s="326">
        <v>0</v>
      </c>
      <c r="E34" s="326">
        <v>0</v>
      </c>
      <c r="F34" s="326">
        <v>0</v>
      </c>
      <c r="G34" s="326">
        <v>0</v>
      </c>
      <c r="H34" s="326">
        <v>0</v>
      </c>
      <c r="I34" s="326">
        <v>0</v>
      </c>
      <c r="J34" s="326">
        <v>0</v>
      </c>
      <c r="K34" s="326">
        <v>0</v>
      </c>
      <c r="L34" s="326">
        <v>0</v>
      </c>
      <c r="M34" s="341">
        <f t="shared" si="1"/>
        <v>0</v>
      </c>
      <c r="N34" s="341">
        <f t="shared" si="2"/>
        <v>0</v>
      </c>
      <c r="O34" s="341"/>
      <c r="P34" s="341">
        <v>0</v>
      </c>
    </row>
    <row r="35" spans="1:16" ht="12.75" customHeight="1">
      <c r="A35" s="333" t="s">
        <v>330</v>
      </c>
      <c r="B35" s="341">
        <v>0</v>
      </c>
      <c r="C35" s="326">
        <v>0</v>
      </c>
      <c r="D35" s="326">
        <v>0</v>
      </c>
      <c r="E35" s="326">
        <v>0</v>
      </c>
      <c r="F35" s="326">
        <v>0</v>
      </c>
      <c r="G35" s="326">
        <v>0</v>
      </c>
      <c r="H35" s="326">
        <v>0</v>
      </c>
      <c r="I35" s="326">
        <v>0</v>
      </c>
      <c r="J35" s="326">
        <v>1.9000000000000001E-5</v>
      </c>
      <c r="K35" s="326">
        <v>0</v>
      </c>
      <c r="L35" s="326">
        <v>0</v>
      </c>
      <c r="M35" s="341">
        <f t="shared" si="1"/>
        <v>1.9000000000000001E-5</v>
      </c>
      <c r="N35" s="341">
        <f t="shared" si="2"/>
        <v>1.9000000000000001E-5</v>
      </c>
      <c r="O35" s="341"/>
      <c r="P35" s="341">
        <v>0</v>
      </c>
    </row>
    <row r="36" spans="1:16" ht="12.75" customHeight="1">
      <c r="A36" s="333" t="s">
        <v>636</v>
      </c>
      <c r="B36" s="341">
        <v>94.920804000000004</v>
      </c>
      <c r="C36" s="326">
        <v>0</v>
      </c>
      <c r="D36" s="326">
        <v>0</v>
      </c>
      <c r="E36" s="326">
        <v>0</v>
      </c>
      <c r="F36" s="326">
        <v>0</v>
      </c>
      <c r="G36" s="326">
        <v>0</v>
      </c>
      <c r="H36" s="326">
        <v>0</v>
      </c>
      <c r="I36" s="326">
        <v>0</v>
      </c>
      <c r="J36" s="326">
        <v>0</v>
      </c>
      <c r="K36" s="326">
        <v>0</v>
      </c>
      <c r="L36" s="326">
        <v>0</v>
      </c>
      <c r="M36" s="341">
        <f t="shared" si="1"/>
        <v>0</v>
      </c>
      <c r="N36" s="341">
        <f t="shared" si="2"/>
        <v>94.920804000000004</v>
      </c>
      <c r="O36" s="341"/>
      <c r="P36" s="341">
        <v>0</v>
      </c>
    </row>
    <row r="37" spans="1:16" ht="12.75" customHeight="1">
      <c r="A37" s="333" t="s">
        <v>332</v>
      </c>
      <c r="B37" s="341">
        <v>0</v>
      </c>
      <c r="C37" s="326">
        <v>0</v>
      </c>
      <c r="D37" s="326">
        <v>0</v>
      </c>
      <c r="E37" s="326">
        <v>0</v>
      </c>
      <c r="F37" s="326">
        <v>0</v>
      </c>
      <c r="G37" s="326">
        <v>0</v>
      </c>
      <c r="H37" s="326">
        <v>0</v>
      </c>
      <c r="I37" s="326">
        <v>0</v>
      </c>
      <c r="J37" s="326">
        <v>0</v>
      </c>
      <c r="K37" s="326">
        <v>0</v>
      </c>
      <c r="L37" s="326">
        <v>0</v>
      </c>
      <c r="M37" s="341">
        <f t="shared" si="1"/>
        <v>0</v>
      </c>
      <c r="N37" s="341">
        <f t="shared" si="2"/>
        <v>0</v>
      </c>
      <c r="O37" s="341"/>
      <c r="P37" s="341">
        <v>0</v>
      </c>
    </row>
    <row r="38" spans="1:16" ht="12.75" customHeight="1">
      <c r="A38" s="333" t="s">
        <v>414</v>
      </c>
      <c r="B38" s="341">
        <v>0</v>
      </c>
      <c r="C38" s="326">
        <v>0</v>
      </c>
      <c r="D38" s="326">
        <v>0</v>
      </c>
      <c r="E38" s="326">
        <v>0</v>
      </c>
      <c r="F38" s="326">
        <v>0</v>
      </c>
      <c r="G38" s="326">
        <v>0</v>
      </c>
      <c r="H38" s="326">
        <v>0</v>
      </c>
      <c r="I38" s="326">
        <v>0</v>
      </c>
      <c r="J38" s="326">
        <v>0</v>
      </c>
      <c r="K38" s="326">
        <v>0</v>
      </c>
      <c r="L38" s="326">
        <v>0</v>
      </c>
      <c r="M38" s="341">
        <f t="shared" si="1"/>
        <v>0</v>
      </c>
      <c r="N38" s="341">
        <f t="shared" si="2"/>
        <v>0</v>
      </c>
      <c r="O38" s="341"/>
      <c r="P38" s="341">
        <v>0</v>
      </c>
    </row>
    <row r="39" spans="1:16" ht="12.75" customHeight="1">
      <c r="A39" s="333" t="s">
        <v>473</v>
      </c>
      <c r="B39" s="341">
        <v>0</v>
      </c>
      <c r="C39" s="326">
        <v>0</v>
      </c>
      <c r="D39" s="326">
        <v>0</v>
      </c>
      <c r="E39" s="326">
        <v>0</v>
      </c>
      <c r="F39" s="326">
        <v>0</v>
      </c>
      <c r="G39" s="326">
        <v>0</v>
      </c>
      <c r="H39" s="326">
        <v>0</v>
      </c>
      <c r="I39" s="326">
        <v>0</v>
      </c>
      <c r="J39" s="326">
        <v>0</v>
      </c>
      <c r="K39" s="326">
        <v>0</v>
      </c>
      <c r="L39" s="326">
        <v>0</v>
      </c>
      <c r="M39" s="341">
        <f t="shared" si="1"/>
        <v>0</v>
      </c>
      <c r="N39" s="341">
        <f t="shared" si="2"/>
        <v>0</v>
      </c>
      <c r="O39" s="341"/>
      <c r="P39" s="341">
        <v>0</v>
      </c>
    </row>
    <row r="40" spans="1:16" ht="12.75" customHeight="1">
      <c r="A40" s="333" t="s">
        <v>475</v>
      </c>
      <c r="B40" s="341">
        <v>0</v>
      </c>
      <c r="C40" s="326">
        <v>0</v>
      </c>
      <c r="D40" s="326">
        <v>0</v>
      </c>
      <c r="E40" s="326">
        <v>0</v>
      </c>
      <c r="F40" s="326">
        <v>0</v>
      </c>
      <c r="G40" s="326">
        <v>0</v>
      </c>
      <c r="H40" s="326">
        <v>0</v>
      </c>
      <c r="I40" s="326">
        <v>0</v>
      </c>
      <c r="J40" s="326">
        <v>0</v>
      </c>
      <c r="K40" s="326">
        <v>0</v>
      </c>
      <c r="L40" s="326">
        <v>0</v>
      </c>
      <c r="M40" s="341">
        <f t="shared" si="1"/>
        <v>0</v>
      </c>
      <c r="N40" s="341">
        <f t="shared" si="2"/>
        <v>0</v>
      </c>
      <c r="O40" s="341"/>
      <c r="P40" s="341">
        <v>0</v>
      </c>
    </row>
    <row r="41" spans="1:16" ht="12.75" customHeight="1">
      <c r="A41" s="333" t="s">
        <v>407</v>
      </c>
      <c r="B41" s="341">
        <v>0</v>
      </c>
      <c r="C41" s="326">
        <v>0</v>
      </c>
      <c r="D41" s="326">
        <v>0</v>
      </c>
      <c r="E41" s="326">
        <v>0</v>
      </c>
      <c r="F41" s="326">
        <v>0</v>
      </c>
      <c r="G41" s="326">
        <v>0</v>
      </c>
      <c r="H41" s="326">
        <v>0</v>
      </c>
      <c r="I41" s="326">
        <v>0</v>
      </c>
      <c r="J41" s="326">
        <v>0</v>
      </c>
      <c r="K41" s="326">
        <v>0</v>
      </c>
      <c r="L41" s="326">
        <v>0</v>
      </c>
      <c r="M41" s="341">
        <f t="shared" si="1"/>
        <v>0</v>
      </c>
      <c r="N41" s="341">
        <f t="shared" si="2"/>
        <v>0</v>
      </c>
      <c r="O41" s="341"/>
      <c r="P41" s="341">
        <v>0</v>
      </c>
    </row>
    <row r="42" spans="1:16" ht="12.75" customHeight="1">
      <c r="A42" s="333" t="s">
        <v>474</v>
      </c>
      <c r="B42" s="341">
        <v>0</v>
      </c>
      <c r="C42" s="326">
        <v>0</v>
      </c>
      <c r="D42" s="326">
        <v>0</v>
      </c>
      <c r="E42" s="326">
        <v>0</v>
      </c>
      <c r="F42" s="326">
        <v>0</v>
      </c>
      <c r="G42" s="326">
        <v>0</v>
      </c>
      <c r="H42" s="326">
        <v>0</v>
      </c>
      <c r="I42" s="326">
        <v>0</v>
      </c>
      <c r="J42" s="326">
        <v>0</v>
      </c>
      <c r="K42" s="326">
        <v>0</v>
      </c>
      <c r="L42" s="326">
        <v>0</v>
      </c>
      <c r="M42" s="341">
        <f t="shared" si="1"/>
        <v>0</v>
      </c>
      <c r="N42" s="341">
        <f t="shared" si="2"/>
        <v>0</v>
      </c>
      <c r="O42" s="341"/>
      <c r="P42" s="341">
        <v>0</v>
      </c>
    </row>
    <row r="43" spans="1:16" ht="12.75" customHeight="1">
      <c r="A43" s="333" t="s">
        <v>186</v>
      </c>
      <c r="B43" s="341">
        <v>0</v>
      </c>
      <c r="C43" s="326">
        <v>0</v>
      </c>
      <c r="D43" s="326">
        <v>0</v>
      </c>
      <c r="E43" s="326">
        <v>0</v>
      </c>
      <c r="F43" s="326">
        <v>0</v>
      </c>
      <c r="G43" s="326">
        <v>0</v>
      </c>
      <c r="H43" s="326">
        <v>0</v>
      </c>
      <c r="I43" s="326">
        <v>0</v>
      </c>
      <c r="J43" s="326">
        <v>0.13228199999999998</v>
      </c>
      <c r="K43" s="326">
        <v>9.3699999999999999E-3</v>
      </c>
      <c r="L43" s="326">
        <v>0</v>
      </c>
      <c r="M43" s="341">
        <f t="shared" si="1"/>
        <v>0.14165199999999997</v>
      </c>
      <c r="N43" s="341">
        <f t="shared" si="2"/>
        <v>0.14165199999999997</v>
      </c>
      <c r="O43" s="341"/>
      <c r="P43" s="341">
        <v>0</v>
      </c>
    </row>
    <row r="44" spans="1:16" ht="12.75" customHeight="1">
      <c r="A44" s="333" t="s">
        <v>454</v>
      </c>
      <c r="B44" s="341">
        <v>0</v>
      </c>
      <c r="C44" s="326">
        <v>0</v>
      </c>
      <c r="D44" s="326">
        <v>0</v>
      </c>
      <c r="E44" s="326">
        <v>0</v>
      </c>
      <c r="F44" s="326">
        <v>0</v>
      </c>
      <c r="G44" s="326">
        <v>0</v>
      </c>
      <c r="H44" s="326">
        <v>0</v>
      </c>
      <c r="I44" s="326">
        <v>0</v>
      </c>
      <c r="J44" s="326">
        <v>0</v>
      </c>
      <c r="K44" s="326">
        <v>0</v>
      </c>
      <c r="L44" s="326">
        <v>0</v>
      </c>
      <c r="M44" s="341">
        <f t="shared" si="1"/>
        <v>0</v>
      </c>
      <c r="N44" s="341">
        <f t="shared" si="2"/>
        <v>0</v>
      </c>
      <c r="O44" s="341"/>
      <c r="P44" s="341">
        <v>0</v>
      </c>
    </row>
    <row r="45" spans="1:16" ht="12.75" customHeight="1">
      <c r="A45" s="333" t="s">
        <v>476</v>
      </c>
      <c r="B45" s="341">
        <v>0</v>
      </c>
      <c r="C45" s="326">
        <v>0</v>
      </c>
      <c r="D45" s="326">
        <v>0</v>
      </c>
      <c r="E45" s="326">
        <v>0</v>
      </c>
      <c r="F45" s="326">
        <v>0</v>
      </c>
      <c r="G45" s="326">
        <v>0</v>
      </c>
      <c r="H45" s="326">
        <v>0</v>
      </c>
      <c r="I45" s="326">
        <v>0</v>
      </c>
      <c r="J45" s="326">
        <v>0</v>
      </c>
      <c r="K45" s="326">
        <v>0</v>
      </c>
      <c r="L45" s="326">
        <v>0</v>
      </c>
      <c r="M45" s="341">
        <f t="shared" si="1"/>
        <v>0</v>
      </c>
      <c r="N45" s="341">
        <f t="shared" si="2"/>
        <v>0</v>
      </c>
      <c r="O45" s="341"/>
      <c r="P45" s="341">
        <v>0</v>
      </c>
    </row>
    <row r="46" spans="1:16" ht="12.75" customHeight="1">
      <c r="A46" s="333" t="s">
        <v>209</v>
      </c>
      <c r="B46" s="341">
        <v>0</v>
      </c>
      <c r="C46" s="326">
        <v>0</v>
      </c>
      <c r="D46" s="326">
        <v>0</v>
      </c>
      <c r="E46" s="326">
        <v>0</v>
      </c>
      <c r="F46" s="326">
        <v>0</v>
      </c>
      <c r="G46" s="326">
        <v>0</v>
      </c>
      <c r="H46" s="326">
        <v>0</v>
      </c>
      <c r="I46" s="326">
        <v>0</v>
      </c>
      <c r="J46" s="326">
        <v>2.6600000000000001E-4</v>
      </c>
      <c r="K46" s="326">
        <v>0</v>
      </c>
      <c r="L46" s="326">
        <v>0</v>
      </c>
      <c r="M46" s="341">
        <f t="shared" si="1"/>
        <v>2.6600000000000001E-4</v>
      </c>
      <c r="N46" s="341">
        <f t="shared" si="2"/>
        <v>2.6600000000000001E-4</v>
      </c>
      <c r="O46" s="341"/>
      <c r="P46" s="341">
        <v>0</v>
      </c>
    </row>
    <row r="47" spans="1:16" ht="12.75" customHeight="1">
      <c r="A47" s="333" t="s">
        <v>637</v>
      </c>
      <c r="B47" s="341">
        <v>0</v>
      </c>
      <c r="C47" s="326">
        <v>4.1121000000000005E-2</v>
      </c>
      <c r="D47" s="326">
        <v>0</v>
      </c>
      <c r="E47" s="326">
        <v>0</v>
      </c>
      <c r="F47" s="326">
        <v>162.89679700000002</v>
      </c>
      <c r="G47" s="326">
        <v>0</v>
      </c>
      <c r="H47" s="326">
        <v>485.78868700000004</v>
      </c>
      <c r="I47" s="326">
        <v>0</v>
      </c>
      <c r="J47" s="326">
        <v>0.24034799999999998</v>
      </c>
      <c r="K47" s="326">
        <v>0</v>
      </c>
      <c r="L47" s="326">
        <v>12.737183</v>
      </c>
      <c r="M47" s="341">
        <f t="shared" si="1"/>
        <v>661.70413600000006</v>
      </c>
      <c r="N47" s="341">
        <f t="shared" si="2"/>
        <v>661.70413600000006</v>
      </c>
      <c r="O47" s="341"/>
      <c r="P47" s="341">
        <v>0</v>
      </c>
    </row>
    <row r="48" spans="1:16" ht="12.75" customHeight="1">
      <c r="A48" s="333" t="s">
        <v>393</v>
      </c>
      <c r="B48" s="341">
        <v>1.5789999999999999E-3</v>
      </c>
      <c r="C48" s="326">
        <v>0</v>
      </c>
      <c r="D48" s="326">
        <v>0</v>
      </c>
      <c r="E48" s="326">
        <v>0</v>
      </c>
      <c r="F48" s="326">
        <v>0</v>
      </c>
      <c r="G48" s="326">
        <v>0</v>
      </c>
      <c r="H48" s="326">
        <v>45.541101000000005</v>
      </c>
      <c r="I48" s="326">
        <v>0.143091</v>
      </c>
      <c r="J48" s="326">
        <v>2.9989999999999995E-3</v>
      </c>
      <c r="K48" s="326">
        <v>6.5637379999999999</v>
      </c>
      <c r="L48" s="326">
        <v>4.274E-3</v>
      </c>
      <c r="M48" s="341">
        <f t="shared" si="1"/>
        <v>52.255203000000009</v>
      </c>
      <c r="N48" s="341">
        <f t="shared" si="2"/>
        <v>52.256782000000008</v>
      </c>
      <c r="O48" s="341"/>
      <c r="P48" s="341">
        <v>0</v>
      </c>
    </row>
    <row r="49" spans="1:16" ht="12.75" customHeight="1">
      <c r="A49" s="333" t="s">
        <v>349</v>
      </c>
      <c r="B49" s="341">
        <v>0</v>
      </c>
      <c r="C49" s="326">
        <v>0</v>
      </c>
      <c r="D49" s="326">
        <v>0</v>
      </c>
      <c r="E49" s="326">
        <v>0</v>
      </c>
      <c r="F49" s="326">
        <v>0</v>
      </c>
      <c r="G49" s="326">
        <v>0</v>
      </c>
      <c r="H49" s="326">
        <v>0</v>
      </c>
      <c r="I49" s="326">
        <v>0</v>
      </c>
      <c r="J49" s="326">
        <v>0</v>
      </c>
      <c r="K49" s="326">
        <v>0</v>
      </c>
      <c r="L49" s="326">
        <v>0</v>
      </c>
      <c r="M49" s="341">
        <f t="shared" si="1"/>
        <v>0</v>
      </c>
      <c r="N49" s="341">
        <f t="shared" si="2"/>
        <v>0</v>
      </c>
      <c r="O49" s="341"/>
      <c r="P49" s="341">
        <v>0</v>
      </c>
    </row>
    <row r="50" spans="1:16" ht="12.75" customHeight="1">
      <c r="A50" s="333" t="s">
        <v>394</v>
      </c>
      <c r="B50" s="341">
        <v>0</v>
      </c>
      <c r="C50" s="326">
        <v>0</v>
      </c>
      <c r="D50" s="326">
        <v>0</v>
      </c>
      <c r="E50" s="326">
        <v>0</v>
      </c>
      <c r="F50" s="326">
        <v>0</v>
      </c>
      <c r="G50" s="326">
        <v>0</v>
      </c>
      <c r="H50" s="326">
        <v>0</v>
      </c>
      <c r="I50" s="326">
        <v>0</v>
      </c>
      <c r="J50" s="326">
        <v>0</v>
      </c>
      <c r="K50" s="326">
        <v>0</v>
      </c>
      <c r="L50" s="326">
        <v>0</v>
      </c>
      <c r="M50" s="341">
        <f t="shared" si="1"/>
        <v>0</v>
      </c>
      <c r="N50" s="341">
        <f t="shared" si="2"/>
        <v>0</v>
      </c>
      <c r="O50" s="341"/>
      <c r="P50" s="341">
        <v>0</v>
      </c>
    </row>
    <row r="51" spans="1:16" ht="12.75" customHeight="1">
      <c r="A51" s="333" t="s">
        <v>550</v>
      </c>
      <c r="B51" s="341">
        <v>0</v>
      </c>
      <c r="C51" s="326">
        <v>0</v>
      </c>
      <c r="D51" s="326">
        <v>0</v>
      </c>
      <c r="E51" s="326">
        <v>0</v>
      </c>
      <c r="F51" s="326">
        <v>0</v>
      </c>
      <c r="G51" s="326">
        <v>0</v>
      </c>
      <c r="H51" s="326">
        <v>0</v>
      </c>
      <c r="I51" s="326">
        <v>0</v>
      </c>
      <c r="J51" s="326">
        <v>0</v>
      </c>
      <c r="K51" s="326">
        <v>0</v>
      </c>
      <c r="L51" s="326">
        <v>0</v>
      </c>
      <c r="M51" s="341">
        <f t="shared" si="1"/>
        <v>0</v>
      </c>
      <c r="N51" s="341">
        <f t="shared" si="2"/>
        <v>0</v>
      </c>
      <c r="O51" s="341"/>
      <c r="P51" s="341">
        <v>0</v>
      </c>
    </row>
    <row r="52" spans="1:16" ht="12.75" customHeight="1">
      <c r="A52" s="333" t="s">
        <v>477</v>
      </c>
      <c r="B52" s="341">
        <v>0</v>
      </c>
      <c r="C52" s="326">
        <v>0</v>
      </c>
      <c r="D52" s="326">
        <v>0</v>
      </c>
      <c r="E52" s="326">
        <v>0</v>
      </c>
      <c r="F52" s="326">
        <v>0</v>
      </c>
      <c r="G52" s="326">
        <v>0</v>
      </c>
      <c r="H52" s="326">
        <v>0</v>
      </c>
      <c r="I52" s="326">
        <v>0</v>
      </c>
      <c r="J52" s="326">
        <v>0</v>
      </c>
      <c r="K52" s="326">
        <v>0</v>
      </c>
      <c r="L52" s="326">
        <v>0</v>
      </c>
      <c r="M52" s="341">
        <f t="shared" si="1"/>
        <v>0</v>
      </c>
      <c r="N52" s="341">
        <f t="shared" si="2"/>
        <v>0</v>
      </c>
      <c r="O52" s="341"/>
      <c r="P52" s="341">
        <v>0</v>
      </c>
    </row>
    <row r="53" spans="1:16" ht="12.75" customHeight="1">
      <c r="A53" s="333" t="s">
        <v>334</v>
      </c>
      <c r="B53" s="341">
        <v>0</v>
      </c>
      <c r="C53" s="326">
        <v>0</v>
      </c>
      <c r="D53" s="326">
        <v>0</v>
      </c>
      <c r="E53" s="326">
        <v>0</v>
      </c>
      <c r="F53" s="326">
        <v>0</v>
      </c>
      <c r="G53" s="326">
        <v>0</v>
      </c>
      <c r="H53" s="326">
        <v>0</v>
      </c>
      <c r="I53" s="326">
        <v>0</v>
      </c>
      <c r="J53" s="326">
        <v>0</v>
      </c>
      <c r="K53" s="326">
        <v>0</v>
      </c>
      <c r="L53" s="326">
        <v>0</v>
      </c>
      <c r="M53" s="341">
        <f t="shared" si="1"/>
        <v>0</v>
      </c>
      <c r="N53" s="341">
        <f t="shared" si="2"/>
        <v>0</v>
      </c>
      <c r="O53" s="341"/>
      <c r="P53" s="341">
        <v>0</v>
      </c>
    </row>
    <row r="54" spans="1:16" ht="12.75" customHeight="1">
      <c r="A54" s="333" t="s">
        <v>478</v>
      </c>
      <c r="B54" s="341">
        <v>0</v>
      </c>
      <c r="C54" s="326">
        <v>0</v>
      </c>
      <c r="D54" s="326">
        <v>0</v>
      </c>
      <c r="E54" s="326">
        <v>0</v>
      </c>
      <c r="F54" s="326">
        <v>0</v>
      </c>
      <c r="G54" s="326">
        <v>0</v>
      </c>
      <c r="H54" s="326">
        <v>0</v>
      </c>
      <c r="I54" s="326">
        <v>0</v>
      </c>
      <c r="J54" s="326">
        <v>0</v>
      </c>
      <c r="K54" s="326">
        <v>0</v>
      </c>
      <c r="L54" s="326">
        <v>0</v>
      </c>
      <c r="M54" s="341">
        <f t="shared" si="1"/>
        <v>0</v>
      </c>
      <c r="N54" s="341">
        <f t="shared" si="2"/>
        <v>0</v>
      </c>
      <c r="O54" s="341"/>
      <c r="P54" s="341">
        <v>0</v>
      </c>
    </row>
    <row r="55" spans="1:16" ht="12.75" customHeight="1">
      <c r="A55" s="333" t="s">
        <v>479</v>
      </c>
      <c r="B55" s="341">
        <v>0</v>
      </c>
      <c r="C55" s="326">
        <v>0</v>
      </c>
      <c r="D55" s="326">
        <v>0</v>
      </c>
      <c r="E55" s="326">
        <v>0</v>
      </c>
      <c r="F55" s="326">
        <v>0</v>
      </c>
      <c r="G55" s="326">
        <v>0</v>
      </c>
      <c r="H55" s="326">
        <v>0</v>
      </c>
      <c r="I55" s="326">
        <v>0</v>
      </c>
      <c r="J55" s="326">
        <v>0</v>
      </c>
      <c r="K55" s="326">
        <v>0</v>
      </c>
      <c r="L55" s="326">
        <v>0</v>
      </c>
      <c r="M55" s="341">
        <f t="shared" si="1"/>
        <v>0</v>
      </c>
      <c r="N55" s="341">
        <f t="shared" si="2"/>
        <v>0</v>
      </c>
      <c r="O55" s="341"/>
      <c r="P55" s="341">
        <v>0</v>
      </c>
    </row>
    <row r="56" spans="1:16" ht="12.75" customHeight="1">
      <c r="A56" s="333" t="s">
        <v>551</v>
      </c>
      <c r="B56" s="341">
        <v>0</v>
      </c>
      <c r="C56" s="326">
        <v>0</v>
      </c>
      <c r="D56" s="326">
        <v>0</v>
      </c>
      <c r="E56" s="326">
        <v>0</v>
      </c>
      <c r="F56" s="326">
        <v>0</v>
      </c>
      <c r="G56" s="326">
        <v>0</v>
      </c>
      <c r="H56" s="326">
        <v>0</v>
      </c>
      <c r="I56" s="326">
        <v>0</v>
      </c>
      <c r="J56" s="326">
        <v>0</v>
      </c>
      <c r="K56" s="326">
        <v>0</v>
      </c>
      <c r="L56" s="326">
        <v>0</v>
      </c>
      <c r="M56" s="341">
        <f t="shared" si="1"/>
        <v>0</v>
      </c>
      <c r="N56" s="341">
        <f t="shared" si="2"/>
        <v>0</v>
      </c>
      <c r="O56" s="341"/>
      <c r="P56" s="341">
        <v>0</v>
      </c>
    </row>
    <row r="57" spans="1:16" ht="12.75" customHeight="1">
      <c r="A57" s="333" t="s">
        <v>328</v>
      </c>
      <c r="B57" s="341">
        <v>0</v>
      </c>
      <c r="C57" s="326">
        <v>0</v>
      </c>
      <c r="D57" s="326">
        <v>0</v>
      </c>
      <c r="E57" s="326">
        <v>0</v>
      </c>
      <c r="F57" s="326">
        <v>0</v>
      </c>
      <c r="G57" s="326">
        <v>0</v>
      </c>
      <c r="H57" s="326">
        <v>0</v>
      </c>
      <c r="I57" s="326">
        <v>0</v>
      </c>
      <c r="J57" s="326">
        <v>0</v>
      </c>
      <c r="K57" s="326">
        <v>2.5254000000000002E-2</v>
      </c>
      <c r="L57" s="326">
        <v>0</v>
      </c>
      <c r="M57" s="341">
        <f t="shared" si="1"/>
        <v>2.5254000000000002E-2</v>
      </c>
      <c r="N57" s="341">
        <f t="shared" si="2"/>
        <v>2.5254000000000002E-2</v>
      </c>
      <c r="O57" s="341"/>
      <c r="P57" s="341">
        <v>0</v>
      </c>
    </row>
    <row r="58" spans="1:16" ht="12.75" customHeight="1">
      <c r="A58" s="333" t="s">
        <v>480</v>
      </c>
      <c r="B58" s="341">
        <v>0</v>
      </c>
      <c r="C58" s="326">
        <v>0</v>
      </c>
      <c r="D58" s="326">
        <v>0</v>
      </c>
      <c r="E58" s="326">
        <v>0</v>
      </c>
      <c r="F58" s="326">
        <v>0</v>
      </c>
      <c r="G58" s="326">
        <v>0</v>
      </c>
      <c r="H58" s="326">
        <v>0</v>
      </c>
      <c r="I58" s="326">
        <v>0</v>
      </c>
      <c r="J58" s="326">
        <v>0</v>
      </c>
      <c r="K58" s="326">
        <v>0</v>
      </c>
      <c r="L58" s="326">
        <v>0</v>
      </c>
      <c r="M58" s="341">
        <f t="shared" si="1"/>
        <v>0</v>
      </c>
      <c r="N58" s="341">
        <f t="shared" si="2"/>
        <v>0</v>
      </c>
      <c r="O58" s="341"/>
      <c r="P58" s="341">
        <v>0</v>
      </c>
    </row>
    <row r="59" spans="1:16" ht="12.75" customHeight="1">
      <c r="A59" s="333" t="s">
        <v>481</v>
      </c>
      <c r="B59" s="341">
        <v>0</v>
      </c>
      <c r="C59" s="326">
        <v>0</v>
      </c>
      <c r="D59" s="326">
        <v>0</v>
      </c>
      <c r="E59" s="326">
        <v>0</v>
      </c>
      <c r="F59" s="326">
        <v>0</v>
      </c>
      <c r="G59" s="326">
        <v>0</v>
      </c>
      <c r="H59" s="326">
        <v>0</v>
      </c>
      <c r="I59" s="326">
        <v>0</v>
      </c>
      <c r="J59" s="326">
        <v>0</v>
      </c>
      <c r="K59" s="326">
        <v>0</v>
      </c>
      <c r="L59" s="326">
        <v>0</v>
      </c>
      <c r="M59" s="341">
        <f t="shared" si="1"/>
        <v>0</v>
      </c>
      <c r="N59" s="341">
        <f t="shared" si="2"/>
        <v>0</v>
      </c>
      <c r="O59" s="341"/>
      <c r="P59" s="341">
        <v>0</v>
      </c>
    </row>
    <row r="60" spans="1:16" ht="12.75" customHeight="1">
      <c r="A60" s="333" t="s">
        <v>202</v>
      </c>
      <c r="B60" s="341">
        <v>0</v>
      </c>
      <c r="C60" s="326">
        <v>0</v>
      </c>
      <c r="D60" s="326">
        <v>0</v>
      </c>
      <c r="E60" s="326">
        <v>0</v>
      </c>
      <c r="F60" s="326">
        <v>0</v>
      </c>
      <c r="G60" s="326">
        <v>0</v>
      </c>
      <c r="H60" s="326">
        <v>0</v>
      </c>
      <c r="I60" s="326">
        <v>0</v>
      </c>
      <c r="J60" s="326">
        <v>9.9999999999999995E-7</v>
      </c>
      <c r="K60" s="326">
        <v>0</v>
      </c>
      <c r="L60" s="326">
        <v>0</v>
      </c>
      <c r="M60" s="341">
        <f t="shared" si="1"/>
        <v>9.9999999999999995E-7</v>
      </c>
      <c r="N60" s="341">
        <f t="shared" si="2"/>
        <v>9.9999999999999995E-7</v>
      </c>
      <c r="O60" s="341"/>
      <c r="P60" s="341">
        <v>0</v>
      </c>
    </row>
    <row r="61" spans="1:16" ht="12.75" customHeight="1">
      <c r="A61" s="333" t="s">
        <v>187</v>
      </c>
      <c r="B61" s="341">
        <v>1.9600000000000002E-4</v>
      </c>
      <c r="C61" s="326">
        <v>0</v>
      </c>
      <c r="D61" s="326">
        <v>0</v>
      </c>
      <c r="E61" s="326">
        <v>0</v>
      </c>
      <c r="F61" s="326">
        <v>0</v>
      </c>
      <c r="G61" s="326">
        <v>0</v>
      </c>
      <c r="H61" s="326">
        <v>0</v>
      </c>
      <c r="I61" s="326">
        <v>0</v>
      </c>
      <c r="J61" s="326">
        <v>1.555E-3</v>
      </c>
      <c r="K61" s="326">
        <v>0</v>
      </c>
      <c r="L61" s="326">
        <v>0</v>
      </c>
      <c r="M61" s="341">
        <f t="shared" si="1"/>
        <v>1.555E-3</v>
      </c>
      <c r="N61" s="341">
        <f t="shared" si="2"/>
        <v>1.751E-3</v>
      </c>
      <c r="O61" s="341"/>
      <c r="P61" s="341">
        <v>0</v>
      </c>
    </row>
    <row r="62" spans="1:16" ht="12.75" customHeight="1">
      <c r="A62" s="333" t="s">
        <v>482</v>
      </c>
      <c r="B62" s="341">
        <v>0</v>
      </c>
      <c r="C62" s="326">
        <v>0</v>
      </c>
      <c r="D62" s="326">
        <v>0</v>
      </c>
      <c r="E62" s="326">
        <v>0</v>
      </c>
      <c r="F62" s="326">
        <v>0</v>
      </c>
      <c r="G62" s="326">
        <v>0</v>
      </c>
      <c r="H62" s="326">
        <v>0</v>
      </c>
      <c r="I62" s="326">
        <v>0</v>
      </c>
      <c r="J62" s="326">
        <v>0</v>
      </c>
      <c r="K62" s="326">
        <v>0</v>
      </c>
      <c r="L62" s="326">
        <v>0</v>
      </c>
      <c r="M62" s="341">
        <f t="shared" si="1"/>
        <v>0</v>
      </c>
      <c r="N62" s="341">
        <f t="shared" si="2"/>
        <v>0</v>
      </c>
      <c r="O62" s="341"/>
      <c r="P62" s="341">
        <v>0</v>
      </c>
    </row>
    <row r="63" spans="1:16" ht="12.75" customHeight="1">
      <c r="A63" s="333" t="s">
        <v>483</v>
      </c>
      <c r="B63" s="341">
        <v>0</v>
      </c>
      <c r="C63" s="326">
        <v>0</v>
      </c>
      <c r="D63" s="326">
        <v>0</v>
      </c>
      <c r="E63" s="326">
        <v>0</v>
      </c>
      <c r="F63" s="326">
        <v>0</v>
      </c>
      <c r="G63" s="326">
        <v>0</v>
      </c>
      <c r="H63" s="326">
        <v>0</v>
      </c>
      <c r="I63" s="326">
        <v>0</v>
      </c>
      <c r="J63" s="326">
        <v>0</v>
      </c>
      <c r="K63" s="326">
        <v>0</v>
      </c>
      <c r="L63" s="326">
        <v>0</v>
      </c>
      <c r="M63" s="341">
        <f t="shared" si="1"/>
        <v>0</v>
      </c>
      <c r="N63" s="341">
        <f t="shared" si="2"/>
        <v>0</v>
      </c>
      <c r="O63" s="341"/>
      <c r="P63" s="341">
        <v>0</v>
      </c>
    </row>
    <row r="64" spans="1:16" ht="12.75" customHeight="1">
      <c r="A64" s="333" t="s">
        <v>484</v>
      </c>
      <c r="B64" s="341">
        <v>0</v>
      </c>
      <c r="C64" s="326">
        <v>0</v>
      </c>
      <c r="D64" s="326">
        <v>0</v>
      </c>
      <c r="E64" s="326">
        <v>0</v>
      </c>
      <c r="F64" s="326">
        <v>0</v>
      </c>
      <c r="G64" s="326">
        <v>0</v>
      </c>
      <c r="H64" s="326">
        <v>0</v>
      </c>
      <c r="I64" s="326">
        <v>0</v>
      </c>
      <c r="J64" s="326">
        <v>0</v>
      </c>
      <c r="K64" s="326">
        <v>0</v>
      </c>
      <c r="L64" s="326">
        <v>0</v>
      </c>
      <c r="M64" s="341">
        <f t="shared" si="1"/>
        <v>0</v>
      </c>
      <c r="N64" s="341">
        <f t="shared" si="2"/>
        <v>0</v>
      </c>
      <c r="O64" s="341"/>
      <c r="P64" s="341">
        <v>0</v>
      </c>
    </row>
    <row r="65" spans="1:16" ht="12.75" customHeight="1">
      <c r="A65" s="333" t="s">
        <v>485</v>
      </c>
      <c r="B65" s="341">
        <v>0</v>
      </c>
      <c r="C65" s="326">
        <v>0</v>
      </c>
      <c r="D65" s="326">
        <v>0</v>
      </c>
      <c r="E65" s="326">
        <v>0</v>
      </c>
      <c r="F65" s="326">
        <v>0</v>
      </c>
      <c r="G65" s="326">
        <v>0</v>
      </c>
      <c r="H65" s="326">
        <v>0</v>
      </c>
      <c r="I65" s="326">
        <v>0</v>
      </c>
      <c r="J65" s="326">
        <v>0</v>
      </c>
      <c r="K65" s="326">
        <v>0</v>
      </c>
      <c r="L65" s="326">
        <v>0</v>
      </c>
      <c r="M65" s="341">
        <f t="shared" si="1"/>
        <v>0</v>
      </c>
      <c r="N65" s="341">
        <f t="shared" si="2"/>
        <v>0</v>
      </c>
      <c r="O65" s="341"/>
      <c r="P65" s="341">
        <v>0</v>
      </c>
    </row>
    <row r="66" spans="1:16" ht="12.75" customHeight="1">
      <c r="A66" s="333" t="s">
        <v>329</v>
      </c>
      <c r="B66" s="341">
        <v>0</v>
      </c>
      <c r="C66" s="326">
        <v>0</v>
      </c>
      <c r="D66" s="326">
        <v>0</v>
      </c>
      <c r="E66" s="326">
        <v>0</v>
      </c>
      <c r="F66" s="326">
        <v>0</v>
      </c>
      <c r="G66" s="326">
        <v>0</v>
      </c>
      <c r="H66" s="326">
        <v>0</v>
      </c>
      <c r="I66" s="326">
        <v>0</v>
      </c>
      <c r="J66" s="326">
        <v>0</v>
      </c>
      <c r="K66" s="326">
        <v>0</v>
      </c>
      <c r="L66" s="326">
        <v>0</v>
      </c>
      <c r="M66" s="341">
        <f t="shared" si="1"/>
        <v>0</v>
      </c>
      <c r="N66" s="341">
        <f t="shared" si="2"/>
        <v>0</v>
      </c>
      <c r="O66" s="341"/>
      <c r="P66" s="341">
        <v>0</v>
      </c>
    </row>
    <row r="67" spans="1:16" ht="12.75" customHeight="1">
      <c r="A67" s="333" t="s">
        <v>486</v>
      </c>
      <c r="B67" s="341">
        <v>0</v>
      </c>
      <c r="C67" s="326">
        <v>0</v>
      </c>
      <c r="D67" s="326">
        <v>0</v>
      </c>
      <c r="E67" s="326">
        <v>0</v>
      </c>
      <c r="F67" s="326">
        <v>0</v>
      </c>
      <c r="G67" s="326">
        <v>0</v>
      </c>
      <c r="H67" s="326">
        <v>0</v>
      </c>
      <c r="I67" s="326">
        <v>0</v>
      </c>
      <c r="J67" s="326">
        <v>0</v>
      </c>
      <c r="K67" s="326">
        <v>0</v>
      </c>
      <c r="L67" s="326">
        <v>0</v>
      </c>
      <c r="M67" s="341">
        <f t="shared" si="1"/>
        <v>0</v>
      </c>
      <c r="N67" s="341">
        <f t="shared" si="2"/>
        <v>0</v>
      </c>
      <c r="O67" s="341"/>
      <c r="P67" s="341">
        <v>0</v>
      </c>
    </row>
    <row r="68" spans="1:16" ht="12.75" customHeight="1">
      <c r="A68" s="333" t="s">
        <v>335</v>
      </c>
      <c r="B68" s="341">
        <v>0</v>
      </c>
      <c r="C68" s="326">
        <v>0</v>
      </c>
      <c r="D68" s="326">
        <v>0</v>
      </c>
      <c r="E68" s="326">
        <v>0</v>
      </c>
      <c r="F68" s="326">
        <v>0</v>
      </c>
      <c r="G68" s="326">
        <v>0</v>
      </c>
      <c r="H68" s="326">
        <v>0</v>
      </c>
      <c r="I68" s="326">
        <v>0</v>
      </c>
      <c r="J68" s="326">
        <v>0</v>
      </c>
      <c r="K68" s="326">
        <v>0</v>
      </c>
      <c r="L68" s="326">
        <v>0</v>
      </c>
      <c r="M68" s="341">
        <f t="shared" si="1"/>
        <v>0</v>
      </c>
      <c r="N68" s="341">
        <f t="shared" si="2"/>
        <v>0</v>
      </c>
      <c r="O68" s="341"/>
      <c r="P68" s="341">
        <v>0</v>
      </c>
    </row>
    <row r="69" spans="1:16" ht="12.75" customHeight="1">
      <c r="A69" s="333" t="s">
        <v>487</v>
      </c>
      <c r="B69" s="341">
        <v>0</v>
      </c>
      <c r="C69" s="326">
        <v>0</v>
      </c>
      <c r="D69" s="326">
        <v>0</v>
      </c>
      <c r="E69" s="326">
        <v>0</v>
      </c>
      <c r="F69" s="326">
        <v>0</v>
      </c>
      <c r="G69" s="326">
        <v>0</v>
      </c>
      <c r="H69" s="326">
        <v>0</v>
      </c>
      <c r="I69" s="326">
        <v>0</v>
      </c>
      <c r="J69" s="326">
        <v>0</v>
      </c>
      <c r="K69" s="326">
        <v>0</v>
      </c>
      <c r="L69" s="326">
        <v>0</v>
      </c>
      <c r="M69" s="341">
        <f t="shared" si="1"/>
        <v>0</v>
      </c>
      <c r="N69" s="341">
        <f t="shared" si="2"/>
        <v>0</v>
      </c>
      <c r="O69" s="341"/>
      <c r="P69" s="341">
        <v>0</v>
      </c>
    </row>
    <row r="70" spans="1:16" ht="12.75" customHeight="1">
      <c r="A70" s="333" t="s">
        <v>203</v>
      </c>
      <c r="B70" s="341">
        <v>0</v>
      </c>
      <c r="C70" s="326">
        <v>0</v>
      </c>
      <c r="D70" s="326">
        <v>0</v>
      </c>
      <c r="E70" s="326">
        <v>0</v>
      </c>
      <c r="F70" s="326">
        <v>0</v>
      </c>
      <c r="G70" s="326">
        <v>0</v>
      </c>
      <c r="H70" s="326">
        <v>0</v>
      </c>
      <c r="I70" s="326">
        <v>0</v>
      </c>
      <c r="J70" s="326">
        <v>0</v>
      </c>
      <c r="K70" s="326">
        <v>0</v>
      </c>
      <c r="L70" s="326">
        <v>0</v>
      </c>
      <c r="M70" s="341">
        <f t="shared" si="1"/>
        <v>0</v>
      </c>
      <c r="N70" s="341">
        <f t="shared" si="2"/>
        <v>0</v>
      </c>
      <c r="O70" s="341"/>
      <c r="P70" s="341">
        <v>0</v>
      </c>
    </row>
    <row r="71" spans="1:16" ht="12.75" customHeight="1">
      <c r="A71" s="333" t="s">
        <v>488</v>
      </c>
      <c r="B71" s="341">
        <v>0</v>
      </c>
      <c r="C71" s="326">
        <v>0</v>
      </c>
      <c r="D71" s="326">
        <v>0</v>
      </c>
      <c r="E71" s="326">
        <v>0</v>
      </c>
      <c r="F71" s="326">
        <v>0</v>
      </c>
      <c r="G71" s="326">
        <v>0</v>
      </c>
      <c r="H71" s="326">
        <v>0</v>
      </c>
      <c r="I71" s="326">
        <v>0</v>
      </c>
      <c r="J71" s="326">
        <v>0</v>
      </c>
      <c r="K71" s="326">
        <v>0</v>
      </c>
      <c r="L71" s="326">
        <v>0</v>
      </c>
      <c r="M71" s="341">
        <f t="shared" si="1"/>
        <v>0</v>
      </c>
      <c r="N71" s="341">
        <f t="shared" si="2"/>
        <v>0</v>
      </c>
      <c r="O71" s="341"/>
      <c r="P71" s="341">
        <v>0</v>
      </c>
    </row>
    <row r="72" spans="1:16" ht="12.75" customHeight="1">
      <c r="A72" s="333" t="s">
        <v>489</v>
      </c>
      <c r="B72" s="341">
        <v>0</v>
      </c>
      <c r="C72" s="326">
        <v>0</v>
      </c>
      <c r="D72" s="326">
        <v>0</v>
      </c>
      <c r="E72" s="326">
        <v>0</v>
      </c>
      <c r="F72" s="326">
        <v>0</v>
      </c>
      <c r="G72" s="326">
        <v>0</v>
      </c>
      <c r="H72" s="326">
        <v>0</v>
      </c>
      <c r="I72" s="326">
        <v>0</v>
      </c>
      <c r="J72" s="326">
        <v>0</v>
      </c>
      <c r="K72" s="326">
        <v>0</v>
      </c>
      <c r="L72" s="326">
        <v>0</v>
      </c>
      <c r="M72" s="341">
        <f t="shared" si="1"/>
        <v>0</v>
      </c>
      <c r="N72" s="341">
        <f t="shared" si="2"/>
        <v>0</v>
      </c>
      <c r="O72" s="341"/>
      <c r="P72" s="341">
        <v>0</v>
      </c>
    </row>
    <row r="73" spans="1:16" ht="12.75" customHeight="1">
      <c r="A73" s="333" t="s">
        <v>350</v>
      </c>
      <c r="B73" s="341">
        <v>0</v>
      </c>
      <c r="C73" s="326">
        <v>0</v>
      </c>
      <c r="D73" s="326">
        <v>0</v>
      </c>
      <c r="E73" s="326">
        <v>0</v>
      </c>
      <c r="F73" s="326">
        <v>0</v>
      </c>
      <c r="G73" s="326">
        <v>0</v>
      </c>
      <c r="H73" s="326">
        <v>0</v>
      </c>
      <c r="I73" s="326">
        <v>0</v>
      </c>
      <c r="J73" s="326">
        <v>0</v>
      </c>
      <c r="K73" s="326">
        <v>0</v>
      </c>
      <c r="L73" s="326">
        <v>0</v>
      </c>
      <c r="M73" s="341">
        <f t="shared" si="1"/>
        <v>0</v>
      </c>
      <c r="N73" s="341">
        <f t="shared" si="2"/>
        <v>0</v>
      </c>
      <c r="O73" s="341"/>
      <c r="P73" s="341">
        <v>0</v>
      </c>
    </row>
    <row r="74" spans="1:16" ht="12.75" customHeight="1">
      <c r="A74" s="333" t="s">
        <v>188</v>
      </c>
      <c r="B74" s="341">
        <v>0</v>
      </c>
      <c r="C74" s="326">
        <v>0</v>
      </c>
      <c r="D74" s="326">
        <v>0</v>
      </c>
      <c r="E74" s="326">
        <v>0</v>
      </c>
      <c r="F74" s="326">
        <v>0</v>
      </c>
      <c r="G74" s="326">
        <v>0</v>
      </c>
      <c r="H74" s="326">
        <v>0</v>
      </c>
      <c r="I74" s="326">
        <v>0</v>
      </c>
      <c r="J74" s="326">
        <v>2.5741999999999998E-2</v>
      </c>
      <c r="K74" s="326">
        <v>0</v>
      </c>
      <c r="L74" s="326">
        <v>0</v>
      </c>
      <c r="M74" s="341">
        <f t="shared" si="1"/>
        <v>2.5741999999999998E-2</v>
      </c>
      <c r="N74" s="341">
        <f t="shared" si="2"/>
        <v>2.5741999999999998E-2</v>
      </c>
      <c r="O74" s="341"/>
      <c r="P74" s="341">
        <v>0</v>
      </c>
    </row>
    <row r="75" spans="1:16" ht="12.75" customHeight="1">
      <c r="A75" s="333" t="s">
        <v>189</v>
      </c>
      <c r="B75" s="341">
        <v>1.9999999999999999E-6</v>
      </c>
      <c r="C75" s="326">
        <v>0</v>
      </c>
      <c r="D75" s="326">
        <v>1.2430999999999999E-2</v>
      </c>
      <c r="E75" s="326">
        <v>0</v>
      </c>
      <c r="F75" s="326">
        <v>0</v>
      </c>
      <c r="G75" s="326">
        <v>0</v>
      </c>
      <c r="H75" s="326">
        <v>0</v>
      </c>
      <c r="I75" s="326">
        <v>0</v>
      </c>
      <c r="J75" s="326">
        <v>0.10130599999999998</v>
      </c>
      <c r="K75" s="326">
        <v>0</v>
      </c>
      <c r="L75" s="326">
        <v>2.3673000000000003E-2</v>
      </c>
      <c r="M75" s="341">
        <f t="shared" ref="M75:M138" si="3">SUM(C75:L75)</f>
        <v>0.13740999999999998</v>
      </c>
      <c r="N75" s="341">
        <f t="shared" ref="N75:N138" si="4">SUM(M75,B75)</f>
        <v>0.13741199999999998</v>
      </c>
      <c r="O75" s="341"/>
      <c r="P75" s="341">
        <v>0</v>
      </c>
    </row>
    <row r="76" spans="1:16" ht="12.75" customHeight="1">
      <c r="A76" s="333" t="s">
        <v>650</v>
      </c>
      <c r="B76" s="341">
        <v>0</v>
      </c>
      <c r="C76" s="326">
        <v>0</v>
      </c>
      <c r="D76" s="326">
        <v>0</v>
      </c>
      <c r="E76" s="326">
        <v>0</v>
      </c>
      <c r="F76" s="326">
        <v>0</v>
      </c>
      <c r="G76" s="326">
        <v>0</v>
      </c>
      <c r="H76" s="326">
        <v>0</v>
      </c>
      <c r="I76" s="326">
        <v>0</v>
      </c>
      <c r="J76" s="326">
        <v>0</v>
      </c>
      <c r="K76" s="326">
        <v>0</v>
      </c>
      <c r="L76" s="326">
        <v>0</v>
      </c>
      <c r="M76" s="341">
        <f t="shared" si="3"/>
        <v>0</v>
      </c>
      <c r="N76" s="341">
        <f t="shared" si="4"/>
        <v>0</v>
      </c>
      <c r="O76" s="341"/>
      <c r="P76" s="341">
        <v>0</v>
      </c>
    </row>
    <row r="77" spans="1:16" ht="12.75" customHeight="1">
      <c r="A77" s="333" t="s">
        <v>490</v>
      </c>
      <c r="B77" s="341">
        <v>0</v>
      </c>
      <c r="C77" s="326">
        <v>0</v>
      </c>
      <c r="D77" s="326">
        <v>0</v>
      </c>
      <c r="E77" s="326">
        <v>0</v>
      </c>
      <c r="F77" s="326">
        <v>0</v>
      </c>
      <c r="G77" s="326">
        <v>0</v>
      </c>
      <c r="H77" s="326">
        <v>0</v>
      </c>
      <c r="I77" s="326">
        <v>0</v>
      </c>
      <c r="J77" s="326">
        <v>0</v>
      </c>
      <c r="K77" s="326">
        <v>0</v>
      </c>
      <c r="L77" s="326">
        <v>0</v>
      </c>
      <c r="M77" s="341">
        <f t="shared" si="3"/>
        <v>0</v>
      </c>
      <c r="N77" s="341">
        <f t="shared" si="4"/>
        <v>0</v>
      </c>
      <c r="O77" s="341"/>
      <c r="P77" s="341">
        <v>0</v>
      </c>
    </row>
    <row r="78" spans="1:16" ht="12.75" customHeight="1">
      <c r="A78" s="333" t="s">
        <v>353</v>
      </c>
      <c r="B78" s="341">
        <v>0</v>
      </c>
      <c r="C78" s="326">
        <v>0</v>
      </c>
      <c r="D78" s="326">
        <v>0</v>
      </c>
      <c r="E78" s="326">
        <v>0</v>
      </c>
      <c r="F78" s="326">
        <v>0</v>
      </c>
      <c r="G78" s="326">
        <v>0</v>
      </c>
      <c r="H78" s="326">
        <v>0</v>
      </c>
      <c r="I78" s="326">
        <v>0</v>
      </c>
      <c r="J78" s="326">
        <v>0</v>
      </c>
      <c r="K78" s="326">
        <v>0</v>
      </c>
      <c r="L78" s="326">
        <v>0</v>
      </c>
      <c r="M78" s="341">
        <f t="shared" si="3"/>
        <v>0</v>
      </c>
      <c r="N78" s="341">
        <f t="shared" si="4"/>
        <v>0</v>
      </c>
      <c r="O78" s="341"/>
      <c r="P78" s="341">
        <v>0</v>
      </c>
    </row>
    <row r="79" spans="1:16" ht="12.75" customHeight="1">
      <c r="A79" s="333" t="s">
        <v>333</v>
      </c>
      <c r="B79" s="341">
        <v>0</v>
      </c>
      <c r="C79" s="326">
        <v>0</v>
      </c>
      <c r="D79" s="326">
        <v>0</v>
      </c>
      <c r="E79" s="326">
        <v>0</v>
      </c>
      <c r="F79" s="326">
        <v>0</v>
      </c>
      <c r="G79" s="326">
        <v>0</v>
      </c>
      <c r="H79" s="326">
        <v>0</v>
      </c>
      <c r="I79" s="326">
        <v>0</v>
      </c>
      <c r="J79" s="326">
        <v>0</v>
      </c>
      <c r="K79" s="326">
        <v>0</v>
      </c>
      <c r="L79" s="326">
        <v>0</v>
      </c>
      <c r="M79" s="341">
        <f t="shared" si="3"/>
        <v>0</v>
      </c>
      <c r="N79" s="341">
        <f t="shared" si="4"/>
        <v>0</v>
      </c>
      <c r="O79" s="341"/>
      <c r="P79" s="341">
        <v>0</v>
      </c>
    </row>
    <row r="80" spans="1:16" ht="12.75" customHeight="1">
      <c r="A80" s="333" t="s">
        <v>491</v>
      </c>
      <c r="B80" s="341">
        <v>0</v>
      </c>
      <c r="C80" s="326">
        <v>0</v>
      </c>
      <c r="D80" s="326">
        <v>0</v>
      </c>
      <c r="E80" s="326">
        <v>0</v>
      </c>
      <c r="F80" s="326">
        <v>0</v>
      </c>
      <c r="G80" s="326">
        <v>0</v>
      </c>
      <c r="H80" s="326">
        <v>0</v>
      </c>
      <c r="I80" s="326">
        <v>0</v>
      </c>
      <c r="J80" s="326">
        <v>0</v>
      </c>
      <c r="K80" s="326">
        <v>0</v>
      </c>
      <c r="L80" s="326">
        <v>0</v>
      </c>
      <c r="M80" s="341">
        <f t="shared" si="3"/>
        <v>0</v>
      </c>
      <c r="N80" s="341">
        <f t="shared" si="4"/>
        <v>0</v>
      </c>
      <c r="O80" s="341"/>
      <c r="P80" s="341">
        <v>0</v>
      </c>
    </row>
    <row r="81" spans="1:16" ht="12.75" customHeight="1">
      <c r="A81" s="333" t="s">
        <v>492</v>
      </c>
      <c r="B81" s="341">
        <v>0</v>
      </c>
      <c r="C81" s="326">
        <v>0</v>
      </c>
      <c r="D81" s="326">
        <v>0</v>
      </c>
      <c r="E81" s="326">
        <v>0</v>
      </c>
      <c r="F81" s="326">
        <v>0</v>
      </c>
      <c r="G81" s="326">
        <v>0</v>
      </c>
      <c r="H81" s="326">
        <v>0</v>
      </c>
      <c r="I81" s="326">
        <v>0</v>
      </c>
      <c r="J81" s="326">
        <v>0</v>
      </c>
      <c r="K81" s="326">
        <v>0</v>
      </c>
      <c r="L81" s="326">
        <v>0</v>
      </c>
      <c r="M81" s="341">
        <f t="shared" si="3"/>
        <v>0</v>
      </c>
      <c r="N81" s="341">
        <f t="shared" si="4"/>
        <v>0</v>
      </c>
      <c r="O81" s="341"/>
      <c r="P81" s="341">
        <v>0</v>
      </c>
    </row>
    <row r="82" spans="1:16" ht="12.75" customHeight="1">
      <c r="A82" s="333" t="s">
        <v>190</v>
      </c>
      <c r="B82" s="341">
        <v>9.5999999999999992E-4</v>
      </c>
      <c r="C82" s="326">
        <v>0</v>
      </c>
      <c r="D82" s="326">
        <v>2.4263000000000003E-2</v>
      </c>
      <c r="E82" s="326">
        <v>0</v>
      </c>
      <c r="F82" s="326">
        <v>0</v>
      </c>
      <c r="G82" s="326">
        <v>0</v>
      </c>
      <c r="H82" s="326">
        <v>0</v>
      </c>
      <c r="I82" s="326">
        <v>0.31794600000000001</v>
      </c>
      <c r="J82" s="326">
        <v>0.41401299999999996</v>
      </c>
      <c r="K82" s="326">
        <v>0</v>
      </c>
      <c r="L82" s="326">
        <v>0.12799000000000002</v>
      </c>
      <c r="M82" s="341">
        <f t="shared" si="3"/>
        <v>0.884212</v>
      </c>
      <c r="N82" s="341">
        <f t="shared" si="4"/>
        <v>0.88517199999999996</v>
      </c>
      <c r="O82" s="341"/>
      <c r="P82" s="341">
        <v>0</v>
      </c>
    </row>
    <row r="83" spans="1:16" ht="12.75" customHeight="1">
      <c r="A83" s="333" t="s">
        <v>355</v>
      </c>
      <c r="B83" s="341">
        <v>0</v>
      </c>
      <c r="C83" s="326">
        <v>0</v>
      </c>
      <c r="D83" s="326">
        <v>0</v>
      </c>
      <c r="E83" s="326">
        <v>0</v>
      </c>
      <c r="F83" s="326">
        <v>0</v>
      </c>
      <c r="G83" s="326">
        <v>0</v>
      </c>
      <c r="H83" s="326">
        <v>0</v>
      </c>
      <c r="I83" s="326">
        <v>0</v>
      </c>
      <c r="J83" s="326">
        <v>0</v>
      </c>
      <c r="K83" s="326">
        <v>0</v>
      </c>
      <c r="L83" s="326">
        <v>0</v>
      </c>
      <c r="M83" s="341">
        <f t="shared" si="3"/>
        <v>0</v>
      </c>
      <c r="N83" s="341">
        <f t="shared" si="4"/>
        <v>0</v>
      </c>
      <c r="O83" s="341"/>
      <c r="P83" s="341">
        <v>0</v>
      </c>
    </row>
    <row r="84" spans="1:16" ht="12.75" customHeight="1">
      <c r="A84" s="333" t="s">
        <v>347</v>
      </c>
      <c r="B84" s="341">
        <v>0</v>
      </c>
      <c r="C84" s="326">
        <v>0</v>
      </c>
      <c r="D84" s="326">
        <v>0</v>
      </c>
      <c r="E84" s="326">
        <v>0</v>
      </c>
      <c r="F84" s="326">
        <v>0</v>
      </c>
      <c r="G84" s="326">
        <v>0</v>
      </c>
      <c r="H84" s="326">
        <v>0</v>
      </c>
      <c r="I84" s="326">
        <v>0</v>
      </c>
      <c r="J84" s="326">
        <v>0</v>
      </c>
      <c r="K84" s="326">
        <v>0</v>
      </c>
      <c r="L84" s="326">
        <v>0</v>
      </c>
      <c r="M84" s="341">
        <f t="shared" si="3"/>
        <v>0</v>
      </c>
      <c r="N84" s="341">
        <f t="shared" si="4"/>
        <v>0</v>
      </c>
      <c r="O84" s="341"/>
      <c r="P84" s="341">
        <v>0</v>
      </c>
    </row>
    <row r="85" spans="1:16" ht="12.75" customHeight="1">
      <c r="A85" s="333" t="s">
        <v>204</v>
      </c>
      <c r="B85" s="341">
        <v>0</v>
      </c>
      <c r="C85" s="326">
        <v>0</v>
      </c>
      <c r="D85" s="326">
        <v>0</v>
      </c>
      <c r="E85" s="326">
        <v>0</v>
      </c>
      <c r="F85" s="326">
        <v>0</v>
      </c>
      <c r="G85" s="326">
        <v>0</v>
      </c>
      <c r="H85" s="326">
        <v>0</v>
      </c>
      <c r="I85" s="326">
        <v>0</v>
      </c>
      <c r="J85" s="326">
        <v>0</v>
      </c>
      <c r="K85" s="326">
        <v>0</v>
      </c>
      <c r="L85" s="326">
        <v>1.8489999999999999E-3</v>
      </c>
      <c r="M85" s="341">
        <f t="shared" si="3"/>
        <v>1.8489999999999999E-3</v>
      </c>
      <c r="N85" s="341">
        <f t="shared" si="4"/>
        <v>1.8489999999999999E-3</v>
      </c>
      <c r="O85" s="341"/>
      <c r="P85" s="341">
        <v>0</v>
      </c>
    </row>
    <row r="86" spans="1:16" ht="12.75" customHeight="1">
      <c r="A86" s="333" t="s">
        <v>493</v>
      </c>
      <c r="B86" s="341">
        <v>0</v>
      </c>
      <c r="C86" s="326">
        <v>0</v>
      </c>
      <c r="D86" s="326">
        <v>0</v>
      </c>
      <c r="E86" s="326">
        <v>0</v>
      </c>
      <c r="F86" s="326">
        <v>0</v>
      </c>
      <c r="G86" s="326">
        <v>0</v>
      </c>
      <c r="H86" s="326">
        <v>0</v>
      </c>
      <c r="I86" s="326">
        <v>0</v>
      </c>
      <c r="J86" s="326">
        <v>0</v>
      </c>
      <c r="K86" s="326">
        <v>0</v>
      </c>
      <c r="L86" s="326">
        <v>0</v>
      </c>
      <c r="M86" s="341">
        <f t="shared" si="3"/>
        <v>0</v>
      </c>
      <c r="N86" s="341">
        <f t="shared" si="4"/>
        <v>0</v>
      </c>
      <c r="O86" s="341"/>
      <c r="P86" s="341">
        <v>0</v>
      </c>
    </row>
    <row r="87" spans="1:16" ht="12.75" customHeight="1">
      <c r="A87" s="333" t="s">
        <v>494</v>
      </c>
      <c r="B87" s="341">
        <v>0</v>
      </c>
      <c r="C87" s="326">
        <v>0</v>
      </c>
      <c r="D87" s="326">
        <v>0</v>
      </c>
      <c r="E87" s="326">
        <v>0</v>
      </c>
      <c r="F87" s="326">
        <v>0</v>
      </c>
      <c r="G87" s="326">
        <v>0</v>
      </c>
      <c r="H87" s="326">
        <v>0</v>
      </c>
      <c r="I87" s="326">
        <v>0</v>
      </c>
      <c r="J87" s="326">
        <v>0</v>
      </c>
      <c r="K87" s="326">
        <v>0</v>
      </c>
      <c r="L87" s="326">
        <v>0</v>
      </c>
      <c r="M87" s="341">
        <f t="shared" si="3"/>
        <v>0</v>
      </c>
      <c r="N87" s="341">
        <f t="shared" si="4"/>
        <v>0</v>
      </c>
      <c r="O87" s="341"/>
      <c r="P87" s="341">
        <v>0</v>
      </c>
    </row>
    <row r="88" spans="1:16" ht="12.75" customHeight="1">
      <c r="A88" s="333" t="s">
        <v>495</v>
      </c>
      <c r="B88" s="341">
        <v>0</v>
      </c>
      <c r="C88" s="326">
        <v>0</v>
      </c>
      <c r="D88" s="326">
        <v>0</v>
      </c>
      <c r="E88" s="326">
        <v>0</v>
      </c>
      <c r="F88" s="326">
        <v>0</v>
      </c>
      <c r="G88" s="326">
        <v>0</v>
      </c>
      <c r="H88" s="326">
        <v>0</v>
      </c>
      <c r="I88" s="326">
        <v>0</v>
      </c>
      <c r="J88" s="326">
        <v>0</v>
      </c>
      <c r="K88" s="326">
        <v>0</v>
      </c>
      <c r="L88" s="326">
        <v>0</v>
      </c>
      <c r="M88" s="341">
        <f t="shared" si="3"/>
        <v>0</v>
      </c>
      <c r="N88" s="341">
        <f t="shared" si="4"/>
        <v>0</v>
      </c>
      <c r="O88" s="341"/>
      <c r="P88" s="341">
        <v>0</v>
      </c>
    </row>
    <row r="89" spans="1:16" ht="12.75" customHeight="1">
      <c r="A89" s="333" t="s">
        <v>496</v>
      </c>
      <c r="B89" s="341">
        <v>0</v>
      </c>
      <c r="C89" s="326">
        <v>0</v>
      </c>
      <c r="D89" s="326">
        <v>0</v>
      </c>
      <c r="E89" s="326">
        <v>0</v>
      </c>
      <c r="F89" s="326">
        <v>0</v>
      </c>
      <c r="G89" s="326">
        <v>0</v>
      </c>
      <c r="H89" s="326">
        <v>0</v>
      </c>
      <c r="I89" s="326">
        <v>0</v>
      </c>
      <c r="J89" s="326">
        <v>0</v>
      </c>
      <c r="K89" s="326">
        <v>0</v>
      </c>
      <c r="L89" s="326">
        <v>0</v>
      </c>
      <c r="M89" s="341">
        <f t="shared" si="3"/>
        <v>0</v>
      </c>
      <c r="N89" s="341">
        <f t="shared" si="4"/>
        <v>0</v>
      </c>
      <c r="O89" s="341"/>
      <c r="P89" s="341">
        <v>0</v>
      </c>
    </row>
    <row r="90" spans="1:16" ht="12.75" customHeight="1">
      <c r="A90" s="333" t="s">
        <v>497</v>
      </c>
      <c r="B90" s="341">
        <v>0</v>
      </c>
      <c r="C90" s="326">
        <v>0</v>
      </c>
      <c r="D90" s="326">
        <v>0</v>
      </c>
      <c r="E90" s="326">
        <v>0</v>
      </c>
      <c r="F90" s="326">
        <v>0</v>
      </c>
      <c r="G90" s="326">
        <v>0</v>
      </c>
      <c r="H90" s="326">
        <v>0</v>
      </c>
      <c r="I90" s="326">
        <v>0</v>
      </c>
      <c r="J90" s="326">
        <v>0</v>
      </c>
      <c r="K90" s="326">
        <v>0</v>
      </c>
      <c r="L90" s="326">
        <v>0</v>
      </c>
      <c r="M90" s="341">
        <f t="shared" si="3"/>
        <v>0</v>
      </c>
      <c r="N90" s="341">
        <f t="shared" si="4"/>
        <v>0</v>
      </c>
      <c r="O90" s="341"/>
      <c r="P90" s="341">
        <v>0</v>
      </c>
    </row>
    <row r="91" spans="1:16" ht="12.75" customHeight="1">
      <c r="A91" s="333" t="s">
        <v>498</v>
      </c>
      <c r="B91" s="341">
        <v>0</v>
      </c>
      <c r="C91" s="326">
        <v>0</v>
      </c>
      <c r="D91" s="326">
        <v>0</v>
      </c>
      <c r="E91" s="326">
        <v>0</v>
      </c>
      <c r="F91" s="326">
        <v>0</v>
      </c>
      <c r="G91" s="326">
        <v>0</v>
      </c>
      <c r="H91" s="326">
        <v>0</v>
      </c>
      <c r="I91" s="326">
        <v>0</v>
      </c>
      <c r="J91" s="326">
        <v>0</v>
      </c>
      <c r="K91" s="326">
        <v>0</v>
      </c>
      <c r="L91" s="326">
        <v>0</v>
      </c>
      <c r="M91" s="341">
        <f t="shared" si="3"/>
        <v>0</v>
      </c>
      <c r="N91" s="341">
        <f t="shared" si="4"/>
        <v>0</v>
      </c>
      <c r="O91" s="341"/>
      <c r="P91" s="341">
        <v>0</v>
      </c>
    </row>
    <row r="92" spans="1:16" ht="12.75" customHeight="1">
      <c r="A92" s="333" t="s">
        <v>499</v>
      </c>
      <c r="B92" s="341">
        <v>0</v>
      </c>
      <c r="C92" s="326">
        <v>0</v>
      </c>
      <c r="D92" s="326">
        <v>0</v>
      </c>
      <c r="E92" s="326">
        <v>0</v>
      </c>
      <c r="F92" s="326">
        <v>0</v>
      </c>
      <c r="G92" s="326">
        <v>0</v>
      </c>
      <c r="H92" s="326">
        <v>0</v>
      </c>
      <c r="I92" s="326">
        <v>0</v>
      </c>
      <c r="J92" s="326">
        <v>0</v>
      </c>
      <c r="K92" s="326">
        <v>0</v>
      </c>
      <c r="L92" s="326">
        <v>0</v>
      </c>
      <c r="M92" s="341">
        <f t="shared" si="3"/>
        <v>0</v>
      </c>
      <c r="N92" s="341">
        <f t="shared" si="4"/>
        <v>0</v>
      </c>
      <c r="O92" s="341"/>
      <c r="P92" s="341">
        <v>0</v>
      </c>
    </row>
    <row r="93" spans="1:16" ht="12.75" customHeight="1">
      <c r="A93" s="333" t="s">
        <v>500</v>
      </c>
      <c r="B93" s="341">
        <v>0</v>
      </c>
      <c r="C93" s="326">
        <v>0</v>
      </c>
      <c r="D93" s="326">
        <v>0</v>
      </c>
      <c r="E93" s="326">
        <v>0</v>
      </c>
      <c r="F93" s="326">
        <v>0</v>
      </c>
      <c r="G93" s="326">
        <v>0</v>
      </c>
      <c r="H93" s="326">
        <v>0</v>
      </c>
      <c r="I93" s="326">
        <v>0</v>
      </c>
      <c r="J93" s="326">
        <v>0</v>
      </c>
      <c r="K93" s="326">
        <v>0</v>
      </c>
      <c r="L93" s="326">
        <v>0</v>
      </c>
      <c r="M93" s="341">
        <f t="shared" si="3"/>
        <v>0</v>
      </c>
      <c r="N93" s="341">
        <f t="shared" si="4"/>
        <v>0</v>
      </c>
      <c r="O93" s="341"/>
      <c r="P93" s="341">
        <v>0</v>
      </c>
    </row>
    <row r="94" spans="1:16" ht="12.75" customHeight="1">
      <c r="A94" s="333" t="s">
        <v>392</v>
      </c>
      <c r="B94" s="341">
        <v>0</v>
      </c>
      <c r="C94" s="326">
        <v>0</v>
      </c>
      <c r="D94" s="326">
        <v>0</v>
      </c>
      <c r="E94" s="326">
        <v>0</v>
      </c>
      <c r="F94" s="326">
        <v>0</v>
      </c>
      <c r="G94" s="326">
        <v>0</v>
      </c>
      <c r="H94" s="326">
        <v>0</v>
      </c>
      <c r="I94" s="326">
        <v>0</v>
      </c>
      <c r="J94" s="326">
        <v>0.64373799999999992</v>
      </c>
      <c r="K94" s="326">
        <v>0</v>
      </c>
      <c r="L94" s="326">
        <v>0</v>
      </c>
      <c r="M94" s="341">
        <f t="shared" si="3"/>
        <v>0.64373799999999992</v>
      </c>
      <c r="N94" s="341">
        <f t="shared" si="4"/>
        <v>0.64373799999999992</v>
      </c>
      <c r="O94" s="341"/>
      <c r="P94" s="341">
        <v>0</v>
      </c>
    </row>
    <row r="95" spans="1:16" ht="12.75" customHeight="1">
      <c r="A95" s="333" t="s">
        <v>282</v>
      </c>
      <c r="B95" s="341">
        <v>0</v>
      </c>
      <c r="C95" s="326">
        <v>0</v>
      </c>
      <c r="D95" s="326">
        <v>0</v>
      </c>
      <c r="E95" s="326">
        <v>0</v>
      </c>
      <c r="F95" s="326">
        <v>0</v>
      </c>
      <c r="G95" s="326">
        <v>0</v>
      </c>
      <c r="H95" s="326">
        <v>0</v>
      </c>
      <c r="I95" s="326">
        <v>0</v>
      </c>
      <c r="J95" s="326">
        <v>2.3860000000000001E-3</v>
      </c>
      <c r="K95" s="326">
        <v>0</v>
      </c>
      <c r="L95" s="326">
        <v>0</v>
      </c>
      <c r="M95" s="341">
        <f t="shared" si="3"/>
        <v>2.3860000000000001E-3</v>
      </c>
      <c r="N95" s="341">
        <f t="shared" si="4"/>
        <v>2.3860000000000001E-3</v>
      </c>
      <c r="O95" s="341"/>
      <c r="P95" s="341">
        <v>0</v>
      </c>
    </row>
    <row r="96" spans="1:16" ht="12.75" customHeight="1">
      <c r="A96" s="333" t="s">
        <v>501</v>
      </c>
      <c r="B96" s="341">
        <v>0</v>
      </c>
      <c r="C96" s="326">
        <v>0</v>
      </c>
      <c r="D96" s="326">
        <v>0</v>
      </c>
      <c r="E96" s="326">
        <v>0</v>
      </c>
      <c r="F96" s="326">
        <v>0</v>
      </c>
      <c r="G96" s="326">
        <v>0</v>
      </c>
      <c r="H96" s="326">
        <v>0</v>
      </c>
      <c r="I96" s="326">
        <v>0</v>
      </c>
      <c r="J96" s="326">
        <v>0</v>
      </c>
      <c r="K96" s="326">
        <v>0</v>
      </c>
      <c r="L96" s="326">
        <v>0</v>
      </c>
      <c r="M96" s="341">
        <f t="shared" si="3"/>
        <v>0</v>
      </c>
      <c r="N96" s="341">
        <f t="shared" si="4"/>
        <v>0</v>
      </c>
      <c r="O96" s="341"/>
      <c r="P96" s="341">
        <v>0</v>
      </c>
    </row>
    <row r="97" spans="1:16" ht="12.75" customHeight="1">
      <c r="A97" s="333" t="s">
        <v>315</v>
      </c>
      <c r="B97" s="341">
        <v>0.16743200000000003</v>
      </c>
      <c r="C97" s="326">
        <v>0</v>
      </c>
      <c r="D97" s="326">
        <v>0</v>
      </c>
      <c r="E97" s="326">
        <v>0</v>
      </c>
      <c r="F97" s="326">
        <v>0</v>
      </c>
      <c r="G97" s="326">
        <v>0</v>
      </c>
      <c r="H97" s="326">
        <v>50.449154999999998</v>
      </c>
      <c r="I97" s="326">
        <v>0</v>
      </c>
      <c r="J97" s="326">
        <v>1.4428529999999999</v>
      </c>
      <c r="K97" s="326">
        <v>0</v>
      </c>
      <c r="L97" s="326">
        <v>5.1944000000000004E-2</v>
      </c>
      <c r="M97" s="341">
        <f t="shared" si="3"/>
        <v>51.943951999999996</v>
      </c>
      <c r="N97" s="341">
        <f t="shared" si="4"/>
        <v>52.111383999999994</v>
      </c>
      <c r="O97" s="341"/>
      <c r="P97" s="341">
        <v>0</v>
      </c>
    </row>
    <row r="98" spans="1:16" ht="12.75" customHeight="1">
      <c r="A98" s="333" t="s">
        <v>320</v>
      </c>
      <c r="B98" s="341">
        <v>135.84924799999999</v>
      </c>
      <c r="C98" s="326">
        <v>0</v>
      </c>
      <c r="D98" s="326">
        <v>0.21641300000000002</v>
      </c>
      <c r="E98" s="326">
        <v>0</v>
      </c>
      <c r="F98" s="326">
        <v>0</v>
      </c>
      <c r="G98" s="326">
        <v>0</v>
      </c>
      <c r="H98" s="326">
        <v>1.2</v>
      </c>
      <c r="I98" s="326">
        <v>0</v>
      </c>
      <c r="J98" s="326">
        <v>0.34094799999999997</v>
      </c>
      <c r="K98" s="326">
        <v>0</v>
      </c>
      <c r="L98" s="326">
        <v>2.179E-2</v>
      </c>
      <c r="M98" s="341">
        <f t="shared" si="3"/>
        <v>1.7791509999999999</v>
      </c>
      <c r="N98" s="341">
        <f t="shared" si="4"/>
        <v>137.628399</v>
      </c>
      <c r="O98" s="341"/>
      <c r="P98" s="341">
        <v>0</v>
      </c>
    </row>
    <row r="99" spans="1:16" ht="12.75" customHeight="1">
      <c r="A99" s="333" t="s">
        <v>311</v>
      </c>
      <c r="B99" s="341">
        <v>0</v>
      </c>
      <c r="C99" s="326">
        <v>0</v>
      </c>
      <c r="D99" s="326">
        <v>0</v>
      </c>
      <c r="E99" s="326">
        <v>0</v>
      </c>
      <c r="F99" s="326">
        <v>0</v>
      </c>
      <c r="G99" s="326">
        <v>0</v>
      </c>
      <c r="H99" s="326">
        <v>0</v>
      </c>
      <c r="I99" s="326">
        <v>0</v>
      </c>
      <c r="J99" s="326">
        <v>0</v>
      </c>
      <c r="K99" s="326">
        <v>0</v>
      </c>
      <c r="L99" s="326">
        <v>0</v>
      </c>
      <c r="M99" s="341">
        <f t="shared" si="3"/>
        <v>0</v>
      </c>
      <c r="N99" s="341">
        <f t="shared" si="4"/>
        <v>0</v>
      </c>
      <c r="O99" s="341"/>
      <c r="P99" s="341">
        <v>0</v>
      </c>
    </row>
    <row r="100" spans="1:16" ht="12.75" customHeight="1">
      <c r="A100" s="333" t="s">
        <v>366</v>
      </c>
      <c r="B100" s="341">
        <v>0</v>
      </c>
      <c r="C100" s="326">
        <v>0</v>
      </c>
      <c r="D100" s="326">
        <v>0</v>
      </c>
      <c r="E100" s="326">
        <v>0</v>
      </c>
      <c r="F100" s="326">
        <v>0</v>
      </c>
      <c r="G100" s="326">
        <v>0</v>
      </c>
      <c r="H100" s="326">
        <v>0</v>
      </c>
      <c r="I100" s="326">
        <v>0</v>
      </c>
      <c r="J100" s="326">
        <v>0</v>
      </c>
      <c r="K100" s="326">
        <v>0</v>
      </c>
      <c r="L100" s="326">
        <v>0</v>
      </c>
      <c r="M100" s="341">
        <f t="shared" si="3"/>
        <v>0</v>
      </c>
      <c r="N100" s="341">
        <f t="shared" si="4"/>
        <v>0</v>
      </c>
      <c r="O100" s="341"/>
      <c r="P100" s="341">
        <v>0</v>
      </c>
    </row>
    <row r="101" spans="1:16" ht="12.75" customHeight="1">
      <c r="A101" s="333" t="s">
        <v>502</v>
      </c>
      <c r="B101" s="341">
        <v>0</v>
      </c>
      <c r="C101" s="326">
        <v>0</v>
      </c>
      <c r="D101" s="326">
        <v>0</v>
      </c>
      <c r="E101" s="326">
        <v>0</v>
      </c>
      <c r="F101" s="326">
        <v>0</v>
      </c>
      <c r="G101" s="326">
        <v>0</v>
      </c>
      <c r="H101" s="326">
        <v>0</v>
      </c>
      <c r="I101" s="326">
        <v>0</v>
      </c>
      <c r="J101" s="326">
        <v>0</v>
      </c>
      <c r="K101" s="326">
        <v>0</v>
      </c>
      <c r="L101" s="326">
        <v>0</v>
      </c>
      <c r="M101" s="341">
        <f t="shared" si="3"/>
        <v>0</v>
      </c>
      <c r="N101" s="341">
        <f t="shared" si="4"/>
        <v>0</v>
      </c>
      <c r="O101" s="341"/>
      <c r="P101" s="341">
        <v>0</v>
      </c>
    </row>
    <row r="102" spans="1:16" ht="12.75" customHeight="1">
      <c r="A102" s="333" t="s">
        <v>205</v>
      </c>
      <c r="B102" s="341">
        <v>0</v>
      </c>
      <c r="C102" s="326">
        <v>0</v>
      </c>
      <c r="D102" s="326">
        <v>0</v>
      </c>
      <c r="E102" s="326">
        <v>0</v>
      </c>
      <c r="F102" s="326">
        <v>0</v>
      </c>
      <c r="G102" s="326">
        <v>0</v>
      </c>
      <c r="H102" s="326">
        <v>0</v>
      </c>
      <c r="I102" s="326">
        <v>0</v>
      </c>
      <c r="J102" s="326">
        <v>4.4999999999999996E-5</v>
      </c>
      <c r="K102" s="326">
        <v>0</v>
      </c>
      <c r="L102" s="326">
        <v>0</v>
      </c>
      <c r="M102" s="341">
        <f t="shared" si="3"/>
        <v>4.4999999999999996E-5</v>
      </c>
      <c r="N102" s="341">
        <f t="shared" si="4"/>
        <v>4.4999999999999996E-5</v>
      </c>
      <c r="O102" s="341"/>
      <c r="P102" s="341">
        <v>0</v>
      </c>
    </row>
    <row r="103" spans="1:16" ht="12.75" customHeight="1">
      <c r="A103" s="333" t="s">
        <v>191</v>
      </c>
      <c r="B103" s="341">
        <v>0</v>
      </c>
      <c r="C103" s="326">
        <v>0</v>
      </c>
      <c r="D103" s="326">
        <v>0</v>
      </c>
      <c r="E103" s="326">
        <v>0</v>
      </c>
      <c r="F103" s="326">
        <v>0</v>
      </c>
      <c r="G103" s="326">
        <v>0</v>
      </c>
      <c r="H103" s="326">
        <v>0</v>
      </c>
      <c r="I103" s="326">
        <v>0</v>
      </c>
      <c r="J103" s="326">
        <v>2.7879999999999997E-3</v>
      </c>
      <c r="K103" s="326">
        <v>0</v>
      </c>
      <c r="L103" s="326">
        <v>0</v>
      </c>
      <c r="M103" s="341">
        <f t="shared" si="3"/>
        <v>2.7879999999999997E-3</v>
      </c>
      <c r="N103" s="341">
        <f t="shared" si="4"/>
        <v>2.7879999999999997E-3</v>
      </c>
      <c r="O103" s="341"/>
      <c r="P103" s="341">
        <v>0</v>
      </c>
    </row>
    <row r="104" spans="1:16" ht="12.75" customHeight="1">
      <c r="A104" s="333" t="s">
        <v>192</v>
      </c>
      <c r="B104" s="341">
        <v>4.8000000000000001E-5</v>
      </c>
      <c r="C104" s="326">
        <v>0</v>
      </c>
      <c r="D104" s="326">
        <v>0</v>
      </c>
      <c r="E104" s="326">
        <v>0</v>
      </c>
      <c r="F104" s="326">
        <v>0</v>
      </c>
      <c r="G104" s="326">
        <v>0</v>
      </c>
      <c r="H104" s="326">
        <v>0</v>
      </c>
      <c r="I104" s="326">
        <v>0</v>
      </c>
      <c r="J104" s="326">
        <v>4.0195000000000002E-2</v>
      </c>
      <c r="K104" s="326">
        <v>0.14841599999999999</v>
      </c>
      <c r="L104" s="326">
        <v>5.4700000000000007E-4</v>
      </c>
      <c r="M104" s="341">
        <f t="shared" si="3"/>
        <v>0.18915799999999999</v>
      </c>
      <c r="N104" s="341">
        <f t="shared" si="4"/>
        <v>0.18920599999999999</v>
      </c>
      <c r="O104" s="341"/>
      <c r="P104" s="341">
        <v>0</v>
      </c>
    </row>
    <row r="105" spans="1:16" ht="12.75" customHeight="1">
      <c r="A105" s="333" t="s">
        <v>503</v>
      </c>
      <c r="B105" s="341">
        <v>0</v>
      </c>
      <c r="C105" s="326">
        <v>0</v>
      </c>
      <c r="D105" s="326">
        <v>0</v>
      </c>
      <c r="E105" s="326">
        <v>0</v>
      </c>
      <c r="F105" s="326">
        <v>0</v>
      </c>
      <c r="G105" s="326">
        <v>0</v>
      </c>
      <c r="H105" s="326">
        <v>0</v>
      </c>
      <c r="I105" s="326">
        <v>0</v>
      </c>
      <c r="J105" s="326">
        <v>0</v>
      </c>
      <c r="K105" s="326">
        <v>0</v>
      </c>
      <c r="L105" s="326">
        <v>0</v>
      </c>
      <c r="M105" s="341">
        <f t="shared" si="3"/>
        <v>0</v>
      </c>
      <c r="N105" s="341">
        <f t="shared" si="4"/>
        <v>0</v>
      </c>
      <c r="O105" s="341"/>
      <c r="P105" s="341">
        <v>0</v>
      </c>
    </row>
    <row r="106" spans="1:16" ht="12.75" customHeight="1">
      <c r="A106" s="333" t="s">
        <v>193</v>
      </c>
      <c r="B106" s="341">
        <v>9.800000000000001E-5</v>
      </c>
      <c r="C106" s="326">
        <v>0</v>
      </c>
      <c r="D106" s="326">
        <v>60.334220999999999</v>
      </c>
      <c r="E106" s="326">
        <v>0</v>
      </c>
      <c r="F106" s="326">
        <v>57.180721999999996</v>
      </c>
      <c r="G106" s="326">
        <v>0</v>
      </c>
      <c r="H106" s="326">
        <v>252.07486800000001</v>
      </c>
      <c r="I106" s="326">
        <v>0</v>
      </c>
      <c r="J106" s="326">
        <v>7.2487999999999997E-2</v>
      </c>
      <c r="K106" s="326">
        <v>0</v>
      </c>
      <c r="L106" s="326">
        <v>1.6324000000000002E-2</v>
      </c>
      <c r="M106" s="341">
        <f t="shared" si="3"/>
        <v>369.67862300000002</v>
      </c>
      <c r="N106" s="341">
        <f t="shared" si="4"/>
        <v>369.678721</v>
      </c>
      <c r="O106" s="341"/>
      <c r="P106" s="341">
        <v>0</v>
      </c>
    </row>
    <row r="107" spans="1:16" ht="12.75" customHeight="1">
      <c r="A107" s="333" t="s">
        <v>504</v>
      </c>
      <c r="B107" s="341">
        <v>0</v>
      </c>
      <c r="C107" s="326">
        <v>0</v>
      </c>
      <c r="D107" s="326">
        <v>0</v>
      </c>
      <c r="E107" s="326">
        <v>0</v>
      </c>
      <c r="F107" s="326">
        <v>0</v>
      </c>
      <c r="G107" s="326">
        <v>0</v>
      </c>
      <c r="H107" s="326">
        <v>0</v>
      </c>
      <c r="I107" s="326">
        <v>0</v>
      </c>
      <c r="J107" s="326">
        <v>0</v>
      </c>
      <c r="K107" s="326">
        <v>0</v>
      </c>
      <c r="L107" s="326">
        <v>0</v>
      </c>
      <c r="M107" s="341">
        <f t="shared" si="3"/>
        <v>0</v>
      </c>
      <c r="N107" s="341">
        <f t="shared" si="4"/>
        <v>0</v>
      </c>
      <c r="O107" s="341"/>
      <c r="P107" s="341">
        <v>0</v>
      </c>
    </row>
    <row r="108" spans="1:16" ht="12.75" customHeight="1">
      <c r="A108" s="333" t="s">
        <v>365</v>
      </c>
      <c r="B108" s="341">
        <v>0</v>
      </c>
      <c r="C108" s="326">
        <v>0</v>
      </c>
      <c r="D108" s="326">
        <v>0</v>
      </c>
      <c r="E108" s="326">
        <v>0</v>
      </c>
      <c r="F108" s="326">
        <v>0</v>
      </c>
      <c r="G108" s="326">
        <v>0</v>
      </c>
      <c r="H108" s="326">
        <v>0</v>
      </c>
      <c r="I108" s="326">
        <v>0</v>
      </c>
      <c r="J108" s="326">
        <v>0</v>
      </c>
      <c r="K108" s="326">
        <v>0</v>
      </c>
      <c r="L108" s="326">
        <v>0</v>
      </c>
      <c r="M108" s="341">
        <f t="shared" si="3"/>
        <v>0</v>
      </c>
      <c r="N108" s="341">
        <f t="shared" si="4"/>
        <v>0</v>
      </c>
      <c r="O108" s="341"/>
      <c r="P108" s="341">
        <v>0</v>
      </c>
    </row>
    <row r="109" spans="1:16" ht="12.75" customHeight="1">
      <c r="A109" s="333" t="s">
        <v>364</v>
      </c>
      <c r="B109" s="341">
        <v>0</v>
      </c>
      <c r="C109" s="326">
        <v>0</v>
      </c>
      <c r="D109" s="326">
        <v>0</v>
      </c>
      <c r="E109" s="326">
        <v>0</v>
      </c>
      <c r="F109" s="326">
        <v>0</v>
      </c>
      <c r="G109" s="326">
        <v>0</v>
      </c>
      <c r="H109" s="326">
        <v>0</v>
      </c>
      <c r="I109" s="326">
        <v>0</v>
      </c>
      <c r="J109" s="326">
        <v>0</v>
      </c>
      <c r="K109" s="326">
        <v>0</v>
      </c>
      <c r="L109" s="326">
        <v>0</v>
      </c>
      <c r="M109" s="341">
        <f t="shared" si="3"/>
        <v>0</v>
      </c>
      <c r="N109" s="341">
        <f t="shared" si="4"/>
        <v>0</v>
      </c>
      <c r="O109" s="341"/>
      <c r="P109" s="341">
        <v>0</v>
      </c>
    </row>
    <row r="110" spans="1:16" ht="12.75" customHeight="1">
      <c r="A110" s="333" t="s">
        <v>357</v>
      </c>
      <c r="B110" s="341">
        <v>0</v>
      </c>
      <c r="C110" s="326">
        <v>0</v>
      </c>
      <c r="D110" s="326">
        <v>0</v>
      </c>
      <c r="E110" s="326">
        <v>0</v>
      </c>
      <c r="F110" s="326">
        <v>0</v>
      </c>
      <c r="G110" s="326">
        <v>0</v>
      </c>
      <c r="H110" s="326">
        <v>0</v>
      </c>
      <c r="I110" s="326">
        <v>0</v>
      </c>
      <c r="J110" s="326">
        <v>0</v>
      </c>
      <c r="K110" s="326">
        <v>0</v>
      </c>
      <c r="L110" s="326">
        <v>0</v>
      </c>
      <c r="M110" s="341">
        <f t="shared" si="3"/>
        <v>0</v>
      </c>
      <c r="N110" s="341">
        <f t="shared" si="4"/>
        <v>0</v>
      </c>
      <c r="O110" s="341"/>
      <c r="P110" s="341">
        <v>0</v>
      </c>
    </row>
    <row r="111" spans="1:16" ht="12.75" customHeight="1">
      <c r="A111" s="333" t="s">
        <v>375</v>
      </c>
      <c r="B111" s="341">
        <v>4.0890000000000006E-3</v>
      </c>
      <c r="C111" s="326">
        <v>0.49025399999999991</v>
      </c>
      <c r="D111" s="326">
        <v>192.93367799999999</v>
      </c>
      <c r="E111" s="326">
        <v>0</v>
      </c>
      <c r="F111" s="326">
        <v>134.81313399999999</v>
      </c>
      <c r="G111" s="326">
        <v>0.182975</v>
      </c>
      <c r="H111" s="326">
        <v>238.26340999999996</v>
      </c>
      <c r="I111" s="326">
        <v>0</v>
      </c>
      <c r="J111" s="326">
        <v>7.9220049999999995</v>
      </c>
      <c r="K111" s="326">
        <v>19.719814</v>
      </c>
      <c r="L111" s="326">
        <v>4.5103820000000008</v>
      </c>
      <c r="M111" s="341">
        <f t="shared" si="3"/>
        <v>598.83565199999998</v>
      </c>
      <c r="N111" s="341">
        <f t="shared" si="4"/>
        <v>598.839741</v>
      </c>
      <c r="O111" s="341"/>
      <c r="P111" s="341">
        <v>0</v>
      </c>
    </row>
    <row r="112" spans="1:16" ht="12.75" customHeight="1">
      <c r="A112" s="333" t="s">
        <v>340</v>
      </c>
      <c r="B112" s="341">
        <v>0</v>
      </c>
      <c r="C112" s="326">
        <v>0</v>
      </c>
      <c r="D112" s="326">
        <v>0</v>
      </c>
      <c r="E112" s="326">
        <v>0</v>
      </c>
      <c r="F112" s="326">
        <v>0</v>
      </c>
      <c r="G112" s="326">
        <v>0</v>
      </c>
      <c r="H112" s="326">
        <v>0</v>
      </c>
      <c r="I112" s="326">
        <v>0</v>
      </c>
      <c r="J112" s="326">
        <v>0</v>
      </c>
      <c r="K112" s="326">
        <v>0</v>
      </c>
      <c r="L112" s="326">
        <v>0</v>
      </c>
      <c r="M112" s="341">
        <f t="shared" si="3"/>
        <v>0</v>
      </c>
      <c r="N112" s="341">
        <f t="shared" si="4"/>
        <v>0</v>
      </c>
      <c r="O112" s="341"/>
      <c r="P112" s="341">
        <v>0</v>
      </c>
    </row>
    <row r="113" spans="1:16" ht="12.75" customHeight="1">
      <c r="A113" s="333" t="s">
        <v>459</v>
      </c>
      <c r="B113" s="341">
        <v>0</v>
      </c>
      <c r="C113" s="326">
        <v>0</v>
      </c>
      <c r="D113" s="326">
        <v>0</v>
      </c>
      <c r="E113" s="326">
        <v>0</v>
      </c>
      <c r="F113" s="326">
        <v>0</v>
      </c>
      <c r="G113" s="326">
        <v>0</v>
      </c>
      <c r="H113" s="326">
        <v>0</v>
      </c>
      <c r="I113" s="326">
        <v>0</v>
      </c>
      <c r="J113" s="326">
        <v>0</v>
      </c>
      <c r="K113" s="326">
        <v>0</v>
      </c>
      <c r="L113" s="326">
        <v>0</v>
      </c>
      <c r="M113" s="341">
        <f t="shared" si="3"/>
        <v>0</v>
      </c>
      <c r="N113" s="341">
        <f t="shared" si="4"/>
        <v>0</v>
      </c>
      <c r="O113" s="341"/>
      <c r="P113" s="341">
        <v>0</v>
      </c>
    </row>
    <row r="114" spans="1:16" ht="12.75" customHeight="1">
      <c r="A114" s="333" t="s">
        <v>358</v>
      </c>
      <c r="B114" s="341">
        <v>0</v>
      </c>
      <c r="C114" s="326">
        <v>0</v>
      </c>
      <c r="D114" s="326">
        <v>0</v>
      </c>
      <c r="E114" s="326">
        <v>0</v>
      </c>
      <c r="F114" s="326">
        <v>0</v>
      </c>
      <c r="G114" s="326">
        <v>0</v>
      </c>
      <c r="H114" s="326">
        <v>0</v>
      </c>
      <c r="I114" s="326">
        <v>0</v>
      </c>
      <c r="J114" s="326">
        <v>0</v>
      </c>
      <c r="K114" s="326">
        <v>0</v>
      </c>
      <c r="L114" s="326">
        <v>0</v>
      </c>
      <c r="M114" s="341">
        <f t="shared" si="3"/>
        <v>0</v>
      </c>
      <c r="N114" s="341">
        <f t="shared" si="4"/>
        <v>0</v>
      </c>
      <c r="O114" s="341"/>
      <c r="P114" s="341">
        <v>0</v>
      </c>
    </row>
    <row r="115" spans="1:16" ht="12.75" customHeight="1">
      <c r="A115" s="333" t="s">
        <v>206</v>
      </c>
      <c r="B115" s="341">
        <v>0</v>
      </c>
      <c r="C115" s="326">
        <v>0</v>
      </c>
      <c r="D115" s="326">
        <v>0</v>
      </c>
      <c r="E115" s="326">
        <v>0</v>
      </c>
      <c r="F115" s="326">
        <v>0</v>
      </c>
      <c r="G115" s="326">
        <v>0</v>
      </c>
      <c r="H115" s="326">
        <v>0</v>
      </c>
      <c r="I115" s="326">
        <v>0</v>
      </c>
      <c r="J115" s="326">
        <v>0</v>
      </c>
      <c r="K115" s="326">
        <v>0</v>
      </c>
      <c r="L115" s="326">
        <v>0</v>
      </c>
      <c r="M115" s="341">
        <f t="shared" si="3"/>
        <v>0</v>
      </c>
      <c r="N115" s="341">
        <f t="shared" si="4"/>
        <v>0</v>
      </c>
      <c r="O115" s="341"/>
      <c r="P115" s="341">
        <v>0</v>
      </c>
    </row>
    <row r="116" spans="1:16" ht="12.75" customHeight="1">
      <c r="A116" s="333" t="s">
        <v>405</v>
      </c>
      <c r="B116" s="341">
        <v>0</v>
      </c>
      <c r="C116" s="326">
        <v>0</v>
      </c>
      <c r="D116" s="326">
        <v>0</v>
      </c>
      <c r="E116" s="326">
        <v>0</v>
      </c>
      <c r="F116" s="326">
        <v>0</v>
      </c>
      <c r="G116" s="326">
        <v>0</v>
      </c>
      <c r="H116" s="326">
        <v>0</v>
      </c>
      <c r="I116" s="326">
        <v>0</v>
      </c>
      <c r="J116" s="326">
        <v>0</v>
      </c>
      <c r="K116" s="326">
        <v>0</v>
      </c>
      <c r="L116" s="326">
        <v>0</v>
      </c>
      <c r="M116" s="341">
        <f t="shared" si="3"/>
        <v>0</v>
      </c>
      <c r="N116" s="341">
        <f t="shared" si="4"/>
        <v>0</v>
      </c>
      <c r="O116" s="341"/>
      <c r="P116" s="341">
        <v>0</v>
      </c>
    </row>
    <row r="117" spans="1:16" ht="12.75" customHeight="1">
      <c r="A117" s="333" t="s">
        <v>505</v>
      </c>
      <c r="B117" s="341">
        <v>0</v>
      </c>
      <c r="C117" s="326">
        <v>0</v>
      </c>
      <c r="D117" s="326">
        <v>0</v>
      </c>
      <c r="E117" s="326">
        <v>0</v>
      </c>
      <c r="F117" s="326">
        <v>0</v>
      </c>
      <c r="G117" s="326">
        <v>0</v>
      </c>
      <c r="H117" s="326">
        <v>0</v>
      </c>
      <c r="I117" s="326">
        <v>0</v>
      </c>
      <c r="J117" s="326">
        <v>0</v>
      </c>
      <c r="K117" s="326">
        <v>0</v>
      </c>
      <c r="L117" s="326">
        <v>0</v>
      </c>
      <c r="M117" s="341">
        <f t="shared" si="3"/>
        <v>0</v>
      </c>
      <c r="N117" s="341">
        <f t="shared" si="4"/>
        <v>0</v>
      </c>
      <c r="O117" s="341"/>
      <c r="P117" s="341">
        <v>0</v>
      </c>
    </row>
    <row r="118" spans="1:16" ht="12.75" customHeight="1">
      <c r="A118" s="333" t="s">
        <v>455</v>
      </c>
      <c r="B118" s="341">
        <v>0</v>
      </c>
      <c r="C118" s="326">
        <v>0</v>
      </c>
      <c r="D118" s="326">
        <v>0</v>
      </c>
      <c r="E118" s="326">
        <v>0</v>
      </c>
      <c r="F118" s="326">
        <v>0</v>
      </c>
      <c r="G118" s="326">
        <v>0</v>
      </c>
      <c r="H118" s="326">
        <v>0</v>
      </c>
      <c r="I118" s="326">
        <v>0</v>
      </c>
      <c r="J118" s="326">
        <v>0</v>
      </c>
      <c r="K118" s="326">
        <v>0</v>
      </c>
      <c r="L118" s="326">
        <v>0</v>
      </c>
      <c r="M118" s="341">
        <f t="shared" si="3"/>
        <v>0</v>
      </c>
      <c r="N118" s="341">
        <f t="shared" si="4"/>
        <v>0</v>
      </c>
      <c r="O118" s="341"/>
      <c r="P118" s="341">
        <v>0</v>
      </c>
    </row>
    <row r="119" spans="1:16" ht="12.75" customHeight="1">
      <c r="A119" s="333" t="s">
        <v>431</v>
      </c>
      <c r="B119" s="341">
        <v>0</v>
      </c>
      <c r="C119" s="326">
        <v>0</v>
      </c>
      <c r="D119" s="326">
        <v>0</v>
      </c>
      <c r="E119" s="326">
        <v>0</v>
      </c>
      <c r="F119" s="326">
        <v>0</v>
      </c>
      <c r="G119" s="326">
        <v>0</v>
      </c>
      <c r="H119" s="326">
        <v>0</v>
      </c>
      <c r="I119" s="326">
        <v>0</v>
      </c>
      <c r="J119" s="326">
        <v>0</v>
      </c>
      <c r="K119" s="326">
        <v>0</v>
      </c>
      <c r="L119" s="326">
        <v>0</v>
      </c>
      <c r="M119" s="341">
        <f t="shared" si="3"/>
        <v>0</v>
      </c>
      <c r="N119" s="341">
        <f t="shared" si="4"/>
        <v>0</v>
      </c>
      <c r="O119" s="341"/>
      <c r="P119" s="341">
        <v>0</v>
      </c>
    </row>
    <row r="120" spans="1:16" ht="12.75" customHeight="1">
      <c r="A120" s="333" t="s">
        <v>339</v>
      </c>
      <c r="B120" s="341">
        <v>0</v>
      </c>
      <c r="C120" s="326">
        <v>0</v>
      </c>
      <c r="D120" s="326">
        <v>0</v>
      </c>
      <c r="E120" s="326">
        <v>0</v>
      </c>
      <c r="F120" s="326">
        <v>0</v>
      </c>
      <c r="G120" s="326">
        <v>0</v>
      </c>
      <c r="H120" s="326">
        <v>0</v>
      </c>
      <c r="I120" s="326">
        <v>0</v>
      </c>
      <c r="J120" s="326">
        <v>0</v>
      </c>
      <c r="K120" s="326">
        <v>0</v>
      </c>
      <c r="L120" s="326">
        <v>0</v>
      </c>
      <c r="M120" s="341">
        <f t="shared" si="3"/>
        <v>0</v>
      </c>
      <c r="N120" s="341">
        <f t="shared" si="4"/>
        <v>0</v>
      </c>
      <c r="O120" s="341"/>
      <c r="P120" s="341">
        <v>0</v>
      </c>
    </row>
    <row r="121" spans="1:16" ht="12.75" customHeight="1">
      <c r="A121" s="333" t="s">
        <v>281</v>
      </c>
      <c r="B121" s="341">
        <v>0</v>
      </c>
      <c r="C121" s="326">
        <v>0</v>
      </c>
      <c r="D121" s="326">
        <v>0</v>
      </c>
      <c r="E121" s="326">
        <v>0</v>
      </c>
      <c r="F121" s="326">
        <v>0</v>
      </c>
      <c r="G121" s="326">
        <v>0</v>
      </c>
      <c r="H121" s="326">
        <v>0</v>
      </c>
      <c r="I121" s="326">
        <v>0</v>
      </c>
      <c r="J121" s="326">
        <v>0</v>
      </c>
      <c r="K121" s="326">
        <v>0</v>
      </c>
      <c r="L121" s="326">
        <v>0</v>
      </c>
      <c r="M121" s="341">
        <f t="shared" si="3"/>
        <v>0</v>
      </c>
      <c r="N121" s="341">
        <f t="shared" si="4"/>
        <v>0</v>
      </c>
      <c r="O121" s="341"/>
      <c r="P121" s="341">
        <v>0</v>
      </c>
    </row>
    <row r="122" spans="1:16" ht="12.75" customHeight="1">
      <c r="A122" s="333" t="s">
        <v>558</v>
      </c>
      <c r="B122" s="341">
        <v>0</v>
      </c>
      <c r="C122" s="326">
        <v>0</v>
      </c>
      <c r="D122" s="326">
        <v>0</v>
      </c>
      <c r="E122" s="326">
        <v>0</v>
      </c>
      <c r="F122" s="326">
        <v>0</v>
      </c>
      <c r="G122" s="326">
        <v>0</v>
      </c>
      <c r="H122" s="326">
        <v>0</v>
      </c>
      <c r="I122" s="326">
        <v>0</v>
      </c>
      <c r="J122" s="326">
        <v>0</v>
      </c>
      <c r="K122" s="326">
        <v>0</v>
      </c>
      <c r="L122" s="326">
        <v>0</v>
      </c>
      <c r="M122" s="341">
        <f t="shared" si="3"/>
        <v>0</v>
      </c>
      <c r="N122" s="341">
        <f t="shared" si="4"/>
        <v>0</v>
      </c>
      <c r="O122" s="341"/>
      <c r="P122" s="341">
        <v>0</v>
      </c>
    </row>
    <row r="123" spans="1:16" ht="12.75" customHeight="1">
      <c r="A123" s="333" t="s">
        <v>506</v>
      </c>
      <c r="B123" s="341">
        <v>0</v>
      </c>
      <c r="C123" s="326">
        <v>0</v>
      </c>
      <c r="D123" s="326">
        <v>0</v>
      </c>
      <c r="E123" s="326">
        <v>0</v>
      </c>
      <c r="F123" s="326">
        <v>0</v>
      </c>
      <c r="G123" s="326">
        <v>0</v>
      </c>
      <c r="H123" s="326">
        <v>0</v>
      </c>
      <c r="I123" s="326">
        <v>0</v>
      </c>
      <c r="J123" s="326">
        <v>0</v>
      </c>
      <c r="K123" s="326">
        <v>0</v>
      </c>
      <c r="L123" s="326">
        <v>0</v>
      </c>
      <c r="M123" s="341">
        <f t="shared" si="3"/>
        <v>0</v>
      </c>
      <c r="N123" s="341">
        <f t="shared" si="4"/>
        <v>0</v>
      </c>
      <c r="O123" s="341"/>
      <c r="P123" s="341">
        <v>0</v>
      </c>
    </row>
    <row r="124" spans="1:16" ht="12.75" customHeight="1">
      <c r="A124" s="333" t="s">
        <v>507</v>
      </c>
      <c r="B124" s="341">
        <v>0</v>
      </c>
      <c r="C124" s="326">
        <v>0</v>
      </c>
      <c r="D124" s="326">
        <v>0</v>
      </c>
      <c r="E124" s="326">
        <v>0</v>
      </c>
      <c r="F124" s="326">
        <v>0</v>
      </c>
      <c r="G124" s="326">
        <v>0</v>
      </c>
      <c r="H124" s="326">
        <v>0</v>
      </c>
      <c r="I124" s="326">
        <v>0</v>
      </c>
      <c r="J124" s="326">
        <v>0</v>
      </c>
      <c r="K124" s="326">
        <v>0</v>
      </c>
      <c r="L124" s="326">
        <v>0</v>
      </c>
      <c r="M124" s="341">
        <f t="shared" si="3"/>
        <v>0</v>
      </c>
      <c r="N124" s="341">
        <f t="shared" si="4"/>
        <v>0</v>
      </c>
      <c r="O124" s="341"/>
      <c r="P124" s="341">
        <v>0</v>
      </c>
    </row>
    <row r="125" spans="1:16" ht="12.75" customHeight="1">
      <c r="A125" s="333" t="s">
        <v>313</v>
      </c>
      <c r="B125" s="341">
        <v>222.04962700000002</v>
      </c>
      <c r="C125" s="326">
        <v>0</v>
      </c>
      <c r="D125" s="326">
        <v>4.554748</v>
      </c>
      <c r="E125" s="326">
        <v>0</v>
      </c>
      <c r="F125" s="326">
        <v>14.36041</v>
      </c>
      <c r="G125" s="326">
        <v>0</v>
      </c>
      <c r="H125" s="326">
        <v>174.02793799999998</v>
      </c>
      <c r="I125" s="326">
        <v>16.540329</v>
      </c>
      <c r="J125" s="326">
        <v>1.352217</v>
      </c>
      <c r="K125" s="326">
        <v>41.373933999999998</v>
      </c>
      <c r="L125" s="326">
        <v>0.74052499999999999</v>
      </c>
      <c r="M125" s="341">
        <f t="shared" si="3"/>
        <v>252.95010099999993</v>
      </c>
      <c r="N125" s="341">
        <f t="shared" si="4"/>
        <v>474.99972799999995</v>
      </c>
      <c r="O125" s="341"/>
      <c r="P125" s="341">
        <v>0</v>
      </c>
    </row>
    <row r="126" spans="1:16" ht="12.75" customHeight="1">
      <c r="A126" s="333" t="s">
        <v>409</v>
      </c>
      <c r="B126" s="341">
        <v>0</v>
      </c>
      <c r="C126" s="326">
        <v>0</v>
      </c>
      <c r="D126" s="326">
        <v>0</v>
      </c>
      <c r="E126" s="326">
        <v>0</v>
      </c>
      <c r="F126" s="326">
        <v>0</v>
      </c>
      <c r="G126" s="326">
        <v>0</v>
      </c>
      <c r="H126" s="326">
        <v>0</v>
      </c>
      <c r="I126" s="326">
        <v>0</v>
      </c>
      <c r="J126" s="326">
        <v>0</v>
      </c>
      <c r="K126" s="326">
        <v>0</v>
      </c>
      <c r="L126" s="326">
        <v>0</v>
      </c>
      <c r="M126" s="341">
        <f t="shared" si="3"/>
        <v>0</v>
      </c>
      <c r="N126" s="341">
        <f t="shared" si="4"/>
        <v>0</v>
      </c>
      <c r="O126" s="341"/>
      <c r="P126" s="341">
        <v>0</v>
      </c>
    </row>
    <row r="127" spans="1:16" ht="12.75" customHeight="1">
      <c r="A127" s="333" t="s">
        <v>508</v>
      </c>
      <c r="B127" s="341">
        <v>0</v>
      </c>
      <c r="C127" s="326">
        <v>0</v>
      </c>
      <c r="D127" s="326">
        <v>0</v>
      </c>
      <c r="E127" s="326">
        <v>0</v>
      </c>
      <c r="F127" s="326">
        <v>0</v>
      </c>
      <c r="G127" s="326">
        <v>0</v>
      </c>
      <c r="H127" s="326">
        <v>0</v>
      </c>
      <c r="I127" s="326">
        <v>0</v>
      </c>
      <c r="J127" s="326">
        <v>0</v>
      </c>
      <c r="K127" s="326">
        <v>0</v>
      </c>
      <c r="L127" s="326">
        <v>0</v>
      </c>
      <c r="M127" s="341">
        <f t="shared" si="3"/>
        <v>0</v>
      </c>
      <c r="N127" s="341">
        <f t="shared" si="4"/>
        <v>0</v>
      </c>
      <c r="O127" s="341"/>
      <c r="P127" s="341">
        <v>0</v>
      </c>
    </row>
    <row r="128" spans="1:16" ht="12.75" customHeight="1">
      <c r="A128" s="333" t="s">
        <v>331</v>
      </c>
      <c r="B128" s="341">
        <v>0</v>
      </c>
      <c r="C128" s="326">
        <v>0</v>
      </c>
      <c r="D128" s="326">
        <v>0</v>
      </c>
      <c r="E128" s="326">
        <v>0</v>
      </c>
      <c r="F128" s="326">
        <v>0</v>
      </c>
      <c r="G128" s="326">
        <v>0</v>
      </c>
      <c r="H128" s="326">
        <v>0</v>
      </c>
      <c r="I128" s="326">
        <v>0</v>
      </c>
      <c r="J128" s="326">
        <v>0</v>
      </c>
      <c r="K128" s="326">
        <v>0</v>
      </c>
      <c r="L128" s="326">
        <v>0</v>
      </c>
      <c r="M128" s="341">
        <f t="shared" si="3"/>
        <v>0</v>
      </c>
      <c r="N128" s="341">
        <f t="shared" si="4"/>
        <v>0</v>
      </c>
      <c r="O128" s="341"/>
      <c r="P128" s="341">
        <v>0</v>
      </c>
    </row>
    <row r="129" spans="1:16" ht="12.75" customHeight="1">
      <c r="A129" s="333" t="s">
        <v>404</v>
      </c>
      <c r="B129" s="341">
        <v>0</v>
      </c>
      <c r="C129" s="326">
        <v>0</v>
      </c>
      <c r="D129" s="326">
        <v>0</v>
      </c>
      <c r="E129" s="326">
        <v>0</v>
      </c>
      <c r="F129" s="326">
        <v>0</v>
      </c>
      <c r="G129" s="326">
        <v>0</v>
      </c>
      <c r="H129" s="326">
        <v>0</v>
      </c>
      <c r="I129" s="326">
        <v>0</v>
      </c>
      <c r="J129" s="326">
        <v>0</v>
      </c>
      <c r="K129" s="326">
        <v>0</v>
      </c>
      <c r="L129" s="326">
        <v>0</v>
      </c>
      <c r="M129" s="341">
        <f t="shared" si="3"/>
        <v>0</v>
      </c>
      <c r="N129" s="341">
        <f t="shared" si="4"/>
        <v>0</v>
      </c>
      <c r="O129" s="341"/>
      <c r="P129" s="341">
        <v>0</v>
      </c>
    </row>
    <row r="130" spans="1:16" ht="12.75" customHeight="1">
      <c r="A130" s="333" t="s">
        <v>412</v>
      </c>
      <c r="B130" s="341">
        <v>0</v>
      </c>
      <c r="C130" s="326">
        <v>0</v>
      </c>
      <c r="D130" s="326">
        <v>0</v>
      </c>
      <c r="E130" s="326">
        <v>0</v>
      </c>
      <c r="F130" s="326">
        <v>0</v>
      </c>
      <c r="G130" s="326">
        <v>0</v>
      </c>
      <c r="H130" s="326">
        <v>0</v>
      </c>
      <c r="I130" s="326">
        <v>0</v>
      </c>
      <c r="J130" s="326">
        <v>0</v>
      </c>
      <c r="K130" s="326">
        <v>0</v>
      </c>
      <c r="L130" s="326">
        <v>0</v>
      </c>
      <c r="M130" s="341">
        <f t="shared" si="3"/>
        <v>0</v>
      </c>
      <c r="N130" s="341">
        <f t="shared" si="4"/>
        <v>0</v>
      </c>
      <c r="O130" s="341"/>
      <c r="P130" s="341">
        <v>0</v>
      </c>
    </row>
    <row r="131" spans="1:16" ht="12.75" customHeight="1">
      <c r="A131" s="333" t="s">
        <v>408</v>
      </c>
      <c r="B131" s="341">
        <v>0</v>
      </c>
      <c r="C131" s="326">
        <v>0</v>
      </c>
      <c r="D131" s="326">
        <v>0</v>
      </c>
      <c r="E131" s="326">
        <v>0</v>
      </c>
      <c r="F131" s="326">
        <v>0</v>
      </c>
      <c r="G131" s="326">
        <v>0</v>
      </c>
      <c r="H131" s="326">
        <v>0</v>
      </c>
      <c r="I131" s="326">
        <v>0</v>
      </c>
      <c r="J131" s="326">
        <v>0</v>
      </c>
      <c r="K131" s="326">
        <v>0</v>
      </c>
      <c r="L131" s="326">
        <v>0</v>
      </c>
      <c r="M131" s="341">
        <f t="shared" si="3"/>
        <v>0</v>
      </c>
      <c r="N131" s="341">
        <f t="shared" si="4"/>
        <v>0</v>
      </c>
      <c r="O131" s="341"/>
      <c r="P131" s="341">
        <v>0</v>
      </c>
    </row>
    <row r="132" spans="1:16" ht="12.75" customHeight="1">
      <c r="A132" s="333" t="s">
        <v>207</v>
      </c>
      <c r="B132" s="341">
        <v>0</v>
      </c>
      <c r="C132" s="326">
        <v>0</v>
      </c>
      <c r="D132" s="326">
        <v>0</v>
      </c>
      <c r="E132" s="326">
        <v>0</v>
      </c>
      <c r="F132" s="326">
        <v>0</v>
      </c>
      <c r="G132" s="326">
        <v>0</v>
      </c>
      <c r="H132" s="326">
        <v>0</v>
      </c>
      <c r="I132" s="326">
        <v>0</v>
      </c>
      <c r="J132" s="326">
        <v>0</v>
      </c>
      <c r="K132" s="326">
        <v>0</v>
      </c>
      <c r="L132" s="326">
        <v>0</v>
      </c>
      <c r="M132" s="341">
        <f t="shared" si="3"/>
        <v>0</v>
      </c>
      <c r="N132" s="341">
        <f t="shared" si="4"/>
        <v>0</v>
      </c>
      <c r="O132" s="341"/>
      <c r="P132" s="341">
        <v>0</v>
      </c>
    </row>
    <row r="133" spans="1:16" ht="12.75" customHeight="1">
      <c r="A133" s="333" t="s">
        <v>509</v>
      </c>
      <c r="B133" s="341">
        <v>0</v>
      </c>
      <c r="C133" s="326">
        <v>0</v>
      </c>
      <c r="D133" s="326">
        <v>0</v>
      </c>
      <c r="E133" s="326">
        <v>0</v>
      </c>
      <c r="F133" s="326">
        <v>0</v>
      </c>
      <c r="G133" s="326">
        <v>0</v>
      </c>
      <c r="H133" s="326">
        <v>0</v>
      </c>
      <c r="I133" s="326">
        <v>0</v>
      </c>
      <c r="J133" s="326">
        <v>0</v>
      </c>
      <c r="K133" s="326">
        <v>0</v>
      </c>
      <c r="L133" s="326">
        <v>0</v>
      </c>
      <c r="M133" s="341">
        <f t="shared" si="3"/>
        <v>0</v>
      </c>
      <c r="N133" s="341">
        <f t="shared" si="4"/>
        <v>0</v>
      </c>
      <c r="O133" s="341"/>
      <c r="P133" s="341">
        <v>0</v>
      </c>
    </row>
    <row r="134" spans="1:16" ht="12.75" customHeight="1">
      <c r="A134" s="333" t="s">
        <v>510</v>
      </c>
      <c r="B134" s="341">
        <v>0</v>
      </c>
      <c r="C134" s="326">
        <v>0</v>
      </c>
      <c r="D134" s="326">
        <v>0</v>
      </c>
      <c r="E134" s="326">
        <v>0</v>
      </c>
      <c r="F134" s="326">
        <v>0</v>
      </c>
      <c r="G134" s="326">
        <v>0</v>
      </c>
      <c r="H134" s="326">
        <v>0</v>
      </c>
      <c r="I134" s="326">
        <v>0</v>
      </c>
      <c r="J134" s="326">
        <v>0</v>
      </c>
      <c r="K134" s="326">
        <v>0</v>
      </c>
      <c r="L134" s="326">
        <v>0</v>
      </c>
      <c r="M134" s="341">
        <f t="shared" si="3"/>
        <v>0</v>
      </c>
      <c r="N134" s="341">
        <f t="shared" si="4"/>
        <v>0</v>
      </c>
      <c r="O134" s="341"/>
      <c r="P134" s="341">
        <v>0</v>
      </c>
    </row>
    <row r="135" spans="1:16" ht="12.75" customHeight="1">
      <c r="A135" s="333" t="s">
        <v>402</v>
      </c>
      <c r="B135" s="341">
        <v>0</v>
      </c>
      <c r="C135" s="326">
        <v>0</v>
      </c>
      <c r="D135" s="326">
        <v>0</v>
      </c>
      <c r="E135" s="326">
        <v>0</v>
      </c>
      <c r="F135" s="326">
        <v>0</v>
      </c>
      <c r="G135" s="326">
        <v>0</v>
      </c>
      <c r="H135" s="326">
        <v>0</v>
      </c>
      <c r="I135" s="326">
        <v>0</v>
      </c>
      <c r="J135" s="326">
        <v>0</v>
      </c>
      <c r="K135" s="326">
        <v>0</v>
      </c>
      <c r="L135" s="326">
        <v>0</v>
      </c>
      <c r="M135" s="341">
        <f t="shared" si="3"/>
        <v>0</v>
      </c>
      <c r="N135" s="341">
        <f t="shared" si="4"/>
        <v>0</v>
      </c>
      <c r="O135" s="341"/>
      <c r="P135" s="341">
        <v>0</v>
      </c>
    </row>
    <row r="136" spans="1:16" ht="12.75" customHeight="1">
      <c r="A136" s="333" t="s">
        <v>511</v>
      </c>
      <c r="B136" s="341">
        <v>0</v>
      </c>
      <c r="C136" s="326">
        <v>0</v>
      </c>
      <c r="D136" s="326">
        <v>0</v>
      </c>
      <c r="E136" s="326">
        <v>0</v>
      </c>
      <c r="F136" s="326">
        <v>0</v>
      </c>
      <c r="G136" s="326">
        <v>0</v>
      </c>
      <c r="H136" s="326">
        <v>0</v>
      </c>
      <c r="I136" s="326">
        <v>0</v>
      </c>
      <c r="J136" s="326">
        <v>0</v>
      </c>
      <c r="K136" s="326">
        <v>0</v>
      </c>
      <c r="L136" s="326">
        <v>0</v>
      </c>
      <c r="M136" s="341">
        <f t="shared" si="3"/>
        <v>0</v>
      </c>
      <c r="N136" s="341">
        <f t="shared" si="4"/>
        <v>0</v>
      </c>
      <c r="O136" s="341"/>
      <c r="P136" s="341">
        <v>0</v>
      </c>
    </row>
    <row r="137" spans="1:16" ht="12.75" customHeight="1">
      <c r="A137" s="333" t="s">
        <v>512</v>
      </c>
      <c r="B137" s="341">
        <v>0</v>
      </c>
      <c r="C137" s="326">
        <v>0</v>
      </c>
      <c r="D137" s="326">
        <v>0</v>
      </c>
      <c r="E137" s="326">
        <v>0</v>
      </c>
      <c r="F137" s="326">
        <v>0</v>
      </c>
      <c r="G137" s="326">
        <v>0</v>
      </c>
      <c r="H137" s="326">
        <v>0</v>
      </c>
      <c r="I137" s="326">
        <v>0</v>
      </c>
      <c r="J137" s="326">
        <v>0</v>
      </c>
      <c r="K137" s="326">
        <v>0</v>
      </c>
      <c r="L137" s="326">
        <v>0</v>
      </c>
      <c r="M137" s="341">
        <f t="shared" si="3"/>
        <v>0</v>
      </c>
      <c r="N137" s="341">
        <f t="shared" si="4"/>
        <v>0</v>
      </c>
      <c r="O137" s="341"/>
      <c r="P137" s="341">
        <v>0</v>
      </c>
    </row>
    <row r="138" spans="1:16" ht="12.75" customHeight="1">
      <c r="A138" s="333" t="s">
        <v>513</v>
      </c>
      <c r="B138" s="341">
        <v>0</v>
      </c>
      <c r="C138" s="326">
        <v>0</v>
      </c>
      <c r="D138" s="326">
        <v>0</v>
      </c>
      <c r="E138" s="326">
        <v>0</v>
      </c>
      <c r="F138" s="326">
        <v>0</v>
      </c>
      <c r="G138" s="326">
        <v>0</v>
      </c>
      <c r="H138" s="326">
        <v>0</v>
      </c>
      <c r="I138" s="326">
        <v>0</v>
      </c>
      <c r="J138" s="326">
        <v>0</v>
      </c>
      <c r="K138" s="326">
        <v>0</v>
      </c>
      <c r="L138" s="326">
        <v>0</v>
      </c>
      <c r="M138" s="341">
        <f t="shared" si="3"/>
        <v>0</v>
      </c>
      <c r="N138" s="341">
        <f t="shared" si="4"/>
        <v>0</v>
      </c>
      <c r="O138" s="341"/>
      <c r="P138" s="341">
        <v>0</v>
      </c>
    </row>
    <row r="139" spans="1:16" ht="12.75" customHeight="1">
      <c r="A139" s="333" t="s">
        <v>359</v>
      </c>
      <c r="B139" s="341">
        <v>0</v>
      </c>
      <c r="C139" s="326">
        <v>0</v>
      </c>
      <c r="D139" s="326">
        <v>0</v>
      </c>
      <c r="E139" s="326">
        <v>0</v>
      </c>
      <c r="F139" s="326">
        <v>0</v>
      </c>
      <c r="G139" s="326">
        <v>0</v>
      </c>
      <c r="H139" s="326">
        <v>0</v>
      </c>
      <c r="I139" s="326">
        <v>0</v>
      </c>
      <c r="J139" s="326">
        <v>0</v>
      </c>
      <c r="K139" s="326">
        <v>0</v>
      </c>
      <c r="L139" s="326">
        <v>0</v>
      </c>
      <c r="M139" s="341">
        <f t="shared" ref="M139:M202" si="5">SUM(C139:L139)</f>
        <v>0</v>
      </c>
      <c r="N139" s="341">
        <f t="shared" ref="N139:N202" si="6">SUM(M139,B139)</f>
        <v>0</v>
      </c>
      <c r="O139" s="341"/>
      <c r="P139" s="341">
        <v>0</v>
      </c>
    </row>
    <row r="140" spans="1:16" ht="12.75" customHeight="1">
      <c r="A140" s="333" t="s">
        <v>361</v>
      </c>
      <c r="B140" s="341">
        <v>0</v>
      </c>
      <c r="C140" s="326">
        <v>0</v>
      </c>
      <c r="D140" s="326">
        <v>0</v>
      </c>
      <c r="E140" s="326">
        <v>0</v>
      </c>
      <c r="F140" s="326">
        <v>0</v>
      </c>
      <c r="G140" s="326">
        <v>0</v>
      </c>
      <c r="H140" s="326">
        <v>0</v>
      </c>
      <c r="I140" s="326">
        <v>0</v>
      </c>
      <c r="J140" s="326">
        <v>0</v>
      </c>
      <c r="K140" s="326">
        <v>0</v>
      </c>
      <c r="L140" s="326">
        <v>0</v>
      </c>
      <c r="M140" s="341">
        <f t="shared" si="5"/>
        <v>0</v>
      </c>
      <c r="N140" s="341">
        <f t="shared" si="6"/>
        <v>0</v>
      </c>
      <c r="O140" s="341"/>
      <c r="P140" s="341">
        <v>0</v>
      </c>
    </row>
    <row r="141" spans="1:16" ht="12.75" customHeight="1">
      <c r="A141" s="333" t="s">
        <v>413</v>
      </c>
      <c r="B141" s="341">
        <v>0</v>
      </c>
      <c r="C141" s="326">
        <v>0</v>
      </c>
      <c r="D141" s="326">
        <v>0</v>
      </c>
      <c r="E141" s="326">
        <v>0</v>
      </c>
      <c r="F141" s="326">
        <v>0</v>
      </c>
      <c r="G141" s="326">
        <v>0</v>
      </c>
      <c r="H141" s="326">
        <v>0</v>
      </c>
      <c r="I141" s="326">
        <v>0</v>
      </c>
      <c r="J141" s="326">
        <v>0</v>
      </c>
      <c r="K141" s="326">
        <v>0</v>
      </c>
      <c r="L141" s="326">
        <v>0</v>
      </c>
      <c r="M141" s="341">
        <f t="shared" si="5"/>
        <v>0</v>
      </c>
      <c r="N141" s="341">
        <f t="shared" si="6"/>
        <v>0</v>
      </c>
      <c r="O141" s="341"/>
      <c r="P141" s="341">
        <v>0</v>
      </c>
    </row>
    <row r="142" spans="1:16" ht="12.75" customHeight="1">
      <c r="A142" s="333" t="s">
        <v>354</v>
      </c>
      <c r="B142" s="341">
        <v>0</v>
      </c>
      <c r="C142" s="326">
        <v>0</v>
      </c>
      <c r="D142" s="326">
        <v>0</v>
      </c>
      <c r="E142" s="326">
        <v>0</v>
      </c>
      <c r="F142" s="326">
        <v>0</v>
      </c>
      <c r="G142" s="326">
        <v>0</v>
      </c>
      <c r="H142" s="326">
        <v>0</v>
      </c>
      <c r="I142" s="326">
        <v>0</v>
      </c>
      <c r="J142" s="326">
        <v>0</v>
      </c>
      <c r="K142" s="326">
        <v>0</v>
      </c>
      <c r="L142" s="326">
        <v>0</v>
      </c>
      <c r="M142" s="341">
        <f t="shared" si="5"/>
        <v>0</v>
      </c>
      <c r="N142" s="341">
        <f t="shared" si="6"/>
        <v>0</v>
      </c>
      <c r="O142" s="341"/>
      <c r="P142" s="341">
        <v>0</v>
      </c>
    </row>
    <row r="143" spans="1:16" ht="12.75" customHeight="1">
      <c r="A143" s="333" t="s">
        <v>514</v>
      </c>
      <c r="B143" s="341">
        <v>0</v>
      </c>
      <c r="C143" s="326">
        <v>0</v>
      </c>
      <c r="D143" s="326">
        <v>0</v>
      </c>
      <c r="E143" s="326">
        <v>0</v>
      </c>
      <c r="F143" s="326">
        <v>0</v>
      </c>
      <c r="G143" s="326">
        <v>0</v>
      </c>
      <c r="H143" s="326">
        <v>0</v>
      </c>
      <c r="I143" s="326">
        <v>0</v>
      </c>
      <c r="J143" s="326">
        <v>0</v>
      </c>
      <c r="K143" s="326">
        <v>0</v>
      </c>
      <c r="L143" s="326">
        <v>0</v>
      </c>
      <c r="M143" s="341">
        <f t="shared" si="5"/>
        <v>0</v>
      </c>
      <c r="N143" s="341">
        <f t="shared" si="6"/>
        <v>0</v>
      </c>
      <c r="O143" s="341"/>
      <c r="P143" s="341">
        <v>0</v>
      </c>
    </row>
    <row r="144" spans="1:16" ht="12.75" customHeight="1">
      <c r="A144" s="333" t="s">
        <v>194</v>
      </c>
      <c r="B144" s="341">
        <v>6.9999999999999999E-6</v>
      </c>
      <c r="C144" s="326">
        <v>1.95E-4</v>
      </c>
      <c r="D144" s="326">
        <v>13.766440000000001</v>
      </c>
      <c r="E144" s="326">
        <v>0</v>
      </c>
      <c r="F144" s="326">
        <v>0</v>
      </c>
      <c r="G144" s="326">
        <v>0</v>
      </c>
      <c r="H144" s="326">
        <v>0</v>
      </c>
      <c r="I144" s="326">
        <v>0</v>
      </c>
      <c r="J144" s="326">
        <v>0.10943900000000001</v>
      </c>
      <c r="K144" s="326">
        <v>4.17E-4</v>
      </c>
      <c r="L144" s="326">
        <v>5.0209999999999998E-2</v>
      </c>
      <c r="M144" s="341">
        <f t="shared" si="5"/>
        <v>13.926701000000001</v>
      </c>
      <c r="N144" s="341">
        <f t="shared" si="6"/>
        <v>13.926708000000001</v>
      </c>
      <c r="O144" s="341"/>
      <c r="P144" s="341">
        <v>0</v>
      </c>
    </row>
    <row r="145" spans="1:16" ht="12.75" customHeight="1">
      <c r="A145" s="333" t="s">
        <v>336</v>
      </c>
      <c r="B145" s="341">
        <v>0</v>
      </c>
      <c r="C145" s="326">
        <v>0</v>
      </c>
      <c r="D145" s="326">
        <v>0</v>
      </c>
      <c r="E145" s="326">
        <v>0</v>
      </c>
      <c r="F145" s="326">
        <v>0</v>
      </c>
      <c r="G145" s="326">
        <v>0</v>
      </c>
      <c r="H145" s="326">
        <v>0</v>
      </c>
      <c r="I145" s="326">
        <v>0</v>
      </c>
      <c r="J145" s="326">
        <v>0</v>
      </c>
      <c r="K145" s="326">
        <v>0</v>
      </c>
      <c r="L145" s="326">
        <v>0</v>
      </c>
      <c r="M145" s="341">
        <f t="shared" si="5"/>
        <v>0</v>
      </c>
      <c r="N145" s="341">
        <f t="shared" si="6"/>
        <v>0</v>
      </c>
      <c r="O145" s="341"/>
      <c r="P145" s="341">
        <v>0</v>
      </c>
    </row>
    <row r="146" spans="1:16" ht="12.75" customHeight="1">
      <c r="A146" s="333" t="s">
        <v>344</v>
      </c>
      <c r="B146" s="341">
        <v>0</v>
      </c>
      <c r="C146" s="326">
        <v>0</v>
      </c>
      <c r="D146" s="326">
        <v>0</v>
      </c>
      <c r="E146" s="326">
        <v>0</v>
      </c>
      <c r="F146" s="326">
        <v>0</v>
      </c>
      <c r="G146" s="326">
        <v>0</v>
      </c>
      <c r="H146" s="326">
        <v>0</v>
      </c>
      <c r="I146" s="326">
        <v>0</v>
      </c>
      <c r="J146" s="326">
        <v>0</v>
      </c>
      <c r="K146" s="326">
        <v>0</v>
      </c>
      <c r="L146" s="326">
        <v>0</v>
      </c>
      <c r="M146" s="341">
        <f t="shared" si="5"/>
        <v>0</v>
      </c>
      <c r="N146" s="341">
        <f t="shared" si="6"/>
        <v>0</v>
      </c>
      <c r="O146" s="341"/>
      <c r="P146" s="341">
        <v>0</v>
      </c>
    </row>
    <row r="147" spans="1:16" ht="12.75" customHeight="1">
      <c r="A147" s="333" t="s">
        <v>195</v>
      </c>
      <c r="B147" s="341">
        <v>33.034332999999997</v>
      </c>
      <c r="C147" s="326">
        <v>1.18E-4</v>
      </c>
      <c r="D147" s="326">
        <v>0</v>
      </c>
      <c r="E147" s="326">
        <v>0</v>
      </c>
      <c r="F147" s="326">
        <v>0</v>
      </c>
      <c r="G147" s="326">
        <v>0</v>
      </c>
      <c r="H147" s="326">
        <v>0</v>
      </c>
      <c r="I147" s="326">
        <v>15.762424000000001</v>
      </c>
      <c r="J147" s="326">
        <v>1.2578999999999998E-2</v>
      </c>
      <c r="K147" s="326">
        <v>0.11241600000000002</v>
      </c>
      <c r="L147" s="326">
        <v>0</v>
      </c>
      <c r="M147" s="341">
        <f t="shared" si="5"/>
        <v>15.887537000000002</v>
      </c>
      <c r="N147" s="341">
        <f t="shared" si="6"/>
        <v>48.921869999999998</v>
      </c>
      <c r="O147" s="341"/>
      <c r="P147" s="341">
        <v>0</v>
      </c>
    </row>
    <row r="148" spans="1:16" ht="12.75" customHeight="1">
      <c r="A148" s="333" t="s">
        <v>515</v>
      </c>
      <c r="B148" s="341">
        <v>0</v>
      </c>
      <c r="C148" s="326">
        <v>0</v>
      </c>
      <c r="D148" s="326">
        <v>0</v>
      </c>
      <c r="E148" s="326">
        <v>0</v>
      </c>
      <c r="F148" s="326">
        <v>0</v>
      </c>
      <c r="G148" s="326">
        <v>0</v>
      </c>
      <c r="H148" s="326">
        <v>0</v>
      </c>
      <c r="I148" s="326">
        <v>0</v>
      </c>
      <c r="J148" s="326">
        <v>0</v>
      </c>
      <c r="K148" s="326">
        <v>0</v>
      </c>
      <c r="L148" s="326">
        <v>0</v>
      </c>
      <c r="M148" s="341">
        <f t="shared" si="5"/>
        <v>0</v>
      </c>
      <c r="N148" s="341">
        <f t="shared" si="6"/>
        <v>0</v>
      </c>
      <c r="O148" s="341"/>
      <c r="P148" s="341">
        <v>0</v>
      </c>
    </row>
    <row r="149" spans="1:16" ht="12.75" customHeight="1">
      <c r="A149" s="333" t="s">
        <v>348</v>
      </c>
      <c r="B149" s="341">
        <v>0</v>
      </c>
      <c r="C149" s="326">
        <v>0</v>
      </c>
      <c r="D149" s="326">
        <v>0</v>
      </c>
      <c r="E149" s="326">
        <v>0</v>
      </c>
      <c r="F149" s="326">
        <v>0</v>
      </c>
      <c r="G149" s="326">
        <v>0</v>
      </c>
      <c r="H149" s="326">
        <v>0</v>
      </c>
      <c r="I149" s="326">
        <v>0</v>
      </c>
      <c r="J149" s="326">
        <v>0</v>
      </c>
      <c r="K149" s="326">
        <v>0</v>
      </c>
      <c r="L149" s="326">
        <v>0</v>
      </c>
      <c r="M149" s="341">
        <f t="shared" si="5"/>
        <v>0</v>
      </c>
      <c r="N149" s="341">
        <f t="shared" si="6"/>
        <v>0</v>
      </c>
      <c r="O149" s="341"/>
      <c r="P149" s="341">
        <v>0</v>
      </c>
    </row>
    <row r="150" spans="1:16" ht="12.75" customHeight="1">
      <c r="A150" s="333" t="s">
        <v>317</v>
      </c>
      <c r="B150" s="341">
        <v>153.84114000000002</v>
      </c>
      <c r="C150" s="326">
        <v>0</v>
      </c>
      <c r="D150" s="326">
        <v>0</v>
      </c>
      <c r="E150" s="326">
        <v>0</v>
      </c>
      <c r="F150" s="326">
        <v>0</v>
      </c>
      <c r="G150" s="326">
        <v>0</v>
      </c>
      <c r="H150" s="326">
        <v>0</v>
      </c>
      <c r="I150" s="326">
        <v>0</v>
      </c>
      <c r="J150" s="326">
        <v>0</v>
      </c>
      <c r="K150" s="326">
        <v>0</v>
      </c>
      <c r="L150" s="326">
        <v>0</v>
      </c>
      <c r="M150" s="341">
        <f t="shared" si="5"/>
        <v>0</v>
      </c>
      <c r="N150" s="341">
        <f t="shared" si="6"/>
        <v>153.84114000000002</v>
      </c>
      <c r="O150" s="341"/>
      <c r="P150" s="341">
        <v>0</v>
      </c>
    </row>
    <row r="151" spans="1:16" ht="12.75" customHeight="1">
      <c r="A151" s="333" t="s">
        <v>516</v>
      </c>
      <c r="B151" s="341">
        <v>0</v>
      </c>
      <c r="C151" s="326">
        <v>0</v>
      </c>
      <c r="D151" s="326">
        <v>0</v>
      </c>
      <c r="E151" s="326">
        <v>0</v>
      </c>
      <c r="F151" s="326">
        <v>0</v>
      </c>
      <c r="G151" s="326">
        <v>0</v>
      </c>
      <c r="H151" s="326">
        <v>0</v>
      </c>
      <c r="I151" s="326">
        <v>0</v>
      </c>
      <c r="J151" s="326">
        <v>0</v>
      </c>
      <c r="K151" s="326">
        <v>0</v>
      </c>
      <c r="L151" s="326">
        <v>0</v>
      </c>
      <c r="M151" s="341">
        <f t="shared" si="5"/>
        <v>0</v>
      </c>
      <c r="N151" s="341">
        <f t="shared" si="6"/>
        <v>0</v>
      </c>
      <c r="O151" s="341"/>
      <c r="P151" s="341">
        <v>0</v>
      </c>
    </row>
    <row r="152" spans="1:16" ht="12.75" customHeight="1">
      <c r="A152" s="333" t="s">
        <v>401</v>
      </c>
      <c r="B152" s="341">
        <v>0</v>
      </c>
      <c r="C152" s="326">
        <v>0</v>
      </c>
      <c r="D152" s="326">
        <v>0</v>
      </c>
      <c r="E152" s="326">
        <v>0</v>
      </c>
      <c r="F152" s="326">
        <v>0</v>
      </c>
      <c r="G152" s="326">
        <v>0</v>
      </c>
      <c r="H152" s="326">
        <v>0</v>
      </c>
      <c r="I152" s="326">
        <v>0</v>
      </c>
      <c r="J152" s="326">
        <v>0</v>
      </c>
      <c r="K152" s="326">
        <v>0</v>
      </c>
      <c r="L152" s="326">
        <v>0</v>
      </c>
      <c r="M152" s="341">
        <f t="shared" si="5"/>
        <v>0</v>
      </c>
      <c r="N152" s="341">
        <f t="shared" si="6"/>
        <v>0</v>
      </c>
      <c r="O152" s="341"/>
      <c r="P152" s="341">
        <v>0</v>
      </c>
    </row>
    <row r="153" spans="1:16" ht="12.75" customHeight="1">
      <c r="A153" s="333" t="s">
        <v>368</v>
      </c>
      <c r="B153" s="341">
        <v>0</v>
      </c>
      <c r="C153" s="326">
        <v>0</v>
      </c>
      <c r="D153" s="326">
        <v>0</v>
      </c>
      <c r="E153" s="326">
        <v>0</v>
      </c>
      <c r="F153" s="326">
        <v>0</v>
      </c>
      <c r="G153" s="326">
        <v>0</v>
      </c>
      <c r="H153" s="326">
        <v>0</v>
      </c>
      <c r="I153" s="326">
        <v>0</v>
      </c>
      <c r="J153" s="326">
        <v>0</v>
      </c>
      <c r="K153" s="326">
        <v>0</v>
      </c>
      <c r="L153" s="326">
        <v>0</v>
      </c>
      <c r="M153" s="341">
        <f t="shared" si="5"/>
        <v>0</v>
      </c>
      <c r="N153" s="341">
        <f t="shared" si="6"/>
        <v>0</v>
      </c>
      <c r="O153" s="341"/>
      <c r="P153" s="341">
        <v>0</v>
      </c>
    </row>
    <row r="154" spans="1:16" ht="12.75" customHeight="1">
      <c r="A154" s="333" t="s">
        <v>196</v>
      </c>
      <c r="B154" s="341">
        <v>0</v>
      </c>
      <c r="C154" s="326">
        <v>0</v>
      </c>
      <c r="D154" s="326">
        <v>0</v>
      </c>
      <c r="E154" s="326">
        <v>0</v>
      </c>
      <c r="F154" s="326">
        <v>0</v>
      </c>
      <c r="G154" s="326">
        <v>0</v>
      </c>
      <c r="H154" s="326">
        <v>4.06E-4</v>
      </c>
      <c r="I154" s="326">
        <v>0</v>
      </c>
      <c r="J154" s="326">
        <v>0</v>
      </c>
      <c r="K154" s="326">
        <v>0</v>
      </c>
      <c r="L154" s="326">
        <v>2.4500000000000004E-3</v>
      </c>
      <c r="M154" s="341">
        <f t="shared" si="5"/>
        <v>2.8560000000000005E-3</v>
      </c>
      <c r="N154" s="341">
        <f t="shared" si="6"/>
        <v>2.8560000000000005E-3</v>
      </c>
      <c r="O154" s="341"/>
      <c r="P154" s="341">
        <v>0</v>
      </c>
    </row>
    <row r="155" spans="1:16" ht="12.75" customHeight="1">
      <c r="A155" s="333" t="s">
        <v>338</v>
      </c>
      <c r="B155" s="341">
        <v>0</v>
      </c>
      <c r="C155" s="326">
        <v>0</v>
      </c>
      <c r="D155" s="326">
        <v>0</v>
      </c>
      <c r="E155" s="326">
        <v>0</v>
      </c>
      <c r="F155" s="326">
        <v>0</v>
      </c>
      <c r="G155" s="326">
        <v>0</v>
      </c>
      <c r="H155" s="326">
        <v>0</v>
      </c>
      <c r="I155" s="326">
        <v>0</v>
      </c>
      <c r="J155" s="326">
        <v>0</v>
      </c>
      <c r="K155" s="326">
        <v>0</v>
      </c>
      <c r="L155" s="326">
        <v>0</v>
      </c>
      <c r="M155" s="341">
        <f t="shared" si="5"/>
        <v>0</v>
      </c>
      <c r="N155" s="341">
        <f t="shared" si="6"/>
        <v>0</v>
      </c>
      <c r="O155" s="341"/>
      <c r="P155" s="341">
        <v>0</v>
      </c>
    </row>
    <row r="156" spans="1:16" ht="12.75" customHeight="1">
      <c r="A156" s="333" t="s">
        <v>309</v>
      </c>
      <c r="B156" s="341">
        <v>0</v>
      </c>
      <c r="C156" s="326">
        <v>0</v>
      </c>
      <c r="D156" s="326">
        <v>0</v>
      </c>
      <c r="E156" s="326">
        <v>0</v>
      </c>
      <c r="F156" s="326">
        <v>0</v>
      </c>
      <c r="G156" s="326">
        <v>0</v>
      </c>
      <c r="H156" s="326">
        <v>0</v>
      </c>
      <c r="I156" s="326">
        <v>0</v>
      </c>
      <c r="J156" s="326">
        <v>0</v>
      </c>
      <c r="K156" s="326">
        <v>0</v>
      </c>
      <c r="L156" s="326">
        <v>0</v>
      </c>
      <c r="M156" s="341">
        <f t="shared" si="5"/>
        <v>0</v>
      </c>
      <c r="N156" s="341">
        <f t="shared" si="6"/>
        <v>0</v>
      </c>
      <c r="O156" s="341"/>
      <c r="P156" s="341">
        <v>0</v>
      </c>
    </row>
    <row r="157" spans="1:16" ht="12.75" customHeight="1">
      <c r="A157" s="333" t="s">
        <v>322</v>
      </c>
      <c r="B157" s="341">
        <v>8.413926</v>
      </c>
      <c r="C157" s="326">
        <v>0</v>
      </c>
      <c r="D157" s="326">
        <v>0</v>
      </c>
      <c r="E157" s="326">
        <v>0</v>
      </c>
      <c r="F157" s="326">
        <v>0</v>
      </c>
      <c r="G157" s="326">
        <v>0</v>
      </c>
      <c r="H157" s="326">
        <v>0</v>
      </c>
      <c r="I157" s="326">
        <v>0</v>
      </c>
      <c r="J157" s="326">
        <v>0</v>
      </c>
      <c r="K157" s="326">
        <v>0</v>
      </c>
      <c r="L157" s="326">
        <v>0</v>
      </c>
      <c r="M157" s="341">
        <f t="shared" si="5"/>
        <v>0</v>
      </c>
      <c r="N157" s="341">
        <f t="shared" si="6"/>
        <v>8.413926</v>
      </c>
      <c r="O157" s="341"/>
      <c r="P157" s="341">
        <v>0</v>
      </c>
    </row>
    <row r="158" spans="1:16" ht="12.75" customHeight="1">
      <c r="A158" s="333" t="s">
        <v>517</v>
      </c>
      <c r="B158" s="341">
        <v>0</v>
      </c>
      <c r="C158" s="326">
        <v>0</v>
      </c>
      <c r="D158" s="326">
        <v>0</v>
      </c>
      <c r="E158" s="326">
        <v>0</v>
      </c>
      <c r="F158" s="326">
        <v>0</v>
      </c>
      <c r="G158" s="326">
        <v>0</v>
      </c>
      <c r="H158" s="326">
        <v>0</v>
      </c>
      <c r="I158" s="326">
        <v>0</v>
      </c>
      <c r="J158" s="326">
        <v>0</v>
      </c>
      <c r="K158" s="326">
        <v>0</v>
      </c>
      <c r="L158" s="326">
        <v>0</v>
      </c>
      <c r="M158" s="341">
        <f t="shared" si="5"/>
        <v>0</v>
      </c>
      <c r="N158" s="341">
        <f t="shared" si="6"/>
        <v>0</v>
      </c>
      <c r="O158" s="341"/>
      <c r="P158" s="341">
        <v>0</v>
      </c>
    </row>
    <row r="159" spans="1:16" ht="12.75" customHeight="1">
      <c r="A159" s="333" t="s">
        <v>518</v>
      </c>
      <c r="B159" s="341">
        <v>0</v>
      </c>
      <c r="C159" s="326">
        <v>0</v>
      </c>
      <c r="D159" s="326">
        <v>0</v>
      </c>
      <c r="E159" s="326">
        <v>0</v>
      </c>
      <c r="F159" s="326">
        <v>0</v>
      </c>
      <c r="G159" s="326">
        <v>0</v>
      </c>
      <c r="H159" s="326">
        <v>0</v>
      </c>
      <c r="I159" s="326">
        <v>0</v>
      </c>
      <c r="J159" s="326">
        <v>0</v>
      </c>
      <c r="K159" s="326">
        <v>0</v>
      </c>
      <c r="L159" s="326">
        <v>0</v>
      </c>
      <c r="M159" s="341">
        <f t="shared" si="5"/>
        <v>0</v>
      </c>
      <c r="N159" s="341">
        <f t="shared" si="6"/>
        <v>0</v>
      </c>
      <c r="O159" s="341"/>
      <c r="P159" s="341">
        <v>0</v>
      </c>
    </row>
    <row r="160" spans="1:16" ht="12.75" customHeight="1">
      <c r="A160" s="333" t="s">
        <v>316</v>
      </c>
      <c r="B160" s="341">
        <v>0</v>
      </c>
      <c r="C160" s="326">
        <v>0</v>
      </c>
      <c r="D160" s="326">
        <v>0</v>
      </c>
      <c r="E160" s="326">
        <v>0</v>
      </c>
      <c r="F160" s="326">
        <v>0</v>
      </c>
      <c r="G160" s="326">
        <v>0</v>
      </c>
      <c r="H160" s="326">
        <v>0</v>
      </c>
      <c r="I160" s="326">
        <v>0</v>
      </c>
      <c r="J160" s="326">
        <v>6.7000000000000002E-5</v>
      </c>
      <c r="K160" s="326">
        <v>0</v>
      </c>
      <c r="L160" s="326">
        <v>0</v>
      </c>
      <c r="M160" s="341">
        <f t="shared" si="5"/>
        <v>6.7000000000000002E-5</v>
      </c>
      <c r="N160" s="341">
        <f t="shared" si="6"/>
        <v>6.7000000000000002E-5</v>
      </c>
      <c r="O160" s="341"/>
      <c r="P160" s="341">
        <v>0</v>
      </c>
    </row>
    <row r="161" spans="1:16" ht="12.75" customHeight="1">
      <c r="A161" s="333" t="s">
        <v>519</v>
      </c>
      <c r="B161" s="341">
        <v>0</v>
      </c>
      <c r="C161" s="326">
        <v>0</v>
      </c>
      <c r="D161" s="326">
        <v>0</v>
      </c>
      <c r="E161" s="326">
        <v>0</v>
      </c>
      <c r="F161" s="326">
        <v>0</v>
      </c>
      <c r="G161" s="326">
        <v>0</v>
      </c>
      <c r="H161" s="326">
        <v>0</v>
      </c>
      <c r="I161" s="326">
        <v>0</v>
      </c>
      <c r="J161" s="326">
        <v>0</v>
      </c>
      <c r="K161" s="326">
        <v>0</v>
      </c>
      <c r="L161" s="326">
        <v>0</v>
      </c>
      <c r="M161" s="341">
        <f t="shared" si="5"/>
        <v>0</v>
      </c>
      <c r="N161" s="341">
        <f t="shared" si="6"/>
        <v>0</v>
      </c>
      <c r="O161" s="341"/>
      <c r="P161" s="341">
        <v>0</v>
      </c>
    </row>
    <row r="162" spans="1:16" ht="12.75" customHeight="1">
      <c r="A162" s="333" t="s">
        <v>520</v>
      </c>
      <c r="B162" s="341">
        <v>0</v>
      </c>
      <c r="C162" s="326">
        <v>0</v>
      </c>
      <c r="D162" s="326">
        <v>0</v>
      </c>
      <c r="E162" s="326">
        <v>0</v>
      </c>
      <c r="F162" s="326">
        <v>0</v>
      </c>
      <c r="G162" s="326">
        <v>0</v>
      </c>
      <c r="H162" s="326">
        <v>0</v>
      </c>
      <c r="I162" s="326">
        <v>0</v>
      </c>
      <c r="J162" s="326">
        <v>0</v>
      </c>
      <c r="K162" s="326">
        <v>0</v>
      </c>
      <c r="L162" s="326">
        <v>0</v>
      </c>
      <c r="M162" s="341">
        <f t="shared" si="5"/>
        <v>0</v>
      </c>
      <c r="N162" s="341">
        <f t="shared" si="6"/>
        <v>0</v>
      </c>
      <c r="O162" s="341"/>
      <c r="P162" s="341">
        <v>0</v>
      </c>
    </row>
    <row r="163" spans="1:16" ht="12.75" customHeight="1">
      <c r="A163" s="333" t="s">
        <v>343</v>
      </c>
      <c r="B163" s="341">
        <v>0</v>
      </c>
      <c r="C163" s="326">
        <v>0</v>
      </c>
      <c r="D163" s="326">
        <v>0</v>
      </c>
      <c r="E163" s="326">
        <v>0</v>
      </c>
      <c r="F163" s="326">
        <v>0</v>
      </c>
      <c r="G163" s="326">
        <v>0</v>
      </c>
      <c r="H163" s="326">
        <v>0</v>
      </c>
      <c r="I163" s="326">
        <v>0</v>
      </c>
      <c r="J163" s="326">
        <v>0</v>
      </c>
      <c r="K163" s="326">
        <v>0</v>
      </c>
      <c r="L163" s="326">
        <v>0</v>
      </c>
      <c r="M163" s="341">
        <f t="shared" si="5"/>
        <v>0</v>
      </c>
      <c r="N163" s="341">
        <f t="shared" si="6"/>
        <v>0</v>
      </c>
      <c r="O163" s="341"/>
      <c r="P163" s="341">
        <v>0</v>
      </c>
    </row>
    <row r="164" spans="1:16" ht="12.75" customHeight="1">
      <c r="A164" s="333" t="s">
        <v>197</v>
      </c>
      <c r="B164" s="341">
        <v>0</v>
      </c>
      <c r="C164" s="326">
        <v>0</v>
      </c>
      <c r="D164" s="326">
        <v>0</v>
      </c>
      <c r="E164" s="326">
        <v>1.6184999999999998E-2</v>
      </c>
      <c r="F164" s="326">
        <v>0</v>
      </c>
      <c r="G164" s="326">
        <v>0</v>
      </c>
      <c r="H164" s="326">
        <v>0</v>
      </c>
      <c r="I164" s="326">
        <v>0</v>
      </c>
      <c r="J164" s="326">
        <v>6.6E-3</v>
      </c>
      <c r="K164" s="326">
        <v>0</v>
      </c>
      <c r="L164" s="326">
        <v>0</v>
      </c>
      <c r="M164" s="341">
        <f t="shared" si="5"/>
        <v>2.2785E-2</v>
      </c>
      <c r="N164" s="341">
        <f t="shared" si="6"/>
        <v>2.2785E-2</v>
      </c>
      <c r="O164" s="341"/>
      <c r="P164" s="341">
        <v>0</v>
      </c>
    </row>
    <row r="165" spans="1:16" ht="12.75" customHeight="1">
      <c r="A165" s="333" t="s">
        <v>208</v>
      </c>
      <c r="B165" s="341">
        <v>0</v>
      </c>
      <c r="C165" s="326">
        <v>0</v>
      </c>
      <c r="D165" s="326">
        <v>0</v>
      </c>
      <c r="E165" s="326">
        <v>0</v>
      </c>
      <c r="F165" s="326">
        <v>0</v>
      </c>
      <c r="G165" s="326">
        <v>0</v>
      </c>
      <c r="H165" s="326">
        <v>0</v>
      </c>
      <c r="I165" s="326">
        <v>0</v>
      </c>
      <c r="J165" s="326">
        <v>2.4479999999999998E-2</v>
      </c>
      <c r="K165" s="326">
        <v>0</v>
      </c>
      <c r="L165" s="326">
        <v>0</v>
      </c>
      <c r="M165" s="341">
        <f t="shared" si="5"/>
        <v>2.4479999999999998E-2</v>
      </c>
      <c r="N165" s="341">
        <f t="shared" si="6"/>
        <v>2.4479999999999998E-2</v>
      </c>
      <c r="O165" s="341"/>
      <c r="P165" s="341">
        <v>0</v>
      </c>
    </row>
    <row r="166" spans="1:16" ht="12.75" customHeight="1">
      <c r="A166" s="333" t="s">
        <v>521</v>
      </c>
      <c r="B166" s="341">
        <v>0</v>
      </c>
      <c r="C166" s="326">
        <v>0</v>
      </c>
      <c r="D166" s="326">
        <v>0</v>
      </c>
      <c r="E166" s="326">
        <v>0</v>
      </c>
      <c r="F166" s="326">
        <v>0</v>
      </c>
      <c r="G166" s="326">
        <v>0</v>
      </c>
      <c r="H166" s="326">
        <v>0</v>
      </c>
      <c r="I166" s="326">
        <v>0</v>
      </c>
      <c r="J166" s="326">
        <v>0</v>
      </c>
      <c r="K166" s="326">
        <v>0</v>
      </c>
      <c r="L166" s="326">
        <v>0</v>
      </c>
      <c r="M166" s="341">
        <f t="shared" si="5"/>
        <v>0</v>
      </c>
      <c r="N166" s="341">
        <f t="shared" si="6"/>
        <v>0</v>
      </c>
      <c r="O166" s="341"/>
      <c r="P166" s="341">
        <v>0</v>
      </c>
    </row>
    <row r="167" spans="1:16" ht="12.75" customHeight="1">
      <c r="A167" s="333" t="s">
        <v>337</v>
      </c>
      <c r="B167" s="341">
        <v>0</v>
      </c>
      <c r="C167" s="326">
        <v>0</v>
      </c>
      <c r="D167" s="326">
        <v>0</v>
      </c>
      <c r="E167" s="326">
        <v>0</v>
      </c>
      <c r="F167" s="326">
        <v>0</v>
      </c>
      <c r="G167" s="326">
        <v>0</v>
      </c>
      <c r="H167" s="326">
        <v>0</v>
      </c>
      <c r="I167" s="326">
        <v>0</v>
      </c>
      <c r="J167" s="326">
        <v>0</v>
      </c>
      <c r="K167" s="326">
        <v>0</v>
      </c>
      <c r="L167" s="326">
        <v>0</v>
      </c>
      <c r="M167" s="341">
        <f t="shared" si="5"/>
        <v>0</v>
      </c>
      <c r="N167" s="341">
        <f t="shared" si="6"/>
        <v>0</v>
      </c>
      <c r="O167" s="341"/>
      <c r="P167" s="341">
        <v>0</v>
      </c>
    </row>
    <row r="168" spans="1:16" ht="12.75" customHeight="1">
      <c r="A168" s="333" t="s">
        <v>415</v>
      </c>
      <c r="B168" s="341">
        <v>0</v>
      </c>
      <c r="C168" s="326">
        <v>0</v>
      </c>
      <c r="D168" s="326">
        <v>0</v>
      </c>
      <c r="E168" s="326">
        <v>0</v>
      </c>
      <c r="F168" s="326">
        <v>0</v>
      </c>
      <c r="G168" s="326">
        <v>0</v>
      </c>
      <c r="H168" s="326">
        <v>0</v>
      </c>
      <c r="I168" s="326">
        <v>0</v>
      </c>
      <c r="J168" s="326">
        <v>0</v>
      </c>
      <c r="K168" s="326">
        <v>0</v>
      </c>
      <c r="L168" s="326">
        <v>0</v>
      </c>
      <c r="M168" s="341">
        <f t="shared" si="5"/>
        <v>0</v>
      </c>
      <c r="N168" s="341">
        <f t="shared" si="6"/>
        <v>0</v>
      </c>
      <c r="O168" s="341"/>
      <c r="P168" s="341">
        <v>0</v>
      </c>
    </row>
    <row r="169" spans="1:16" ht="12.75" customHeight="1">
      <c r="A169" s="333" t="s">
        <v>552</v>
      </c>
      <c r="B169" s="341">
        <v>0</v>
      </c>
      <c r="C169" s="326">
        <v>0</v>
      </c>
      <c r="D169" s="326">
        <v>0</v>
      </c>
      <c r="E169" s="326">
        <v>0</v>
      </c>
      <c r="F169" s="326">
        <v>0</v>
      </c>
      <c r="G169" s="326">
        <v>0</v>
      </c>
      <c r="H169" s="326">
        <v>0</v>
      </c>
      <c r="I169" s="326">
        <v>0</v>
      </c>
      <c r="J169" s="326">
        <v>0</v>
      </c>
      <c r="K169" s="326">
        <v>0</v>
      </c>
      <c r="L169" s="326">
        <v>0</v>
      </c>
      <c r="M169" s="341">
        <f t="shared" si="5"/>
        <v>0</v>
      </c>
      <c r="N169" s="341">
        <f t="shared" si="6"/>
        <v>0</v>
      </c>
      <c r="O169" s="341"/>
      <c r="P169" s="341">
        <v>0</v>
      </c>
    </row>
    <row r="170" spans="1:16" ht="12.75" customHeight="1">
      <c r="A170" s="531" t="s">
        <v>323</v>
      </c>
      <c r="B170" s="341">
        <v>47.544055999999998</v>
      </c>
      <c r="C170" s="326">
        <v>0</v>
      </c>
      <c r="D170" s="326">
        <v>0</v>
      </c>
      <c r="E170" s="326">
        <v>0</v>
      </c>
      <c r="F170" s="326">
        <v>0</v>
      </c>
      <c r="G170" s="326">
        <v>0</v>
      </c>
      <c r="H170" s="326">
        <v>0</v>
      </c>
      <c r="I170" s="326">
        <v>0</v>
      </c>
      <c r="J170" s="326">
        <v>0</v>
      </c>
      <c r="K170" s="326">
        <v>0</v>
      </c>
      <c r="L170" s="326">
        <v>0</v>
      </c>
      <c r="M170" s="341">
        <f t="shared" si="5"/>
        <v>0</v>
      </c>
      <c r="N170" s="341">
        <f t="shared" si="6"/>
        <v>47.544055999999998</v>
      </c>
      <c r="O170" s="341"/>
      <c r="P170" s="341">
        <v>0</v>
      </c>
    </row>
    <row r="171" spans="1:16" ht="12.75" customHeight="1">
      <c r="A171" s="333" t="s">
        <v>522</v>
      </c>
      <c r="B171" s="341">
        <v>0</v>
      </c>
      <c r="C171" s="326">
        <v>0</v>
      </c>
      <c r="D171" s="326">
        <v>0</v>
      </c>
      <c r="E171" s="326">
        <v>0</v>
      </c>
      <c r="F171" s="326">
        <v>0</v>
      </c>
      <c r="G171" s="326">
        <v>0</v>
      </c>
      <c r="H171" s="326">
        <v>0</v>
      </c>
      <c r="I171" s="326">
        <v>0</v>
      </c>
      <c r="J171" s="326">
        <v>0</v>
      </c>
      <c r="K171" s="326">
        <v>0</v>
      </c>
      <c r="L171" s="326">
        <v>0</v>
      </c>
      <c r="M171" s="341">
        <f t="shared" si="5"/>
        <v>0</v>
      </c>
      <c r="N171" s="341">
        <f t="shared" si="6"/>
        <v>0</v>
      </c>
      <c r="O171" s="341"/>
      <c r="P171" s="341">
        <v>0</v>
      </c>
    </row>
    <row r="172" spans="1:16" ht="12.75" customHeight="1">
      <c r="A172" s="333" t="s">
        <v>397</v>
      </c>
      <c r="B172" s="341">
        <v>0</v>
      </c>
      <c r="C172" s="326">
        <v>0</v>
      </c>
      <c r="D172" s="326">
        <v>0</v>
      </c>
      <c r="E172" s="326">
        <v>0</v>
      </c>
      <c r="F172" s="326">
        <v>0</v>
      </c>
      <c r="G172" s="326">
        <v>0</v>
      </c>
      <c r="H172" s="326">
        <v>0</v>
      </c>
      <c r="I172" s="326">
        <v>0</v>
      </c>
      <c r="J172" s="326">
        <v>0</v>
      </c>
      <c r="K172" s="326">
        <v>0</v>
      </c>
      <c r="L172" s="326">
        <v>0</v>
      </c>
      <c r="M172" s="341">
        <f t="shared" si="5"/>
        <v>0</v>
      </c>
      <c r="N172" s="341">
        <f t="shared" si="6"/>
        <v>0</v>
      </c>
      <c r="O172" s="341"/>
      <c r="P172" s="341">
        <v>0</v>
      </c>
    </row>
    <row r="173" spans="1:16" ht="12.75" customHeight="1">
      <c r="A173" s="333" t="s">
        <v>527</v>
      </c>
      <c r="B173" s="341">
        <v>0</v>
      </c>
      <c r="C173" s="326">
        <v>0</v>
      </c>
      <c r="D173" s="326">
        <v>0</v>
      </c>
      <c r="E173" s="326">
        <v>0</v>
      </c>
      <c r="F173" s="326">
        <v>0</v>
      </c>
      <c r="G173" s="326">
        <v>0</v>
      </c>
      <c r="H173" s="326">
        <v>0</v>
      </c>
      <c r="I173" s="326">
        <v>0</v>
      </c>
      <c r="J173" s="326">
        <v>0</v>
      </c>
      <c r="K173" s="326">
        <v>0</v>
      </c>
      <c r="L173" s="326">
        <v>0</v>
      </c>
      <c r="M173" s="341">
        <f t="shared" si="5"/>
        <v>0</v>
      </c>
      <c r="N173" s="341">
        <f t="shared" si="6"/>
        <v>0</v>
      </c>
      <c r="O173" s="341"/>
      <c r="P173" s="341">
        <v>0</v>
      </c>
    </row>
    <row r="174" spans="1:16" ht="12.75" customHeight="1">
      <c r="A174" s="333" t="s">
        <v>356</v>
      </c>
      <c r="B174" s="341">
        <v>0</v>
      </c>
      <c r="C174" s="326">
        <v>0</v>
      </c>
      <c r="D174" s="326">
        <v>0</v>
      </c>
      <c r="E174" s="326">
        <v>0</v>
      </c>
      <c r="F174" s="326">
        <v>0</v>
      </c>
      <c r="G174" s="326">
        <v>0</v>
      </c>
      <c r="H174" s="326">
        <v>0</v>
      </c>
      <c r="I174" s="326">
        <v>0</v>
      </c>
      <c r="J174" s="326">
        <v>0</v>
      </c>
      <c r="K174" s="326">
        <v>0</v>
      </c>
      <c r="L174" s="326">
        <v>2.0442999999999999E-2</v>
      </c>
      <c r="M174" s="341">
        <f t="shared" si="5"/>
        <v>2.0442999999999999E-2</v>
      </c>
      <c r="N174" s="341">
        <f t="shared" si="6"/>
        <v>2.0442999999999999E-2</v>
      </c>
      <c r="O174" s="341"/>
      <c r="P174" s="341">
        <v>0</v>
      </c>
    </row>
    <row r="175" spans="1:16" ht="12.75" customHeight="1">
      <c r="A175" s="333" t="s">
        <v>411</v>
      </c>
      <c r="B175" s="341">
        <v>0</v>
      </c>
      <c r="C175" s="326">
        <v>0</v>
      </c>
      <c r="D175" s="326">
        <v>0</v>
      </c>
      <c r="E175" s="326">
        <v>0</v>
      </c>
      <c r="F175" s="326">
        <v>0</v>
      </c>
      <c r="G175" s="326">
        <v>0</v>
      </c>
      <c r="H175" s="326">
        <v>0</v>
      </c>
      <c r="I175" s="326">
        <v>0</v>
      </c>
      <c r="J175" s="326">
        <v>0</v>
      </c>
      <c r="K175" s="326">
        <v>0</v>
      </c>
      <c r="L175" s="326">
        <v>0</v>
      </c>
      <c r="M175" s="341">
        <f t="shared" si="5"/>
        <v>0</v>
      </c>
      <c r="N175" s="341">
        <f t="shared" si="6"/>
        <v>0</v>
      </c>
      <c r="O175" s="341"/>
      <c r="P175" s="341">
        <v>0</v>
      </c>
    </row>
    <row r="176" spans="1:16" ht="12.75" customHeight="1">
      <c r="A176" s="333" t="s">
        <v>528</v>
      </c>
      <c r="B176" s="341">
        <v>0</v>
      </c>
      <c r="C176" s="326">
        <v>0</v>
      </c>
      <c r="D176" s="326">
        <v>0</v>
      </c>
      <c r="E176" s="326">
        <v>0</v>
      </c>
      <c r="F176" s="326">
        <v>0</v>
      </c>
      <c r="G176" s="326">
        <v>0</v>
      </c>
      <c r="H176" s="326">
        <v>0</v>
      </c>
      <c r="I176" s="326">
        <v>0</v>
      </c>
      <c r="J176" s="326">
        <v>0</v>
      </c>
      <c r="K176" s="326">
        <v>0</v>
      </c>
      <c r="L176" s="326">
        <v>0</v>
      </c>
      <c r="M176" s="341">
        <f t="shared" si="5"/>
        <v>0</v>
      </c>
      <c r="N176" s="341">
        <f t="shared" si="6"/>
        <v>0</v>
      </c>
      <c r="O176" s="341"/>
      <c r="P176" s="341">
        <v>0</v>
      </c>
    </row>
    <row r="177" spans="1:16" ht="12.75" customHeight="1">
      <c r="A177" s="333" t="s">
        <v>342</v>
      </c>
      <c r="B177" s="341">
        <v>0</v>
      </c>
      <c r="C177" s="326">
        <v>0</v>
      </c>
      <c r="D177" s="326">
        <v>0</v>
      </c>
      <c r="E177" s="326">
        <v>0</v>
      </c>
      <c r="F177" s="326">
        <v>0</v>
      </c>
      <c r="G177" s="326">
        <v>0</v>
      </c>
      <c r="H177" s="326">
        <v>0</v>
      </c>
      <c r="I177" s="326">
        <v>0</v>
      </c>
      <c r="J177" s="326">
        <v>0</v>
      </c>
      <c r="K177" s="326">
        <v>0</v>
      </c>
      <c r="L177" s="326">
        <v>0</v>
      </c>
      <c r="M177" s="341">
        <f t="shared" si="5"/>
        <v>0</v>
      </c>
      <c r="N177" s="341">
        <f t="shared" si="6"/>
        <v>0</v>
      </c>
      <c r="O177" s="341"/>
      <c r="P177" s="341">
        <v>0</v>
      </c>
    </row>
    <row r="178" spans="1:16" ht="12.75" customHeight="1">
      <c r="A178" s="333" t="s">
        <v>395</v>
      </c>
      <c r="B178" s="341">
        <v>0</v>
      </c>
      <c r="C178" s="326">
        <v>0</v>
      </c>
      <c r="D178" s="326">
        <v>0</v>
      </c>
      <c r="E178" s="326">
        <v>0</v>
      </c>
      <c r="F178" s="326">
        <v>0</v>
      </c>
      <c r="G178" s="326">
        <v>0</v>
      </c>
      <c r="H178" s="326">
        <v>0</v>
      </c>
      <c r="I178" s="326">
        <v>0</v>
      </c>
      <c r="J178" s="326">
        <v>0</v>
      </c>
      <c r="K178" s="326">
        <v>0</v>
      </c>
      <c r="L178" s="326">
        <v>0</v>
      </c>
      <c r="M178" s="341">
        <f t="shared" si="5"/>
        <v>0</v>
      </c>
      <c r="N178" s="341">
        <f t="shared" si="6"/>
        <v>0</v>
      </c>
      <c r="O178" s="341"/>
      <c r="P178" s="341">
        <v>0</v>
      </c>
    </row>
    <row r="179" spans="1:16" ht="12.75" customHeight="1">
      <c r="A179" s="333" t="s">
        <v>529</v>
      </c>
      <c r="B179" s="341">
        <v>0</v>
      </c>
      <c r="C179" s="326">
        <v>0</v>
      </c>
      <c r="D179" s="326">
        <v>0</v>
      </c>
      <c r="E179" s="326">
        <v>0</v>
      </c>
      <c r="F179" s="326">
        <v>0</v>
      </c>
      <c r="G179" s="326">
        <v>0</v>
      </c>
      <c r="H179" s="326">
        <v>0</v>
      </c>
      <c r="I179" s="326">
        <v>0</v>
      </c>
      <c r="J179" s="326">
        <v>0</v>
      </c>
      <c r="K179" s="326">
        <v>0</v>
      </c>
      <c r="L179" s="326">
        <v>0</v>
      </c>
      <c r="M179" s="341">
        <f t="shared" si="5"/>
        <v>0</v>
      </c>
      <c r="N179" s="341">
        <f t="shared" si="6"/>
        <v>0</v>
      </c>
      <c r="O179" s="341"/>
      <c r="P179" s="341">
        <v>0</v>
      </c>
    </row>
    <row r="180" spans="1:16" ht="12.75" customHeight="1">
      <c r="A180" s="333" t="s">
        <v>312</v>
      </c>
      <c r="B180" s="341">
        <v>5.4200000000000006E-4</v>
      </c>
      <c r="C180" s="326">
        <v>0</v>
      </c>
      <c r="D180" s="326">
        <v>274.79232700000006</v>
      </c>
      <c r="E180" s="326">
        <v>0</v>
      </c>
      <c r="F180" s="326">
        <v>52.193896000000002</v>
      </c>
      <c r="G180" s="326">
        <v>0</v>
      </c>
      <c r="H180" s="326">
        <v>522.79778199999998</v>
      </c>
      <c r="I180" s="326">
        <v>14.762891</v>
      </c>
      <c r="J180" s="326">
        <v>18.462766000000002</v>
      </c>
      <c r="K180" s="326">
        <v>18.095009999999998</v>
      </c>
      <c r="L180" s="326">
        <v>2.0982019999999997</v>
      </c>
      <c r="M180" s="341">
        <f t="shared" si="5"/>
        <v>903.20287399999995</v>
      </c>
      <c r="N180" s="341">
        <f t="shared" si="6"/>
        <v>903.20341599999995</v>
      </c>
      <c r="O180" s="341"/>
      <c r="P180" s="341">
        <v>0</v>
      </c>
    </row>
    <row r="181" spans="1:16" ht="12.75" customHeight="1">
      <c r="A181" s="333" t="s">
        <v>457</v>
      </c>
      <c r="B181" s="341">
        <v>0</v>
      </c>
      <c r="C181" s="326">
        <v>0</v>
      </c>
      <c r="D181" s="326">
        <v>0</v>
      </c>
      <c r="E181" s="326">
        <v>0</v>
      </c>
      <c r="F181" s="326">
        <v>0</v>
      </c>
      <c r="G181" s="326">
        <v>0</v>
      </c>
      <c r="H181" s="326">
        <v>0</v>
      </c>
      <c r="I181" s="326">
        <v>0</v>
      </c>
      <c r="J181" s="326">
        <v>0</v>
      </c>
      <c r="K181" s="326">
        <v>0</v>
      </c>
      <c r="L181" s="326">
        <v>0</v>
      </c>
      <c r="M181" s="341">
        <f t="shared" si="5"/>
        <v>0</v>
      </c>
      <c r="N181" s="341">
        <f t="shared" si="6"/>
        <v>0</v>
      </c>
      <c r="O181" s="341"/>
      <c r="P181" s="341">
        <v>0</v>
      </c>
    </row>
    <row r="182" spans="1:16" ht="12.75" customHeight="1">
      <c r="A182" s="333" t="s">
        <v>198</v>
      </c>
      <c r="B182" s="341">
        <v>0</v>
      </c>
      <c r="C182" s="326">
        <v>0</v>
      </c>
      <c r="D182" s="326">
        <v>0</v>
      </c>
      <c r="E182" s="326">
        <v>0</v>
      </c>
      <c r="F182" s="326">
        <v>0</v>
      </c>
      <c r="G182" s="326">
        <v>0</v>
      </c>
      <c r="H182" s="326">
        <v>0</v>
      </c>
      <c r="I182" s="326">
        <v>0</v>
      </c>
      <c r="J182" s="326">
        <v>2.5200000000000001E-3</v>
      </c>
      <c r="K182" s="326">
        <v>0</v>
      </c>
      <c r="L182" s="326">
        <v>0</v>
      </c>
      <c r="M182" s="341">
        <f t="shared" si="5"/>
        <v>2.5200000000000001E-3</v>
      </c>
      <c r="N182" s="341">
        <f t="shared" si="6"/>
        <v>2.5200000000000001E-3</v>
      </c>
      <c r="O182" s="341"/>
      <c r="P182" s="341">
        <v>0</v>
      </c>
    </row>
    <row r="183" spans="1:16" ht="12.75" customHeight="1">
      <c r="A183" s="333" t="s">
        <v>351</v>
      </c>
      <c r="B183" s="341">
        <v>0</v>
      </c>
      <c r="C183" s="326">
        <v>0</v>
      </c>
      <c r="D183" s="326">
        <v>0</v>
      </c>
      <c r="E183" s="326">
        <v>0</v>
      </c>
      <c r="F183" s="326">
        <v>0</v>
      </c>
      <c r="G183" s="326">
        <v>0</v>
      </c>
      <c r="H183" s="326">
        <v>0</v>
      </c>
      <c r="I183" s="326">
        <v>0</v>
      </c>
      <c r="J183" s="326">
        <v>1.5999999999999999E-5</v>
      </c>
      <c r="K183" s="326">
        <v>0</v>
      </c>
      <c r="L183" s="326">
        <v>0</v>
      </c>
      <c r="M183" s="341">
        <f t="shared" si="5"/>
        <v>1.5999999999999999E-5</v>
      </c>
      <c r="N183" s="341">
        <f t="shared" si="6"/>
        <v>1.5999999999999999E-5</v>
      </c>
      <c r="O183" s="341"/>
      <c r="P183" s="341">
        <v>0</v>
      </c>
    </row>
    <row r="184" spans="1:16" ht="12.75" customHeight="1">
      <c r="A184" s="333" t="s">
        <v>530</v>
      </c>
      <c r="B184" s="341">
        <v>0</v>
      </c>
      <c r="C184" s="326">
        <v>0</v>
      </c>
      <c r="D184" s="326">
        <v>0</v>
      </c>
      <c r="E184" s="326">
        <v>0</v>
      </c>
      <c r="F184" s="326">
        <v>0</v>
      </c>
      <c r="G184" s="326">
        <v>0</v>
      </c>
      <c r="H184" s="326">
        <v>0</v>
      </c>
      <c r="I184" s="326">
        <v>0</v>
      </c>
      <c r="J184" s="326">
        <v>0</v>
      </c>
      <c r="K184" s="326">
        <v>0</v>
      </c>
      <c r="L184" s="326">
        <v>0</v>
      </c>
      <c r="M184" s="341">
        <f t="shared" si="5"/>
        <v>0</v>
      </c>
      <c r="N184" s="341">
        <f t="shared" si="6"/>
        <v>0</v>
      </c>
      <c r="O184" s="341"/>
      <c r="P184" s="341">
        <v>0</v>
      </c>
    </row>
    <row r="185" spans="1:16" ht="12.75" customHeight="1">
      <c r="A185" s="333" t="s">
        <v>326</v>
      </c>
      <c r="B185" s="341">
        <v>0</v>
      </c>
      <c r="C185" s="326">
        <v>0</v>
      </c>
      <c r="D185" s="326">
        <v>0</v>
      </c>
      <c r="E185" s="326">
        <v>0</v>
      </c>
      <c r="F185" s="326">
        <v>0</v>
      </c>
      <c r="G185" s="326">
        <v>0</v>
      </c>
      <c r="H185" s="326">
        <v>0</v>
      </c>
      <c r="I185" s="326">
        <v>0</v>
      </c>
      <c r="J185" s="326">
        <v>2.4269999999999999E-3</v>
      </c>
      <c r="K185" s="326">
        <v>0</v>
      </c>
      <c r="L185" s="326">
        <v>0.222686</v>
      </c>
      <c r="M185" s="341">
        <f t="shared" si="5"/>
        <v>0.22511300000000001</v>
      </c>
      <c r="N185" s="341">
        <f t="shared" si="6"/>
        <v>0.22511300000000001</v>
      </c>
      <c r="O185" s="341"/>
      <c r="P185" s="341">
        <v>0</v>
      </c>
    </row>
    <row r="186" spans="1:16" ht="12.75" customHeight="1">
      <c r="A186" s="333" t="s">
        <v>531</v>
      </c>
      <c r="B186" s="341">
        <v>0</v>
      </c>
      <c r="C186" s="326">
        <v>0</v>
      </c>
      <c r="D186" s="326">
        <v>0</v>
      </c>
      <c r="E186" s="326">
        <v>0</v>
      </c>
      <c r="F186" s="326">
        <v>0</v>
      </c>
      <c r="G186" s="326">
        <v>0</v>
      </c>
      <c r="H186" s="326">
        <v>0</v>
      </c>
      <c r="I186" s="326">
        <v>0</v>
      </c>
      <c r="J186" s="326">
        <v>0</v>
      </c>
      <c r="K186" s="326">
        <v>0</v>
      </c>
      <c r="L186" s="326">
        <v>0</v>
      </c>
      <c r="M186" s="341">
        <f t="shared" si="5"/>
        <v>0</v>
      </c>
      <c r="N186" s="341">
        <f t="shared" si="6"/>
        <v>0</v>
      </c>
      <c r="O186" s="341"/>
      <c r="P186" s="341">
        <v>0</v>
      </c>
    </row>
    <row r="187" spans="1:16" ht="12.75" customHeight="1">
      <c r="A187" s="333" t="s">
        <v>199</v>
      </c>
      <c r="B187" s="341">
        <v>0</v>
      </c>
      <c r="C187" s="326">
        <v>0</v>
      </c>
      <c r="D187" s="326">
        <v>0</v>
      </c>
      <c r="E187" s="326">
        <v>0</v>
      </c>
      <c r="F187" s="326">
        <v>0</v>
      </c>
      <c r="G187" s="326">
        <v>0</v>
      </c>
      <c r="H187" s="326">
        <v>0</v>
      </c>
      <c r="I187" s="326">
        <v>0</v>
      </c>
      <c r="J187" s="326">
        <v>7.3570999999999998E-2</v>
      </c>
      <c r="K187" s="326">
        <v>0</v>
      </c>
      <c r="L187" s="326">
        <v>0</v>
      </c>
      <c r="M187" s="341">
        <f t="shared" si="5"/>
        <v>7.3570999999999998E-2</v>
      </c>
      <c r="N187" s="341">
        <f t="shared" si="6"/>
        <v>7.3570999999999998E-2</v>
      </c>
      <c r="O187" s="341"/>
      <c r="P187" s="341">
        <v>0</v>
      </c>
    </row>
    <row r="188" spans="1:16" ht="12.75" customHeight="1">
      <c r="A188" s="333" t="s">
        <v>325</v>
      </c>
      <c r="B188" s="341">
        <v>0</v>
      </c>
      <c r="C188" s="326">
        <v>0</v>
      </c>
      <c r="D188" s="326">
        <v>0</v>
      </c>
      <c r="E188" s="326">
        <v>0</v>
      </c>
      <c r="F188" s="326">
        <v>0</v>
      </c>
      <c r="G188" s="326">
        <v>0</v>
      </c>
      <c r="H188" s="326">
        <v>0</v>
      </c>
      <c r="I188" s="326">
        <v>0</v>
      </c>
      <c r="J188" s="326">
        <v>0</v>
      </c>
      <c r="K188" s="326">
        <v>0</v>
      </c>
      <c r="L188" s="326">
        <v>0</v>
      </c>
      <c r="M188" s="341">
        <f t="shared" si="5"/>
        <v>0</v>
      </c>
      <c r="N188" s="341">
        <f t="shared" si="6"/>
        <v>0</v>
      </c>
      <c r="O188" s="341"/>
      <c r="P188" s="341">
        <v>0</v>
      </c>
    </row>
    <row r="189" spans="1:16" ht="12.75" customHeight="1">
      <c r="A189" s="333" t="s">
        <v>523</v>
      </c>
      <c r="B189" s="341">
        <v>0</v>
      </c>
      <c r="C189" s="326">
        <v>0</v>
      </c>
      <c r="D189" s="326">
        <v>0</v>
      </c>
      <c r="E189" s="326">
        <v>0</v>
      </c>
      <c r="F189" s="326">
        <v>0</v>
      </c>
      <c r="G189" s="326">
        <v>0</v>
      </c>
      <c r="H189" s="326">
        <v>0</v>
      </c>
      <c r="I189" s="326">
        <v>0</v>
      </c>
      <c r="J189" s="326">
        <v>0</v>
      </c>
      <c r="K189" s="326">
        <v>0</v>
      </c>
      <c r="L189" s="326">
        <v>0</v>
      </c>
      <c r="M189" s="341">
        <f t="shared" si="5"/>
        <v>0</v>
      </c>
      <c r="N189" s="341">
        <f t="shared" si="6"/>
        <v>0</v>
      </c>
      <c r="O189" s="341"/>
      <c r="P189" s="341">
        <v>0</v>
      </c>
    </row>
    <row r="190" spans="1:16" ht="12.75" customHeight="1">
      <c r="A190" s="333" t="s">
        <v>524</v>
      </c>
      <c r="B190" s="341">
        <v>0</v>
      </c>
      <c r="C190" s="326">
        <v>0</v>
      </c>
      <c r="D190" s="326">
        <v>0</v>
      </c>
      <c r="E190" s="326">
        <v>0</v>
      </c>
      <c r="F190" s="326">
        <v>0</v>
      </c>
      <c r="G190" s="326">
        <v>0</v>
      </c>
      <c r="H190" s="326">
        <v>0</v>
      </c>
      <c r="I190" s="326">
        <v>0</v>
      </c>
      <c r="J190" s="326">
        <v>0</v>
      </c>
      <c r="K190" s="326">
        <v>0</v>
      </c>
      <c r="L190" s="326">
        <v>0</v>
      </c>
      <c r="M190" s="341">
        <f t="shared" si="5"/>
        <v>0</v>
      </c>
      <c r="N190" s="341">
        <f t="shared" si="6"/>
        <v>0</v>
      </c>
      <c r="O190" s="341"/>
      <c r="P190" s="341">
        <v>0</v>
      </c>
    </row>
    <row r="191" spans="1:16" ht="12.75" customHeight="1">
      <c r="A191" s="333" t="s">
        <v>525</v>
      </c>
      <c r="B191" s="341">
        <v>0</v>
      </c>
      <c r="C191" s="326">
        <v>0</v>
      </c>
      <c r="D191" s="326">
        <v>0</v>
      </c>
      <c r="E191" s="326">
        <v>0</v>
      </c>
      <c r="F191" s="326">
        <v>0</v>
      </c>
      <c r="G191" s="326">
        <v>0</v>
      </c>
      <c r="H191" s="326">
        <v>0</v>
      </c>
      <c r="I191" s="326">
        <v>0</v>
      </c>
      <c r="J191" s="326">
        <v>0</v>
      </c>
      <c r="K191" s="326">
        <v>0</v>
      </c>
      <c r="L191" s="326">
        <v>0</v>
      </c>
      <c r="M191" s="341">
        <f t="shared" si="5"/>
        <v>0</v>
      </c>
      <c r="N191" s="341">
        <f t="shared" si="6"/>
        <v>0</v>
      </c>
      <c r="O191" s="341"/>
      <c r="P191" s="341">
        <v>0</v>
      </c>
    </row>
    <row r="192" spans="1:16" ht="12.75" customHeight="1">
      <c r="A192" s="333" t="s">
        <v>526</v>
      </c>
      <c r="B192" s="341">
        <v>0</v>
      </c>
      <c r="C192" s="326">
        <v>0</v>
      </c>
      <c r="D192" s="326">
        <v>0</v>
      </c>
      <c r="E192" s="326">
        <v>0</v>
      </c>
      <c r="F192" s="326">
        <v>0</v>
      </c>
      <c r="G192" s="326">
        <v>0</v>
      </c>
      <c r="H192" s="326">
        <v>0</v>
      </c>
      <c r="I192" s="326">
        <v>0</v>
      </c>
      <c r="J192" s="326">
        <v>0</v>
      </c>
      <c r="K192" s="326">
        <v>0</v>
      </c>
      <c r="L192" s="326">
        <v>0</v>
      </c>
      <c r="M192" s="341">
        <f t="shared" si="5"/>
        <v>0</v>
      </c>
      <c r="N192" s="341">
        <f t="shared" si="6"/>
        <v>0</v>
      </c>
      <c r="O192" s="341"/>
      <c r="P192" s="341">
        <v>0</v>
      </c>
    </row>
    <row r="193" spans="1:16" ht="12.75" customHeight="1">
      <c r="A193" s="333" t="s">
        <v>649</v>
      </c>
      <c r="B193" s="341">
        <v>0</v>
      </c>
      <c r="C193" s="326">
        <v>0</v>
      </c>
      <c r="D193" s="326">
        <v>0</v>
      </c>
      <c r="E193" s="326">
        <v>0</v>
      </c>
      <c r="F193" s="326">
        <v>0</v>
      </c>
      <c r="G193" s="326">
        <v>0</v>
      </c>
      <c r="H193" s="326">
        <v>0</v>
      </c>
      <c r="I193" s="326">
        <v>0</v>
      </c>
      <c r="J193" s="326">
        <v>0</v>
      </c>
      <c r="K193" s="326">
        <v>0</v>
      </c>
      <c r="L193" s="326">
        <v>0</v>
      </c>
      <c r="M193" s="341">
        <f t="shared" si="5"/>
        <v>0</v>
      </c>
      <c r="N193" s="341">
        <f t="shared" si="6"/>
        <v>0</v>
      </c>
      <c r="O193" s="341"/>
      <c r="P193" s="341">
        <v>0</v>
      </c>
    </row>
    <row r="194" spans="1:16" ht="12.75" customHeight="1">
      <c r="A194" s="333" t="s">
        <v>532</v>
      </c>
      <c r="B194" s="341">
        <v>0</v>
      </c>
      <c r="C194" s="326">
        <v>0</v>
      </c>
      <c r="D194" s="326">
        <v>0</v>
      </c>
      <c r="E194" s="326">
        <v>0</v>
      </c>
      <c r="F194" s="326">
        <v>0</v>
      </c>
      <c r="G194" s="326">
        <v>0</v>
      </c>
      <c r="H194" s="326">
        <v>0</v>
      </c>
      <c r="I194" s="326">
        <v>0</v>
      </c>
      <c r="J194" s="326">
        <v>0</v>
      </c>
      <c r="K194" s="326">
        <v>0</v>
      </c>
      <c r="L194" s="326">
        <v>0</v>
      </c>
      <c r="M194" s="341">
        <f t="shared" si="5"/>
        <v>0</v>
      </c>
      <c r="N194" s="341">
        <f t="shared" si="6"/>
        <v>0</v>
      </c>
      <c r="O194" s="341"/>
      <c r="P194" s="341">
        <v>0</v>
      </c>
    </row>
    <row r="195" spans="1:16" ht="12.75" customHeight="1">
      <c r="A195" s="333" t="s">
        <v>533</v>
      </c>
      <c r="B195" s="341">
        <v>0</v>
      </c>
      <c r="C195" s="326">
        <v>0</v>
      </c>
      <c r="D195" s="326">
        <v>0</v>
      </c>
      <c r="E195" s="326">
        <v>0</v>
      </c>
      <c r="F195" s="326">
        <v>0</v>
      </c>
      <c r="G195" s="326">
        <v>0</v>
      </c>
      <c r="H195" s="326">
        <v>0</v>
      </c>
      <c r="I195" s="326">
        <v>0</v>
      </c>
      <c r="J195" s="326">
        <v>0</v>
      </c>
      <c r="K195" s="326">
        <v>0</v>
      </c>
      <c r="L195" s="326">
        <v>0</v>
      </c>
      <c r="M195" s="341">
        <f t="shared" si="5"/>
        <v>0</v>
      </c>
      <c r="N195" s="341">
        <f t="shared" si="6"/>
        <v>0</v>
      </c>
      <c r="O195" s="341"/>
      <c r="P195" s="341">
        <v>0</v>
      </c>
    </row>
    <row r="196" spans="1:16" ht="12.75" customHeight="1">
      <c r="A196" s="333" t="s">
        <v>534</v>
      </c>
      <c r="B196" s="341">
        <v>0</v>
      </c>
      <c r="C196" s="326">
        <v>0</v>
      </c>
      <c r="D196" s="326">
        <v>0</v>
      </c>
      <c r="E196" s="326">
        <v>0</v>
      </c>
      <c r="F196" s="326">
        <v>0</v>
      </c>
      <c r="G196" s="326">
        <v>0</v>
      </c>
      <c r="H196" s="326">
        <v>0</v>
      </c>
      <c r="I196" s="326">
        <v>0</v>
      </c>
      <c r="J196" s="326">
        <v>0</v>
      </c>
      <c r="K196" s="326">
        <v>0</v>
      </c>
      <c r="L196" s="326">
        <v>0</v>
      </c>
      <c r="M196" s="341">
        <f t="shared" si="5"/>
        <v>0</v>
      </c>
      <c r="N196" s="341">
        <f t="shared" si="6"/>
        <v>0</v>
      </c>
      <c r="O196" s="341"/>
      <c r="P196" s="341">
        <v>0</v>
      </c>
    </row>
    <row r="197" spans="1:16" ht="12.75" customHeight="1">
      <c r="A197" s="333" t="s">
        <v>200</v>
      </c>
      <c r="B197" s="341">
        <v>1.2953999999999999E-2</v>
      </c>
      <c r="C197" s="326">
        <v>0</v>
      </c>
      <c r="D197" s="326">
        <v>0</v>
      </c>
      <c r="E197" s="326">
        <v>0</v>
      </c>
      <c r="F197" s="326">
        <v>0</v>
      </c>
      <c r="G197" s="326">
        <v>0</v>
      </c>
      <c r="H197" s="326">
        <v>0</v>
      </c>
      <c r="I197" s="326">
        <v>0</v>
      </c>
      <c r="J197" s="326">
        <v>3.6165999999999997E-2</v>
      </c>
      <c r="K197" s="326">
        <v>0</v>
      </c>
      <c r="L197" s="326">
        <v>0</v>
      </c>
      <c r="M197" s="341">
        <f t="shared" si="5"/>
        <v>3.6165999999999997E-2</v>
      </c>
      <c r="N197" s="341">
        <f t="shared" si="6"/>
        <v>4.9119999999999997E-2</v>
      </c>
      <c r="O197" s="341"/>
      <c r="P197" s="341">
        <v>0</v>
      </c>
    </row>
    <row r="198" spans="1:16" ht="12.75" customHeight="1">
      <c r="A198" s="333" t="s">
        <v>201</v>
      </c>
      <c r="B198" s="341">
        <v>2.3404000000000001E-2</v>
      </c>
      <c r="C198" s="326">
        <v>0</v>
      </c>
      <c r="D198" s="326">
        <v>0</v>
      </c>
      <c r="E198" s="326">
        <v>0</v>
      </c>
      <c r="F198" s="326">
        <v>0</v>
      </c>
      <c r="G198" s="326">
        <v>0</v>
      </c>
      <c r="H198" s="326">
        <v>0</v>
      </c>
      <c r="I198" s="326">
        <v>0</v>
      </c>
      <c r="J198" s="326">
        <v>3.8338000000000011E-2</v>
      </c>
      <c r="K198" s="326">
        <v>5.1046999999999995E-2</v>
      </c>
      <c r="L198" s="326">
        <v>7.0670000000000004E-3</v>
      </c>
      <c r="M198" s="341">
        <f t="shared" si="5"/>
        <v>9.645200000000001E-2</v>
      </c>
      <c r="N198" s="341">
        <f t="shared" si="6"/>
        <v>0.11985600000000002</v>
      </c>
      <c r="O198" s="341"/>
      <c r="P198" s="341">
        <v>0</v>
      </c>
    </row>
    <row r="199" spans="1:16" ht="12.75" customHeight="1">
      <c r="A199" s="333" t="s">
        <v>535</v>
      </c>
      <c r="B199" s="341">
        <v>0</v>
      </c>
      <c r="C199" s="326">
        <v>0</v>
      </c>
      <c r="D199" s="326">
        <v>0</v>
      </c>
      <c r="E199" s="326">
        <v>0</v>
      </c>
      <c r="F199" s="326">
        <v>0</v>
      </c>
      <c r="G199" s="326">
        <v>0</v>
      </c>
      <c r="H199" s="326">
        <v>0</v>
      </c>
      <c r="I199" s="326">
        <v>0</v>
      </c>
      <c r="J199" s="326">
        <v>0</v>
      </c>
      <c r="K199" s="326">
        <v>0</v>
      </c>
      <c r="L199" s="326">
        <v>0</v>
      </c>
      <c r="M199" s="341">
        <f t="shared" si="5"/>
        <v>0</v>
      </c>
      <c r="N199" s="341">
        <f t="shared" si="6"/>
        <v>0</v>
      </c>
      <c r="O199" s="341"/>
      <c r="P199" s="341">
        <v>0</v>
      </c>
    </row>
    <row r="200" spans="1:16" ht="12.75" customHeight="1">
      <c r="A200" s="333" t="s">
        <v>553</v>
      </c>
      <c r="B200" s="341">
        <v>0</v>
      </c>
      <c r="C200" s="326">
        <v>0</v>
      </c>
      <c r="D200" s="326">
        <v>0</v>
      </c>
      <c r="E200" s="326">
        <v>0</v>
      </c>
      <c r="F200" s="326">
        <v>0</v>
      </c>
      <c r="G200" s="326">
        <v>0</v>
      </c>
      <c r="H200" s="326">
        <v>0</v>
      </c>
      <c r="I200" s="326">
        <v>0</v>
      </c>
      <c r="J200" s="326">
        <v>0</v>
      </c>
      <c r="K200" s="326">
        <v>0</v>
      </c>
      <c r="L200" s="326">
        <v>0</v>
      </c>
      <c r="M200" s="341">
        <f t="shared" si="5"/>
        <v>0</v>
      </c>
      <c r="N200" s="341">
        <f t="shared" si="6"/>
        <v>0</v>
      </c>
      <c r="O200" s="341"/>
      <c r="P200" s="341">
        <v>0</v>
      </c>
    </row>
    <row r="201" spans="1:16" ht="12.75" customHeight="1">
      <c r="A201" s="333" t="s">
        <v>536</v>
      </c>
      <c r="B201" s="341">
        <v>0</v>
      </c>
      <c r="C201" s="326">
        <v>0</v>
      </c>
      <c r="D201" s="326">
        <v>0</v>
      </c>
      <c r="E201" s="326">
        <v>0</v>
      </c>
      <c r="F201" s="326">
        <v>0</v>
      </c>
      <c r="G201" s="326">
        <v>0</v>
      </c>
      <c r="H201" s="326">
        <v>0</v>
      </c>
      <c r="I201" s="326">
        <v>0</v>
      </c>
      <c r="J201" s="326">
        <v>0</v>
      </c>
      <c r="K201" s="326">
        <v>0</v>
      </c>
      <c r="L201" s="326">
        <v>0</v>
      </c>
      <c r="M201" s="341">
        <f t="shared" si="5"/>
        <v>0</v>
      </c>
      <c r="N201" s="341">
        <f t="shared" si="6"/>
        <v>0</v>
      </c>
      <c r="O201" s="341"/>
      <c r="P201" s="341">
        <v>0</v>
      </c>
    </row>
    <row r="202" spans="1:16" ht="12.75" customHeight="1">
      <c r="A202" s="333" t="s">
        <v>369</v>
      </c>
      <c r="B202" s="341">
        <v>0</v>
      </c>
      <c r="C202" s="326">
        <v>0</v>
      </c>
      <c r="D202" s="326">
        <v>0</v>
      </c>
      <c r="E202" s="326">
        <v>0</v>
      </c>
      <c r="F202" s="326">
        <v>0</v>
      </c>
      <c r="G202" s="326">
        <v>0</v>
      </c>
      <c r="H202" s="326">
        <v>0</v>
      </c>
      <c r="I202" s="326">
        <v>0</v>
      </c>
      <c r="J202" s="326">
        <v>0</v>
      </c>
      <c r="K202" s="326">
        <v>0</v>
      </c>
      <c r="L202" s="326">
        <v>0</v>
      </c>
      <c r="M202" s="341">
        <f t="shared" si="5"/>
        <v>0</v>
      </c>
      <c r="N202" s="341">
        <f t="shared" si="6"/>
        <v>0</v>
      </c>
      <c r="O202" s="341"/>
      <c r="P202" s="341">
        <v>0</v>
      </c>
    </row>
    <row r="203" spans="1:16" ht="12.75" customHeight="1">
      <c r="A203" s="333" t="s">
        <v>324</v>
      </c>
      <c r="B203" s="341">
        <v>0.16441900000000001</v>
      </c>
      <c r="C203" s="326">
        <v>0</v>
      </c>
      <c r="D203" s="326">
        <v>0</v>
      </c>
      <c r="E203" s="326">
        <v>0</v>
      </c>
      <c r="F203" s="326">
        <v>0</v>
      </c>
      <c r="G203" s="326">
        <v>0</v>
      </c>
      <c r="H203" s="326">
        <v>0</v>
      </c>
      <c r="I203" s="326">
        <v>0</v>
      </c>
      <c r="J203" s="326">
        <v>3.2505260000000002</v>
      </c>
      <c r="K203" s="326">
        <v>8.8579360000000023</v>
      </c>
      <c r="L203" s="326">
        <v>1.060101</v>
      </c>
      <c r="M203" s="341">
        <f t="shared" ref="M203:M230" si="7">SUM(C203:L203)</f>
        <v>13.168563000000002</v>
      </c>
      <c r="N203" s="341">
        <f t="shared" ref="N203:N230" si="8">SUM(M203,B203)</f>
        <v>13.332982000000003</v>
      </c>
      <c r="O203" s="341"/>
      <c r="P203" s="341">
        <v>0</v>
      </c>
    </row>
    <row r="204" spans="1:16" ht="12.75" customHeight="1">
      <c r="A204" s="333" t="s">
        <v>396</v>
      </c>
      <c r="B204" s="341">
        <v>0</v>
      </c>
      <c r="C204" s="326">
        <v>0</v>
      </c>
      <c r="D204" s="326">
        <v>0</v>
      </c>
      <c r="E204" s="326">
        <v>0</v>
      </c>
      <c r="F204" s="326">
        <v>0</v>
      </c>
      <c r="G204" s="326">
        <v>0</v>
      </c>
      <c r="H204" s="326">
        <v>0</v>
      </c>
      <c r="I204" s="326">
        <v>0</v>
      </c>
      <c r="J204" s="326">
        <v>0</v>
      </c>
      <c r="K204" s="326">
        <v>0</v>
      </c>
      <c r="L204" s="326">
        <v>0</v>
      </c>
      <c r="M204" s="341">
        <f t="shared" si="7"/>
        <v>0</v>
      </c>
      <c r="N204" s="341">
        <f t="shared" si="8"/>
        <v>0</v>
      </c>
      <c r="O204" s="341"/>
      <c r="P204" s="341">
        <v>326190.288</v>
      </c>
    </row>
    <row r="205" spans="1:16" ht="12.75" customHeight="1">
      <c r="A205" s="333" t="s">
        <v>537</v>
      </c>
      <c r="B205" s="341">
        <v>0</v>
      </c>
      <c r="C205" s="326">
        <v>0</v>
      </c>
      <c r="D205" s="326">
        <v>0</v>
      </c>
      <c r="E205" s="326">
        <v>0</v>
      </c>
      <c r="F205" s="326">
        <v>0</v>
      </c>
      <c r="G205" s="326">
        <v>0</v>
      </c>
      <c r="H205" s="326">
        <v>0</v>
      </c>
      <c r="I205" s="326">
        <v>0</v>
      </c>
      <c r="J205" s="326">
        <v>0</v>
      </c>
      <c r="K205" s="326">
        <v>0</v>
      </c>
      <c r="L205" s="326">
        <v>0</v>
      </c>
      <c r="M205" s="341">
        <f t="shared" si="7"/>
        <v>0</v>
      </c>
      <c r="N205" s="341">
        <f t="shared" si="8"/>
        <v>0</v>
      </c>
      <c r="O205" s="341"/>
      <c r="P205" s="341">
        <v>0</v>
      </c>
    </row>
    <row r="206" spans="1:16" ht="12.75" customHeight="1">
      <c r="A206" s="333" t="s">
        <v>363</v>
      </c>
      <c r="B206" s="341">
        <v>0</v>
      </c>
      <c r="C206" s="326">
        <v>0</v>
      </c>
      <c r="D206" s="326">
        <v>0</v>
      </c>
      <c r="E206" s="326">
        <v>0</v>
      </c>
      <c r="F206" s="326">
        <v>0</v>
      </c>
      <c r="G206" s="326">
        <v>0</v>
      </c>
      <c r="H206" s="326">
        <v>0</v>
      </c>
      <c r="I206" s="326">
        <v>0</v>
      </c>
      <c r="J206" s="326">
        <v>0</v>
      </c>
      <c r="K206" s="326">
        <v>0</v>
      </c>
      <c r="L206" s="326">
        <v>0</v>
      </c>
      <c r="M206" s="341">
        <f t="shared" si="7"/>
        <v>0</v>
      </c>
      <c r="N206" s="341">
        <f t="shared" si="8"/>
        <v>0</v>
      </c>
      <c r="O206" s="341"/>
      <c r="P206" s="341">
        <v>0</v>
      </c>
    </row>
    <row r="207" spans="1:16" ht="12.75" customHeight="1">
      <c r="A207" s="333" t="s">
        <v>538</v>
      </c>
      <c r="B207" s="341">
        <v>0</v>
      </c>
      <c r="C207" s="326">
        <v>0</v>
      </c>
      <c r="D207" s="326">
        <v>0</v>
      </c>
      <c r="E207" s="326">
        <v>0</v>
      </c>
      <c r="F207" s="326">
        <v>0</v>
      </c>
      <c r="G207" s="326">
        <v>0</v>
      </c>
      <c r="H207" s="326">
        <v>0</v>
      </c>
      <c r="I207" s="326">
        <v>0</v>
      </c>
      <c r="J207" s="326">
        <v>0</v>
      </c>
      <c r="K207" s="326">
        <v>0</v>
      </c>
      <c r="L207" s="326">
        <v>0</v>
      </c>
      <c r="M207" s="341">
        <f t="shared" si="7"/>
        <v>0</v>
      </c>
      <c r="N207" s="341">
        <f t="shared" si="8"/>
        <v>0</v>
      </c>
      <c r="O207" s="341"/>
      <c r="P207" s="341">
        <v>0</v>
      </c>
    </row>
    <row r="208" spans="1:16" ht="12.75" customHeight="1">
      <c r="A208" s="333" t="s">
        <v>406</v>
      </c>
      <c r="B208" s="341">
        <v>0</v>
      </c>
      <c r="C208" s="326">
        <v>0</v>
      </c>
      <c r="D208" s="326">
        <v>0</v>
      </c>
      <c r="E208" s="326">
        <v>0</v>
      </c>
      <c r="F208" s="326">
        <v>0</v>
      </c>
      <c r="G208" s="326">
        <v>0</v>
      </c>
      <c r="H208" s="326">
        <v>0</v>
      </c>
      <c r="I208" s="326">
        <v>0</v>
      </c>
      <c r="J208" s="326">
        <v>0</v>
      </c>
      <c r="K208" s="326">
        <v>0</v>
      </c>
      <c r="L208" s="326">
        <v>0</v>
      </c>
      <c r="M208" s="341">
        <f t="shared" si="7"/>
        <v>0</v>
      </c>
      <c r="N208" s="341">
        <f t="shared" si="8"/>
        <v>0</v>
      </c>
      <c r="O208" s="341"/>
      <c r="P208" s="341">
        <v>0</v>
      </c>
    </row>
    <row r="209" spans="1:16" ht="12.75" customHeight="1">
      <c r="A209" s="333" t="s">
        <v>210</v>
      </c>
      <c r="B209" s="341">
        <v>0</v>
      </c>
      <c r="C209" s="326">
        <v>0</v>
      </c>
      <c r="D209" s="326">
        <v>0</v>
      </c>
      <c r="E209" s="326">
        <v>0</v>
      </c>
      <c r="F209" s="326">
        <v>0</v>
      </c>
      <c r="G209" s="326">
        <v>0</v>
      </c>
      <c r="H209" s="326">
        <v>0</v>
      </c>
      <c r="I209" s="326">
        <v>0</v>
      </c>
      <c r="J209" s="326">
        <v>2.0000000000000001E-4</v>
      </c>
      <c r="K209" s="326">
        <v>0</v>
      </c>
      <c r="L209" s="326">
        <v>0</v>
      </c>
      <c r="M209" s="341">
        <f t="shared" si="7"/>
        <v>2.0000000000000001E-4</v>
      </c>
      <c r="N209" s="341">
        <f t="shared" si="8"/>
        <v>2.0000000000000001E-4</v>
      </c>
      <c r="O209" s="341"/>
      <c r="P209" s="341">
        <v>0</v>
      </c>
    </row>
    <row r="210" spans="1:16" ht="12.75" customHeight="1">
      <c r="A210" s="333" t="s">
        <v>539</v>
      </c>
      <c r="B210" s="341">
        <v>0</v>
      </c>
      <c r="C210" s="326">
        <v>0</v>
      </c>
      <c r="D210" s="326">
        <v>0</v>
      </c>
      <c r="E210" s="326">
        <v>0</v>
      </c>
      <c r="F210" s="326">
        <v>0</v>
      </c>
      <c r="G210" s="326">
        <v>0</v>
      </c>
      <c r="H210" s="326">
        <v>0</v>
      </c>
      <c r="I210" s="326">
        <v>0</v>
      </c>
      <c r="J210" s="326">
        <v>0</v>
      </c>
      <c r="K210" s="326">
        <v>0</v>
      </c>
      <c r="L210" s="326">
        <v>0</v>
      </c>
      <c r="M210" s="341">
        <f t="shared" si="7"/>
        <v>0</v>
      </c>
      <c r="N210" s="341">
        <f t="shared" si="8"/>
        <v>0</v>
      </c>
      <c r="O210" s="341"/>
      <c r="P210" s="341">
        <v>0</v>
      </c>
    </row>
    <row r="211" spans="1:16" ht="12.75" customHeight="1">
      <c r="A211" s="333" t="s">
        <v>540</v>
      </c>
      <c r="B211" s="341">
        <v>0</v>
      </c>
      <c r="C211" s="326">
        <v>0</v>
      </c>
      <c r="D211" s="326">
        <v>0</v>
      </c>
      <c r="E211" s="326">
        <v>0</v>
      </c>
      <c r="F211" s="326">
        <v>0</v>
      </c>
      <c r="G211" s="326">
        <v>0</v>
      </c>
      <c r="H211" s="326">
        <v>0</v>
      </c>
      <c r="I211" s="326">
        <v>0</v>
      </c>
      <c r="J211" s="326">
        <v>0</v>
      </c>
      <c r="K211" s="326">
        <v>0</v>
      </c>
      <c r="L211" s="326">
        <v>0</v>
      </c>
      <c r="M211" s="341">
        <f t="shared" si="7"/>
        <v>0</v>
      </c>
      <c r="N211" s="341">
        <f t="shared" si="8"/>
        <v>0</v>
      </c>
      <c r="O211" s="341"/>
      <c r="P211" s="341">
        <v>0</v>
      </c>
    </row>
    <row r="212" spans="1:16" ht="12.75" customHeight="1">
      <c r="A212" s="333" t="s">
        <v>453</v>
      </c>
      <c r="B212" s="341">
        <v>0</v>
      </c>
      <c r="C212" s="326">
        <v>0</v>
      </c>
      <c r="D212" s="326">
        <v>0</v>
      </c>
      <c r="E212" s="326">
        <v>0</v>
      </c>
      <c r="F212" s="326">
        <v>0</v>
      </c>
      <c r="G212" s="326">
        <v>0</v>
      </c>
      <c r="H212" s="326">
        <v>0</v>
      </c>
      <c r="I212" s="326">
        <v>0</v>
      </c>
      <c r="J212" s="326">
        <v>0</v>
      </c>
      <c r="K212" s="326">
        <v>0</v>
      </c>
      <c r="L212" s="326">
        <v>0</v>
      </c>
      <c r="M212" s="341">
        <f t="shared" si="7"/>
        <v>0</v>
      </c>
      <c r="N212" s="341">
        <f t="shared" si="8"/>
        <v>0</v>
      </c>
      <c r="O212" s="341"/>
      <c r="P212" s="341">
        <v>0</v>
      </c>
    </row>
    <row r="213" spans="1:16" ht="12.75" customHeight="1">
      <c r="A213" s="333" t="s">
        <v>541</v>
      </c>
      <c r="B213" s="341">
        <v>0</v>
      </c>
      <c r="C213" s="326">
        <v>0</v>
      </c>
      <c r="D213" s="326">
        <v>0</v>
      </c>
      <c r="E213" s="326">
        <v>0</v>
      </c>
      <c r="F213" s="326">
        <v>0</v>
      </c>
      <c r="G213" s="326">
        <v>0</v>
      </c>
      <c r="H213" s="326">
        <v>0</v>
      </c>
      <c r="I213" s="326">
        <v>0</v>
      </c>
      <c r="J213" s="326">
        <v>0</v>
      </c>
      <c r="K213" s="326">
        <v>0</v>
      </c>
      <c r="L213" s="326">
        <v>0</v>
      </c>
      <c r="M213" s="341">
        <f t="shared" si="7"/>
        <v>0</v>
      </c>
      <c r="N213" s="341">
        <f t="shared" si="8"/>
        <v>0</v>
      </c>
      <c r="O213" s="341"/>
      <c r="P213" s="341">
        <v>0</v>
      </c>
    </row>
    <row r="214" spans="1:16" ht="12.75" customHeight="1">
      <c r="A214" s="333" t="s">
        <v>346</v>
      </c>
      <c r="B214" s="341">
        <v>0</v>
      </c>
      <c r="C214" s="326">
        <v>0</v>
      </c>
      <c r="D214" s="326">
        <v>0</v>
      </c>
      <c r="E214" s="326">
        <v>0</v>
      </c>
      <c r="F214" s="326">
        <v>0</v>
      </c>
      <c r="G214" s="326">
        <v>0</v>
      </c>
      <c r="H214" s="326">
        <v>0</v>
      </c>
      <c r="I214" s="326">
        <v>0</v>
      </c>
      <c r="J214" s="326">
        <v>0</v>
      </c>
      <c r="K214" s="326">
        <v>0</v>
      </c>
      <c r="L214" s="326">
        <v>0</v>
      </c>
      <c r="M214" s="341">
        <f t="shared" si="7"/>
        <v>0</v>
      </c>
      <c r="N214" s="341">
        <f t="shared" si="8"/>
        <v>0</v>
      </c>
      <c r="O214" s="341"/>
      <c r="P214" s="341">
        <v>0</v>
      </c>
    </row>
    <row r="215" spans="1:16" ht="12.75" customHeight="1">
      <c r="A215" s="333" t="s">
        <v>314</v>
      </c>
      <c r="B215" s="341">
        <v>23.885297999999999</v>
      </c>
      <c r="C215" s="326">
        <v>5.2420000000000001E-3</v>
      </c>
      <c r="D215" s="326">
        <v>0</v>
      </c>
      <c r="E215" s="326">
        <v>0</v>
      </c>
      <c r="F215" s="326">
        <v>0</v>
      </c>
      <c r="G215" s="326">
        <v>0</v>
      </c>
      <c r="H215" s="326">
        <v>50.533782000000002</v>
      </c>
      <c r="I215" s="326">
        <v>0</v>
      </c>
      <c r="J215" s="326">
        <v>1.4947E-2</v>
      </c>
      <c r="K215" s="326">
        <v>9.7358E-2</v>
      </c>
      <c r="L215" s="326">
        <v>0</v>
      </c>
      <c r="M215" s="341">
        <f t="shared" si="7"/>
        <v>50.651329000000004</v>
      </c>
      <c r="N215" s="341">
        <f t="shared" si="8"/>
        <v>74.53662700000001</v>
      </c>
      <c r="O215" s="341"/>
      <c r="P215" s="341">
        <v>0</v>
      </c>
    </row>
    <row r="216" spans="1:16" ht="12.75" customHeight="1">
      <c r="A216" s="333" t="s">
        <v>211</v>
      </c>
      <c r="B216" s="341">
        <v>3.3855999999999997E-2</v>
      </c>
      <c r="C216" s="326">
        <v>9.0480000000000005E-3</v>
      </c>
      <c r="D216" s="326">
        <v>0</v>
      </c>
      <c r="E216" s="326">
        <v>0</v>
      </c>
      <c r="F216" s="326">
        <v>0</v>
      </c>
      <c r="G216" s="326">
        <v>0</v>
      </c>
      <c r="H216" s="326">
        <v>0</v>
      </c>
      <c r="I216" s="326">
        <v>0</v>
      </c>
      <c r="J216" s="326">
        <v>0.15291599999999997</v>
      </c>
      <c r="K216" s="326">
        <v>7.6451000000000005E-2</v>
      </c>
      <c r="L216" s="326">
        <v>0.114</v>
      </c>
      <c r="M216" s="341">
        <f t="shared" si="7"/>
        <v>0.35241499999999998</v>
      </c>
      <c r="N216" s="341">
        <f t="shared" si="8"/>
        <v>0.38627099999999998</v>
      </c>
      <c r="O216" s="341"/>
      <c r="P216" s="341">
        <v>0</v>
      </c>
    </row>
    <row r="217" spans="1:16" ht="12.75" customHeight="1">
      <c r="A217" s="333" t="s">
        <v>319</v>
      </c>
      <c r="B217" s="341">
        <v>409.93681599999991</v>
      </c>
      <c r="C217" s="326">
        <v>101.53335799999999</v>
      </c>
      <c r="D217" s="326">
        <v>3.4023000000000005E-2</v>
      </c>
      <c r="E217" s="326">
        <v>0</v>
      </c>
      <c r="F217" s="326">
        <v>0</v>
      </c>
      <c r="G217" s="326">
        <v>0</v>
      </c>
      <c r="H217" s="326">
        <v>2.2000000000000001E-4</v>
      </c>
      <c r="I217" s="326">
        <v>0</v>
      </c>
      <c r="J217" s="326">
        <v>0.85185699999999998</v>
      </c>
      <c r="K217" s="326">
        <v>2.4753999999999998E-2</v>
      </c>
      <c r="L217" s="326">
        <v>30.113008999999998</v>
      </c>
      <c r="M217" s="341">
        <f t="shared" si="7"/>
        <v>132.557221</v>
      </c>
      <c r="N217" s="341">
        <f t="shared" si="8"/>
        <v>542.49403699999993</v>
      </c>
      <c r="O217" s="341"/>
      <c r="P217" s="341">
        <v>0</v>
      </c>
    </row>
    <row r="218" spans="1:16" ht="12.75" customHeight="1">
      <c r="A218" s="333" t="s">
        <v>542</v>
      </c>
      <c r="B218" s="341">
        <v>0</v>
      </c>
      <c r="C218" s="326">
        <v>0</v>
      </c>
      <c r="D218" s="326">
        <v>0</v>
      </c>
      <c r="E218" s="326">
        <v>0</v>
      </c>
      <c r="F218" s="326">
        <v>0</v>
      </c>
      <c r="G218" s="326">
        <v>0</v>
      </c>
      <c r="H218" s="326">
        <v>0</v>
      </c>
      <c r="I218" s="326">
        <v>0</v>
      </c>
      <c r="J218" s="326">
        <v>0</v>
      </c>
      <c r="K218" s="326">
        <v>0</v>
      </c>
      <c r="L218" s="326">
        <v>0</v>
      </c>
      <c r="M218" s="341">
        <f t="shared" si="7"/>
        <v>0</v>
      </c>
      <c r="N218" s="341">
        <f t="shared" si="8"/>
        <v>0</v>
      </c>
      <c r="O218" s="341"/>
      <c r="P218" s="341">
        <v>0</v>
      </c>
    </row>
    <row r="219" spans="1:16" ht="12.75" customHeight="1">
      <c r="A219" s="333" t="s">
        <v>543</v>
      </c>
      <c r="B219" s="341">
        <v>0</v>
      </c>
      <c r="C219" s="326">
        <v>0</v>
      </c>
      <c r="D219" s="326">
        <v>0</v>
      </c>
      <c r="E219" s="326">
        <v>0</v>
      </c>
      <c r="F219" s="326">
        <v>0</v>
      </c>
      <c r="G219" s="326">
        <v>0</v>
      </c>
      <c r="H219" s="326">
        <v>0</v>
      </c>
      <c r="I219" s="326">
        <v>0</v>
      </c>
      <c r="J219" s="326">
        <v>0</v>
      </c>
      <c r="K219" s="326">
        <v>0</v>
      </c>
      <c r="L219" s="326">
        <v>0</v>
      </c>
      <c r="M219" s="341">
        <f t="shared" si="7"/>
        <v>0</v>
      </c>
      <c r="N219" s="341">
        <f t="shared" si="8"/>
        <v>0</v>
      </c>
      <c r="O219" s="341"/>
      <c r="P219" s="341">
        <v>0</v>
      </c>
    </row>
    <row r="220" spans="1:16" ht="12.75" customHeight="1">
      <c r="A220" s="333" t="s">
        <v>352</v>
      </c>
      <c r="B220" s="341">
        <v>0</v>
      </c>
      <c r="C220" s="326">
        <v>0</v>
      </c>
      <c r="D220" s="326">
        <v>0</v>
      </c>
      <c r="E220" s="326">
        <v>0</v>
      </c>
      <c r="F220" s="326">
        <v>0</v>
      </c>
      <c r="G220" s="326">
        <v>0</v>
      </c>
      <c r="H220" s="326">
        <v>0</v>
      </c>
      <c r="I220" s="326">
        <v>0</v>
      </c>
      <c r="J220" s="326">
        <v>0</v>
      </c>
      <c r="K220" s="326">
        <v>0</v>
      </c>
      <c r="L220" s="326">
        <v>0</v>
      </c>
      <c r="M220" s="341">
        <f t="shared" si="7"/>
        <v>0</v>
      </c>
      <c r="N220" s="341">
        <f t="shared" si="8"/>
        <v>0</v>
      </c>
      <c r="O220" s="341"/>
      <c r="P220" s="341">
        <v>0</v>
      </c>
    </row>
    <row r="221" spans="1:16" ht="12.75" customHeight="1">
      <c r="A221" s="333" t="s">
        <v>544</v>
      </c>
      <c r="B221" s="341">
        <v>0</v>
      </c>
      <c r="C221" s="326">
        <v>0</v>
      </c>
      <c r="D221" s="326">
        <v>0</v>
      </c>
      <c r="E221" s="326">
        <v>0</v>
      </c>
      <c r="F221" s="326">
        <v>0</v>
      </c>
      <c r="G221" s="326">
        <v>0</v>
      </c>
      <c r="H221" s="326">
        <v>0</v>
      </c>
      <c r="I221" s="326">
        <v>0</v>
      </c>
      <c r="J221" s="326">
        <v>0</v>
      </c>
      <c r="K221" s="326">
        <v>0</v>
      </c>
      <c r="L221" s="326">
        <v>0</v>
      </c>
      <c r="M221" s="341">
        <f t="shared" si="7"/>
        <v>0</v>
      </c>
      <c r="N221" s="341">
        <f t="shared" si="8"/>
        <v>0</v>
      </c>
      <c r="O221" s="341"/>
      <c r="P221" s="341">
        <v>0</v>
      </c>
    </row>
    <row r="222" spans="1:16" ht="12.75" customHeight="1">
      <c r="A222" s="333" t="s">
        <v>327</v>
      </c>
      <c r="B222" s="341">
        <v>32.277494000000004</v>
      </c>
      <c r="C222" s="326">
        <v>0</v>
      </c>
      <c r="D222" s="326">
        <v>0</v>
      </c>
      <c r="E222" s="326">
        <v>0</v>
      </c>
      <c r="F222" s="326">
        <v>0</v>
      </c>
      <c r="G222" s="326">
        <v>0</v>
      </c>
      <c r="H222" s="326">
        <v>0</v>
      </c>
      <c r="I222" s="326">
        <v>0</v>
      </c>
      <c r="J222" s="326">
        <v>3.8704000000000002E-2</v>
      </c>
      <c r="K222" s="326">
        <v>0.53601199999999993</v>
      </c>
      <c r="L222" s="326">
        <v>0</v>
      </c>
      <c r="M222" s="341">
        <f t="shared" si="7"/>
        <v>0.57471599999999989</v>
      </c>
      <c r="N222" s="341">
        <f t="shared" si="8"/>
        <v>32.852210000000007</v>
      </c>
      <c r="O222" s="341"/>
      <c r="P222" s="341">
        <v>0</v>
      </c>
    </row>
    <row r="223" spans="1:16" ht="12.75" customHeight="1">
      <c r="A223" s="333" t="s">
        <v>554</v>
      </c>
      <c r="B223" s="341">
        <v>0</v>
      </c>
      <c r="C223" s="326">
        <v>0</v>
      </c>
      <c r="D223" s="326">
        <v>0</v>
      </c>
      <c r="E223" s="326">
        <v>0</v>
      </c>
      <c r="F223" s="326">
        <v>0</v>
      </c>
      <c r="G223" s="326">
        <v>0</v>
      </c>
      <c r="H223" s="326">
        <v>0</v>
      </c>
      <c r="I223" s="326">
        <v>0</v>
      </c>
      <c r="J223" s="326">
        <v>0</v>
      </c>
      <c r="K223" s="326">
        <v>0</v>
      </c>
      <c r="L223" s="326">
        <v>0</v>
      </c>
      <c r="M223" s="341">
        <f t="shared" si="7"/>
        <v>0</v>
      </c>
      <c r="N223" s="341">
        <f t="shared" si="8"/>
        <v>0</v>
      </c>
      <c r="O223" s="341"/>
      <c r="P223" s="341">
        <v>0</v>
      </c>
    </row>
    <row r="224" spans="1:16" ht="12.75" customHeight="1">
      <c r="A224" s="333" t="s">
        <v>545</v>
      </c>
      <c r="B224" s="341">
        <v>0</v>
      </c>
      <c r="C224" s="326">
        <v>0</v>
      </c>
      <c r="D224" s="326">
        <v>0</v>
      </c>
      <c r="E224" s="326">
        <v>0</v>
      </c>
      <c r="F224" s="326">
        <v>0</v>
      </c>
      <c r="G224" s="326">
        <v>0</v>
      </c>
      <c r="H224" s="326">
        <v>0</v>
      </c>
      <c r="I224" s="326">
        <v>0</v>
      </c>
      <c r="J224" s="326">
        <v>0</v>
      </c>
      <c r="K224" s="326">
        <v>0</v>
      </c>
      <c r="L224" s="326">
        <v>0</v>
      </c>
      <c r="M224" s="341">
        <f t="shared" si="7"/>
        <v>0</v>
      </c>
      <c r="N224" s="341">
        <f t="shared" si="8"/>
        <v>0</v>
      </c>
      <c r="O224" s="341"/>
      <c r="P224" s="341">
        <v>0</v>
      </c>
    </row>
    <row r="225" spans="1:16" ht="12.75" customHeight="1">
      <c r="A225" s="333" t="s">
        <v>546</v>
      </c>
      <c r="B225" s="341">
        <v>0</v>
      </c>
      <c r="C225" s="326">
        <v>0</v>
      </c>
      <c r="D225" s="326">
        <v>0</v>
      </c>
      <c r="E225" s="326">
        <v>0</v>
      </c>
      <c r="F225" s="326">
        <v>0</v>
      </c>
      <c r="G225" s="326">
        <v>0</v>
      </c>
      <c r="H225" s="326">
        <v>0</v>
      </c>
      <c r="I225" s="326">
        <v>0</v>
      </c>
      <c r="J225" s="326">
        <v>0</v>
      </c>
      <c r="K225" s="326">
        <v>0</v>
      </c>
      <c r="L225" s="326">
        <v>0</v>
      </c>
      <c r="M225" s="341">
        <f t="shared" si="7"/>
        <v>0</v>
      </c>
      <c r="N225" s="341">
        <f t="shared" si="8"/>
        <v>0</v>
      </c>
      <c r="O225" s="341"/>
      <c r="P225" s="341">
        <v>0</v>
      </c>
    </row>
    <row r="226" spans="1:16" ht="12.75" customHeight="1">
      <c r="A226" s="333" t="s">
        <v>547</v>
      </c>
      <c r="B226" s="341">
        <v>0</v>
      </c>
      <c r="C226" s="326">
        <v>0</v>
      </c>
      <c r="D226" s="326">
        <v>0</v>
      </c>
      <c r="E226" s="326">
        <v>0</v>
      </c>
      <c r="F226" s="326">
        <v>0</v>
      </c>
      <c r="G226" s="326">
        <v>0</v>
      </c>
      <c r="H226" s="326">
        <v>0</v>
      </c>
      <c r="I226" s="326">
        <v>0</v>
      </c>
      <c r="J226" s="326">
        <v>0</v>
      </c>
      <c r="K226" s="326">
        <v>0</v>
      </c>
      <c r="L226" s="326">
        <v>0</v>
      </c>
      <c r="M226" s="341">
        <f t="shared" si="7"/>
        <v>0</v>
      </c>
      <c r="N226" s="341">
        <f t="shared" si="8"/>
        <v>0</v>
      </c>
      <c r="O226" s="341"/>
      <c r="P226" s="341">
        <v>0</v>
      </c>
    </row>
    <row r="227" spans="1:16" ht="12.75" customHeight="1">
      <c r="A227" s="333" t="s">
        <v>548</v>
      </c>
      <c r="B227" s="341">
        <v>0</v>
      </c>
      <c r="C227" s="326">
        <v>0</v>
      </c>
      <c r="D227" s="326">
        <v>0</v>
      </c>
      <c r="E227" s="326">
        <v>0</v>
      </c>
      <c r="F227" s="326">
        <v>0</v>
      </c>
      <c r="G227" s="326">
        <v>0</v>
      </c>
      <c r="H227" s="326">
        <v>0</v>
      </c>
      <c r="I227" s="326">
        <v>0</v>
      </c>
      <c r="J227" s="326">
        <v>0</v>
      </c>
      <c r="K227" s="326">
        <v>0</v>
      </c>
      <c r="L227" s="326">
        <v>0</v>
      </c>
      <c r="M227" s="341">
        <f t="shared" si="7"/>
        <v>0</v>
      </c>
      <c r="N227" s="341">
        <f t="shared" si="8"/>
        <v>0</v>
      </c>
      <c r="O227" s="341"/>
      <c r="P227" s="341">
        <v>0</v>
      </c>
    </row>
    <row r="228" spans="1:16" ht="12.75" customHeight="1">
      <c r="A228" s="335" t="s">
        <v>398</v>
      </c>
      <c r="B228" s="341">
        <v>0</v>
      </c>
      <c r="C228" s="326">
        <v>0</v>
      </c>
      <c r="D228" s="326">
        <v>0</v>
      </c>
      <c r="E228" s="326">
        <v>0</v>
      </c>
      <c r="F228" s="326">
        <v>0</v>
      </c>
      <c r="G228" s="326">
        <v>0</v>
      </c>
      <c r="H228" s="326">
        <v>0</v>
      </c>
      <c r="I228" s="326">
        <v>0</v>
      </c>
      <c r="J228" s="326">
        <v>0</v>
      </c>
      <c r="K228" s="326">
        <v>0</v>
      </c>
      <c r="L228" s="326">
        <v>0</v>
      </c>
      <c r="M228" s="341">
        <f t="shared" si="7"/>
        <v>0</v>
      </c>
      <c r="N228" s="341">
        <f t="shared" si="8"/>
        <v>0</v>
      </c>
      <c r="O228" s="341"/>
      <c r="P228" s="341">
        <v>0</v>
      </c>
    </row>
    <row r="229" spans="1:16" ht="12.75" customHeight="1">
      <c r="A229" s="335" t="s">
        <v>367</v>
      </c>
      <c r="B229" s="341">
        <v>0</v>
      </c>
      <c r="C229" s="326">
        <v>0</v>
      </c>
      <c r="D229" s="326">
        <v>0</v>
      </c>
      <c r="E229" s="326">
        <v>0</v>
      </c>
      <c r="F229" s="326">
        <v>0</v>
      </c>
      <c r="G229" s="326">
        <v>0</v>
      </c>
      <c r="H229" s="326">
        <v>0</v>
      </c>
      <c r="I229" s="326">
        <v>0</v>
      </c>
      <c r="J229" s="326">
        <v>0</v>
      </c>
      <c r="K229" s="326">
        <v>0</v>
      </c>
      <c r="L229" s="326">
        <v>0</v>
      </c>
      <c r="M229" s="341">
        <f t="shared" si="7"/>
        <v>0</v>
      </c>
      <c r="N229" s="341">
        <f t="shared" si="8"/>
        <v>0</v>
      </c>
      <c r="O229" s="341"/>
      <c r="P229" s="341">
        <v>0</v>
      </c>
    </row>
    <row r="230" spans="1:16" ht="12.75" customHeight="1">
      <c r="A230" s="442" t="s">
        <v>549</v>
      </c>
      <c r="B230" s="426">
        <v>0</v>
      </c>
      <c r="C230" s="425">
        <v>0</v>
      </c>
      <c r="D230" s="425">
        <v>0</v>
      </c>
      <c r="E230" s="425">
        <v>0</v>
      </c>
      <c r="F230" s="425">
        <v>0</v>
      </c>
      <c r="G230" s="425">
        <v>0</v>
      </c>
      <c r="H230" s="425">
        <v>0</v>
      </c>
      <c r="I230" s="425">
        <v>0</v>
      </c>
      <c r="J230" s="425">
        <v>0</v>
      </c>
      <c r="K230" s="425">
        <v>0</v>
      </c>
      <c r="L230" s="425">
        <v>0</v>
      </c>
      <c r="M230" s="426">
        <f t="shared" si="7"/>
        <v>0</v>
      </c>
      <c r="N230" s="426">
        <f t="shared" si="8"/>
        <v>0</v>
      </c>
      <c r="O230" s="426"/>
      <c r="P230" s="426">
        <v>0</v>
      </c>
    </row>
    <row r="231" spans="1:16" ht="12.75" customHeight="1">
      <c r="A231" s="728" t="s">
        <v>572</v>
      </c>
      <c r="B231" s="728"/>
      <c r="C231" s="728"/>
      <c r="D231" s="728"/>
      <c r="E231" s="728"/>
      <c r="F231" s="728"/>
      <c r="G231" s="728"/>
      <c r="H231" s="728"/>
      <c r="I231" s="728"/>
      <c r="J231" s="728"/>
      <c r="K231" s="728"/>
      <c r="L231" s="728"/>
      <c r="M231" s="728"/>
      <c r="N231" s="728"/>
      <c r="O231" s="728"/>
      <c r="P231" s="728"/>
    </row>
    <row r="232" spans="1:16" ht="12.75" customHeight="1">
      <c r="A232" s="726" t="s">
        <v>718</v>
      </c>
      <c r="B232" s="726"/>
      <c r="C232" s="726"/>
      <c r="D232" s="726"/>
      <c r="E232" s="726"/>
      <c r="F232" s="726"/>
      <c r="G232" s="726"/>
      <c r="H232" s="726"/>
      <c r="I232" s="726"/>
      <c r="J232" s="726"/>
      <c r="K232" s="726"/>
      <c r="L232" s="726"/>
      <c r="M232" s="726"/>
      <c r="N232" s="726"/>
      <c r="O232" s="726"/>
      <c r="P232" s="726"/>
    </row>
    <row r="233" spans="1:16" ht="12.75" customHeight="1">
      <c r="A233" s="726" t="s">
        <v>574</v>
      </c>
      <c r="B233" s="726"/>
      <c r="C233" s="726"/>
      <c r="D233" s="726"/>
      <c r="E233" s="726"/>
      <c r="F233" s="726"/>
      <c r="G233" s="726"/>
      <c r="H233" s="726"/>
      <c r="I233" s="726"/>
      <c r="J233" s="726"/>
      <c r="K233" s="726"/>
      <c r="L233" s="726"/>
      <c r="M233" s="726"/>
      <c r="N233" s="726"/>
      <c r="O233" s="726"/>
      <c r="P233" s="726"/>
    </row>
    <row r="234" spans="1:16" ht="12.75" customHeight="1">
      <c r="A234" s="56" t="s">
        <v>571</v>
      </c>
      <c r="B234" s="56"/>
      <c r="C234" s="56"/>
      <c r="D234" s="56"/>
      <c r="E234" s="56"/>
      <c r="F234" s="56"/>
      <c r="G234" s="56"/>
      <c r="H234" s="56"/>
      <c r="I234" s="56"/>
      <c r="J234" s="56"/>
      <c r="K234" s="56"/>
      <c r="L234" s="56"/>
      <c r="M234" s="56"/>
      <c r="N234" s="56"/>
      <c r="O234" s="56"/>
      <c r="P234" s="56"/>
    </row>
    <row r="235" spans="1:16" ht="12.75" customHeight="1">
      <c r="A235" s="306"/>
      <c r="B235" s="301"/>
      <c r="C235" s="301"/>
      <c r="D235" s="301"/>
      <c r="E235" s="301"/>
      <c r="F235" s="301"/>
      <c r="G235" s="301"/>
      <c r="H235" s="301"/>
      <c r="I235" s="301"/>
      <c r="J235" s="301"/>
      <c r="K235" s="301"/>
      <c r="L235" s="301"/>
      <c r="M235" s="301"/>
      <c r="N235" s="301"/>
      <c r="O235" s="301"/>
      <c r="P235" s="301"/>
    </row>
    <row r="236" spans="1:16" ht="12.75" customHeight="1">
      <c r="A236" s="306"/>
      <c r="B236" s="301"/>
      <c r="C236" s="301"/>
      <c r="D236" s="301"/>
      <c r="E236" s="301"/>
      <c r="F236" s="301"/>
      <c r="G236" s="301"/>
      <c r="H236" s="301"/>
      <c r="I236" s="301"/>
      <c r="J236" s="301"/>
      <c r="K236" s="301"/>
      <c r="L236" s="301"/>
      <c r="M236" s="301"/>
      <c r="N236" s="301"/>
      <c r="O236" s="301"/>
      <c r="P236" s="301"/>
    </row>
    <row r="237" spans="1:16" ht="12.75" customHeight="1">
      <c r="A237" s="306"/>
      <c r="B237" s="301"/>
      <c r="C237" s="301"/>
      <c r="D237" s="301"/>
      <c r="E237" s="301"/>
      <c r="F237" s="301"/>
      <c r="G237" s="301"/>
      <c r="H237" s="301"/>
      <c r="I237" s="301"/>
      <c r="J237" s="301"/>
      <c r="K237" s="301"/>
      <c r="L237" s="301"/>
      <c r="M237" s="301"/>
      <c r="N237" s="301"/>
      <c r="O237" s="301"/>
      <c r="P237" s="301"/>
    </row>
    <row r="238" spans="1:16" ht="12.75" customHeight="1">
      <c r="A238" s="306"/>
      <c r="B238" s="301"/>
      <c r="C238" s="301"/>
      <c r="D238" s="301"/>
      <c r="E238" s="301"/>
      <c r="F238" s="301"/>
      <c r="G238" s="301"/>
      <c r="H238" s="301"/>
      <c r="I238" s="301"/>
      <c r="J238" s="301"/>
      <c r="K238" s="301"/>
      <c r="L238" s="301"/>
      <c r="M238" s="301"/>
      <c r="N238" s="301"/>
      <c r="O238" s="301"/>
      <c r="P238" s="301"/>
    </row>
    <row r="239" spans="1:16" ht="12.75" customHeight="1">
      <c r="A239" s="306"/>
      <c r="B239" s="301"/>
      <c r="C239" s="301"/>
      <c r="D239" s="301"/>
      <c r="E239" s="301"/>
      <c r="F239" s="301"/>
      <c r="G239" s="301"/>
      <c r="H239" s="301"/>
      <c r="I239" s="301"/>
      <c r="J239" s="301"/>
      <c r="K239" s="301"/>
      <c r="L239" s="301"/>
      <c r="M239" s="301"/>
      <c r="N239" s="301"/>
      <c r="O239" s="301"/>
      <c r="P239" s="301"/>
    </row>
    <row r="240" spans="1:16" ht="12.75" customHeight="1">
      <c r="A240" s="306"/>
      <c r="B240" s="301"/>
      <c r="C240" s="301"/>
      <c r="D240" s="301"/>
      <c r="E240" s="301"/>
      <c r="F240" s="301"/>
      <c r="G240" s="301"/>
      <c r="H240" s="301"/>
      <c r="I240" s="301"/>
      <c r="J240" s="301"/>
      <c r="K240" s="301"/>
      <c r="L240" s="301"/>
      <c r="M240" s="301"/>
      <c r="N240" s="301"/>
      <c r="O240" s="301"/>
      <c r="P240" s="301"/>
    </row>
    <row r="241" spans="1:16" ht="12.75" customHeight="1">
      <c r="A241" s="306"/>
      <c r="B241" s="301"/>
      <c r="C241" s="301"/>
      <c r="D241" s="301"/>
      <c r="E241" s="301"/>
      <c r="F241" s="301"/>
      <c r="G241" s="301"/>
      <c r="H241" s="301"/>
      <c r="I241" s="301"/>
      <c r="J241" s="301"/>
      <c r="K241" s="301"/>
      <c r="L241" s="301"/>
      <c r="M241" s="301"/>
      <c r="N241" s="301"/>
      <c r="O241" s="301"/>
      <c r="P241" s="301"/>
    </row>
    <row r="242" spans="1:16" ht="12.75" customHeight="1">
      <c r="A242" s="306"/>
      <c r="B242" s="301"/>
      <c r="C242" s="301"/>
      <c r="D242" s="301"/>
      <c r="E242" s="301"/>
      <c r="F242" s="301"/>
      <c r="G242" s="301"/>
      <c r="H242" s="301"/>
      <c r="I242" s="301"/>
      <c r="J242" s="301"/>
      <c r="K242" s="301"/>
      <c r="L242" s="301"/>
      <c r="M242" s="301"/>
      <c r="N242" s="301"/>
      <c r="O242" s="301"/>
      <c r="P242" s="301"/>
    </row>
    <row r="243" spans="1:16" ht="12.75" customHeight="1">
      <c r="A243" s="306"/>
      <c r="B243" s="301"/>
      <c r="C243" s="301"/>
      <c r="D243" s="301"/>
      <c r="E243" s="301"/>
      <c r="F243" s="301"/>
      <c r="G243" s="301"/>
      <c r="H243" s="301"/>
      <c r="I243" s="301"/>
      <c r="J243" s="301"/>
      <c r="K243" s="301"/>
      <c r="L243" s="301"/>
      <c r="M243" s="301"/>
      <c r="N243" s="301"/>
      <c r="O243" s="301"/>
      <c r="P243" s="301"/>
    </row>
    <row r="244" spans="1:16" ht="12.75" customHeight="1">
      <c r="A244" s="306"/>
      <c r="B244" s="301"/>
      <c r="C244" s="301"/>
      <c r="D244" s="301"/>
      <c r="E244" s="301"/>
      <c r="F244" s="301"/>
      <c r="G244" s="301"/>
      <c r="H244" s="301"/>
      <c r="I244" s="301"/>
      <c r="J244" s="301"/>
      <c r="K244" s="301"/>
      <c r="L244" s="301"/>
      <c r="M244" s="301"/>
      <c r="N244" s="301"/>
      <c r="O244" s="301"/>
      <c r="P244" s="301"/>
    </row>
    <row r="245" spans="1:16" ht="12.75" customHeight="1">
      <c r="A245" s="306"/>
      <c r="B245" s="301"/>
      <c r="C245" s="301"/>
      <c r="D245" s="301"/>
      <c r="E245" s="301"/>
      <c r="F245" s="301"/>
      <c r="G245" s="301"/>
      <c r="H245" s="301"/>
      <c r="I245" s="301"/>
      <c r="J245" s="301"/>
      <c r="K245" s="301"/>
      <c r="L245" s="301"/>
      <c r="M245" s="301"/>
      <c r="N245" s="301"/>
      <c r="O245" s="301"/>
      <c r="P245" s="301"/>
    </row>
    <row r="246" spans="1:16" ht="12.75" customHeight="1">
      <c r="A246" s="306"/>
      <c r="B246" s="301"/>
      <c r="C246" s="301"/>
      <c r="D246" s="301"/>
      <c r="E246" s="301"/>
      <c r="F246" s="301"/>
      <c r="G246" s="301"/>
      <c r="H246" s="301"/>
      <c r="I246" s="301"/>
      <c r="J246" s="301"/>
      <c r="K246" s="301"/>
      <c r="L246" s="301"/>
      <c r="M246" s="301"/>
      <c r="N246" s="301"/>
      <c r="O246" s="301"/>
      <c r="P246" s="301"/>
    </row>
    <row r="247" spans="1:16" ht="12.75" customHeight="1">
      <c r="A247" s="306"/>
      <c r="B247" s="301"/>
      <c r="C247" s="301"/>
      <c r="D247" s="301"/>
      <c r="E247" s="301"/>
      <c r="F247" s="301"/>
      <c r="G247" s="301"/>
      <c r="H247" s="301"/>
      <c r="I247" s="301"/>
      <c r="J247" s="301"/>
      <c r="K247" s="301"/>
      <c r="L247" s="301"/>
      <c r="M247" s="301"/>
      <c r="N247" s="301"/>
      <c r="O247" s="301"/>
      <c r="P247" s="301"/>
    </row>
    <row r="248" spans="1:16" ht="12.75" customHeight="1">
      <c r="A248" s="306"/>
      <c r="B248" s="301"/>
      <c r="C248" s="301"/>
      <c r="D248" s="301"/>
      <c r="E248" s="301"/>
      <c r="F248" s="301"/>
      <c r="G248" s="301"/>
      <c r="H248" s="301"/>
      <c r="I248" s="301"/>
      <c r="J248" s="301"/>
      <c r="K248" s="301"/>
      <c r="L248" s="301"/>
      <c r="M248" s="301"/>
      <c r="N248" s="301"/>
      <c r="O248" s="301"/>
      <c r="P248" s="301"/>
    </row>
    <row r="249" spans="1:16" ht="12.75" customHeight="1">
      <c r="A249" s="306"/>
      <c r="B249" s="301"/>
      <c r="C249" s="301"/>
      <c r="D249" s="301"/>
      <c r="E249" s="301"/>
      <c r="F249" s="301"/>
      <c r="G249" s="301"/>
      <c r="H249" s="301"/>
      <c r="I249" s="301"/>
      <c r="J249" s="301"/>
      <c r="K249" s="301"/>
      <c r="L249" s="301"/>
      <c r="M249" s="301"/>
      <c r="N249" s="301"/>
      <c r="O249" s="301"/>
      <c r="P249" s="301"/>
    </row>
    <row r="250" spans="1:16" ht="12.75" customHeight="1">
      <c r="A250" s="306"/>
      <c r="B250" s="301"/>
      <c r="C250" s="301"/>
      <c r="D250" s="301"/>
      <c r="E250" s="301"/>
      <c r="F250" s="301"/>
      <c r="G250" s="301"/>
      <c r="H250" s="301"/>
      <c r="I250" s="301"/>
      <c r="J250" s="301"/>
      <c r="K250" s="301"/>
      <c r="L250" s="301"/>
      <c r="M250" s="301"/>
      <c r="N250" s="301"/>
      <c r="O250" s="301"/>
      <c r="P250" s="301"/>
    </row>
    <row r="251" spans="1:16" ht="12.75" customHeight="1">
      <c r="A251" s="306"/>
      <c r="B251" s="301"/>
      <c r="C251" s="301"/>
      <c r="D251" s="301"/>
      <c r="E251" s="301"/>
      <c r="F251" s="301"/>
      <c r="G251" s="301"/>
      <c r="H251" s="301"/>
      <c r="I251" s="301"/>
      <c r="J251" s="301"/>
      <c r="K251" s="301"/>
      <c r="L251" s="301"/>
      <c r="M251" s="301"/>
      <c r="N251" s="301"/>
      <c r="O251" s="301"/>
      <c r="P251" s="301"/>
    </row>
    <row r="252" spans="1:16" ht="12.75" customHeight="1">
      <c r="A252" s="306"/>
      <c r="B252" s="301"/>
      <c r="C252" s="301"/>
      <c r="D252" s="301"/>
      <c r="E252" s="301"/>
      <c r="F252" s="301"/>
      <c r="G252" s="301"/>
      <c r="H252" s="301"/>
      <c r="I252" s="301"/>
      <c r="J252" s="301"/>
      <c r="K252" s="301"/>
      <c r="L252" s="301"/>
      <c r="M252" s="301"/>
      <c r="N252" s="301"/>
      <c r="O252" s="301"/>
      <c r="P252" s="301"/>
    </row>
    <row r="253" spans="1:16" ht="12.75" customHeight="1">
      <c r="A253" s="306"/>
      <c r="B253" s="301"/>
      <c r="C253" s="301"/>
      <c r="D253" s="301"/>
      <c r="E253" s="301"/>
      <c r="F253" s="301"/>
      <c r="G253" s="301"/>
      <c r="H253" s="301"/>
      <c r="I253" s="301"/>
      <c r="J253" s="301"/>
      <c r="K253" s="301"/>
      <c r="L253" s="301"/>
      <c r="M253" s="301"/>
      <c r="N253" s="301"/>
      <c r="O253" s="301"/>
      <c r="P253" s="301"/>
    </row>
    <row r="254" spans="1:16" ht="12.75" customHeight="1">
      <c r="A254" s="306"/>
      <c r="B254" s="301"/>
      <c r="C254" s="301"/>
      <c r="D254" s="301"/>
      <c r="E254" s="301"/>
      <c r="F254" s="301"/>
      <c r="G254" s="301"/>
      <c r="H254" s="301"/>
      <c r="I254" s="301"/>
      <c r="J254" s="301"/>
      <c r="K254" s="301"/>
      <c r="L254" s="301"/>
      <c r="M254" s="301"/>
      <c r="N254" s="301"/>
      <c r="O254" s="301"/>
      <c r="P254" s="301"/>
    </row>
    <row r="255" spans="1:16" ht="12.75" customHeight="1">
      <c r="A255" s="306"/>
      <c r="B255" s="301"/>
      <c r="C255" s="301"/>
      <c r="D255" s="301"/>
      <c r="E255" s="301"/>
      <c r="F255" s="301"/>
      <c r="G255" s="301"/>
      <c r="H255" s="301"/>
      <c r="I255" s="301"/>
      <c r="J255" s="301"/>
      <c r="K255" s="301"/>
      <c r="L255" s="301"/>
      <c r="M255" s="301"/>
      <c r="N255" s="301"/>
      <c r="O255" s="301"/>
      <c r="P255" s="301"/>
    </row>
    <row r="256" spans="1:16" ht="12.75" customHeight="1">
      <c r="A256" s="306"/>
      <c r="B256" s="301"/>
      <c r="C256" s="301"/>
      <c r="D256" s="301"/>
      <c r="E256" s="301"/>
      <c r="F256" s="301"/>
      <c r="G256" s="301"/>
      <c r="H256" s="301"/>
      <c r="I256" s="301"/>
      <c r="J256" s="301"/>
      <c r="K256" s="301"/>
      <c r="L256" s="301"/>
      <c r="M256" s="301"/>
      <c r="N256" s="301"/>
      <c r="O256" s="301"/>
      <c r="P256" s="301"/>
    </row>
    <row r="257" spans="1:16" ht="12.75" customHeight="1">
      <c r="A257" s="306"/>
      <c r="B257" s="301"/>
      <c r="C257" s="301"/>
      <c r="D257" s="301"/>
      <c r="E257" s="301"/>
      <c r="F257" s="301"/>
      <c r="G257" s="301"/>
      <c r="H257" s="301"/>
      <c r="I257" s="301"/>
      <c r="J257" s="301"/>
      <c r="K257" s="301"/>
      <c r="L257" s="301"/>
      <c r="M257" s="301"/>
      <c r="N257" s="301"/>
      <c r="O257" s="301"/>
      <c r="P257" s="301"/>
    </row>
    <row r="258" spans="1:16" ht="12.75" customHeight="1">
      <c r="A258" s="306"/>
      <c r="B258" s="301"/>
      <c r="C258" s="301"/>
      <c r="D258" s="301"/>
      <c r="E258" s="301"/>
      <c r="F258" s="301"/>
      <c r="G258" s="301"/>
      <c r="H258" s="301"/>
      <c r="I258" s="301"/>
      <c r="J258" s="301"/>
      <c r="K258" s="301"/>
      <c r="L258" s="301"/>
      <c r="M258" s="301"/>
      <c r="N258" s="301"/>
      <c r="O258" s="301"/>
      <c r="P258" s="301"/>
    </row>
    <row r="259" spans="1:16" ht="12.75" customHeight="1">
      <c r="A259" s="306"/>
      <c r="B259" s="301"/>
      <c r="C259" s="301"/>
      <c r="D259" s="301"/>
      <c r="E259" s="301"/>
      <c r="F259" s="301"/>
      <c r="G259" s="301"/>
      <c r="H259" s="301"/>
      <c r="I259" s="301"/>
      <c r="J259" s="301"/>
      <c r="K259" s="301"/>
      <c r="L259" s="301"/>
      <c r="M259" s="301"/>
      <c r="N259" s="301"/>
      <c r="O259" s="301"/>
      <c r="P259" s="301"/>
    </row>
    <row r="260" spans="1:16" ht="12.75" customHeight="1">
      <c r="A260" s="306"/>
      <c r="B260" s="301"/>
      <c r="C260" s="301"/>
      <c r="D260" s="301"/>
      <c r="E260" s="301"/>
      <c r="F260" s="301"/>
      <c r="G260" s="301"/>
      <c r="H260" s="301"/>
      <c r="I260" s="301"/>
      <c r="J260" s="301"/>
      <c r="K260" s="301"/>
      <c r="L260" s="301"/>
      <c r="M260" s="301"/>
      <c r="N260" s="301"/>
      <c r="O260" s="301"/>
      <c r="P260" s="301"/>
    </row>
    <row r="261" spans="1:16" ht="12.75" customHeight="1">
      <c r="A261" s="306"/>
      <c r="B261" s="301"/>
      <c r="C261" s="301"/>
      <c r="D261" s="301"/>
      <c r="E261" s="301"/>
      <c r="F261" s="301"/>
      <c r="G261" s="301"/>
      <c r="H261" s="301"/>
      <c r="I261" s="301"/>
      <c r="J261" s="301"/>
      <c r="K261" s="301"/>
      <c r="L261" s="301"/>
      <c r="M261" s="301"/>
      <c r="N261" s="301"/>
      <c r="O261" s="301"/>
      <c r="P261" s="301"/>
    </row>
    <row r="262" spans="1:16" ht="12.75" customHeight="1">
      <c r="A262" s="306"/>
      <c r="B262" s="301"/>
      <c r="C262" s="301"/>
      <c r="D262" s="301"/>
      <c r="E262" s="301"/>
      <c r="F262" s="301"/>
      <c r="G262" s="301"/>
      <c r="H262" s="301"/>
      <c r="I262" s="301"/>
      <c r="J262" s="301"/>
      <c r="K262" s="301"/>
      <c r="L262" s="301"/>
      <c r="M262" s="301"/>
      <c r="N262" s="301"/>
      <c r="O262" s="301"/>
      <c r="P262" s="301"/>
    </row>
    <row r="263" spans="1:16" ht="12.75" customHeight="1">
      <c r="A263" s="306"/>
      <c r="B263" s="301"/>
      <c r="C263" s="301"/>
      <c r="D263" s="301"/>
      <c r="E263" s="301"/>
      <c r="F263" s="301"/>
      <c r="G263" s="301"/>
      <c r="H263" s="301"/>
      <c r="I263" s="301"/>
      <c r="J263" s="301"/>
      <c r="K263" s="301"/>
      <c r="L263" s="301"/>
      <c r="M263" s="301"/>
      <c r="N263" s="301"/>
      <c r="O263" s="301"/>
      <c r="P263" s="301"/>
    </row>
    <row r="264" spans="1:16" ht="12.75" customHeight="1">
      <c r="A264" s="306"/>
      <c r="B264" s="301"/>
      <c r="C264" s="301"/>
      <c r="D264" s="301"/>
      <c r="E264" s="301"/>
      <c r="F264" s="301"/>
      <c r="G264" s="301"/>
      <c r="H264" s="301"/>
      <c r="I264" s="301"/>
      <c r="J264" s="301"/>
      <c r="K264" s="301"/>
      <c r="L264" s="301"/>
      <c r="M264" s="301"/>
      <c r="N264" s="301"/>
      <c r="O264" s="301"/>
      <c r="P264" s="301"/>
    </row>
    <row r="265" spans="1:16" ht="12.75" customHeight="1">
      <c r="A265" s="306"/>
      <c r="B265" s="301"/>
      <c r="C265" s="301"/>
      <c r="D265" s="301"/>
      <c r="E265" s="301"/>
      <c r="F265" s="301"/>
      <c r="G265" s="301"/>
      <c r="H265" s="301"/>
      <c r="I265" s="301"/>
      <c r="J265" s="301"/>
      <c r="K265" s="301"/>
      <c r="L265" s="301"/>
      <c r="M265" s="301"/>
      <c r="N265" s="301"/>
      <c r="O265" s="301"/>
      <c r="P265" s="301"/>
    </row>
    <row r="266" spans="1:16" ht="12.75" customHeight="1">
      <c r="A266" s="306"/>
      <c r="B266" s="301"/>
      <c r="C266" s="301"/>
      <c r="D266" s="301"/>
      <c r="E266" s="301"/>
      <c r="F266" s="301"/>
      <c r="G266" s="301"/>
      <c r="H266" s="301"/>
      <c r="I266" s="301"/>
      <c r="J266" s="301"/>
      <c r="K266" s="301"/>
      <c r="L266" s="301"/>
      <c r="M266" s="301"/>
      <c r="N266" s="301"/>
      <c r="O266" s="301"/>
      <c r="P266" s="301"/>
    </row>
    <row r="267" spans="1:16" ht="12.75" customHeight="1">
      <c r="A267" s="306"/>
      <c r="B267" s="301"/>
      <c r="C267" s="301"/>
      <c r="D267" s="301"/>
      <c r="E267" s="301"/>
      <c r="F267" s="301"/>
      <c r="G267" s="301"/>
      <c r="H267" s="301"/>
      <c r="I267" s="301"/>
      <c r="J267" s="301"/>
      <c r="K267" s="301"/>
      <c r="L267" s="301"/>
      <c r="M267" s="301"/>
      <c r="N267" s="301"/>
      <c r="O267" s="301"/>
      <c r="P267" s="301"/>
    </row>
    <row r="268" spans="1:16" ht="12.75" customHeight="1">
      <c r="A268" s="306"/>
      <c r="B268" s="301"/>
      <c r="C268" s="301"/>
      <c r="D268" s="301"/>
      <c r="E268" s="301"/>
      <c r="F268" s="301"/>
      <c r="G268" s="301"/>
      <c r="H268" s="301"/>
      <c r="I268" s="301"/>
      <c r="J268" s="301"/>
      <c r="K268" s="301"/>
      <c r="L268" s="301"/>
      <c r="M268" s="301"/>
      <c r="N268" s="301"/>
      <c r="O268" s="301"/>
      <c r="P268" s="301"/>
    </row>
    <row r="269" spans="1:16" ht="12.75" customHeight="1">
      <c r="A269" s="306"/>
      <c r="B269" s="301"/>
      <c r="C269" s="301"/>
      <c r="D269" s="301"/>
      <c r="E269" s="301"/>
      <c r="F269" s="301"/>
      <c r="G269" s="301"/>
      <c r="H269" s="301"/>
      <c r="I269" s="301"/>
      <c r="J269" s="301"/>
      <c r="K269" s="301"/>
      <c r="L269" s="301"/>
      <c r="M269" s="301"/>
      <c r="N269" s="301"/>
      <c r="O269" s="301"/>
      <c r="P269" s="301"/>
    </row>
    <row r="270" spans="1:16" ht="12.75" customHeight="1">
      <c r="A270" s="306"/>
      <c r="B270" s="301"/>
      <c r="C270" s="301"/>
      <c r="D270" s="301"/>
      <c r="E270" s="301"/>
      <c r="F270" s="301"/>
      <c r="G270" s="301"/>
      <c r="H270" s="301"/>
      <c r="I270" s="301"/>
      <c r="J270" s="301"/>
      <c r="K270" s="301"/>
      <c r="L270" s="301"/>
      <c r="M270" s="301"/>
      <c r="N270" s="301"/>
      <c r="O270" s="301"/>
      <c r="P270" s="301"/>
    </row>
    <row r="271" spans="1:16" ht="12.75" customHeight="1">
      <c r="A271" s="306"/>
      <c r="B271" s="301"/>
      <c r="C271" s="301"/>
      <c r="D271" s="301"/>
      <c r="E271" s="301"/>
      <c r="F271" s="301"/>
      <c r="G271" s="301"/>
      <c r="H271" s="301"/>
      <c r="I271" s="301"/>
      <c r="J271" s="301"/>
      <c r="K271" s="301"/>
      <c r="L271" s="301"/>
      <c r="M271" s="301"/>
      <c r="N271" s="301"/>
      <c r="O271" s="301"/>
      <c r="P271" s="301"/>
    </row>
    <row r="272" spans="1:16" ht="12.75" customHeight="1">
      <c r="A272" s="306"/>
      <c r="B272" s="301"/>
      <c r="C272" s="301"/>
      <c r="D272" s="301"/>
      <c r="E272" s="301"/>
      <c r="F272" s="301"/>
      <c r="G272" s="301"/>
      <c r="H272" s="301"/>
      <c r="I272" s="301"/>
      <c r="J272" s="301"/>
      <c r="K272" s="301"/>
      <c r="L272" s="301"/>
      <c r="M272" s="301"/>
      <c r="N272" s="301"/>
      <c r="O272" s="301"/>
      <c r="P272" s="301"/>
    </row>
    <row r="273" spans="1:16" ht="12.75" customHeight="1">
      <c r="A273" s="306"/>
      <c r="B273" s="301"/>
      <c r="C273" s="301"/>
      <c r="D273" s="301"/>
      <c r="E273" s="301"/>
      <c r="F273" s="301"/>
      <c r="G273" s="301"/>
      <c r="H273" s="301"/>
      <c r="I273" s="301"/>
      <c r="J273" s="301"/>
      <c r="K273" s="301"/>
      <c r="L273" s="301"/>
      <c r="M273" s="301"/>
      <c r="N273" s="301"/>
      <c r="O273" s="301"/>
      <c r="P273" s="301"/>
    </row>
    <row r="274" spans="1:16" ht="12.75" customHeight="1">
      <c r="A274" s="306"/>
      <c r="B274" s="301"/>
      <c r="C274" s="301"/>
      <c r="D274" s="301"/>
      <c r="E274" s="301"/>
      <c r="F274" s="301"/>
      <c r="G274" s="301"/>
      <c r="H274" s="301"/>
      <c r="I274" s="301"/>
      <c r="J274" s="301"/>
      <c r="K274" s="301"/>
      <c r="L274" s="301"/>
      <c r="M274" s="301"/>
      <c r="N274" s="301"/>
      <c r="O274" s="301"/>
      <c r="P274" s="301"/>
    </row>
    <row r="275" spans="1:16" ht="12.75" customHeight="1">
      <c r="A275" s="306"/>
      <c r="B275" s="301"/>
      <c r="C275" s="301"/>
      <c r="D275" s="301"/>
      <c r="E275" s="301"/>
      <c r="F275" s="301"/>
      <c r="G275" s="301"/>
      <c r="H275" s="301"/>
      <c r="I275" s="301"/>
      <c r="J275" s="301"/>
      <c r="K275" s="301"/>
      <c r="L275" s="301"/>
      <c r="M275" s="301"/>
      <c r="N275" s="301"/>
      <c r="O275" s="301"/>
      <c r="P275" s="301"/>
    </row>
    <row r="276" spans="1:16" ht="12.75" customHeight="1">
      <c r="A276" s="306"/>
      <c r="B276" s="301"/>
      <c r="C276" s="301"/>
      <c r="D276" s="301"/>
      <c r="E276" s="301"/>
      <c r="F276" s="301"/>
      <c r="G276" s="301"/>
      <c r="H276" s="301"/>
      <c r="I276" s="301"/>
      <c r="J276" s="301"/>
      <c r="K276" s="301"/>
      <c r="L276" s="301"/>
      <c r="M276" s="301"/>
      <c r="N276" s="301"/>
      <c r="O276" s="301"/>
      <c r="P276" s="301"/>
    </row>
    <row r="277" spans="1:16" ht="12.75" customHeight="1">
      <c r="A277" s="306"/>
      <c r="B277" s="301"/>
      <c r="C277" s="301"/>
      <c r="D277" s="301"/>
      <c r="E277" s="301"/>
      <c r="F277" s="301"/>
      <c r="G277" s="301"/>
      <c r="H277" s="301"/>
      <c r="I277" s="301"/>
      <c r="J277" s="301"/>
      <c r="K277" s="301"/>
      <c r="L277" s="301"/>
      <c r="M277" s="301"/>
      <c r="N277" s="301"/>
      <c r="O277" s="301"/>
      <c r="P277" s="301"/>
    </row>
    <row r="278" spans="1:16" ht="12.75" customHeight="1">
      <c r="A278" s="306"/>
      <c r="B278" s="301"/>
      <c r="C278" s="301"/>
      <c r="D278" s="301"/>
      <c r="E278" s="301"/>
      <c r="F278" s="301"/>
      <c r="G278" s="301"/>
      <c r="H278" s="301"/>
      <c r="I278" s="301"/>
      <c r="J278" s="301"/>
      <c r="K278" s="301"/>
      <c r="L278" s="301"/>
      <c r="M278" s="301"/>
      <c r="N278" s="301"/>
      <c r="O278" s="301"/>
      <c r="P278" s="301"/>
    </row>
    <row r="279" spans="1:16" ht="12.75" customHeight="1">
      <c r="A279" s="306"/>
      <c r="B279" s="301"/>
      <c r="C279" s="301"/>
      <c r="D279" s="301"/>
      <c r="E279" s="301"/>
      <c r="F279" s="301"/>
      <c r="G279" s="301"/>
      <c r="H279" s="301"/>
      <c r="I279" s="301"/>
      <c r="J279" s="301"/>
      <c r="K279" s="301"/>
      <c r="L279" s="301"/>
      <c r="M279" s="301"/>
      <c r="N279" s="301"/>
      <c r="O279" s="301"/>
      <c r="P279" s="301"/>
    </row>
    <row r="280" spans="1:16" ht="12.75" customHeight="1">
      <c r="A280" s="306"/>
      <c r="B280" s="301"/>
      <c r="C280" s="301"/>
      <c r="D280" s="301"/>
      <c r="E280" s="301"/>
      <c r="F280" s="301"/>
      <c r="G280" s="301"/>
      <c r="H280" s="301"/>
      <c r="I280" s="301"/>
      <c r="J280" s="301"/>
      <c r="K280" s="301"/>
      <c r="L280" s="301"/>
      <c r="M280" s="301"/>
      <c r="N280" s="301"/>
      <c r="O280" s="301"/>
      <c r="P280" s="301"/>
    </row>
    <row r="281" spans="1:16" ht="12.75" customHeight="1">
      <c r="A281" s="306"/>
      <c r="B281" s="301"/>
      <c r="C281" s="301"/>
      <c r="D281" s="301"/>
      <c r="E281" s="301"/>
      <c r="F281" s="301"/>
      <c r="G281" s="301"/>
      <c r="H281" s="301"/>
      <c r="I281" s="301"/>
      <c r="J281" s="301"/>
      <c r="K281" s="301"/>
      <c r="L281" s="301"/>
      <c r="M281" s="301"/>
      <c r="N281" s="301"/>
      <c r="O281" s="301"/>
      <c r="P281" s="301"/>
    </row>
    <row r="282" spans="1:16" ht="12.75" customHeight="1">
      <c r="A282" s="306"/>
      <c r="B282" s="301"/>
      <c r="C282" s="301"/>
      <c r="D282" s="301"/>
      <c r="E282" s="301"/>
      <c r="F282" s="301"/>
      <c r="G282" s="301"/>
      <c r="H282" s="301"/>
      <c r="I282" s="301"/>
      <c r="J282" s="301"/>
      <c r="K282" s="301"/>
      <c r="L282" s="301"/>
      <c r="M282" s="301"/>
      <c r="N282" s="301"/>
      <c r="O282" s="301"/>
      <c r="P282" s="301"/>
    </row>
    <row r="283" spans="1:16" ht="12.75" customHeight="1">
      <c r="A283" s="306"/>
      <c r="B283" s="301"/>
      <c r="C283" s="301"/>
      <c r="D283" s="301"/>
      <c r="E283" s="301"/>
      <c r="F283" s="301"/>
      <c r="G283" s="301"/>
      <c r="H283" s="301"/>
      <c r="I283" s="301"/>
      <c r="J283" s="301"/>
      <c r="K283" s="301"/>
      <c r="L283" s="301"/>
      <c r="M283" s="301"/>
      <c r="N283" s="301"/>
      <c r="O283" s="301"/>
      <c r="P283" s="301"/>
    </row>
    <row r="284" spans="1:16" ht="12.75" customHeight="1">
      <c r="A284" s="306"/>
      <c r="B284" s="301"/>
      <c r="C284" s="301"/>
      <c r="D284" s="301"/>
      <c r="E284" s="301"/>
      <c r="F284" s="301"/>
      <c r="G284" s="301"/>
      <c r="H284" s="301"/>
      <c r="I284" s="301"/>
      <c r="J284" s="301"/>
      <c r="K284" s="301"/>
      <c r="L284" s="301"/>
      <c r="M284" s="301"/>
      <c r="N284" s="301"/>
      <c r="O284" s="301"/>
      <c r="P284" s="301"/>
    </row>
    <row r="285" spans="1:16" ht="12.75" customHeight="1">
      <c r="A285" s="306"/>
      <c r="B285" s="301"/>
      <c r="C285" s="301"/>
      <c r="D285" s="301"/>
      <c r="E285" s="301"/>
      <c r="F285" s="301"/>
      <c r="G285" s="301"/>
      <c r="H285" s="301"/>
      <c r="I285" s="301"/>
      <c r="J285" s="301"/>
      <c r="K285" s="301"/>
      <c r="L285" s="301"/>
      <c r="M285" s="301"/>
      <c r="N285" s="301"/>
      <c r="O285" s="301"/>
      <c r="P285" s="301"/>
    </row>
    <row r="286" spans="1:16" ht="12.75" customHeight="1">
      <c r="A286" s="306"/>
      <c r="B286" s="301"/>
      <c r="C286" s="301"/>
      <c r="D286" s="301"/>
      <c r="E286" s="301"/>
      <c r="F286" s="301"/>
      <c r="G286" s="301"/>
      <c r="H286" s="301"/>
      <c r="I286" s="301"/>
      <c r="J286" s="301"/>
      <c r="K286" s="301"/>
      <c r="L286" s="301"/>
      <c r="M286" s="301"/>
      <c r="N286" s="301"/>
      <c r="O286" s="301"/>
      <c r="P286" s="301"/>
    </row>
    <row r="287" spans="1:16" ht="12.75" customHeight="1">
      <c r="A287" s="306"/>
      <c r="B287" s="301"/>
      <c r="C287" s="301"/>
      <c r="D287" s="301"/>
      <c r="E287" s="301"/>
      <c r="F287" s="301"/>
      <c r="G287" s="301"/>
      <c r="H287" s="301"/>
      <c r="I287" s="301"/>
      <c r="J287" s="301"/>
      <c r="K287" s="301"/>
      <c r="L287" s="301"/>
      <c r="M287" s="301"/>
      <c r="N287" s="301"/>
      <c r="O287" s="301"/>
      <c r="P287" s="301"/>
    </row>
    <row r="288" spans="1:16" ht="12.75" customHeight="1">
      <c r="A288" s="306"/>
      <c r="B288" s="301"/>
      <c r="C288" s="301"/>
      <c r="D288" s="301"/>
      <c r="E288" s="301"/>
      <c r="F288" s="301"/>
      <c r="G288" s="301"/>
      <c r="H288" s="301"/>
      <c r="I288" s="301"/>
      <c r="J288" s="301"/>
      <c r="K288" s="301"/>
      <c r="L288" s="301"/>
      <c r="M288" s="301"/>
      <c r="N288" s="301"/>
      <c r="O288" s="301"/>
      <c r="P288" s="301"/>
    </row>
    <row r="289" spans="1:16" ht="12.75" customHeight="1">
      <c r="A289" s="306"/>
      <c r="B289" s="301"/>
      <c r="C289" s="301"/>
      <c r="D289" s="301"/>
      <c r="E289" s="301"/>
      <c r="F289" s="301"/>
      <c r="G289" s="301"/>
      <c r="H289" s="301"/>
      <c r="I289" s="301"/>
      <c r="J289" s="301"/>
      <c r="K289" s="301"/>
      <c r="L289" s="301"/>
      <c r="M289" s="301"/>
      <c r="N289" s="301"/>
      <c r="O289" s="301"/>
      <c r="P289" s="301"/>
    </row>
    <row r="290" spans="1:16" ht="12.75" customHeight="1">
      <c r="A290" s="306"/>
      <c r="B290" s="301"/>
      <c r="C290" s="301"/>
      <c r="D290" s="301"/>
      <c r="E290" s="301"/>
      <c r="F290" s="301"/>
      <c r="G290" s="301"/>
      <c r="H290" s="301"/>
      <c r="I290" s="301"/>
      <c r="J290" s="301"/>
      <c r="K290" s="301"/>
      <c r="L290" s="301"/>
      <c r="M290" s="301"/>
      <c r="N290" s="301"/>
      <c r="O290" s="301"/>
      <c r="P290" s="301"/>
    </row>
    <row r="291" spans="1:16" ht="12.75" customHeight="1">
      <c r="A291" s="306"/>
      <c r="B291" s="301"/>
      <c r="C291" s="301"/>
      <c r="D291" s="301"/>
      <c r="E291" s="301"/>
      <c r="F291" s="301"/>
      <c r="G291" s="301"/>
      <c r="H291" s="301"/>
      <c r="I291" s="301"/>
      <c r="J291" s="301"/>
      <c r="K291" s="301"/>
      <c r="L291" s="301"/>
      <c r="M291" s="301"/>
      <c r="N291" s="301"/>
      <c r="O291" s="301"/>
      <c r="P291" s="301"/>
    </row>
    <row r="292" spans="1:16" ht="12.75" customHeight="1">
      <c r="A292" s="306"/>
      <c r="B292" s="301"/>
      <c r="C292" s="301"/>
      <c r="D292" s="301"/>
      <c r="E292" s="301"/>
      <c r="F292" s="301"/>
      <c r="G292" s="301"/>
      <c r="H292" s="301"/>
      <c r="I292" s="301"/>
      <c r="J292" s="301"/>
      <c r="K292" s="301"/>
      <c r="L292" s="301"/>
      <c r="M292" s="301"/>
      <c r="N292" s="301"/>
      <c r="O292" s="301"/>
      <c r="P292" s="301"/>
    </row>
    <row r="293" spans="1:16" ht="12.75" customHeight="1">
      <c r="A293" s="306"/>
      <c r="B293" s="301"/>
      <c r="C293" s="301"/>
      <c r="D293" s="301"/>
      <c r="E293" s="301"/>
      <c r="F293" s="301"/>
      <c r="G293" s="301"/>
      <c r="H293" s="301"/>
      <c r="I293" s="301"/>
      <c r="J293" s="301"/>
      <c r="K293" s="301"/>
      <c r="L293" s="301"/>
      <c r="M293" s="308"/>
      <c r="N293" s="308"/>
      <c r="O293" s="308"/>
      <c r="P293" s="301"/>
    </row>
    <row r="294" spans="1:16" ht="12.75" customHeight="1">
      <c r="A294" s="306"/>
      <c r="B294" s="301"/>
      <c r="C294" s="301"/>
      <c r="D294" s="301"/>
      <c r="E294" s="301"/>
      <c r="F294" s="301"/>
      <c r="G294" s="301"/>
      <c r="H294" s="301"/>
      <c r="I294" s="301"/>
      <c r="J294" s="301"/>
      <c r="K294" s="301"/>
      <c r="L294" s="301"/>
      <c r="M294" s="308"/>
      <c r="N294" s="308"/>
      <c r="O294" s="308"/>
      <c r="P294" s="301"/>
    </row>
    <row r="295" spans="1:16" ht="12.75" customHeight="1">
      <c r="A295" s="306"/>
      <c r="B295" s="301"/>
      <c r="C295" s="301"/>
      <c r="D295" s="301"/>
      <c r="E295" s="301"/>
      <c r="F295" s="301"/>
      <c r="G295" s="301"/>
      <c r="H295" s="301"/>
      <c r="I295" s="301"/>
      <c r="J295" s="301"/>
      <c r="K295" s="301"/>
      <c r="L295" s="301"/>
      <c r="M295" s="308"/>
      <c r="N295" s="308"/>
      <c r="O295" s="308"/>
      <c r="P295" s="301"/>
    </row>
    <row r="296" spans="1:16" ht="12.75" customHeight="1">
      <c r="A296" s="306"/>
      <c r="B296" s="301"/>
      <c r="C296" s="301"/>
      <c r="D296" s="301"/>
      <c r="E296" s="301"/>
      <c r="F296" s="301"/>
      <c r="G296" s="301"/>
      <c r="H296" s="301"/>
      <c r="I296" s="301"/>
      <c r="J296" s="301"/>
      <c r="K296" s="301"/>
      <c r="L296" s="301"/>
      <c r="M296" s="308"/>
      <c r="N296" s="308"/>
      <c r="O296" s="308"/>
      <c r="P296" s="301"/>
    </row>
    <row r="297" spans="1:16" ht="12.75" customHeight="1">
      <c r="A297" s="306"/>
      <c r="B297" s="301"/>
      <c r="C297" s="301"/>
      <c r="D297" s="301"/>
      <c r="E297" s="301"/>
      <c r="F297" s="301"/>
      <c r="G297" s="301"/>
      <c r="H297" s="301"/>
      <c r="I297" s="301"/>
      <c r="J297" s="301"/>
      <c r="K297" s="301"/>
      <c r="L297" s="301"/>
      <c r="M297" s="308"/>
      <c r="N297" s="308"/>
      <c r="O297" s="308"/>
      <c r="P297" s="301"/>
    </row>
    <row r="298" spans="1:16" ht="12.75" customHeight="1">
      <c r="A298" s="306"/>
      <c r="B298" s="301"/>
      <c r="C298" s="301"/>
      <c r="D298" s="301"/>
      <c r="E298" s="301"/>
      <c r="F298" s="301"/>
      <c r="G298" s="301"/>
      <c r="H298" s="301"/>
      <c r="I298" s="301"/>
      <c r="J298" s="301"/>
      <c r="K298" s="301"/>
      <c r="L298" s="301"/>
      <c r="M298" s="308"/>
      <c r="N298" s="308"/>
      <c r="O298" s="308"/>
      <c r="P298" s="301"/>
    </row>
    <row r="299" spans="1:16" ht="12.75" customHeight="1">
      <c r="A299" s="306"/>
      <c r="B299" s="301"/>
      <c r="C299" s="301"/>
      <c r="D299" s="301"/>
      <c r="E299" s="301"/>
      <c r="F299" s="301"/>
      <c r="G299" s="301"/>
      <c r="H299" s="301"/>
      <c r="I299" s="301"/>
      <c r="J299" s="301"/>
      <c r="K299" s="301"/>
      <c r="L299" s="301"/>
      <c r="M299" s="308"/>
      <c r="N299" s="308"/>
      <c r="O299" s="308"/>
      <c r="P299" s="301"/>
    </row>
    <row r="300" spans="1:16" ht="12.75" customHeight="1">
      <c r="A300" s="306"/>
      <c r="B300" s="301"/>
      <c r="C300" s="301"/>
      <c r="D300" s="301"/>
      <c r="E300" s="301"/>
      <c r="F300" s="301"/>
      <c r="G300" s="301"/>
      <c r="H300" s="301"/>
      <c r="I300" s="301"/>
      <c r="J300" s="301"/>
      <c r="K300" s="301"/>
      <c r="L300" s="301"/>
      <c r="M300" s="308"/>
      <c r="N300" s="308"/>
      <c r="O300" s="308"/>
      <c r="P300" s="301"/>
    </row>
    <row r="301" spans="1:16" ht="12.75" customHeight="1">
      <c r="A301" s="306"/>
      <c r="B301" s="301"/>
      <c r="C301" s="301"/>
      <c r="D301" s="301"/>
      <c r="E301" s="301"/>
      <c r="F301" s="301"/>
      <c r="G301" s="301"/>
      <c r="H301" s="301"/>
      <c r="I301" s="301"/>
      <c r="J301" s="301"/>
      <c r="K301" s="301"/>
      <c r="L301" s="301"/>
      <c r="M301" s="308"/>
      <c r="N301" s="308"/>
      <c r="O301" s="308"/>
      <c r="P301" s="301"/>
    </row>
    <row r="302" spans="1:16" ht="12.75" customHeight="1">
      <c r="A302" s="306"/>
      <c r="B302" s="301"/>
      <c r="C302" s="301"/>
      <c r="D302" s="301"/>
      <c r="E302" s="301"/>
      <c r="F302" s="301"/>
      <c r="G302" s="301"/>
      <c r="H302" s="301"/>
      <c r="I302" s="301"/>
      <c r="J302" s="301"/>
      <c r="K302" s="301"/>
      <c r="L302" s="301"/>
      <c r="M302" s="308"/>
      <c r="N302" s="308"/>
      <c r="O302" s="308"/>
      <c r="P302" s="301"/>
    </row>
    <row r="303" spans="1:16" ht="12.75" customHeight="1">
      <c r="A303" s="306"/>
      <c r="B303" s="301"/>
      <c r="C303" s="301"/>
      <c r="D303" s="301"/>
      <c r="E303" s="301"/>
      <c r="F303" s="301"/>
      <c r="G303" s="301"/>
      <c r="H303" s="301"/>
      <c r="I303" s="301"/>
      <c r="J303" s="301"/>
      <c r="K303" s="301"/>
      <c r="L303" s="301"/>
      <c r="M303" s="308"/>
      <c r="N303" s="308"/>
      <c r="O303" s="308"/>
      <c r="P303" s="301"/>
    </row>
    <row r="304" spans="1:16" ht="12.75" customHeight="1">
      <c r="A304" s="306"/>
      <c r="B304" s="301"/>
      <c r="C304" s="301"/>
      <c r="D304" s="301"/>
      <c r="E304" s="301"/>
      <c r="F304" s="301"/>
      <c r="G304" s="301"/>
      <c r="H304" s="301"/>
      <c r="I304" s="301"/>
      <c r="J304" s="301"/>
      <c r="K304" s="301"/>
      <c r="L304" s="301"/>
      <c r="M304" s="308"/>
      <c r="N304" s="308"/>
      <c r="O304" s="308"/>
      <c r="P304" s="301"/>
    </row>
    <row r="305" spans="1:16" ht="12.75" customHeight="1">
      <c r="A305" s="306"/>
      <c r="B305" s="301"/>
      <c r="C305" s="301"/>
      <c r="D305" s="301"/>
      <c r="E305" s="301"/>
      <c r="F305" s="301"/>
      <c r="G305" s="301"/>
      <c r="H305" s="301"/>
      <c r="I305" s="301"/>
      <c r="J305" s="301"/>
      <c r="K305" s="301"/>
      <c r="L305" s="301"/>
      <c r="M305" s="308"/>
      <c r="N305" s="308"/>
      <c r="O305" s="308"/>
      <c r="P305" s="301"/>
    </row>
    <row r="306" spans="1:16" ht="12.75" customHeight="1">
      <c r="A306" s="306"/>
      <c r="B306" s="301"/>
      <c r="C306" s="301"/>
      <c r="D306" s="301"/>
      <c r="E306" s="301"/>
      <c r="F306" s="301"/>
      <c r="G306" s="301"/>
      <c r="H306" s="301"/>
      <c r="I306" s="301"/>
      <c r="J306" s="301"/>
      <c r="K306" s="301"/>
      <c r="L306" s="301"/>
      <c r="M306" s="308"/>
      <c r="N306" s="308"/>
      <c r="O306" s="308"/>
      <c r="P306" s="301"/>
    </row>
    <row r="307" spans="1:16" ht="12.75" customHeight="1">
      <c r="A307" s="306"/>
      <c r="B307" s="301"/>
      <c r="C307" s="301"/>
      <c r="D307" s="301"/>
      <c r="E307" s="301"/>
      <c r="F307" s="301"/>
      <c r="G307" s="301"/>
      <c r="H307" s="301"/>
      <c r="I307" s="301"/>
      <c r="J307" s="301"/>
      <c r="K307" s="301"/>
      <c r="L307" s="301"/>
      <c r="M307" s="308"/>
      <c r="N307" s="308"/>
      <c r="O307" s="308"/>
      <c r="P307" s="301"/>
    </row>
    <row r="308" spans="1:16" ht="12.75" customHeight="1">
      <c r="A308" s="306"/>
      <c r="B308" s="301"/>
      <c r="C308" s="301"/>
      <c r="D308" s="301"/>
      <c r="E308" s="301"/>
      <c r="F308" s="301"/>
      <c r="G308" s="301"/>
      <c r="H308" s="301"/>
      <c r="I308" s="301"/>
      <c r="J308" s="301"/>
      <c r="K308" s="301"/>
      <c r="L308" s="301"/>
      <c r="M308" s="308"/>
      <c r="N308" s="308"/>
      <c r="O308" s="308"/>
      <c r="P308" s="301"/>
    </row>
    <row r="309" spans="1:16" ht="12.75" customHeight="1">
      <c r="A309" s="306"/>
      <c r="B309" s="301"/>
      <c r="C309" s="301"/>
      <c r="D309" s="301"/>
      <c r="E309" s="301"/>
      <c r="F309" s="301"/>
      <c r="G309" s="301"/>
      <c r="H309" s="301"/>
      <c r="I309" s="301"/>
      <c r="J309" s="301"/>
      <c r="K309" s="301"/>
      <c r="L309" s="301"/>
      <c r="M309" s="308"/>
      <c r="N309" s="308"/>
      <c r="O309" s="308"/>
      <c r="P309" s="301"/>
    </row>
    <row r="310" spans="1:16" ht="12.75" customHeight="1">
      <c r="A310" s="306"/>
      <c r="B310" s="301"/>
      <c r="C310" s="301"/>
      <c r="D310" s="301"/>
      <c r="E310" s="301"/>
      <c r="F310" s="301"/>
      <c r="G310" s="301"/>
      <c r="H310" s="301"/>
      <c r="I310" s="301"/>
      <c r="J310" s="301"/>
      <c r="K310" s="301"/>
      <c r="L310" s="301"/>
      <c r="M310" s="308"/>
      <c r="N310" s="308"/>
      <c r="O310" s="308"/>
      <c r="P310" s="301"/>
    </row>
    <row r="311" spans="1:16" ht="12.75" customHeight="1">
      <c r="A311" s="306"/>
      <c r="B311" s="301"/>
      <c r="C311" s="301"/>
      <c r="D311" s="301"/>
      <c r="E311" s="301"/>
      <c r="F311" s="301"/>
      <c r="G311" s="301"/>
      <c r="H311" s="301"/>
      <c r="I311" s="301"/>
      <c r="J311" s="301"/>
      <c r="K311" s="301"/>
      <c r="L311" s="301"/>
      <c r="M311" s="308"/>
      <c r="N311" s="308"/>
      <c r="O311" s="308"/>
      <c r="P311" s="301"/>
    </row>
    <row r="312" spans="1:16" ht="12.75" customHeight="1">
      <c r="A312" s="306"/>
      <c r="B312" s="301"/>
      <c r="C312" s="301"/>
      <c r="D312" s="301"/>
      <c r="E312" s="301"/>
      <c r="F312" s="301"/>
      <c r="G312" s="301"/>
      <c r="H312" s="301"/>
      <c r="I312" s="301"/>
      <c r="J312" s="301"/>
      <c r="K312" s="301"/>
      <c r="L312" s="301"/>
      <c r="M312" s="308"/>
      <c r="N312" s="308"/>
      <c r="O312" s="308"/>
      <c r="P312" s="301"/>
    </row>
    <row r="313" spans="1:16" ht="12.75" customHeight="1">
      <c r="A313" s="306"/>
      <c r="B313" s="301"/>
      <c r="C313" s="301"/>
      <c r="D313" s="301"/>
      <c r="E313" s="301"/>
      <c r="F313" s="301"/>
      <c r="G313" s="301"/>
      <c r="H313" s="301"/>
      <c r="I313" s="301"/>
      <c r="J313" s="301"/>
      <c r="K313" s="301"/>
      <c r="L313" s="301"/>
      <c r="M313" s="308"/>
      <c r="N313" s="308"/>
      <c r="O313" s="308"/>
      <c r="P313" s="301"/>
    </row>
    <row r="314" spans="1:16" ht="12.75" customHeight="1">
      <c r="A314" s="306"/>
      <c r="B314" s="301"/>
      <c r="C314" s="301"/>
      <c r="D314" s="301"/>
      <c r="E314" s="301"/>
      <c r="F314" s="301"/>
      <c r="G314" s="301"/>
      <c r="H314" s="301"/>
      <c r="I314" s="301"/>
      <c r="J314" s="301"/>
      <c r="K314" s="301"/>
      <c r="L314" s="301"/>
      <c r="M314" s="308"/>
      <c r="N314" s="308"/>
      <c r="O314" s="308"/>
      <c r="P314" s="301"/>
    </row>
    <row r="315" spans="1:16" ht="12.75" customHeight="1">
      <c r="A315" s="306"/>
      <c r="B315" s="301"/>
      <c r="C315" s="301"/>
      <c r="D315" s="301"/>
      <c r="E315" s="301"/>
      <c r="F315" s="301"/>
      <c r="G315" s="301"/>
      <c r="H315" s="301"/>
      <c r="I315" s="301"/>
      <c r="J315" s="301"/>
      <c r="K315" s="301"/>
      <c r="L315" s="301"/>
      <c r="M315" s="308"/>
      <c r="N315" s="308"/>
      <c r="O315" s="308"/>
      <c r="P315" s="301"/>
    </row>
    <row r="316" spans="1:16" ht="12.75" customHeight="1">
      <c r="A316" s="306"/>
      <c r="B316" s="301"/>
      <c r="C316" s="301"/>
      <c r="D316" s="301"/>
      <c r="E316" s="301"/>
      <c r="F316" s="301"/>
      <c r="G316" s="301"/>
      <c r="H316" s="301"/>
      <c r="I316" s="301"/>
      <c r="J316" s="301"/>
      <c r="K316" s="301"/>
      <c r="L316" s="301"/>
      <c r="M316" s="308"/>
      <c r="N316" s="308"/>
      <c r="O316" s="308"/>
      <c r="P316" s="301"/>
    </row>
    <row r="317" spans="1:16" ht="12.75" customHeight="1">
      <c r="A317" s="306"/>
      <c r="B317" s="301"/>
      <c r="C317" s="301"/>
      <c r="D317" s="301"/>
      <c r="E317" s="301"/>
      <c r="F317" s="301"/>
      <c r="G317" s="301"/>
      <c r="H317" s="301"/>
      <c r="I317" s="301"/>
      <c r="J317" s="301"/>
      <c r="K317" s="301"/>
      <c r="L317" s="301"/>
      <c r="M317" s="308"/>
      <c r="N317" s="308"/>
      <c r="O317" s="308"/>
      <c r="P317" s="301"/>
    </row>
    <row r="318" spans="1:16" ht="12.75" customHeight="1">
      <c r="A318" s="306"/>
      <c r="B318" s="301"/>
      <c r="C318" s="301"/>
      <c r="D318" s="301"/>
      <c r="E318" s="301"/>
      <c r="F318" s="301"/>
      <c r="G318" s="301"/>
      <c r="H318" s="301"/>
      <c r="I318" s="301"/>
      <c r="J318" s="301"/>
      <c r="K318" s="301"/>
      <c r="L318" s="301"/>
      <c r="M318" s="308"/>
      <c r="N318" s="308"/>
      <c r="O318" s="308"/>
      <c r="P318" s="301"/>
    </row>
    <row r="319" spans="1:16" ht="12.75" customHeight="1">
      <c r="A319" s="306"/>
      <c r="B319" s="301"/>
      <c r="C319" s="301"/>
      <c r="D319" s="301"/>
      <c r="E319" s="301"/>
      <c r="F319" s="301"/>
      <c r="G319" s="301"/>
      <c r="H319" s="301"/>
      <c r="I319" s="301"/>
      <c r="J319" s="301"/>
      <c r="K319" s="301"/>
      <c r="L319" s="301"/>
      <c r="M319" s="308"/>
      <c r="N319" s="308"/>
      <c r="O319" s="308"/>
      <c r="P319" s="301"/>
    </row>
    <row r="320" spans="1:16" ht="12.75" customHeight="1">
      <c r="A320" s="306"/>
      <c r="B320" s="301"/>
      <c r="C320" s="301"/>
      <c r="D320" s="301"/>
      <c r="E320" s="301"/>
      <c r="F320" s="301"/>
      <c r="G320" s="301"/>
      <c r="H320" s="301"/>
      <c r="I320" s="301"/>
      <c r="J320" s="301"/>
      <c r="K320" s="301"/>
      <c r="L320" s="301"/>
      <c r="M320" s="308"/>
      <c r="N320" s="308"/>
      <c r="O320" s="308"/>
      <c r="P320" s="301"/>
    </row>
    <row r="321" spans="1:16" ht="12.75" customHeight="1">
      <c r="A321" s="306"/>
      <c r="B321" s="301"/>
      <c r="C321" s="301"/>
      <c r="D321" s="301"/>
      <c r="E321" s="301"/>
      <c r="F321" s="301"/>
      <c r="G321" s="301"/>
      <c r="H321" s="301"/>
      <c r="I321" s="301"/>
      <c r="J321" s="301"/>
      <c r="K321" s="301"/>
      <c r="L321" s="301"/>
      <c r="M321" s="308"/>
      <c r="N321" s="308"/>
      <c r="O321" s="308"/>
      <c r="P321" s="301"/>
    </row>
    <row r="322" spans="1:16" ht="12.75" customHeight="1">
      <c r="A322" s="306"/>
      <c r="B322" s="301"/>
      <c r="C322" s="301"/>
      <c r="D322" s="301"/>
      <c r="E322" s="301"/>
      <c r="F322" s="301"/>
      <c r="G322" s="301"/>
      <c r="H322" s="301"/>
      <c r="I322" s="301"/>
      <c r="J322" s="301"/>
      <c r="K322" s="301"/>
      <c r="L322" s="301"/>
      <c r="M322" s="308"/>
      <c r="N322" s="308"/>
      <c r="O322" s="308"/>
      <c r="P322" s="301"/>
    </row>
    <row r="323" spans="1:16" ht="12.75" customHeight="1">
      <c r="A323" s="306"/>
      <c r="B323" s="301"/>
      <c r="C323" s="301"/>
      <c r="D323" s="301"/>
      <c r="E323" s="301"/>
      <c r="F323" s="301"/>
      <c r="G323" s="301"/>
      <c r="H323" s="301"/>
      <c r="I323" s="301"/>
      <c r="J323" s="301"/>
      <c r="K323" s="301"/>
      <c r="L323" s="301"/>
      <c r="M323" s="308"/>
      <c r="N323" s="308"/>
      <c r="O323" s="308"/>
      <c r="P323" s="301"/>
    </row>
    <row r="324" spans="1:16" ht="12.75" customHeight="1">
      <c r="A324" s="306"/>
      <c r="B324" s="301"/>
      <c r="C324" s="301"/>
      <c r="D324" s="301"/>
      <c r="E324" s="301"/>
      <c r="F324" s="301"/>
      <c r="G324" s="301"/>
      <c r="H324" s="301"/>
      <c r="I324" s="301"/>
      <c r="J324" s="301"/>
      <c r="K324" s="301"/>
      <c r="L324" s="301"/>
      <c r="M324" s="308"/>
      <c r="N324" s="308"/>
      <c r="O324" s="308"/>
      <c r="P324" s="301"/>
    </row>
    <row r="325" spans="1:16" ht="12.75" customHeight="1">
      <c r="A325" s="306"/>
      <c r="B325" s="301"/>
      <c r="C325" s="301"/>
      <c r="D325" s="301"/>
      <c r="E325" s="301"/>
      <c r="F325" s="301"/>
      <c r="G325" s="301"/>
      <c r="H325" s="301"/>
      <c r="I325" s="301"/>
      <c r="J325" s="301"/>
      <c r="K325" s="301"/>
      <c r="L325" s="301"/>
      <c r="M325" s="308"/>
      <c r="N325" s="308"/>
      <c r="O325" s="308"/>
      <c r="P325" s="301"/>
    </row>
    <row r="326" spans="1:16" ht="12.75" customHeight="1">
      <c r="A326" s="306"/>
      <c r="B326" s="301"/>
      <c r="C326" s="301"/>
      <c r="D326" s="301"/>
      <c r="E326" s="301"/>
      <c r="F326" s="301"/>
      <c r="G326" s="301"/>
      <c r="H326" s="301"/>
      <c r="I326" s="301"/>
      <c r="J326" s="301"/>
      <c r="K326" s="301"/>
      <c r="L326" s="301"/>
      <c r="M326" s="308"/>
      <c r="N326" s="308"/>
      <c r="O326" s="308"/>
      <c r="P326" s="301"/>
    </row>
    <row r="327" spans="1:16" ht="12.75" customHeight="1">
      <c r="A327" s="306"/>
      <c r="B327" s="301"/>
      <c r="C327" s="301"/>
      <c r="D327" s="301"/>
      <c r="E327" s="301"/>
      <c r="F327" s="301"/>
      <c r="G327" s="301"/>
      <c r="H327" s="301"/>
      <c r="I327" s="301"/>
      <c r="J327" s="301"/>
      <c r="K327" s="301"/>
      <c r="L327" s="301"/>
      <c r="M327" s="308"/>
      <c r="N327" s="308"/>
      <c r="O327" s="308"/>
      <c r="P327" s="301"/>
    </row>
    <row r="328" spans="1:16" ht="12.75" customHeight="1">
      <c r="A328" s="306"/>
      <c r="B328" s="301"/>
      <c r="C328" s="301"/>
      <c r="D328" s="301"/>
      <c r="E328" s="301"/>
      <c r="F328" s="301"/>
      <c r="G328" s="301"/>
      <c r="H328" s="301"/>
      <c r="I328" s="301"/>
      <c r="J328" s="301"/>
      <c r="K328" s="301"/>
      <c r="L328" s="301"/>
      <c r="M328" s="308"/>
      <c r="N328" s="308"/>
      <c r="O328" s="308"/>
      <c r="P328" s="301"/>
    </row>
    <row r="329" spans="1:16" ht="12.75" customHeight="1">
      <c r="A329" s="306"/>
      <c r="B329" s="301"/>
      <c r="C329" s="301"/>
      <c r="D329" s="301"/>
      <c r="E329" s="301"/>
      <c r="F329" s="301"/>
      <c r="G329" s="301"/>
      <c r="H329" s="301"/>
      <c r="I329" s="301"/>
      <c r="J329" s="301"/>
      <c r="K329" s="301"/>
      <c r="L329" s="301"/>
      <c r="M329" s="308"/>
      <c r="N329" s="308"/>
      <c r="O329" s="308"/>
      <c r="P329" s="301"/>
    </row>
    <row r="330" spans="1:16" ht="12.75" customHeight="1">
      <c r="A330" s="306"/>
      <c r="B330" s="301"/>
      <c r="C330" s="301"/>
      <c r="D330" s="301"/>
      <c r="E330" s="301"/>
      <c r="F330" s="301"/>
      <c r="G330" s="301"/>
      <c r="H330" s="301"/>
      <c r="I330" s="301"/>
      <c r="J330" s="301"/>
      <c r="K330" s="301"/>
      <c r="L330" s="301"/>
      <c r="M330" s="308"/>
      <c r="N330" s="308"/>
      <c r="O330" s="308"/>
      <c r="P330" s="301"/>
    </row>
    <row r="331" spans="1:16" ht="12.75" customHeight="1">
      <c r="A331" s="306"/>
      <c r="B331" s="301"/>
      <c r="C331" s="301"/>
      <c r="D331" s="301"/>
      <c r="E331" s="301"/>
      <c r="F331" s="301"/>
      <c r="G331" s="301"/>
      <c r="H331" s="301"/>
      <c r="I331" s="301"/>
      <c r="J331" s="301"/>
      <c r="K331" s="301"/>
      <c r="L331" s="301"/>
      <c r="M331" s="308"/>
      <c r="N331" s="308"/>
      <c r="O331" s="308"/>
      <c r="P331" s="301"/>
    </row>
    <row r="332" spans="1:16" ht="12.75" customHeight="1">
      <c r="A332" s="306"/>
      <c r="B332" s="301"/>
      <c r="C332" s="301"/>
      <c r="D332" s="301"/>
      <c r="E332" s="301"/>
      <c r="F332" s="301"/>
      <c r="G332" s="301"/>
      <c r="H332" s="301"/>
      <c r="I332" s="301"/>
      <c r="J332" s="301"/>
      <c r="K332" s="301"/>
      <c r="L332" s="301"/>
      <c r="M332" s="308"/>
      <c r="N332" s="308"/>
      <c r="O332" s="308"/>
      <c r="P332" s="301"/>
    </row>
    <row r="333" spans="1:16" ht="12.75" customHeight="1">
      <c r="A333" s="306"/>
      <c r="B333" s="301"/>
      <c r="C333" s="301"/>
      <c r="D333" s="301"/>
      <c r="E333" s="301"/>
      <c r="F333" s="301"/>
      <c r="G333" s="301"/>
      <c r="H333" s="301"/>
      <c r="I333" s="301"/>
      <c r="J333" s="301"/>
      <c r="K333" s="301"/>
      <c r="L333" s="301"/>
      <c r="M333" s="308"/>
      <c r="N333" s="308"/>
      <c r="O333" s="308"/>
      <c r="P333" s="301"/>
    </row>
    <row r="334" spans="1:16" ht="12.75" customHeight="1">
      <c r="A334" s="306"/>
      <c r="B334" s="301"/>
      <c r="C334" s="301"/>
      <c r="D334" s="301"/>
      <c r="E334" s="301"/>
      <c r="F334" s="301"/>
      <c r="G334" s="301"/>
      <c r="H334" s="301"/>
      <c r="I334" s="301"/>
      <c r="J334" s="301"/>
      <c r="K334" s="301"/>
      <c r="L334" s="301"/>
      <c r="M334" s="308"/>
      <c r="N334" s="308"/>
      <c r="O334" s="308"/>
      <c r="P334" s="301"/>
    </row>
    <row r="335" spans="1:16" ht="12.75" customHeight="1">
      <c r="A335" s="306"/>
      <c r="B335" s="301"/>
      <c r="C335" s="301"/>
      <c r="D335" s="301"/>
      <c r="E335" s="301"/>
      <c r="F335" s="301"/>
      <c r="G335" s="301"/>
      <c r="H335" s="301"/>
      <c r="I335" s="301"/>
      <c r="J335" s="301"/>
      <c r="K335" s="301"/>
      <c r="L335" s="301"/>
      <c r="M335" s="308"/>
      <c r="N335" s="308"/>
      <c r="O335" s="308"/>
      <c r="P335" s="301"/>
    </row>
    <row r="336" spans="1:16" ht="12.75" customHeight="1">
      <c r="A336" s="306"/>
      <c r="B336" s="301"/>
      <c r="C336" s="301"/>
      <c r="D336" s="301"/>
      <c r="E336" s="301"/>
      <c r="F336" s="301"/>
      <c r="G336" s="301"/>
      <c r="H336" s="301"/>
      <c r="I336" s="301"/>
      <c r="J336" s="301"/>
      <c r="K336" s="301"/>
      <c r="L336" s="301"/>
      <c r="M336" s="308"/>
      <c r="N336" s="308"/>
      <c r="O336" s="308"/>
      <c r="P336" s="301"/>
    </row>
    <row r="337" spans="1:16" ht="12.75" customHeight="1">
      <c r="A337" s="306"/>
      <c r="B337" s="301"/>
      <c r="C337" s="301"/>
      <c r="D337" s="301"/>
      <c r="E337" s="301"/>
      <c r="F337" s="301"/>
      <c r="G337" s="301"/>
      <c r="H337" s="301"/>
      <c r="I337" s="301"/>
      <c r="J337" s="301"/>
      <c r="K337" s="301"/>
      <c r="L337" s="301"/>
      <c r="M337" s="308"/>
      <c r="N337" s="308"/>
      <c r="O337" s="308"/>
      <c r="P337" s="301"/>
    </row>
    <row r="338" spans="1:16" ht="12.75" customHeight="1">
      <c r="A338" s="306"/>
      <c r="B338" s="301"/>
      <c r="C338" s="301"/>
      <c r="D338" s="301"/>
      <c r="E338" s="301"/>
      <c r="F338" s="301"/>
      <c r="G338" s="301"/>
      <c r="H338" s="301"/>
      <c r="I338" s="301"/>
      <c r="J338" s="301"/>
      <c r="K338" s="301"/>
      <c r="L338" s="301"/>
      <c r="M338" s="308"/>
      <c r="N338" s="308"/>
      <c r="O338" s="308"/>
      <c r="P338" s="301"/>
    </row>
    <row r="339" spans="1:16" ht="12.75" customHeight="1">
      <c r="A339" s="306"/>
      <c r="B339" s="301"/>
      <c r="C339" s="301"/>
      <c r="D339" s="301"/>
      <c r="E339" s="301"/>
      <c r="F339" s="301"/>
      <c r="G339" s="301"/>
      <c r="H339" s="301"/>
      <c r="I339" s="301"/>
      <c r="J339" s="301"/>
      <c r="K339" s="301"/>
      <c r="L339" s="301"/>
      <c r="M339" s="308"/>
      <c r="N339" s="308"/>
      <c r="O339" s="308"/>
      <c r="P339" s="301"/>
    </row>
    <row r="340" spans="1:16" ht="12.75" customHeight="1">
      <c r="A340" s="306"/>
      <c r="B340" s="301"/>
      <c r="C340" s="301"/>
      <c r="D340" s="301"/>
      <c r="E340" s="301"/>
      <c r="F340" s="301"/>
      <c r="G340" s="301"/>
      <c r="H340" s="301"/>
      <c r="I340" s="301"/>
      <c r="J340" s="301"/>
      <c r="K340" s="301"/>
      <c r="L340" s="301"/>
      <c r="M340" s="308"/>
      <c r="N340" s="308"/>
      <c r="O340" s="308"/>
      <c r="P340" s="301"/>
    </row>
    <row r="341" spans="1:16" ht="12.75" customHeight="1">
      <c r="A341" s="306"/>
      <c r="B341" s="301"/>
      <c r="C341" s="301"/>
      <c r="D341" s="301"/>
      <c r="E341" s="301"/>
      <c r="F341" s="301"/>
      <c r="G341" s="301"/>
      <c r="H341" s="301"/>
      <c r="I341" s="301"/>
      <c r="J341" s="301"/>
      <c r="K341" s="301"/>
      <c r="L341" s="301"/>
      <c r="M341" s="308"/>
      <c r="N341" s="308"/>
      <c r="O341" s="308"/>
      <c r="P341" s="301"/>
    </row>
    <row r="342" spans="1:16" ht="12.75" customHeight="1">
      <c r="A342" s="306"/>
      <c r="B342" s="301"/>
      <c r="C342" s="301"/>
      <c r="D342" s="301"/>
      <c r="E342" s="301"/>
      <c r="F342" s="301"/>
      <c r="G342" s="301"/>
      <c r="H342" s="301"/>
      <c r="I342" s="301"/>
      <c r="J342" s="301"/>
      <c r="K342" s="301"/>
      <c r="L342" s="301"/>
      <c r="M342" s="308"/>
      <c r="N342" s="308"/>
      <c r="O342" s="308"/>
      <c r="P342" s="301"/>
    </row>
    <row r="343" spans="1:16" ht="12.75" customHeight="1">
      <c r="A343" s="306"/>
      <c r="B343" s="301"/>
      <c r="C343" s="301"/>
      <c r="D343" s="301"/>
      <c r="E343" s="301"/>
      <c r="F343" s="301"/>
      <c r="G343" s="301"/>
      <c r="H343" s="301"/>
      <c r="I343" s="301"/>
      <c r="J343" s="301"/>
      <c r="K343" s="301"/>
      <c r="L343" s="301"/>
      <c r="M343" s="308"/>
      <c r="N343" s="308"/>
      <c r="O343" s="308"/>
      <c r="P343" s="301"/>
    </row>
    <row r="344" spans="1:16" ht="12.75" customHeight="1">
      <c r="A344" s="306"/>
      <c r="B344" s="301"/>
      <c r="C344" s="301"/>
      <c r="D344" s="301"/>
      <c r="E344" s="301"/>
      <c r="F344" s="301"/>
      <c r="G344" s="301"/>
      <c r="H344" s="301"/>
      <c r="I344" s="301"/>
      <c r="J344" s="301"/>
      <c r="K344" s="301"/>
      <c r="L344" s="301"/>
      <c r="M344" s="308"/>
      <c r="N344" s="308"/>
      <c r="O344" s="308"/>
      <c r="P344" s="301"/>
    </row>
    <row r="345" spans="1:16" ht="12.75" customHeight="1">
      <c r="A345" s="306"/>
      <c r="B345" s="301"/>
      <c r="C345" s="301"/>
      <c r="D345" s="301"/>
      <c r="E345" s="301"/>
      <c r="F345" s="301"/>
      <c r="G345" s="301"/>
      <c r="H345" s="301"/>
      <c r="I345" s="301"/>
      <c r="J345" s="301"/>
      <c r="K345" s="301"/>
      <c r="L345" s="301"/>
      <c r="M345" s="308"/>
      <c r="N345" s="308"/>
      <c r="O345" s="308"/>
      <c r="P345" s="301"/>
    </row>
    <row r="346" spans="1:16" ht="12.75" customHeight="1">
      <c r="A346" s="306"/>
      <c r="B346" s="301"/>
      <c r="C346" s="301"/>
      <c r="D346" s="301"/>
      <c r="E346" s="301"/>
      <c r="F346" s="301"/>
      <c r="G346" s="301"/>
      <c r="H346" s="301"/>
      <c r="I346" s="301"/>
      <c r="J346" s="301"/>
      <c r="K346" s="301"/>
      <c r="L346" s="301"/>
      <c r="M346" s="308"/>
      <c r="N346" s="308"/>
      <c r="O346" s="308"/>
      <c r="P346" s="301"/>
    </row>
    <row r="347" spans="1:16" ht="12.75" customHeight="1">
      <c r="A347" s="306"/>
      <c r="B347" s="301"/>
      <c r="C347" s="301"/>
      <c r="D347" s="301"/>
      <c r="E347" s="301"/>
      <c r="F347" s="301"/>
      <c r="G347" s="301"/>
      <c r="H347" s="301"/>
      <c r="I347" s="301"/>
      <c r="J347" s="301"/>
      <c r="K347" s="301"/>
      <c r="L347" s="301"/>
      <c r="M347" s="308"/>
      <c r="N347" s="308"/>
      <c r="O347" s="308"/>
      <c r="P347" s="301"/>
    </row>
    <row r="348" spans="1:16" ht="12.75" customHeight="1">
      <c r="A348" s="306"/>
      <c r="B348" s="301"/>
      <c r="C348" s="301"/>
      <c r="D348" s="301"/>
      <c r="E348" s="301"/>
      <c r="F348" s="301"/>
      <c r="G348" s="301"/>
      <c r="H348" s="301"/>
      <c r="I348" s="301"/>
      <c r="J348" s="301"/>
      <c r="K348" s="301"/>
      <c r="L348" s="301"/>
      <c r="M348" s="308"/>
      <c r="N348" s="308"/>
      <c r="O348" s="308"/>
      <c r="P348" s="301"/>
    </row>
    <row r="349" spans="1:16" ht="12.75" customHeight="1">
      <c r="A349" s="306"/>
      <c r="B349" s="301"/>
      <c r="C349" s="301"/>
      <c r="D349" s="301"/>
      <c r="E349" s="301"/>
      <c r="F349" s="301"/>
      <c r="G349" s="301"/>
      <c r="H349" s="301"/>
      <c r="I349" s="301"/>
      <c r="J349" s="301"/>
      <c r="K349" s="301"/>
      <c r="L349" s="301"/>
      <c r="M349" s="308"/>
      <c r="N349" s="308"/>
      <c r="O349" s="308"/>
      <c r="P349" s="301"/>
    </row>
    <row r="350" spans="1:16" ht="12.75" customHeight="1">
      <c r="A350" s="306"/>
      <c r="B350" s="301"/>
      <c r="C350" s="301"/>
      <c r="D350" s="301"/>
      <c r="E350" s="301"/>
      <c r="F350" s="301"/>
      <c r="G350" s="301"/>
      <c r="H350" s="301"/>
      <c r="I350" s="301"/>
      <c r="J350" s="301"/>
      <c r="K350" s="301"/>
      <c r="L350" s="301"/>
      <c r="M350" s="308"/>
      <c r="N350" s="308"/>
      <c r="O350" s="308"/>
      <c r="P350" s="301"/>
    </row>
    <row r="351" spans="1:16" ht="12.75" customHeight="1">
      <c r="A351" s="306"/>
      <c r="B351" s="301"/>
      <c r="C351" s="301"/>
      <c r="D351" s="301"/>
      <c r="E351" s="301"/>
      <c r="F351" s="301"/>
      <c r="G351" s="301"/>
      <c r="H351" s="301"/>
      <c r="I351" s="301"/>
      <c r="J351" s="301"/>
      <c r="K351" s="301"/>
      <c r="L351" s="301"/>
      <c r="M351" s="308"/>
      <c r="N351" s="308"/>
      <c r="O351" s="308"/>
      <c r="P351" s="301"/>
    </row>
    <row r="352" spans="1:16" ht="12.75" customHeight="1">
      <c r="A352" s="306"/>
      <c r="B352" s="301"/>
      <c r="C352" s="301"/>
      <c r="D352" s="301"/>
      <c r="E352" s="301"/>
      <c r="F352" s="301"/>
      <c r="G352" s="301"/>
      <c r="H352" s="301"/>
      <c r="I352" s="301"/>
      <c r="J352" s="301"/>
      <c r="K352" s="301"/>
      <c r="L352" s="301"/>
      <c r="M352" s="308"/>
      <c r="N352" s="308"/>
      <c r="O352" s="308"/>
      <c r="P352" s="301"/>
    </row>
    <row r="353" spans="1:16" ht="12.75" customHeight="1">
      <c r="A353" s="306"/>
      <c r="B353" s="301"/>
      <c r="C353" s="301"/>
      <c r="D353" s="301"/>
      <c r="E353" s="301"/>
      <c r="F353" s="301"/>
      <c r="G353" s="301"/>
      <c r="H353" s="301"/>
      <c r="I353" s="301"/>
      <c r="J353" s="301"/>
      <c r="K353" s="301"/>
      <c r="L353" s="301"/>
      <c r="M353" s="308"/>
      <c r="N353" s="308"/>
      <c r="O353" s="308"/>
      <c r="P353" s="301"/>
    </row>
    <row r="354" spans="1:16" ht="12.75" customHeight="1">
      <c r="A354" s="306"/>
      <c r="B354" s="301"/>
      <c r="C354" s="301"/>
      <c r="D354" s="301"/>
      <c r="E354" s="301"/>
      <c r="F354" s="301"/>
      <c r="G354" s="301"/>
      <c r="H354" s="301"/>
      <c r="I354" s="301"/>
      <c r="J354" s="301"/>
      <c r="K354" s="301"/>
      <c r="L354" s="301"/>
      <c r="M354" s="308"/>
      <c r="N354" s="308"/>
      <c r="O354" s="308"/>
      <c r="P354" s="301"/>
    </row>
    <row r="355" spans="1:16" ht="12.75" customHeight="1">
      <c r="A355" s="306"/>
      <c r="B355" s="301"/>
      <c r="C355" s="301"/>
      <c r="D355" s="301"/>
      <c r="E355" s="301"/>
      <c r="F355" s="301"/>
      <c r="G355" s="301"/>
      <c r="H355" s="301"/>
      <c r="I355" s="301"/>
      <c r="J355" s="301"/>
      <c r="K355" s="301"/>
      <c r="L355" s="301"/>
      <c r="M355" s="308"/>
      <c r="N355" s="308"/>
      <c r="O355" s="308"/>
      <c r="P355" s="301"/>
    </row>
    <row r="356" spans="1:16" ht="12.75" customHeight="1">
      <c r="A356" s="306"/>
      <c r="B356" s="301"/>
      <c r="C356" s="301"/>
      <c r="D356" s="301"/>
      <c r="E356" s="301"/>
      <c r="F356" s="301"/>
      <c r="G356" s="301"/>
      <c r="H356" s="301"/>
      <c r="I356" s="301"/>
      <c r="J356" s="301"/>
      <c r="K356" s="301"/>
      <c r="L356" s="301"/>
      <c r="M356" s="308"/>
      <c r="N356" s="308"/>
      <c r="O356" s="308"/>
      <c r="P356" s="301"/>
    </row>
    <row r="357" spans="1:16" ht="12.75" customHeight="1">
      <c r="A357" s="306"/>
      <c r="B357" s="301"/>
      <c r="C357" s="301"/>
      <c r="D357" s="301"/>
      <c r="E357" s="301"/>
      <c r="F357" s="301"/>
      <c r="G357" s="301"/>
      <c r="H357" s="301"/>
      <c r="I357" s="301"/>
      <c r="J357" s="301"/>
      <c r="K357" s="301"/>
      <c r="L357" s="301"/>
      <c r="M357" s="308"/>
      <c r="N357" s="308"/>
      <c r="O357" s="308"/>
      <c r="P357" s="301"/>
    </row>
    <row r="358" spans="1:16" ht="12.75" customHeight="1">
      <c r="A358" s="306"/>
      <c r="B358" s="301"/>
      <c r="C358" s="301"/>
      <c r="D358" s="301"/>
      <c r="E358" s="301"/>
      <c r="F358" s="301"/>
      <c r="G358" s="301"/>
      <c r="H358" s="301"/>
      <c r="I358" s="301"/>
      <c r="J358" s="301"/>
      <c r="K358" s="301"/>
      <c r="L358" s="301"/>
      <c r="M358" s="308"/>
      <c r="N358" s="308"/>
      <c r="O358" s="308"/>
      <c r="P358" s="301"/>
    </row>
    <row r="359" spans="1:16" ht="12.75" customHeight="1">
      <c r="A359" s="306"/>
      <c r="B359" s="301"/>
      <c r="C359" s="301"/>
      <c r="D359" s="301"/>
      <c r="E359" s="301"/>
      <c r="F359" s="301"/>
      <c r="G359" s="301"/>
      <c r="H359" s="301"/>
      <c r="I359" s="301"/>
      <c r="J359" s="301"/>
      <c r="K359" s="301"/>
      <c r="L359" s="301"/>
      <c r="M359" s="308"/>
      <c r="N359" s="308"/>
      <c r="O359" s="308"/>
      <c r="P359" s="301"/>
    </row>
    <row r="360" spans="1:16" ht="12.75" customHeight="1">
      <c r="A360" s="306"/>
      <c r="B360" s="301"/>
      <c r="C360" s="301"/>
      <c r="D360" s="301"/>
      <c r="E360" s="301"/>
      <c r="F360" s="301"/>
      <c r="G360" s="301"/>
      <c r="H360" s="301"/>
      <c r="I360" s="301"/>
      <c r="J360" s="301"/>
      <c r="K360" s="301"/>
      <c r="L360" s="301"/>
      <c r="M360" s="308"/>
      <c r="N360" s="308"/>
      <c r="O360" s="308"/>
      <c r="P360" s="301"/>
    </row>
    <row r="361" spans="1:16" ht="12.75" customHeight="1">
      <c r="A361" s="306"/>
      <c r="B361" s="301"/>
      <c r="C361" s="301"/>
      <c r="D361" s="301"/>
      <c r="E361" s="301"/>
      <c r="F361" s="301"/>
      <c r="G361" s="301"/>
      <c r="H361" s="301"/>
      <c r="I361" s="301"/>
      <c r="J361" s="301"/>
      <c r="K361" s="301"/>
      <c r="L361" s="301"/>
      <c r="M361" s="308"/>
      <c r="N361" s="308"/>
      <c r="O361" s="308"/>
      <c r="P361" s="301"/>
    </row>
    <row r="362" spans="1:16" ht="12.75" customHeight="1">
      <c r="A362" s="306"/>
      <c r="B362" s="301"/>
      <c r="C362" s="301"/>
      <c r="D362" s="301"/>
      <c r="E362" s="301"/>
      <c r="F362" s="301"/>
      <c r="G362" s="301"/>
      <c r="H362" s="301"/>
      <c r="I362" s="301"/>
      <c r="J362" s="301"/>
      <c r="K362" s="301"/>
      <c r="L362" s="301"/>
      <c r="M362" s="308"/>
      <c r="N362" s="308"/>
      <c r="O362" s="308"/>
      <c r="P362" s="301"/>
    </row>
    <row r="363" spans="1:16" ht="12.75" customHeight="1">
      <c r="A363" s="306"/>
      <c r="B363" s="301"/>
      <c r="C363" s="301"/>
      <c r="D363" s="301"/>
      <c r="E363" s="301"/>
      <c r="F363" s="301"/>
      <c r="G363" s="301"/>
      <c r="H363" s="301"/>
      <c r="I363" s="301"/>
      <c r="J363" s="301"/>
      <c r="K363" s="301"/>
      <c r="L363" s="301"/>
      <c r="M363" s="308"/>
      <c r="N363" s="308"/>
      <c r="O363" s="308"/>
      <c r="P363" s="301"/>
    </row>
    <row r="364" spans="1:16" ht="12.75" customHeight="1">
      <c r="A364" s="306"/>
      <c r="B364" s="301"/>
      <c r="C364" s="301"/>
      <c r="D364" s="301"/>
      <c r="E364" s="301"/>
      <c r="F364" s="301"/>
      <c r="G364" s="301"/>
      <c r="H364" s="301"/>
      <c r="I364" s="301"/>
      <c r="J364" s="301"/>
      <c r="K364" s="301"/>
      <c r="L364" s="301"/>
      <c r="M364" s="308"/>
      <c r="N364" s="308"/>
      <c r="O364" s="308"/>
      <c r="P364" s="301"/>
    </row>
    <row r="365" spans="1:16" ht="12.75" customHeight="1">
      <c r="A365" s="306"/>
      <c r="B365" s="301"/>
      <c r="C365" s="301"/>
      <c r="D365" s="301"/>
      <c r="E365" s="301"/>
      <c r="F365" s="301"/>
      <c r="G365" s="301"/>
      <c r="H365" s="301"/>
      <c r="I365" s="301"/>
      <c r="J365" s="301"/>
      <c r="K365" s="301"/>
      <c r="L365" s="301"/>
      <c r="M365" s="308"/>
      <c r="N365" s="308"/>
      <c r="O365" s="308"/>
      <c r="P365" s="301"/>
    </row>
    <row r="366" spans="1:16" ht="12.75" customHeight="1">
      <c r="A366" s="306"/>
      <c r="B366" s="301"/>
      <c r="C366" s="301"/>
      <c r="D366" s="301"/>
      <c r="E366" s="301"/>
      <c r="F366" s="301"/>
      <c r="G366" s="301"/>
      <c r="H366" s="301"/>
      <c r="I366" s="301"/>
      <c r="J366" s="301"/>
      <c r="K366" s="301"/>
      <c r="L366" s="301"/>
      <c r="M366" s="308"/>
      <c r="N366" s="308"/>
      <c r="O366" s="308"/>
      <c r="P366" s="301"/>
    </row>
    <row r="367" spans="1:16" ht="12.75" customHeight="1">
      <c r="A367" s="306"/>
      <c r="B367" s="301"/>
      <c r="C367" s="301"/>
      <c r="D367" s="301"/>
      <c r="E367" s="301"/>
      <c r="F367" s="301"/>
      <c r="G367" s="301"/>
      <c r="H367" s="301"/>
      <c r="I367" s="301"/>
      <c r="J367" s="301"/>
      <c r="K367" s="301"/>
      <c r="L367" s="301"/>
      <c r="M367" s="308"/>
      <c r="N367" s="308"/>
      <c r="O367" s="308"/>
      <c r="P367" s="301"/>
    </row>
    <row r="368" spans="1:16" ht="12.75" customHeight="1">
      <c r="A368" s="306"/>
      <c r="B368" s="301"/>
      <c r="C368" s="301"/>
      <c r="D368" s="301"/>
      <c r="E368" s="301"/>
      <c r="F368" s="301"/>
      <c r="G368" s="301"/>
      <c r="H368" s="301"/>
      <c r="I368" s="301"/>
      <c r="J368" s="301"/>
      <c r="K368" s="301"/>
      <c r="L368" s="301"/>
      <c r="M368" s="308"/>
      <c r="N368" s="308"/>
      <c r="O368" s="308"/>
      <c r="P368" s="301"/>
    </row>
    <row r="369" spans="1:16" ht="12.75" customHeight="1">
      <c r="A369" s="306"/>
      <c r="B369" s="301"/>
      <c r="C369" s="301"/>
      <c r="D369" s="301"/>
      <c r="E369" s="301"/>
      <c r="F369" s="301"/>
      <c r="G369" s="301"/>
      <c r="H369" s="301"/>
      <c r="I369" s="301"/>
      <c r="J369" s="301"/>
      <c r="K369" s="301"/>
      <c r="L369" s="301"/>
      <c r="M369" s="308"/>
      <c r="N369" s="308"/>
      <c r="O369" s="308"/>
      <c r="P369" s="301"/>
    </row>
    <row r="370" spans="1:16" ht="12.75" customHeight="1">
      <c r="A370" s="306"/>
      <c r="B370" s="301"/>
      <c r="C370" s="301"/>
      <c r="D370" s="301"/>
      <c r="E370" s="301"/>
      <c r="F370" s="301"/>
      <c r="G370" s="301"/>
      <c r="H370" s="301"/>
      <c r="I370" s="301"/>
      <c r="J370" s="301"/>
      <c r="K370" s="301"/>
      <c r="L370" s="301"/>
      <c r="M370" s="308"/>
      <c r="N370" s="308"/>
      <c r="O370" s="308"/>
      <c r="P370" s="301"/>
    </row>
    <row r="371" spans="1:16" ht="12.75" customHeight="1">
      <c r="A371" s="306"/>
      <c r="B371" s="301"/>
      <c r="C371" s="301"/>
      <c r="D371" s="301"/>
      <c r="E371" s="301"/>
      <c r="F371" s="301"/>
      <c r="G371" s="301"/>
      <c r="H371" s="301"/>
      <c r="I371" s="301"/>
      <c r="J371" s="301"/>
      <c r="K371" s="301"/>
      <c r="L371" s="301"/>
      <c r="M371" s="308"/>
      <c r="N371" s="308"/>
      <c r="O371" s="308"/>
      <c r="P371" s="301"/>
    </row>
    <row r="372" spans="1:16" ht="12.75" customHeight="1">
      <c r="A372" s="306"/>
      <c r="B372" s="301"/>
      <c r="C372" s="301"/>
      <c r="D372" s="301"/>
      <c r="E372" s="301"/>
      <c r="F372" s="301"/>
      <c r="G372" s="301"/>
      <c r="H372" s="301"/>
      <c r="I372" s="301"/>
      <c r="J372" s="301"/>
      <c r="K372" s="301"/>
      <c r="L372" s="301"/>
      <c r="M372" s="308"/>
      <c r="N372" s="308"/>
      <c r="O372" s="308"/>
      <c r="P372" s="301"/>
    </row>
    <row r="373" spans="1:16" ht="12.75" customHeight="1">
      <c r="A373" s="306"/>
      <c r="B373" s="301"/>
      <c r="C373" s="301"/>
      <c r="D373" s="301"/>
      <c r="E373" s="301"/>
      <c r="F373" s="301"/>
      <c r="G373" s="301"/>
      <c r="H373" s="301"/>
      <c r="I373" s="301"/>
      <c r="J373" s="301"/>
      <c r="K373" s="301"/>
      <c r="L373" s="301"/>
      <c r="M373" s="308"/>
      <c r="N373" s="308"/>
      <c r="O373" s="308"/>
      <c r="P373" s="301"/>
    </row>
    <row r="374" spans="1:16" ht="12.75" customHeight="1">
      <c r="A374" s="306"/>
      <c r="B374" s="301"/>
      <c r="C374" s="301"/>
      <c r="D374" s="301"/>
      <c r="E374" s="301"/>
      <c r="F374" s="301"/>
      <c r="G374" s="301"/>
      <c r="H374" s="301"/>
      <c r="I374" s="301"/>
      <c r="J374" s="301"/>
      <c r="K374" s="301"/>
      <c r="L374" s="301"/>
      <c r="M374" s="308"/>
      <c r="N374" s="308"/>
      <c r="O374" s="308"/>
      <c r="P374" s="301"/>
    </row>
    <row r="375" spans="1:16" ht="12.75" customHeight="1">
      <c r="A375" s="306"/>
      <c r="B375" s="301"/>
      <c r="C375" s="301"/>
      <c r="D375" s="301"/>
      <c r="E375" s="301"/>
      <c r="F375" s="301"/>
      <c r="G375" s="301"/>
      <c r="H375" s="301"/>
      <c r="I375" s="301"/>
      <c r="J375" s="301"/>
      <c r="K375" s="301"/>
      <c r="L375" s="301"/>
      <c r="M375" s="308"/>
      <c r="N375" s="308"/>
      <c r="O375" s="308"/>
      <c r="P375" s="301"/>
    </row>
    <row r="376" spans="1:16" ht="12.75" customHeight="1">
      <c r="A376" s="306"/>
      <c r="B376" s="301"/>
      <c r="C376" s="301"/>
      <c r="D376" s="301"/>
      <c r="E376" s="301"/>
      <c r="F376" s="301"/>
      <c r="G376" s="301"/>
      <c r="H376" s="301"/>
      <c r="I376" s="301"/>
      <c r="J376" s="301"/>
      <c r="K376" s="301"/>
      <c r="L376" s="301"/>
      <c r="M376" s="308"/>
      <c r="N376" s="308"/>
      <c r="O376" s="308"/>
      <c r="P376" s="301"/>
    </row>
    <row r="377" spans="1:16" ht="12.75" customHeight="1">
      <c r="A377" s="306"/>
      <c r="B377" s="301"/>
      <c r="C377" s="301"/>
      <c r="D377" s="301"/>
      <c r="E377" s="301"/>
      <c r="F377" s="301"/>
      <c r="G377" s="301"/>
      <c r="H377" s="301"/>
      <c r="I377" s="301"/>
      <c r="J377" s="301"/>
      <c r="K377" s="301"/>
      <c r="L377" s="301"/>
      <c r="M377" s="308"/>
      <c r="N377" s="308"/>
      <c r="O377" s="308"/>
      <c r="P377" s="301"/>
    </row>
    <row r="378" spans="1:16" ht="12.75" customHeight="1">
      <c r="A378" s="306"/>
      <c r="B378" s="301"/>
      <c r="C378" s="301"/>
      <c r="D378" s="301"/>
      <c r="E378" s="301"/>
      <c r="F378" s="301"/>
      <c r="G378" s="301"/>
      <c r="H378" s="301"/>
      <c r="I378" s="301"/>
      <c r="J378" s="301"/>
      <c r="K378" s="301"/>
      <c r="L378" s="301"/>
      <c r="M378" s="308"/>
      <c r="N378" s="308"/>
      <c r="O378" s="308"/>
      <c r="P378" s="301"/>
    </row>
    <row r="379" spans="1:16" ht="12.75" customHeight="1">
      <c r="A379" s="306"/>
      <c r="B379" s="301"/>
      <c r="C379" s="301"/>
      <c r="D379" s="301"/>
      <c r="E379" s="301"/>
      <c r="F379" s="301"/>
      <c r="G379" s="301"/>
      <c r="H379" s="301"/>
      <c r="I379" s="301"/>
      <c r="J379" s="301"/>
      <c r="K379" s="301"/>
      <c r="L379" s="301"/>
      <c r="M379" s="308"/>
      <c r="N379" s="308"/>
      <c r="O379" s="308"/>
      <c r="P379" s="301"/>
    </row>
    <row r="380" spans="1:16" ht="12.75" customHeight="1">
      <c r="A380" s="306"/>
      <c r="B380" s="301"/>
      <c r="C380" s="301"/>
      <c r="D380" s="301"/>
      <c r="E380" s="301"/>
      <c r="F380" s="301"/>
      <c r="G380" s="301"/>
      <c r="H380" s="301"/>
      <c r="I380" s="301"/>
      <c r="J380" s="301"/>
      <c r="K380" s="301"/>
      <c r="L380" s="301"/>
      <c r="M380" s="308"/>
      <c r="N380" s="308"/>
      <c r="O380" s="308"/>
      <c r="P380" s="301"/>
    </row>
    <row r="381" spans="1:16" ht="12.75" customHeight="1">
      <c r="A381" s="306"/>
      <c r="B381" s="301"/>
      <c r="C381" s="301"/>
      <c r="D381" s="301"/>
      <c r="E381" s="301"/>
      <c r="F381" s="301"/>
      <c r="G381" s="301"/>
      <c r="H381" s="301"/>
      <c r="I381" s="301"/>
      <c r="J381" s="301"/>
      <c r="K381" s="301"/>
      <c r="L381" s="301"/>
      <c r="M381" s="308"/>
      <c r="N381" s="308"/>
      <c r="O381" s="308"/>
      <c r="P381" s="301"/>
    </row>
    <row r="382" spans="1:16" ht="12.75" customHeight="1">
      <c r="A382" s="306"/>
      <c r="B382" s="301"/>
      <c r="C382" s="301"/>
      <c r="D382" s="301"/>
      <c r="E382" s="301"/>
      <c r="F382" s="301"/>
      <c r="G382" s="301"/>
      <c r="H382" s="301"/>
      <c r="I382" s="301"/>
      <c r="J382" s="301"/>
      <c r="K382" s="301"/>
      <c r="L382" s="301"/>
      <c r="M382" s="308"/>
      <c r="N382" s="308"/>
      <c r="O382" s="308"/>
      <c r="P382" s="301"/>
    </row>
    <row r="383" spans="1:16" ht="12.75" customHeight="1">
      <c r="A383" s="306"/>
      <c r="B383" s="301"/>
      <c r="C383" s="301"/>
      <c r="D383" s="301"/>
      <c r="E383" s="301"/>
      <c r="F383" s="301"/>
      <c r="G383" s="301"/>
      <c r="H383" s="301"/>
      <c r="I383" s="301"/>
      <c r="J383" s="301"/>
      <c r="K383" s="301"/>
      <c r="L383" s="301"/>
      <c r="M383" s="308"/>
      <c r="N383" s="308"/>
      <c r="O383" s="308"/>
      <c r="P383" s="301"/>
    </row>
    <row r="384" spans="1:16" ht="12.75" customHeight="1">
      <c r="A384" s="306"/>
      <c r="B384" s="301"/>
      <c r="C384" s="301"/>
      <c r="D384" s="301"/>
      <c r="E384" s="301"/>
      <c r="F384" s="301"/>
      <c r="G384" s="301"/>
      <c r="H384" s="301"/>
      <c r="I384" s="301"/>
      <c r="J384" s="301"/>
      <c r="K384" s="301"/>
      <c r="L384" s="301"/>
      <c r="M384" s="308"/>
      <c r="N384" s="308"/>
      <c r="O384" s="308"/>
      <c r="P384" s="301"/>
    </row>
    <row r="385" spans="1:16" ht="12.75" customHeight="1">
      <c r="A385" s="306"/>
      <c r="B385" s="301"/>
      <c r="C385" s="301"/>
      <c r="D385" s="301"/>
      <c r="E385" s="301"/>
      <c r="F385" s="301"/>
      <c r="G385" s="301"/>
      <c r="H385" s="301"/>
      <c r="I385" s="301"/>
      <c r="J385" s="301"/>
      <c r="K385" s="301"/>
      <c r="L385" s="301"/>
      <c r="M385" s="308"/>
      <c r="N385" s="308"/>
      <c r="O385" s="308"/>
      <c r="P385" s="301"/>
    </row>
    <row r="386" spans="1:16" ht="12.75" customHeight="1">
      <c r="A386" s="306"/>
      <c r="B386" s="301"/>
      <c r="C386" s="301"/>
      <c r="D386" s="301"/>
      <c r="E386" s="301"/>
      <c r="F386" s="301"/>
      <c r="G386" s="301"/>
      <c r="H386" s="301"/>
      <c r="I386" s="301"/>
      <c r="J386" s="301"/>
      <c r="K386" s="301"/>
      <c r="L386" s="301"/>
      <c r="M386" s="308"/>
      <c r="N386" s="308"/>
      <c r="O386" s="308"/>
      <c r="P386" s="301"/>
    </row>
    <row r="387" spans="1:16" ht="12.75" customHeight="1">
      <c r="A387" s="306"/>
      <c r="B387" s="301"/>
      <c r="C387" s="301"/>
      <c r="D387" s="301"/>
      <c r="E387" s="301"/>
      <c r="F387" s="301"/>
      <c r="G387" s="301"/>
      <c r="H387" s="301"/>
      <c r="I387" s="301"/>
      <c r="J387" s="301"/>
      <c r="K387" s="301"/>
      <c r="L387" s="301"/>
      <c r="M387" s="308"/>
      <c r="N387" s="308"/>
      <c r="O387" s="308"/>
      <c r="P387" s="301"/>
    </row>
    <row r="388" spans="1:16" ht="12.75" customHeight="1">
      <c r="A388" s="306"/>
      <c r="B388" s="301"/>
      <c r="C388" s="301"/>
      <c r="D388" s="301"/>
      <c r="E388" s="301"/>
      <c r="F388" s="301"/>
      <c r="G388" s="301"/>
      <c r="H388" s="301"/>
      <c r="I388" s="301"/>
      <c r="J388" s="301"/>
      <c r="K388" s="301"/>
      <c r="L388" s="301"/>
      <c r="M388" s="308"/>
      <c r="N388" s="308"/>
      <c r="O388" s="308"/>
      <c r="P388" s="301"/>
    </row>
    <row r="389" spans="1:16" ht="12.75" customHeight="1">
      <c r="A389" s="306"/>
      <c r="B389" s="301"/>
      <c r="C389" s="301"/>
      <c r="D389" s="301"/>
      <c r="E389" s="301"/>
      <c r="F389" s="301"/>
      <c r="G389" s="301"/>
      <c r="H389" s="301"/>
      <c r="I389" s="301"/>
      <c r="J389" s="301"/>
      <c r="K389" s="301"/>
      <c r="L389" s="301"/>
      <c r="M389" s="308"/>
      <c r="N389" s="308"/>
      <c r="O389" s="308"/>
      <c r="P389" s="301"/>
    </row>
    <row r="390" spans="1:16" ht="12.75" customHeight="1">
      <c r="A390" s="306"/>
      <c r="B390" s="301"/>
      <c r="C390" s="301"/>
      <c r="D390" s="301"/>
      <c r="E390" s="301"/>
      <c r="F390" s="301"/>
      <c r="G390" s="301"/>
      <c r="H390" s="301"/>
      <c r="I390" s="301"/>
      <c r="J390" s="301"/>
      <c r="K390" s="301"/>
      <c r="L390" s="301"/>
      <c r="M390" s="308"/>
      <c r="N390" s="308"/>
      <c r="O390" s="308"/>
      <c r="P390" s="301"/>
    </row>
    <row r="391" spans="1:16" ht="12.75" customHeight="1">
      <c r="A391" s="306"/>
      <c r="B391" s="301"/>
      <c r="C391" s="301"/>
      <c r="D391" s="301"/>
      <c r="E391" s="301"/>
      <c r="F391" s="301"/>
      <c r="G391" s="301"/>
      <c r="H391" s="301"/>
      <c r="I391" s="301"/>
      <c r="J391" s="301"/>
      <c r="K391" s="301"/>
      <c r="L391" s="301"/>
      <c r="M391" s="308"/>
      <c r="N391" s="308"/>
      <c r="O391" s="308"/>
      <c r="P391" s="301"/>
    </row>
    <row r="392" spans="1:16" ht="12.75" customHeight="1">
      <c r="A392" s="306"/>
      <c r="B392" s="301"/>
      <c r="C392" s="301"/>
      <c r="D392" s="301"/>
      <c r="E392" s="301"/>
      <c r="F392" s="301"/>
      <c r="G392" s="301"/>
      <c r="H392" s="301"/>
      <c r="I392" s="301"/>
      <c r="J392" s="301"/>
      <c r="K392" s="301"/>
      <c r="L392" s="301"/>
      <c r="M392" s="308"/>
      <c r="N392" s="308"/>
      <c r="O392" s="308"/>
      <c r="P392" s="301"/>
    </row>
    <row r="393" spans="1:16" ht="12.75" customHeight="1">
      <c r="A393" s="306"/>
      <c r="B393" s="301"/>
      <c r="C393" s="301"/>
      <c r="D393" s="301"/>
      <c r="E393" s="301"/>
      <c r="F393" s="301"/>
      <c r="G393" s="301"/>
      <c r="H393" s="301"/>
      <c r="I393" s="301"/>
      <c r="J393" s="301"/>
      <c r="K393" s="301"/>
      <c r="L393" s="301"/>
      <c r="M393" s="308"/>
      <c r="N393" s="308"/>
      <c r="O393" s="308"/>
      <c r="P393" s="301"/>
    </row>
    <row r="394" spans="1:16" ht="12.75" customHeight="1">
      <c r="A394" s="306"/>
      <c r="B394" s="301"/>
      <c r="C394" s="301"/>
      <c r="D394" s="301"/>
      <c r="E394" s="301"/>
      <c r="F394" s="301"/>
      <c r="G394" s="301"/>
      <c r="H394" s="301"/>
      <c r="I394" s="301"/>
      <c r="J394" s="301"/>
      <c r="K394" s="301"/>
      <c r="L394" s="301"/>
      <c r="M394" s="308"/>
      <c r="N394" s="308"/>
      <c r="O394" s="308"/>
      <c r="P394" s="301"/>
    </row>
    <row r="395" spans="1:16" ht="12.75" customHeight="1">
      <c r="A395" s="306"/>
      <c r="B395" s="301"/>
      <c r="C395" s="301"/>
      <c r="D395" s="301"/>
      <c r="E395" s="301"/>
      <c r="F395" s="301"/>
      <c r="G395" s="301"/>
      <c r="H395" s="301"/>
      <c r="I395" s="301"/>
      <c r="J395" s="301"/>
      <c r="K395" s="301"/>
      <c r="L395" s="301"/>
      <c r="M395" s="308"/>
      <c r="N395" s="308"/>
      <c r="O395" s="308"/>
      <c r="P395" s="301"/>
    </row>
    <row r="396" spans="1:16" ht="12.75" customHeight="1">
      <c r="A396" s="306"/>
      <c r="B396" s="301"/>
      <c r="C396" s="301"/>
      <c r="D396" s="301"/>
      <c r="E396" s="301"/>
      <c r="F396" s="301"/>
      <c r="G396" s="301"/>
      <c r="H396" s="301"/>
      <c r="I396" s="301"/>
      <c r="J396" s="301"/>
      <c r="K396" s="301"/>
      <c r="L396" s="301"/>
      <c r="M396" s="308"/>
      <c r="N396" s="308"/>
      <c r="O396" s="308"/>
      <c r="P396" s="301"/>
    </row>
    <row r="397" spans="1:16" ht="12.75" customHeight="1">
      <c r="A397" s="306"/>
      <c r="B397" s="301"/>
      <c r="C397" s="301"/>
      <c r="D397" s="301"/>
      <c r="E397" s="301"/>
      <c r="F397" s="301"/>
      <c r="G397" s="301"/>
      <c r="H397" s="301"/>
      <c r="I397" s="301"/>
      <c r="J397" s="301"/>
      <c r="K397" s="301"/>
      <c r="L397" s="301"/>
      <c r="M397" s="308"/>
      <c r="N397" s="308"/>
      <c r="O397" s="308"/>
      <c r="P397" s="301"/>
    </row>
    <row r="398" spans="1:16" ht="12.75" customHeight="1">
      <c r="A398" s="306"/>
      <c r="B398" s="301"/>
      <c r="C398" s="301"/>
      <c r="D398" s="301"/>
      <c r="E398" s="301"/>
      <c r="F398" s="301"/>
      <c r="G398" s="301"/>
      <c r="H398" s="301"/>
      <c r="I398" s="301"/>
      <c r="J398" s="301"/>
      <c r="K398" s="301"/>
      <c r="L398" s="301"/>
      <c r="M398" s="308"/>
      <c r="N398" s="308"/>
      <c r="O398" s="308"/>
      <c r="P398" s="301"/>
    </row>
    <row r="399" spans="1:16" ht="12.75" customHeight="1">
      <c r="A399" s="306"/>
      <c r="B399" s="301"/>
      <c r="C399" s="301"/>
      <c r="D399" s="301"/>
      <c r="E399" s="301"/>
      <c r="F399" s="301"/>
      <c r="G399" s="301"/>
      <c r="H399" s="301"/>
      <c r="I399" s="301"/>
      <c r="J399" s="301"/>
      <c r="K399" s="301"/>
      <c r="L399" s="301"/>
      <c r="M399" s="308"/>
      <c r="N399" s="308"/>
      <c r="O399" s="308"/>
      <c r="P399" s="301"/>
    </row>
    <row r="400" spans="1:16" ht="12.75" customHeight="1">
      <c r="A400" s="306"/>
      <c r="B400" s="301"/>
      <c r="C400" s="301"/>
      <c r="D400" s="301"/>
      <c r="E400" s="301"/>
      <c r="F400" s="301"/>
      <c r="G400" s="301"/>
      <c r="H400" s="301"/>
      <c r="I400" s="301"/>
      <c r="J400" s="301"/>
      <c r="K400" s="301"/>
      <c r="L400" s="301"/>
      <c r="M400" s="308"/>
      <c r="N400" s="308"/>
      <c r="O400" s="308"/>
      <c r="P400" s="301"/>
    </row>
    <row r="401" spans="1:16" ht="12.75" customHeight="1">
      <c r="A401" s="306"/>
      <c r="B401" s="301"/>
      <c r="C401" s="301"/>
      <c r="D401" s="301"/>
      <c r="E401" s="301"/>
      <c r="F401" s="301"/>
      <c r="G401" s="301"/>
      <c r="H401" s="301"/>
      <c r="I401" s="301"/>
      <c r="J401" s="301"/>
      <c r="K401" s="301"/>
      <c r="L401" s="301"/>
      <c r="M401" s="308"/>
      <c r="N401" s="308"/>
      <c r="O401" s="308"/>
      <c r="P401" s="301"/>
    </row>
    <row r="402" spans="1:16" ht="12.75" customHeight="1">
      <c r="A402" s="306"/>
      <c r="B402" s="301"/>
      <c r="C402" s="301"/>
      <c r="D402" s="301"/>
      <c r="E402" s="301"/>
      <c r="F402" s="301"/>
      <c r="G402" s="301"/>
      <c r="H402" s="301"/>
      <c r="I402" s="301"/>
      <c r="J402" s="301"/>
      <c r="K402" s="301"/>
      <c r="L402" s="301"/>
      <c r="M402" s="308"/>
      <c r="N402" s="308"/>
      <c r="O402" s="308"/>
      <c r="P402" s="301"/>
    </row>
    <row r="403" spans="1:16" ht="12.75" customHeight="1">
      <c r="A403" s="306"/>
      <c r="B403" s="301"/>
      <c r="C403" s="301"/>
      <c r="D403" s="301"/>
      <c r="E403" s="301"/>
      <c r="F403" s="301"/>
      <c r="G403" s="301"/>
      <c r="H403" s="301"/>
      <c r="I403" s="301"/>
      <c r="J403" s="301"/>
      <c r="K403" s="301"/>
      <c r="L403" s="301"/>
      <c r="M403" s="308"/>
      <c r="N403" s="308"/>
      <c r="O403" s="308"/>
      <c r="P403" s="301"/>
    </row>
    <row r="404" spans="1:16" ht="12.75" customHeight="1">
      <c r="A404" s="306"/>
      <c r="B404" s="301"/>
      <c r="C404" s="301"/>
      <c r="D404" s="301"/>
      <c r="E404" s="301"/>
      <c r="F404" s="301"/>
      <c r="G404" s="301"/>
      <c r="H404" s="301"/>
      <c r="I404" s="301"/>
      <c r="J404" s="301"/>
      <c r="K404" s="301"/>
      <c r="L404" s="301"/>
      <c r="M404" s="308"/>
      <c r="N404" s="308"/>
      <c r="O404" s="308"/>
      <c r="P404" s="301"/>
    </row>
    <row r="405" spans="1:16" ht="12.75" customHeight="1">
      <c r="A405" s="306"/>
      <c r="B405" s="301"/>
      <c r="C405" s="301"/>
      <c r="D405" s="301"/>
      <c r="E405" s="301"/>
      <c r="F405" s="301"/>
      <c r="G405" s="301"/>
      <c r="H405" s="301"/>
      <c r="I405" s="301"/>
      <c r="J405" s="301"/>
      <c r="K405" s="301"/>
      <c r="L405" s="301"/>
      <c r="M405" s="308"/>
      <c r="N405" s="308"/>
      <c r="O405" s="308"/>
      <c r="P405" s="301"/>
    </row>
    <row r="406" spans="1:16" ht="12.75" customHeight="1">
      <c r="A406" s="306"/>
      <c r="B406" s="301"/>
      <c r="C406" s="301"/>
      <c r="D406" s="301"/>
      <c r="E406" s="301"/>
      <c r="F406" s="301"/>
      <c r="G406" s="301"/>
      <c r="H406" s="301"/>
      <c r="I406" s="301"/>
      <c r="J406" s="301"/>
      <c r="K406" s="301"/>
      <c r="L406" s="301"/>
      <c r="M406" s="308"/>
      <c r="N406" s="308"/>
      <c r="O406" s="308"/>
      <c r="P406" s="301"/>
    </row>
    <row r="407" spans="1:16" ht="12.75" customHeight="1">
      <c r="A407" s="306"/>
      <c r="B407" s="301"/>
      <c r="C407" s="301"/>
      <c r="D407" s="301"/>
      <c r="E407" s="301"/>
      <c r="F407" s="301"/>
      <c r="G407" s="301"/>
      <c r="H407" s="301"/>
      <c r="I407" s="301"/>
      <c r="J407" s="301"/>
      <c r="K407" s="301"/>
      <c r="L407" s="301"/>
      <c r="M407" s="308"/>
      <c r="N407" s="308"/>
      <c r="O407" s="308"/>
      <c r="P407" s="301"/>
    </row>
    <row r="408" spans="1:16" ht="12.75" customHeight="1">
      <c r="A408" s="306"/>
      <c r="B408" s="301"/>
      <c r="C408" s="301"/>
      <c r="D408" s="301"/>
      <c r="E408" s="301"/>
      <c r="F408" s="301"/>
      <c r="G408" s="301"/>
      <c r="H408" s="301"/>
      <c r="I408" s="301"/>
      <c r="J408" s="301"/>
      <c r="K408" s="301"/>
      <c r="L408" s="301"/>
      <c r="M408" s="308"/>
      <c r="N408" s="308"/>
      <c r="O408" s="308"/>
      <c r="P408" s="301"/>
    </row>
    <row r="409" spans="1:16" ht="12.75" customHeight="1">
      <c r="A409" s="306"/>
      <c r="B409" s="301"/>
      <c r="C409" s="301"/>
      <c r="D409" s="301"/>
      <c r="E409" s="301"/>
      <c r="F409" s="301"/>
      <c r="G409" s="301"/>
      <c r="H409" s="301"/>
      <c r="I409" s="301"/>
      <c r="J409" s="301"/>
      <c r="K409" s="301"/>
      <c r="L409" s="301"/>
      <c r="M409" s="308"/>
      <c r="N409" s="308"/>
      <c r="O409" s="308"/>
      <c r="P409" s="301"/>
    </row>
    <row r="410" spans="1:16" ht="12.75" customHeight="1">
      <c r="A410" s="306"/>
      <c r="B410" s="301"/>
      <c r="C410" s="301"/>
      <c r="D410" s="301"/>
      <c r="E410" s="301"/>
      <c r="F410" s="301"/>
      <c r="G410" s="301"/>
      <c r="H410" s="301"/>
      <c r="I410" s="301"/>
      <c r="J410" s="301"/>
      <c r="K410" s="301"/>
      <c r="L410" s="301"/>
      <c r="M410" s="308"/>
      <c r="N410" s="308"/>
      <c r="O410" s="308"/>
      <c r="P410" s="301"/>
    </row>
    <row r="411" spans="1:16" ht="12.75" customHeight="1">
      <c r="A411" s="306"/>
      <c r="B411" s="301"/>
      <c r="C411" s="301"/>
      <c r="D411" s="301"/>
      <c r="E411" s="301"/>
      <c r="F411" s="301"/>
      <c r="G411" s="301"/>
      <c r="H411" s="301"/>
      <c r="I411" s="301"/>
      <c r="J411" s="301"/>
      <c r="K411" s="301"/>
      <c r="L411" s="301"/>
      <c r="M411" s="308"/>
      <c r="N411" s="308"/>
      <c r="O411" s="308"/>
      <c r="P411" s="301"/>
    </row>
    <row r="412" spans="1:16" ht="12.75" customHeight="1">
      <c r="A412" s="306"/>
      <c r="B412" s="301"/>
      <c r="C412" s="301"/>
      <c r="D412" s="301"/>
      <c r="E412" s="301"/>
      <c r="F412" s="301"/>
      <c r="G412" s="301"/>
      <c r="H412" s="301"/>
      <c r="I412" s="301"/>
      <c r="J412" s="301"/>
      <c r="K412" s="301"/>
      <c r="L412" s="301"/>
      <c r="M412" s="308"/>
      <c r="N412" s="308"/>
      <c r="O412" s="308"/>
      <c r="P412" s="301"/>
    </row>
    <row r="413" spans="1:16" ht="12.75" customHeight="1">
      <c r="A413" s="306"/>
      <c r="B413" s="301"/>
      <c r="C413" s="301"/>
      <c r="D413" s="301"/>
      <c r="E413" s="301"/>
      <c r="F413" s="301"/>
      <c r="G413" s="301"/>
      <c r="H413" s="301"/>
      <c r="I413" s="301"/>
      <c r="J413" s="301"/>
      <c r="K413" s="301"/>
      <c r="L413" s="301"/>
      <c r="M413" s="308"/>
      <c r="N413" s="308"/>
      <c r="O413" s="308"/>
      <c r="P413" s="301"/>
    </row>
    <row r="414" spans="1:16" ht="12.75" customHeight="1">
      <c r="A414" s="306"/>
      <c r="B414" s="301"/>
      <c r="C414" s="301"/>
      <c r="D414" s="301"/>
      <c r="E414" s="301"/>
      <c r="F414" s="301"/>
      <c r="G414" s="301"/>
      <c r="H414" s="301"/>
      <c r="I414" s="301"/>
      <c r="J414" s="301"/>
      <c r="K414" s="301"/>
      <c r="L414" s="301"/>
      <c r="M414" s="308"/>
      <c r="N414" s="308"/>
      <c r="O414" s="308"/>
      <c r="P414" s="301"/>
    </row>
    <row r="415" spans="1:16" ht="12.75" customHeight="1">
      <c r="A415" s="306"/>
      <c r="B415" s="301"/>
      <c r="C415" s="301"/>
      <c r="D415" s="301"/>
      <c r="E415" s="301"/>
      <c r="F415" s="301"/>
      <c r="G415" s="301"/>
      <c r="H415" s="301"/>
      <c r="I415" s="301"/>
      <c r="J415" s="301"/>
      <c r="K415" s="301"/>
      <c r="L415" s="301"/>
      <c r="M415" s="308"/>
      <c r="N415" s="308"/>
      <c r="O415" s="308"/>
      <c r="P415" s="301"/>
    </row>
    <row r="416" spans="1:16" ht="12.75" customHeight="1">
      <c r="A416" s="306"/>
      <c r="B416" s="301"/>
      <c r="C416" s="301"/>
      <c r="D416" s="301"/>
      <c r="E416" s="301"/>
      <c r="F416" s="301"/>
      <c r="G416" s="301"/>
      <c r="H416" s="301"/>
      <c r="I416" s="301"/>
      <c r="J416" s="301"/>
      <c r="K416" s="301"/>
      <c r="L416" s="301"/>
      <c r="M416" s="308"/>
      <c r="N416" s="308"/>
      <c r="O416" s="308"/>
      <c r="P416" s="301"/>
    </row>
    <row r="417" spans="1:16" ht="12.75" customHeight="1">
      <c r="A417" s="306"/>
      <c r="B417" s="301"/>
      <c r="C417" s="301"/>
      <c r="D417" s="301"/>
      <c r="E417" s="301"/>
      <c r="F417" s="301"/>
      <c r="G417" s="301"/>
      <c r="H417" s="301"/>
      <c r="I417" s="301"/>
      <c r="J417" s="301"/>
      <c r="K417" s="301"/>
      <c r="L417" s="301"/>
      <c r="M417" s="308"/>
      <c r="N417" s="308"/>
      <c r="O417" s="308"/>
      <c r="P417" s="301"/>
    </row>
    <row r="418" spans="1:16" ht="12.75" customHeight="1">
      <c r="A418" s="306"/>
      <c r="B418" s="301"/>
      <c r="C418" s="301"/>
      <c r="D418" s="301"/>
      <c r="E418" s="301"/>
      <c r="F418" s="301"/>
      <c r="G418" s="301"/>
      <c r="H418" s="301"/>
      <c r="I418" s="301"/>
      <c r="J418" s="301"/>
      <c r="K418" s="301"/>
      <c r="L418" s="301"/>
      <c r="M418" s="308"/>
      <c r="N418" s="308"/>
      <c r="O418" s="308"/>
      <c r="P418" s="301"/>
    </row>
    <row r="419" spans="1:16" ht="12.75" customHeight="1">
      <c r="A419" s="306"/>
      <c r="B419" s="301"/>
      <c r="C419" s="301"/>
      <c r="D419" s="301"/>
      <c r="E419" s="301"/>
      <c r="F419" s="301"/>
      <c r="G419" s="301"/>
      <c r="H419" s="301"/>
      <c r="I419" s="301"/>
      <c r="J419" s="301"/>
      <c r="K419" s="301"/>
      <c r="L419" s="301"/>
      <c r="M419" s="308"/>
      <c r="N419" s="308"/>
      <c r="O419" s="308"/>
      <c r="P419" s="301"/>
    </row>
    <row r="420" spans="1:16" ht="12.75" customHeight="1">
      <c r="A420" s="306"/>
      <c r="B420" s="301"/>
      <c r="C420" s="301"/>
      <c r="D420" s="301"/>
      <c r="E420" s="301"/>
      <c r="F420" s="301"/>
      <c r="G420" s="301"/>
      <c r="H420" s="301"/>
      <c r="I420" s="301"/>
      <c r="J420" s="301"/>
      <c r="K420" s="301"/>
      <c r="L420" s="301"/>
      <c r="M420" s="308"/>
      <c r="N420" s="308"/>
      <c r="O420" s="308"/>
      <c r="P420" s="301"/>
    </row>
    <row r="421" spans="1:16" ht="12.75" customHeight="1">
      <c r="A421" s="306"/>
      <c r="B421" s="301"/>
      <c r="C421" s="301"/>
      <c r="D421" s="301"/>
      <c r="E421" s="301"/>
      <c r="F421" s="301"/>
      <c r="G421" s="301"/>
      <c r="H421" s="301"/>
      <c r="I421" s="301"/>
      <c r="J421" s="301"/>
      <c r="K421" s="301"/>
      <c r="L421" s="301"/>
      <c r="M421" s="308"/>
      <c r="N421" s="308"/>
      <c r="O421" s="308"/>
      <c r="P421" s="301"/>
    </row>
    <row r="422" spans="1:16" ht="12.75" customHeight="1">
      <c r="A422" s="306"/>
      <c r="B422" s="301"/>
      <c r="C422" s="301"/>
      <c r="D422" s="301"/>
      <c r="E422" s="301"/>
      <c r="F422" s="301"/>
      <c r="G422" s="301"/>
      <c r="H422" s="301"/>
      <c r="I422" s="301"/>
      <c r="J422" s="301"/>
      <c r="K422" s="301"/>
      <c r="L422" s="301"/>
      <c r="M422" s="308"/>
      <c r="N422" s="308"/>
      <c r="O422" s="308"/>
      <c r="P422" s="301"/>
    </row>
    <row r="423" spans="1:16" ht="12.75" customHeight="1">
      <c r="A423" s="306"/>
      <c r="B423" s="301"/>
      <c r="C423" s="301"/>
      <c r="D423" s="301"/>
      <c r="E423" s="301"/>
      <c r="F423" s="301"/>
      <c r="G423" s="301"/>
      <c r="H423" s="301"/>
      <c r="I423" s="301"/>
      <c r="J423" s="301"/>
      <c r="K423" s="301"/>
      <c r="L423" s="301"/>
      <c r="M423" s="308"/>
      <c r="N423" s="308"/>
      <c r="O423" s="308"/>
      <c r="P423" s="301"/>
    </row>
    <row r="424" spans="1:16" ht="12.75" customHeight="1">
      <c r="A424" s="306"/>
      <c r="B424" s="301"/>
      <c r="C424" s="301"/>
      <c r="D424" s="301"/>
      <c r="E424" s="301"/>
      <c r="F424" s="301"/>
      <c r="G424" s="301"/>
      <c r="H424" s="301"/>
      <c r="I424" s="301"/>
      <c r="J424" s="301"/>
      <c r="K424" s="301"/>
      <c r="L424" s="301"/>
      <c r="M424" s="308"/>
      <c r="N424" s="308"/>
      <c r="O424" s="308"/>
      <c r="P424" s="301"/>
    </row>
    <row r="425" spans="1:16" ht="12.75" customHeight="1">
      <c r="A425" s="306"/>
      <c r="B425" s="301"/>
      <c r="C425" s="301"/>
      <c r="D425" s="301"/>
      <c r="E425" s="301"/>
      <c r="F425" s="301"/>
      <c r="G425" s="301"/>
      <c r="H425" s="301"/>
      <c r="I425" s="301"/>
      <c r="J425" s="301"/>
      <c r="K425" s="301"/>
      <c r="L425" s="301"/>
      <c r="M425" s="308"/>
      <c r="N425" s="308"/>
      <c r="O425" s="308"/>
      <c r="P425" s="301"/>
    </row>
    <row r="426" spans="1:16" ht="12.75" customHeight="1">
      <c r="A426" s="306"/>
      <c r="B426" s="301"/>
      <c r="C426" s="301"/>
      <c r="D426" s="301"/>
      <c r="E426" s="301"/>
      <c r="F426" s="301"/>
      <c r="G426" s="301"/>
      <c r="H426" s="301"/>
      <c r="I426" s="301"/>
      <c r="J426" s="301"/>
      <c r="K426" s="301"/>
      <c r="L426" s="301"/>
      <c r="M426" s="308"/>
      <c r="N426" s="308"/>
      <c r="O426" s="308"/>
      <c r="P426" s="301"/>
    </row>
    <row r="427" spans="1:16" ht="12.75" customHeight="1">
      <c r="A427" s="306"/>
      <c r="B427" s="301"/>
      <c r="C427" s="301"/>
      <c r="D427" s="301"/>
      <c r="E427" s="301"/>
      <c r="F427" s="301"/>
      <c r="G427" s="301"/>
      <c r="H427" s="301"/>
      <c r="I427" s="301"/>
      <c r="J427" s="301"/>
      <c r="K427" s="301"/>
      <c r="L427" s="301"/>
      <c r="M427" s="308"/>
      <c r="N427" s="308"/>
      <c r="O427" s="308"/>
      <c r="P427" s="301"/>
    </row>
    <row r="428" spans="1:16" ht="12.75" customHeight="1">
      <c r="A428" s="306"/>
      <c r="B428" s="301"/>
      <c r="C428" s="301"/>
      <c r="D428" s="301"/>
      <c r="E428" s="301"/>
      <c r="F428" s="301"/>
      <c r="G428" s="301"/>
      <c r="H428" s="301"/>
      <c r="I428" s="301"/>
      <c r="J428" s="301"/>
      <c r="K428" s="301"/>
      <c r="L428" s="301"/>
      <c r="M428" s="308"/>
      <c r="N428" s="308"/>
      <c r="O428" s="308"/>
      <c r="P428" s="301"/>
    </row>
    <row r="429" spans="1:16" ht="12.75" customHeight="1">
      <c r="A429" s="306"/>
      <c r="B429" s="301"/>
      <c r="C429" s="301"/>
      <c r="D429" s="301"/>
      <c r="E429" s="301"/>
      <c r="F429" s="301"/>
      <c r="G429" s="301"/>
      <c r="H429" s="301"/>
      <c r="I429" s="301"/>
      <c r="J429" s="301"/>
      <c r="K429" s="301"/>
      <c r="L429" s="301"/>
      <c r="M429" s="308"/>
      <c r="N429" s="308"/>
      <c r="O429" s="308"/>
      <c r="P429" s="301"/>
    </row>
    <row r="430" spans="1:16" ht="12.75" customHeight="1">
      <c r="A430" s="306"/>
      <c r="B430" s="301"/>
      <c r="C430" s="301"/>
      <c r="D430" s="301"/>
      <c r="E430" s="301"/>
      <c r="F430" s="301"/>
      <c r="G430" s="301"/>
      <c r="H430" s="301"/>
      <c r="I430" s="301"/>
      <c r="J430" s="301"/>
      <c r="K430" s="301"/>
      <c r="L430" s="301"/>
      <c r="M430" s="308"/>
      <c r="N430" s="308"/>
      <c r="O430" s="308"/>
      <c r="P430" s="301"/>
    </row>
    <row r="431" spans="1:16" ht="12.75" customHeight="1">
      <c r="A431" s="306"/>
      <c r="B431" s="301"/>
      <c r="C431" s="301"/>
      <c r="D431" s="301"/>
      <c r="E431" s="301"/>
      <c r="F431" s="301"/>
      <c r="G431" s="301"/>
      <c r="H431" s="301"/>
      <c r="I431" s="301"/>
      <c r="J431" s="301"/>
      <c r="K431" s="301"/>
      <c r="L431" s="301"/>
      <c r="M431" s="308"/>
      <c r="N431" s="308"/>
      <c r="O431" s="308"/>
      <c r="P431" s="301"/>
    </row>
    <row r="432" spans="1:16" ht="12.75" customHeight="1">
      <c r="A432" s="306"/>
      <c r="B432" s="301"/>
      <c r="C432" s="301"/>
      <c r="D432" s="301"/>
      <c r="E432" s="301"/>
      <c r="F432" s="301"/>
      <c r="G432" s="301"/>
      <c r="H432" s="301"/>
      <c r="I432" s="301"/>
      <c r="J432" s="301"/>
      <c r="K432" s="301"/>
      <c r="L432" s="301"/>
      <c r="M432" s="308"/>
      <c r="N432" s="308"/>
      <c r="O432" s="308"/>
      <c r="P432" s="301"/>
    </row>
    <row r="433" spans="1:16" ht="12.75" customHeight="1">
      <c r="A433" s="306"/>
      <c r="B433" s="301"/>
      <c r="C433" s="301"/>
      <c r="D433" s="301"/>
      <c r="E433" s="301"/>
      <c r="F433" s="301"/>
      <c r="G433" s="301"/>
      <c r="H433" s="301"/>
      <c r="I433" s="301"/>
      <c r="J433" s="301"/>
      <c r="K433" s="301"/>
      <c r="L433" s="301"/>
      <c r="M433" s="308"/>
      <c r="N433" s="308"/>
      <c r="O433" s="308"/>
      <c r="P433" s="301"/>
    </row>
    <row r="434" spans="1:16" ht="12.75" customHeight="1">
      <c r="A434" s="306"/>
      <c r="B434" s="301"/>
      <c r="C434" s="301"/>
      <c r="D434" s="301"/>
      <c r="E434" s="301"/>
      <c r="F434" s="301"/>
      <c r="G434" s="301"/>
      <c r="H434" s="301"/>
      <c r="I434" s="301"/>
      <c r="J434" s="301"/>
      <c r="K434" s="301"/>
      <c r="L434" s="301"/>
      <c r="M434" s="308"/>
      <c r="N434" s="308"/>
      <c r="O434" s="308"/>
      <c r="P434" s="301"/>
    </row>
    <row r="435" spans="1:16" ht="12.75" customHeight="1">
      <c r="A435" s="306"/>
      <c r="B435" s="301"/>
      <c r="C435" s="301"/>
      <c r="D435" s="301"/>
      <c r="E435" s="301"/>
      <c r="F435" s="301"/>
      <c r="G435" s="301"/>
      <c r="H435" s="301"/>
      <c r="I435" s="301"/>
      <c r="J435" s="301"/>
      <c r="K435" s="301"/>
      <c r="L435" s="301"/>
      <c r="M435" s="308"/>
      <c r="N435" s="308"/>
      <c r="O435" s="308"/>
      <c r="P435" s="301"/>
    </row>
    <row r="436" spans="1:16" ht="12.75" customHeight="1">
      <c r="A436" s="306"/>
      <c r="B436" s="301"/>
      <c r="C436" s="301"/>
      <c r="D436" s="301"/>
      <c r="E436" s="301"/>
      <c r="F436" s="301"/>
      <c r="G436" s="301"/>
      <c r="H436" s="301"/>
      <c r="I436" s="301"/>
      <c r="J436" s="301"/>
      <c r="K436" s="301"/>
      <c r="L436" s="301"/>
      <c r="M436" s="308"/>
      <c r="N436" s="308"/>
      <c r="O436" s="308"/>
      <c r="P436" s="301"/>
    </row>
    <row r="437" spans="1:16" ht="12.75" customHeight="1">
      <c r="A437" s="306"/>
      <c r="B437" s="301"/>
      <c r="C437" s="301"/>
      <c r="D437" s="301"/>
      <c r="E437" s="301"/>
      <c r="F437" s="301"/>
      <c r="G437" s="301"/>
      <c r="H437" s="301"/>
      <c r="I437" s="301"/>
      <c r="J437" s="301"/>
      <c r="K437" s="301"/>
      <c r="L437" s="301"/>
      <c r="M437" s="308"/>
      <c r="N437" s="308"/>
      <c r="O437" s="308"/>
      <c r="P437" s="301"/>
    </row>
    <row r="438" spans="1:16" ht="12.75" customHeight="1">
      <c r="A438" s="306"/>
      <c r="B438" s="301"/>
      <c r="C438" s="301"/>
      <c r="D438" s="301"/>
      <c r="E438" s="301"/>
      <c r="F438" s="301"/>
      <c r="G438" s="301"/>
      <c r="H438" s="301"/>
      <c r="I438" s="301"/>
      <c r="J438" s="301"/>
      <c r="K438" s="301"/>
      <c r="L438" s="301"/>
      <c r="M438" s="308"/>
      <c r="N438" s="308"/>
      <c r="O438" s="308"/>
      <c r="P438" s="301"/>
    </row>
    <row r="439" spans="1:16" ht="12.75" customHeight="1">
      <c r="A439" s="306"/>
      <c r="B439" s="301"/>
      <c r="C439" s="301"/>
      <c r="D439" s="301"/>
      <c r="E439" s="301"/>
      <c r="F439" s="301"/>
      <c r="G439" s="301"/>
      <c r="H439" s="301"/>
      <c r="I439" s="301"/>
      <c r="J439" s="301"/>
      <c r="K439" s="301"/>
      <c r="L439" s="301"/>
      <c r="M439" s="308"/>
      <c r="N439" s="308"/>
      <c r="O439" s="308"/>
      <c r="P439" s="301"/>
    </row>
    <row r="440" spans="1:16" ht="12.75" customHeight="1">
      <c r="A440" s="306"/>
      <c r="B440" s="301"/>
      <c r="C440" s="301"/>
      <c r="D440" s="301"/>
      <c r="E440" s="301"/>
      <c r="F440" s="301"/>
      <c r="G440" s="301"/>
      <c r="H440" s="301"/>
      <c r="I440" s="301"/>
      <c r="J440" s="301"/>
      <c r="K440" s="301"/>
      <c r="L440" s="301"/>
      <c r="M440" s="308"/>
      <c r="N440" s="308"/>
      <c r="O440" s="308"/>
      <c r="P440" s="301"/>
    </row>
    <row r="441" spans="1:16" ht="12.75" customHeight="1">
      <c r="A441" s="306"/>
      <c r="B441" s="301"/>
      <c r="C441" s="301"/>
      <c r="D441" s="301"/>
      <c r="E441" s="301"/>
      <c r="F441" s="301"/>
      <c r="G441" s="301"/>
      <c r="H441" s="301"/>
      <c r="I441" s="301"/>
      <c r="J441" s="301"/>
      <c r="K441" s="301"/>
      <c r="L441" s="301"/>
      <c r="M441" s="308"/>
      <c r="N441" s="308"/>
      <c r="O441" s="308"/>
      <c r="P441" s="301"/>
    </row>
    <row r="442" spans="1:16" ht="12.75" customHeight="1">
      <c r="A442" s="306"/>
      <c r="B442" s="301"/>
      <c r="C442" s="301"/>
      <c r="D442" s="301"/>
      <c r="E442" s="301"/>
      <c r="F442" s="301"/>
      <c r="G442" s="301"/>
      <c r="H442" s="301"/>
      <c r="I442" s="301"/>
      <c r="J442" s="301"/>
      <c r="K442" s="301"/>
      <c r="L442" s="301"/>
      <c r="M442" s="308"/>
      <c r="N442" s="308"/>
      <c r="O442" s="308"/>
      <c r="P442" s="301"/>
    </row>
    <row r="443" spans="1:16" ht="12.75" customHeight="1">
      <c r="A443" s="306"/>
      <c r="B443" s="301"/>
      <c r="C443" s="301"/>
      <c r="D443" s="301"/>
      <c r="E443" s="301"/>
      <c r="F443" s="301"/>
      <c r="G443" s="301"/>
      <c r="H443" s="301"/>
      <c r="I443" s="301"/>
      <c r="J443" s="301"/>
      <c r="K443" s="301"/>
      <c r="L443" s="301"/>
      <c r="M443" s="308"/>
      <c r="N443" s="308"/>
      <c r="O443" s="308"/>
      <c r="P443" s="301"/>
    </row>
    <row r="444" spans="1:16" ht="12.75" customHeight="1">
      <c r="A444" s="306"/>
      <c r="B444" s="301"/>
      <c r="C444" s="301"/>
      <c r="D444" s="301"/>
      <c r="E444" s="301"/>
      <c r="F444" s="301"/>
      <c r="G444" s="301"/>
      <c r="H444" s="301"/>
      <c r="I444" s="301"/>
      <c r="J444" s="301"/>
      <c r="K444" s="301"/>
      <c r="L444" s="301"/>
      <c r="M444" s="308"/>
      <c r="N444" s="308"/>
      <c r="O444" s="308"/>
      <c r="P444" s="301"/>
    </row>
    <row r="445" spans="1:16" ht="12.75" customHeight="1">
      <c r="A445" s="306"/>
      <c r="B445" s="301"/>
      <c r="C445" s="301"/>
      <c r="D445" s="301"/>
      <c r="E445" s="301"/>
      <c r="F445" s="301"/>
      <c r="G445" s="301"/>
      <c r="H445" s="301"/>
      <c r="I445" s="301"/>
      <c r="J445" s="301"/>
      <c r="K445" s="301"/>
      <c r="L445" s="301"/>
      <c r="M445" s="308"/>
      <c r="N445" s="308"/>
      <c r="O445" s="308"/>
      <c r="P445" s="301"/>
    </row>
    <row r="446" spans="1:16" ht="12.75" customHeight="1">
      <c r="A446" s="306"/>
      <c r="B446" s="301"/>
      <c r="C446" s="301"/>
      <c r="D446" s="301"/>
      <c r="E446" s="301"/>
      <c r="F446" s="301"/>
      <c r="G446" s="301"/>
      <c r="H446" s="301"/>
      <c r="I446" s="301"/>
      <c r="J446" s="301"/>
      <c r="K446" s="301"/>
      <c r="L446" s="301"/>
      <c r="M446" s="308"/>
      <c r="N446" s="308"/>
      <c r="O446" s="308"/>
      <c r="P446" s="301"/>
    </row>
    <row r="447" spans="1:16" ht="12.75" customHeight="1">
      <c r="A447" s="306"/>
      <c r="B447" s="301"/>
      <c r="C447" s="301"/>
      <c r="D447" s="301"/>
      <c r="E447" s="301"/>
      <c r="F447" s="301"/>
      <c r="G447" s="301"/>
      <c r="H447" s="301"/>
      <c r="I447" s="301"/>
      <c r="J447" s="301"/>
      <c r="K447" s="301"/>
      <c r="L447" s="301"/>
      <c r="M447" s="308"/>
      <c r="N447" s="308"/>
      <c r="O447" s="308"/>
      <c r="P447" s="301"/>
    </row>
    <row r="448" spans="1:16" ht="12.75" customHeight="1">
      <c r="A448" s="306"/>
      <c r="B448" s="301"/>
      <c r="C448" s="301"/>
      <c r="D448" s="301"/>
      <c r="E448" s="301"/>
      <c r="F448" s="301"/>
      <c r="G448" s="301"/>
      <c r="H448" s="301"/>
      <c r="I448" s="301"/>
      <c r="J448" s="301"/>
      <c r="K448" s="301"/>
      <c r="L448" s="301"/>
      <c r="M448" s="308"/>
      <c r="N448" s="308"/>
      <c r="O448" s="308"/>
      <c r="P448" s="301"/>
    </row>
    <row r="449" spans="1:16" ht="12.75" customHeight="1">
      <c r="A449" s="306"/>
      <c r="B449" s="301"/>
      <c r="C449" s="301"/>
      <c r="D449" s="301"/>
      <c r="E449" s="301"/>
      <c r="F449" s="301"/>
      <c r="G449" s="301"/>
      <c r="H449" s="301"/>
      <c r="I449" s="301"/>
      <c r="J449" s="301"/>
      <c r="K449" s="301"/>
      <c r="L449" s="301"/>
      <c r="M449" s="308"/>
      <c r="N449" s="308"/>
      <c r="O449" s="308"/>
      <c r="P449" s="301"/>
    </row>
    <row r="450" spans="1:16" ht="12.75" customHeight="1">
      <c r="A450" s="306"/>
      <c r="B450" s="301"/>
      <c r="C450" s="301"/>
      <c r="D450" s="301"/>
      <c r="E450" s="301"/>
      <c r="F450" s="301"/>
      <c r="G450" s="301"/>
      <c r="H450" s="301"/>
      <c r="I450" s="301"/>
      <c r="J450" s="301"/>
      <c r="K450" s="301"/>
      <c r="L450" s="301"/>
      <c r="M450" s="308"/>
      <c r="N450" s="308"/>
      <c r="O450" s="308"/>
      <c r="P450" s="301"/>
    </row>
    <row r="451" spans="1:16" ht="12.75" customHeight="1">
      <c r="A451" s="306"/>
      <c r="B451" s="301"/>
      <c r="C451" s="301"/>
      <c r="D451" s="301"/>
      <c r="E451" s="301"/>
      <c r="F451" s="301"/>
      <c r="G451" s="301"/>
      <c r="H451" s="301"/>
      <c r="I451" s="301"/>
      <c r="J451" s="301"/>
      <c r="K451" s="301"/>
      <c r="L451" s="301"/>
      <c r="M451" s="308"/>
      <c r="N451" s="308"/>
      <c r="O451" s="308"/>
      <c r="P451" s="301"/>
    </row>
    <row r="452" spans="1:16" ht="12.75" customHeight="1">
      <c r="A452" s="306"/>
      <c r="B452" s="301"/>
      <c r="C452" s="301"/>
      <c r="D452" s="301"/>
      <c r="E452" s="301"/>
      <c r="F452" s="301"/>
      <c r="G452" s="301"/>
      <c r="H452" s="301"/>
      <c r="I452" s="301"/>
      <c r="J452" s="301"/>
      <c r="K452" s="301"/>
      <c r="L452" s="301"/>
      <c r="M452" s="308"/>
      <c r="N452" s="308"/>
      <c r="O452" s="308"/>
      <c r="P452" s="301"/>
    </row>
    <row r="453" spans="1:16" ht="12.75" customHeight="1">
      <c r="A453" s="306"/>
      <c r="B453" s="301"/>
      <c r="C453" s="301"/>
      <c r="D453" s="301"/>
      <c r="E453" s="301"/>
      <c r="F453" s="301"/>
      <c r="G453" s="301"/>
      <c r="H453" s="301"/>
      <c r="I453" s="301"/>
      <c r="J453" s="301"/>
      <c r="K453" s="301"/>
      <c r="L453" s="301"/>
      <c r="M453" s="308"/>
      <c r="N453" s="308"/>
      <c r="O453" s="308"/>
      <c r="P453" s="301"/>
    </row>
    <row r="454" spans="1:16" ht="12.75" customHeight="1">
      <c r="A454" s="306"/>
      <c r="B454" s="301"/>
      <c r="C454" s="301"/>
      <c r="D454" s="301"/>
      <c r="E454" s="301"/>
      <c r="F454" s="301"/>
      <c r="G454" s="301"/>
      <c r="H454" s="301"/>
      <c r="I454" s="301"/>
      <c r="J454" s="301"/>
      <c r="K454" s="301"/>
      <c r="L454" s="301"/>
      <c r="M454" s="308"/>
      <c r="N454" s="308"/>
      <c r="O454" s="308"/>
      <c r="P454" s="301"/>
    </row>
    <row r="455" spans="1:16" ht="12.75" customHeight="1">
      <c r="A455" s="306"/>
      <c r="B455" s="301"/>
      <c r="C455" s="301"/>
      <c r="D455" s="301"/>
      <c r="E455" s="301"/>
      <c r="F455" s="301"/>
      <c r="G455" s="301"/>
      <c r="H455" s="301"/>
      <c r="I455" s="301"/>
      <c r="J455" s="301"/>
      <c r="K455" s="301"/>
      <c r="L455" s="301"/>
      <c r="M455" s="308"/>
      <c r="N455" s="308"/>
      <c r="O455" s="308"/>
      <c r="P455" s="301"/>
    </row>
    <row r="456" spans="1:16" ht="12.75" customHeight="1">
      <c r="A456" s="306"/>
      <c r="B456" s="301"/>
      <c r="C456" s="301"/>
      <c r="D456" s="301"/>
      <c r="E456" s="301"/>
      <c r="F456" s="301"/>
      <c r="G456" s="301"/>
      <c r="H456" s="301"/>
      <c r="I456" s="301"/>
      <c r="J456" s="301"/>
      <c r="K456" s="301"/>
      <c r="L456" s="301"/>
      <c r="M456" s="308"/>
      <c r="N456" s="308"/>
      <c r="O456" s="308"/>
      <c r="P456" s="301"/>
    </row>
    <row r="457" spans="1:16" ht="12.75" customHeight="1">
      <c r="A457" s="306"/>
      <c r="B457" s="301"/>
      <c r="C457" s="301"/>
      <c r="D457" s="301"/>
      <c r="E457" s="301"/>
      <c r="F457" s="301"/>
      <c r="G457" s="301"/>
      <c r="H457" s="301"/>
      <c r="I457" s="301"/>
      <c r="J457" s="301"/>
      <c r="K457" s="301"/>
      <c r="L457" s="301"/>
      <c r="M457" s="308"/>
      <c r="N457" s="308"/>
      <c r="O457" s="308"/>
      <c r="P457" s="301"/>
    </row>
    <row r="458" spans="1:16" ht="12.75" customHeight="1">
      <c r="A458" s="306"/>
      <c r="B458" s="301"/>
      <c r="C458" s="301"/>
      <c r="D458" s="301"/>
      <c r="E458" s="301"/>
      <c r="F458" s="301"/>
      <c r="G458" s="301"/>
      <c r="H458" s="301"/>
      <c r="I458" s="301"/>
      <c r="J458" s="301"/>
      <c r="K458" s="301"/>
      <c r="L458" s="301"/>
      <c r="M458" s="308"/>
      <c r="N458" s="308"/>
      <c r="O458" s="308"/>
      <c r="P458" s="301"/>
    </row>
    <row r="459" spans="1:16" ht="12.75" customHeight="1">
      <c r="A459" s="306"/>
      <c r="B459" s="301"/>
      <c r="C459" s="301"/>
      <c r="D459" s="301"/>
      <c r="E459" s="301"/>
      <c r="F459" s="301"/>
      <c r="G459" s="301"/>
      <c r="H459" s="301"/>
      <c r="I459" s="301"/>
      <c r="J459" s="301"/>
      <c r="K459" s="301"/>
      <c r="L459" s="301"/>
      <c r="M459" s="308"/>
      <c r="N459" s="308"/>
      <c r="O459" s="308"/>
      <c r="P459" s="301"/>
    </row>
    <row r="460" spans="1:16" ht="12.75" customHeight="1">
      <c r="A460" s="306"/>
      <c r="B460" s="301"/>
      <c r="C460" s="301"/>
      <c r="D460" s="301"/>
      <c r="E460" s="301"/>
      <c r="F460" s="301"/>
      <c r="G460" s="301"/>
      <c r="H460" s="301"/>
      <c r="I460" s="301"/>
      <c r="J460" s="301"/>
      <c r="K460" s="301"/>
      <c r="L460" s="301"/>
      <c r="M460" s="308"/>
      <c r="N460" s="308"/>
      <c r="O460" s="308"/>
      <c r="P460" s="301"/>
    </row>
    <row r="461" spans="1:16" ht="12.75" customHeight="1">
      <c r="A461" s="306"/>
      <c r="B461" s="301"/>
      <c r="C461" s="301"/>
      <c r="D461" s="301"/>
      <c r="E461" s="301"/>
      <c r="F461" s="301"/>
      <c r="G461" s="301"/>
      <c r="H461" s="301"/>
      <c r="I461" s="301"/>
      <c r="J461" s="301"/>
      <c r="K461" s="301"/>
      <c r="L461" s="301"/>
      <c r="M461" s="308"/>
      <c r="N461" s="308"/>
      <c r="O461" s="308"/>
      <c r="P461" s="301"/>
    </row>
    <row r="462" spans="1:16" ht="12.75" customHeight="1">
      <c r="A462" s="306"/>
      <c r="B462" s="301"/>
      <c r="C462" s="301"/>
      <c r="D462" s="301"/>
      <c r="E462" s="301"/>
      <c r="F462" s="301"/>
      <c r="G462" s="301"/>
      <c r="H462" s="301"/>
      <c r="I462" s="301"/>
      <c r="J462" s="301"/>
      <c r="K462" s="301"/>
      <c r="L462" s="301"/>
      <c r="M462" s="308"/>
      <c r="N462" s="308"/>
      <c r="O462" s="308"/>
      <c r="P462" s="301"/>
    </row>
    <row r="463" spans="1:16" ht="12.75" customHeight="1">
      <c r="A463" s="306"/>
      <c r="B463" s="301"/>
      <c r="C463" s="301"/>
      <c r="D463" s="301"/>
      <c r="E463" s="301"/>
      <c r="F463" s="301"/>
      <c r="G463" s="301"/>
      <c r="H463" s="301"/>
      <c r="I463" s="301"/>
      <c r="J463" s="301"/>
      <c r="K463" s="301"/>
      <c r="L463" s="301"/>
      <c r="M463" s="308"/>
      <c r="N463" s="308"/>
      <c r="O463" s="308"/>
      <c r="P463" s="301"/>
    </row>
    <row r="464" spans="1:16" ht="12.75" customHeight="1">
      <c r="A464" s="306"/>
      <c r="B464" s="301"/>
      <c r="C464" s="301"/>
      <c r="D464" s="301"/>
      <c r="E464" s="301"/>
      <c r="F464" s="301"/>
      <c r="G464" s="301"/>
      <c r="H464" s="301"/>
      <c r="I464" s="301"/>
      <c r="J464" s="301"/>
      <c r="K464" s="301"/>
      <c r="L464" s="301"/>
      <c r="M464" s="308"/>
      <c r="N464" s="308"/>
      <c r="O464" s="308"/>
      <c r="P464" s="301"/>
    </row>
    <row r="465" spans="1:16" ht="12.75" customHeight="1">
      <c r="A465" s="306"/>
      <c r="B465" s="301"/>
      <c r="C465" s="301"/>
      <c r="D465" s="301"/>
      <c r="E465" s="301"/>
      <c r="F465" s="301"/>
      <c r="G465" s="301"/>
      <c r="H465" s="301"/>
      <c r="I465" s="301"/>
      <c r="J465" s="301"/>
      <c r="K465" s="301"/>
      <c r="L465" s="301"/>
      <c r="M465" s="308"/>
      <c r="N465" s="308"/>
      <c r="O465" s="308"/>
      <c r="P465" s="301"/>
    </row>
    <row r="466" spans="1:16" ht="12.75" customHeight="1">
      <c r="A466" s="306"/>
      <c r="B466" s="301"/>
      <c r="C466" s="301"/>
      <c r="D466" s="301"/>
      <c r="E466" s="301"/>
      <c r="F466" s="301"/>
      <c r="G466" s="301"/>
      <c r="H466" s="301"/>
      <c r="I466" s="301"/>
      <c r="J466" s="301"/>
      <c r="K466" s="301"/>
      <c r="L466" s="301"/>
      <c r="M466" s="308"/>
      <c r="N466" s="308"/>
      <c r="O466" s="308"/>
      <c r="P466" s="301"/>
    </row>
    <row r="467" spans="1:16" ht="12.75" customHeight="1">
      <c r="A467" s="306"/>
      <c r="B467" s="301"/>
      <c r="C467" s="301"/>
      <c r="D467" s="301"/>
      <c r="E467" s="301"/>
      <c r="F467" s="301"/>
      <c r="G467" s="301"/>
      <c r="H467" s="301"/>
      <c r="I467" s="301"/>
      <c r="J467" s="301"/>
      <c r="K467" s="301"/>
      <c r="L467" s="301"/>
      <c r="M467" s="308"/>
      <c r="N467" s="308"/>
      <c r="O467" s="308"/>
      <c r="P467" s="301"/>
    </row>
  </sheetData>
  <mergeCells count="19">
    <mergeCell ref="A231:P231"/>
    <mergeCell ref="A232:P232"/>
    <mergeCell ref="A233:P233"/>
    <mergeCell ref="P5:P7"/>
    <mergeCell ref="N5:N7"/>
    <mergeCell ref="A2:M2"/>
    <mergeCell ref="B5:B7"/>
    <mergeCell ref="C5:C7"/>
    <mergeCell ref="D5:D7"/>
    <mergeCell ref="E5:E7"/>
    <mergeCell ref="F5:F7"/>
    <mergeCell ref="M5:M7"/>
    <mergeCell ref="G5:G7"/>
    <mergeCell ref="H5:H7"/>
    <mergeCell ref="I5:I7"/>
    <mergeCell ref="J5:J7"/>
    <mergeCell ref="K5:K7"/>
    <mergeCell ref="L5:L7"/>
    <mergeCell ref="A3:N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RowHeight="11.25"/>
  <cols>
    <col min="1" max="1" width="23.28515625" style="56" customWidth="1"/>
    <col min="2" max="2" width="12.28515625" style="65" customWidth="1"/>
    <col min="3" max="14" width="11.7109375" style="65" customWidth="1"/>
    <col min="15" max="15" width="3.7109375" style="56" customWidth="1"/>
    <col min="16" max="16" width="11.7109375" style="56" customWidth="1"/>
    <col min="17" max="16384" width="9.140625" style="56"/>
  </cols>
  <sheetData>
    <row r="1" spans="1:16" s="55" customFormat="1" ht="15">
      <c r="A1" s="737" t="s">
        <v>0</v>
      </c>
      <c r="B1" s="737"/>
      <c r="C1" s="737"/>
      <c r="D1" s="737"/>
      <c r="E1" s="737"/>
      <c r="F1" s="737"/>
      <c r="G1" s="737"/>
      <c r="H1" s="737"/>
      <c r="I1" s="737"/>
      <c r="J1" s="737"/>
      <c r="K1" s="737"/>
      <c r="L1" s="737"/>
      <c r="M1" s="737"/>
      <c r="N1" s="455"/>
    </row>
    <row r="2" spans="1:16" s="55" customFormat="1" ht="12.75" customHeight="1">
      <c r="A2" s="738"/>
      <c r="B2" s="738"/>
      <c r="C2" s="738"/>
      <c r="D2" s="738"/>
      <c r="E2" s="738"/>
      <c r="F2" s="738"/>
      <c r="G2" s="738"/>
      <c r="H2" s="738"/>
      <c r="I2" s="738"/>
      <c r="J2" s="738"/>
      <c r="K2" s="738"/>
      <c r="L2" s="738"/>
      <c r="M2" s="738"/>
      <c r="N2" s="456"/>
    </row>
    <row r="3" spans="1:16" s="55" customFormat="1" ht="15">
      <c r="A3" s="736" t="s">
        <v>706</v>
      </c>
      <c r="B3" s="736"/>
      <c r="C3" s="736"/>
      <c r="D3" s="736"/>
      <c r="E3" s="736"/>
      <c r="F3" s="736"/>
      <c r="G3" s="736"/>
      <c r="H3" s="736"/>
      <c r="I3" s="736"/>
      <c r="J3" s="736"/>
      <c r="K3" s="736"/>
      <c r="L3" s="736"/>
      <c r="M3" s="736"/>
      <c r="N3" s="736"/>
    </row>
    <row r="4" spans="1:16" s="55" customFormat="1" ht="15">
      <c r="A4" s="719" t="s">
        <v>79</v>
      </c>
      <c r="B4" s="739"/>
      <c r="C4" s="739"/>
      <c r="D4" s="739"/>
      <c r="E4" s="739"/>
      <c r="F4" s="739"/>
      <c r="G4" s="739"/>
      <c r="H4" s="739"/>
      <c r="I4" s="739"/>
      <c r="J4" s="739"/>
      <c r="K4" s="739"/>
      <c r="L4" s="739"/>
      <c r="M4" s="739"/>
      <c r="N4" s="449"/>
    </row>
    <row r="5" spans="1:16" ht="12.75" customHeight="1">
      <c r="A5" s="380"/>
      <c r="B5" s="724" t="s">
        <v>73</v>
      </c>
      <c r="C5" s="734" t="s">
        <v>65</v>
      </c>
      <c r="D5" s="734" t="s">
        <v>54</v>
      </c>
      <c r="E5" s="734" t="s">
        <v>55</v>
      </c>
      <c r="F5" s="734" t="s">
        <v>56</v>
      </c>
      <c r="G5" s="734" t="s">
        <v>75</v>
      </c>
      <c r="H5" s="734" t="s">
        <v>69</v>
      </c>
      <c r="I5" s="734" t="s">
        <v>77</v>
      </c>
      <c r="J5" s="734" t="s">
        <v>61</v>
      </c>
      <c r="K5" s="734" t="s">
        <v>62</v>
      </c>
      <c r="L5" s="724" t="s">
        <v>63</v>
      </c>
      <c r="M5" s="712" t="s">
        <v>78</v>
      </c>
      <c r="N5" s="712" t="s">
        <v>563</v>
      </c>
      <c r="P5" s="712" t="s">
        <v>74</v>
      </c>
    </row>
    <row r="6" spans="1:16" ht="12.75" customHeight="1">
      <c r="A6" s="381"/>
      <c r="B6" s="740"/>
      <c r="C6" s="735"/>
      <c r="D6" s="735"/>
      <c r="E6" s="735"/>
      <c r="F6" s="735"/>
      <c r="G6" s="735"/>
      <c r="H6" s="735"/>
      <c r="I6" s="735"/>
      <c r="J6" s="735"/>
      <c r="K6" s="735"/>
      <c r="L6" s="740"/>
      <c r="M6" s="722"/>
      <c r="N6" s="722"/>
      <c r="P6" s="722"/>
    </row>
    <row r="7" spans="1:16" ht="12.75" customHeight="1">
      <c r="A7" s="381"/>
      <c r="B7" s="740"/>
      <c r="C7" s="735"/>
      <c r="D7" s="735"/>
      <c r="E7" s="735"/>
      <c r="F7" s="735"/>
      <c r="G7" s="735"/>
      <c r="H7" s="735"/>
      <c r="I7" s="735"/>
      <c r="J7" s="735"/>
      <c r="K7" s="735"/>
      <c r="L7" s="740"/>
      <c r="M7" s="722"/>
      <c r="N7" s="722"/>
      <c r="P7" s="722"/>
    </row>
    <row r="8" spans="1:16" ht="12.75" customHeight="1">
      <c r="A8" s="381"/>
      <c r="B8" s="438" t="s">
        <v>39</v>
      </c>
      <c r="C8" s="327" t="s">
        <v>39</v>
      </c>
      <c r="D8" s="327" t="s">
        <v>39</v>
      </c>
      <c r="E8" s="327" t="s">
        <v>39</v>
      </c>
      <c r="F8" s="327" t="s">
        <v>39</v>
      </c>
      <c r="G8" s="327" t="s">
        <v>39</v>
      </c>
      <c r="H8" s="327" t="s">
        <v>39</v>
      </c>
      <c r="I8" s="327" t="s">
        <v>39</v>
      </c>
      <c r="J8" s="327" t="s">
        <v>39</v>
      </c>
      <c r="K8" s="327" t="s">
        <v>39</v>
      </c>
      <c r="L8" s="327" t="s">
        <v>39</v>
      </c>
      <c r="M8" s="421" t="s">
        <v>39</v>
      </c>
      <c r="N8" s="447" t="s">
        <v>39</v>
      </c>
      <c r="P8" s="421" t="s">
        <v>39</v>
      </c>
    </row>
    <row r="9" spans="1:16" ht="15.75" customHeight="1">
      <c r="A9" s="441" t="s">
        <v>51</v>
      </c>
      <c r="B9" s="443">
        <f>SUM(B10:B230)</f>
        <v>21744.483259000004</v>
      </c>
      <c r="C9" s="432">
        <f t="shared" ref="C9:P9" si="0">SUM(C10:C230)</f>
        <v>801.79599199999996</v>
      </c>
      <c r="D9" s="432">
        <f t="shared" si="0"/>
        <v>6066.2090779999999</v>
      </c>
      <c r="E9" s="432">
        <f t="shared" si="0"/>
        <v>6.7145999999999997E-2</v>
      </c>
      <c r="F9" s="432">
        <f t="shared" si="0"/>
        <v>5831.2404349999997</v>
      </c>
      <c r="G9" s="432">
        <f t="shared" si="0"/>
        <v>2.471034</v>
      </c>
      <c r="H9" s="432">
        <f t="shared" si="0"/>
        <v>20556.072874999994</v>
      </c>
      <c r="I9" s="432">
        <f t="shared" si="0"/>
        <v>738.808269</v>
      </c>
      <c r="J9" s="432">
        <f t="shared" si="0"/>
        <v>485.06983899999983</v>
      </c>
      <c r="K9" s="432">
        <f t="shared" si="0"/>
        <v>918.44188700000007</v>
      </c>
      <c r="L9" s="433">
        <f t="shared" si="0"/>
        <v>646.63991999999985</v>
      </c>
      <c r="M9" s="433">
        <f t="shared" si="0"/>
        <v>36046.816475</v>
      </c>
      <c r="N9" s="433">
        <f t="shared" si="0"/>
        <v>57791.299734000007</v>
      </c>
      <c r="O9" s="436"/>
      <c r="P9" s="433">
        <f t="shared" si="0"/>
        <v>6412054.5682179993</v>
      </c>
    </row>
    <row r="10" spans="1:16" s="61" customFormat="1" ht="12.75" customHeight="1">
      <c r="A10" s="367" t="s">
        <v>437</v>
      </c>
      <c r="B10" s="535">
        <v>0</v>
      </c>
      <c r="C10" s="324">
        <v>0</v>
      </c>
      <c r="D10" s="324">
        <v>0</v>
      </c>
      <c r="E10" s="324">
        <v>0</v>
      </c>
      <c r="F10" s="324">
        <v>0</v>
      </c>
      <c r="G10" s="324">
        <v>0</v>
      </c>
      <c r="H10" s="324">
        <v>0</v>
      </c>
      <c r="I10" s="324">
        <v>0</v>
      </c>
      <c r="J10" s="324">
        <v>0</v>
      </c>
      <c r="K10" s="324">
        <v>0</v>
      </c>
      <c r="L10" s="337">
        <v>0</v>
      </c>
      <c r="M10" s="341">
        <f>SUM(C10:L10)</f>
        <v>0</v>
      </c>
      <c r="N10" s="340">
        <f>SUM(M10,B10)</f>
        <v>0</v>
      </c>
      <c r="P10" s="336">
        <v>0</v>
      </c>
    </row>
    <row r="11" spans="1:16" s="61" customFormat="1" ht="12.75" customHeight="1">
      <c r="A11" s="368" t="s">
        <v>460</v>
      </c>
      <c r="B11" s="336">
        <v>0</v>
      </c>
      <c r="C11" s="324">
        <v>0</v>
      </c>
      <c r="D11" s="324">
        <v>0</v>
      </c>
      <c r="E11" s="324">
        <v>0</v>
      </c>
      <c r="F11" s="324">
        <v>0</v>
      </c>
      <c r="G11" s="324">
        <v>0</v>
      </c>
      <c r="H11" s="324">
        <v>0</v>
      </c>
      <c r="I11" s="324">
        <v>0</v>
      </c>
      <c r="J11" s="324">
        <v>0</v>
      </c>
      <c r="K11" s="324">
        <v>0</v>
      </c>
      <c r="L11" s="337">
        <v>0</v>
      </c>
      <c r="M11" s="336">
        <f t="shared" ref="M11:M74" si="1">SUM(C11:L11)</f>
        <v>0</v>
      </c>
      <c r="N11" s="341">
        <f t="shared" ref="N11:N74" si="2">SUM(M11,B11)</f>
        <v>0</v>
      </c>
      <c r="P11" s="336">
        <v>0</v>
      </c>
    </row>
    <row r="12" spans="1:16" s="61" customFormat="1" ht="12.75" customHeight="1">
      <c r="A12" s="368" t="s">
        <v>318</v>
      </c>
      <c r="B12" s="336">
        <v>1270.9494140000002</v>
      </c>
      <c r="C12" s="324">
        <v>0</v>
      </c>
      <c r="D12" s="324">
        <v>0</v>
      </c>
      <c r="E12" s="324">
        <v>0</v>
      </c>
      <c r="F12" s="324">
        <v>0</v>
      </c>
      <c r="G12" s="324">
        <v>0</v>
      </c>
      <c r="H12" s="324">
        <v>0</v>
      </c>
      <c r="I12" s="324">
        <v>0</v>
      </c>
      <c r="J12" s="324">
        <v>0</v>
      </c>
      <c r="K12" s="324">
        <v>0</v>
      </c>
      <c r="L12" s="337">
        <v>0</v>
      </c>
      <c r="M12" s="336">
        <f t="shared" si="1"/>
        <v>0</v>
      </c>
      <c r="N12" s="341">
        <f t="shared" si="2"/>
        <v>1270.9494140000002</v>
      </c>
      <c r="P12" s="336">
        <v>0</v>
      </c>
    </row>
    <row r="13" spans="1:16" s="61" customFormat="1" ht="12.75" customHeight="1">
      <c r="A13" s="368" t="s">
        <v>461</v>
      </c>
      <c r="B13" s="336">
        <v>0</v>
      </c>
      <c r="C13" s="324">
        <v>0</v>
      </c>
      <c r="D13" s="324">
        <v>0</v>
      </c>
      <c r="E13" s="324">
        <v>0</v>
      </c>
      <c r="F13" s="324">
        <v>0</v>
      </c>
      <c r="G13" s="324">
        <v>0</v>
      </c>
      <c r="H13" s="324">
        <v>0</v>
      </c>
      <c r="I13" s="324">
        <v>0</v>
      </c>
      <c r="J13" s="324">
        <v>0</v>
      </c>
      <c r="K13" s="324">
        <v>0</v>
      </c>
      <c r="L13" s="337">
        <v>0</v>
      </c>
      <c r="M13" s="336">
        <f t="shared" si="1"/>
        <v>0</v>
      </c>
      <c r="N13" s="341">
        <f t="shared" si="2"/>
        <v>0</v>
      </c>
      <c r="P13" s="336">
        <v>0</v>
      </c>
    </row>
    <row r="14" spans="1:16" s="61" customFormat="1" ht="12.75" customHeight="1">
      <c r="A14" s="368" t="s">
        <v>462</v>
      </c>
      <c r="B14" s="336">
        <v>0</v>
      </c>
      <c r="C14" s="324">
        <v>0</v>
      </c>
      <c r="D14" s="324">
        <v>0</v>
      </c>
      <c r="E14" s="324">
        <v>0</v>
      </c>
      <c r="F14" s="324">
        <v>0</v>
      </c>
      <c r="G14" s="324">
        <v>0</v>
      </c>
      <c r="H14" s="324">
        <v>0</v>
      </c>
      <c r="I14" s="324">
        <v>0</v>
      </c>
      <c r="J14" s="324">
        <v>0</v>
      </c>
      <c r="K14" s="324">
        <v>0</v>
      </c>
      <c r="L14" s="337">
        <v>0</v>
      </c>
      <c r="M14" s="336">
        <f t="shared" si="1"/>
        <v>0</v>
      </c>
      <c r="N14" s="341">
        <f t="shared" si="2"/>
        <v>0</v>
      </c>
      <c r="P14" s="336">
        <v>0</v>
      </c>
    </row>
    <row r="15" spans="1:16" s="61" customFormat="1" ht="12.75" customHeight="1">
      <c r="A15" s="368" t="s">
        <v>360</v>
      </c>
      <c r="B15" s="336">
        <v>0</v>
      </c>
      <c r="C15" s="324">
        <v>0</v>
      </c>
      <c r="D15" s="324">
        <v>0</v>
      </c>
      <c r="E15" s="324">
        <v>0</v>
      </c>
      <c r="F15" s="324">
        <v>0</v>
      </c>
      <c r="G15" s="324">
        <v>0</v>
      </c>
      <c r="H15" s="324">
        <v>0</v>
      </c>
      <c r="I15" s="324">
        <v>0</v>
      </c>
      <c r="J15" s="324">
        <v>0</v>
      </c>
      <c r="K15" s="324">
        <v>0</v>
      </c>
      <c r="L15" s="337">
        <v>0</v>
      </c>
      <c r="M15" s="336">
        <f t="shared" si="1"/>
        <v>0</v>
      </c>
      <c r="N15" s="341">
        <f t="shared" si="2"/>
        <v>0</v>
      </c>
      <c r="P15" s="336">
        <v>0</v>
      </c>
    </row>
    <row r="16" spans="1:16" s="61" customFormat="1" ht="12.75" customHeight="1">
      <c r="A16" s="368" t="s">
        <v>456</v>
      </c>
      <c r="B16" s="336">
        <v>0</v>
      </c>
      <c r="C16" s="324">
        <v>0</v>
      </c>
      <c r="D16" s="324">
        <v>0</v>
      </c>
      <c r="E16" s="324">
        <v>0</v>
      </c>
      <c r="F16" s="324">
        <v>0</v>
      </c>
      <c r="G16" s="324">
        <v>0</v>
      </c>
      <c r="H16" s="324">
        <v>0</v>
      </c>
      <c r="I16" s="324">
        <v>0</v>
      </c>
      <c r="J16" s="324">
        <v>0</v>
      </c>
      <c r="K16" s="324">
        <v>0</v>
      </c>
      <c r="L16" s="337">
        <v>0</v>
      </c>
      <c r="M16" s="336">
        <f t="shared" si="1"/>
        <v>0</v>
      </c>
      <c r="N16" s="341">
        <f t="shared" si="2"/>
        <v>0</v>
      </c>
      <c r="P16" s="336">
        <v>0</v>
      </c>
    </row>
    <row r="17" spans="1:16" s="61" customFormat="1" ht="12.75" customHeight="1">
      <c r="A17" s="368" t="s">
        <v>345</v>
      </c>
      <c r="B17" s="336">
        <v>0</v>
      </c>
      <c r="C17" s="324">
        <v>92.712183999999993</v>
      </c>
      <c r="D17" s="324">
        <v>0</v>
      </c>
      <c r="E17" s="324">
        <v>0</v>
      </c>
      <c r="F17" s="324">
        <v>0</v>
      </c>
      <c r="G17" s="324">
        <v>0</v>
      </c>
      <c r="H17" s="324">
        <v>0</v>
      </c>
      <c r="I17" s="324">
        <v>0</v>
      </c>
      <c r="J17" s="324">
        <v>0</v>
      </c>
      <c r="K17" s="324">
        <v>0</v>
      </c>
      <c r="L17" s="337">
        <v>0</v>
      </c>
      <c r="M17" s="336">
        <f t="shared" si="1"/>
        <v>92.712183999999993</v>
      </c>
      <c r="N17" s="341">
        <f t="shared" si="2"/>
        <v>92.712183999999993</v>
      </c>
      <c r="P17" s="336">
        <v>0</v>
      </c>
    </row>
    <row r="18" spans="1:16" s="61" customFormat="1" ht="12.75" customHeight="1">
      <c r="A18" s="368" t="s">
        <v>463</v>
      </c>
      <c r="B18" s="336">
        <v>0</v>
      </c>
      <c r="C18" s="324">
        <v>0</v>
      </c>
      <c r="D18" s="324">
        <v>0</v>
      </c>
      <c r="E18" s="324">
        <v>0</v>
      </c>
      <c r="F18" s="324">
        <v>0</v>
      </c>
      <c r="G18" s="324">
        <v>0</v>
      </c>
      <c r="H18" s="324">
        <v>0</v>
      </c>
      <c r="I18" s="324">
        <v>0</v>
      </c>
      <c r="J18" s="324">
        <v>0</v>
      </c>
      <c r="K18" s="324">
        <v>0</v>
      </c>
      <c r="L18" s="337">
        <v>0</v>
      </c>
      <c r="M18" s="336">
        <f t="shared" si="1"/>
        <v>0</v>
      </c>
      <c r="N18" s="341">
        <f t="shared" si="2"/>
        <v>0</v>
      </c>
      <c r="P18" s="336">
        <v>0</v>
      </c>
    </row>
    <row r="19" spans="1:16" s="61" customFormat="1" ht="12.75" customHeight="1">
      <c r="A19" s="368" t="s">
        <v>464</v>
      </c>
      <c r="B19" s="336">
        <v>0</v>
      </c>
      <c r="C19" s="324">
        <v>0</v>
      </c>
      <c r="D19" s="324">
        <v>0</v>
      </c>
      <c r="E19" s="324">
        <v>0</v>
      </c>
      <c r="F19" s="324">
        <v>0</v>
      </c>
      <c r="G19" s="324">
        <v>0</v>
      </c>
      <c r="H19" s="324">
        <v>0</v>
      </c>
      <c r="I19" s="324">
        <v>0</v>
      </c>
      <c r="J19" s="324">
        <v>0</v>
      </c>
      <c r="K19" s="324">
        <v>0</v>
      </c>
      <c r="L19" s="337">
        <v>0</v>
      </c>
      <c r="M19" s="336">
        <f t="shared" si="1"/>
        <v>0</v>
      </c>
      <c r="N19" s="341">
        <f t="shared" si="2"/>
        <v>0</v>
      </c>
      <c r="P19" s="336">
        <v>0</v>
      </c>
    </row>
    <row r="20" spans="1:16" s="61" customFormat="1" ht="12.75" customHeight="1">
      <c r="A20" s="368" t="s">
        <v>184</v>
      </c>
      <c r="B20" s="336">
        <v>1.3800000000000002E-4</v>
      </c>
      <c r="C20" s="324">
        <v>0</v>
      </c>
      <c r="D20" s="324">
        <v>0</v>
      </c>
      <c r="E20" s="324">
        <v>0</v>
      </c>
      <c r="F20" s="324">
        <v>0</v>
      </c>
      <c r="G20" s="324">
        <v>0</v>
      </c>
      <c r="H20" s="324">
        <v>0</v>
      </c>
      <c r="I20" s="324">
        <v>0</v>
      </c>
      <c r="J20" s="324">
        <v>0.15947099999999997</v>
      </c>
      <c r="K20" s="324">
        <v>0</v>
      </c>
      <c r="L20" s="337">
        <v>0.16300000000000001</v>
      </c>
      <c r="M20" s="336">
        <f t="shared" si="1"/>
        <v>0.32247099999999995</v>
      </c>
      <c r="N20" s="341">
        <f t="shared" si="2"/>
        <v>0.32260899999999998</v>
      </c>
      <c r="P20" s="336">
        <v>0</v>
      </c>
    </row>
    <row r="21" spans="1:16" s="61" customFormat="1" ht="12.75" customHeight="1">
      <c r="A21" s="368" t="s">
        <v>362</v>
      </c>
      <c r="B21" s="336">
        <v>92.684149000000005</v>
      </c>
      <c r="C21" s="324">
        <v>0</v>
      </c>
      <c r="D21" s="324">
        <v>0</v>
      </c>
      <c r="E21" s="324">
        <v>0</v>
      </c>
      <c r="F21" s="324">
        <v>0</v>
      </c>
      <c r="G21" s="324">
        <v>0</v>
      </c>
      <c r="H21" s="324">
        <v>0</v>
      </c>
      <c r="I21" s="324">
        <v>0</v>
      </c>
      <c r="J21" s="324">
        <v>0</v>
      </c>
      <c r="K21" s="324">
        <v>0</v>
      </c>
      <c r="L21" s="337">
        <v>0</v>
      </c>
      <c r="M21" s="336">
        <f t="shared" si="1"/>
        <v>0</v>
      </c>
      <c r="N21" s="341">
        <f t="shared" si="2"/>
        <v>92.684149000000005</v>
      </c>
      <c r="P21" s="336">
        <v>0</v>
      </c>
    </row>
    <row r="22" spans="1:16" s="61" customFormat="1" ht="12.75" customHeight="1">
      <c r="A22" s="368" t="s">
        <v>465</v>
      </c>
      <c r="B22" s="336">
        <v>0</v>
      </c>
      <c r="C22" s="324">
        <v>0</v>
      </c>
      <c r="D22" s="324">
        <v>0</v>
      </c>
      <c r="E22" s="324">
        <v>0</v>
      </c>
      <c r="F22" s="324">
        <v>0</v>
      </c>
      <c r="G22" s="324">
        <v>0</v>
      </c>
      <c r="H22" s="324">
        <v>0</v>
      </c>
      <c r="I22" s="324">
        <v>0</v>
      </c>
      <c r="J22" s="324">
        <v>0</v>
      </c>
      <c r="K22" s="324">
        <v>0</v>
      </c>
      <c r="L22" s="337">
        <v>0</v>
      </c>
      <c r="M22" s="336">
        <f t="shared" si="1"/>
        <v>0</v>
      </c>
      <c r="N22" s="341">
        <f t="shared" si="2"/>
        <v>0</v>
      </c>
      <c r="P22" s="336">
        <v>0</v>
      </c>
    </row>
    <row r="23" spans="1:16" s="61" customFormat="1" ht="12.75" customHeight="1">
      <c r="A23" s="368" t="s">
        <v>341</v>
      </c>
      <c r="B23" s="336">
        <v>0.40248499999999998</v>
      </c>
      <c r="C23" s="324">
        <v>0</v>
      </c>
      <c r="D23" s="324">
        <v>0</v>
      </c>
      <c r="E23" s="324">
        <v>0</v>
      </c>
      <c r="F23" s="324">
        <v>0</v>
      </c>
      <c r="G23" s="324">
        <v>0</v>
      </c>
      <c r="H23" s="324">
        <v>0</v>
      </c>
      <c r="I23" s="324">
        <v>0</v>
      </c>
      <c r="J23" s="324">
        <v>0.30553599999999997</v>
      </c>
      <c r="K23" s="324">
        <v>68.14819</v>
      </c>
      <c r="L23" s="337">
        <v>0</v>
      </c>
      <c r="M23" s="336">
        <f t="shared" si="1"/>
        <v>68.453726000000003</v>
      </c>
      <c r="N23" s="341">
        <f t="shared" si="2"/>
        <v>68.856211000000002</v>
      </c>
      <c r="P23" s="336">
        <v>0</v>
      </c>
    </row>
    <row r="24" spans="1:16" s="61" customFormat="1" ht="12.75" customHeight="1">
      <c r="A24" s="368" t="s">
        <v>403</v>
      </c>
      <c r="B24" s="336">
        <v>0</v>
      </c>
      <c r="C24" s="324">
        <v>0</v>
      </c>
      <c r="D24" s="324">
        <v>0</v>
      </c>
      <c r="E24" s="324">
        <v>0</v>
      </c>
      <c r="F24" s="324">
        <v>0</v>
      </c>
      <c r="G24" s="324">
        <v>0</v>
      </c>
      <c r="H24" s="324">
        <v>0</v>
      </c>
      <c r="I24" s="324">
        <v>0</v>
      </c>
      <c r="J24" s="324">
        <v>0</v>
      </c>
      <c r="K24" s="324">
        <v>0</v>
      </c>
      <c r="L24" s="337">
        <v>0</v>
      </c>
      <c r="M24" s="336">
        <f t="shared" si="1"/>
        <v>0</v>
      </c>
      <c r="N24" s="341">
        <f t="shared" si="2"/>
        <v>0</v>
      </c>
      <c r="P24" s="336">
        <v>0</v>
      </c>
    </row>
    <row r="25" spans="1:16" s="61" customFormat="1" ht="12.75" customHeight="1">
      <c r="A25" s="368" t="s">
        <v>466</v>
      </c>
      <c r="B25" s="336">
        <v>0</v>
      </c>
      <c r="C25" s="324">
        <v>0</v>
      </c>
      <c r="D25" s="324">
        <v>0</v>
      </c>
      <c r="E25" s="324">
        <v>0</v>
      </c>
      <c r="F25" s="324">
        <v>0</v>
      </c>
      <c r="G25" s="324">
        <v>0</v>
      </c>
      <c r="H25" s="324">
        <v>0</v>
      </c>
      <c r="I25" s="324">
        <v>0</v>
      </c>
      <c r="J25" s="324">
        <v>0</v>
      </c>
      <c r="K25" s="324">
        <v>0</v>
      </c>
      <c r="L25" s="337">
        <v>0</v>
      </c>
      <c r="M25" s="336">
        <f t="shared" si="1"/>
        <v>0</v>
      </c>
      <c r="N25" s="341">
        <f t="shared" si="2"/>
        <v>0</v>
      </c>
      <c r="P25" s="336">
        <v>0</v>
      </c>
    </row>
    <row r="26" spans="1:16" s="61" customFormat="1" ht="12.75" customHeight="1">
      <c r="A26" s="368" t="s">
        <v>458</v>
      </c>
      <c r="B26" s="336">
        <v>0</v>
      </c>
      <c r="C26" s="324">
        <v>0</v>
      </c>
      <c r="D26" s="324">
        <v>0</v>
      </c>
      <c r="E26" s="324">
        <v>0</v>
      </c>
      <c r="F26" s="324">
        <v>0</v>
      </c>
      <c r="G26" s="324">
        <v>0</v>
      </c>
      <c r="H26" s="324">
        <v>0</v>
      </c>
      <c r="I26" s="324">
        <v>0</v>
      </c>
      <c r="J26" s="324">
        <v>0</v>
      </c>
      <c r="K26" s="324">
        <v>0</v>
      </c>
      <c r="L26" s="337">
        <v>0</v>
      </c>
      <c r="M26" s="336">
        <f t="shared" si="1"/>
        <v>0</v>
      </c>
      <c r="N26" s="341">
        <f t="shared" si="2"/>
        <v>0</v>
      </c>
      <c r="P26" s="336">
        <v>0</v>
      </c>
    </row>
    <row r="27" spans="1:16" s="61" customFormat="1" ht="12.75" customHeight="1">
      <c r="A27" s="368" t="s">
        <v>185</v>
      </c>
      <c r="B27" s="336">
        <v>0.19544799999999998</v>
      </c>
      <c r="C27" s="324">
        <v>0</v>
      </c>
      <c r="D27" s="324">
        <v>1.5409999999999998E-3</v>
      </c>
      <c r="E27" s="324">
        <v>0</v>
      </c>
      <c r="F27" s="324">
        <v>0.84273599999999993</v>
      </c>
      <c r="G27" s="324">
        <v>0</v>
      </c>
      <c r="H27" s="324">
        <v>3.9473000000000001E-2</v>
      </c>
      <c r="I27" s="324">
        <v>0</v>
      </c>
      <c r="J27" s="324">
        <v>6.497590999999999</v>
      </c>
      <c r="K27" s="324">
        <v>4.0267999999999998E-2</v>
      </c>
      <c r="L27" s="337">
        <v>52.711004999999993</v>
      </c>
      <c r="M27" s="336">
        <f t="shared" si="1"/>
        <v>60.13261399999999</v>
      </c>
      <c r="N27" s="341">
        <f t="shared" si="2"/>
        <v>60.328061999999989</v>
      </c>
      <c r="P27" s="336">
        <v>0</v>
      </c>
    </row>
    <row r="28" spans="1:16" s="61" customFormat="1" ht="12.75" customHeight="1">
      <c r="A28" s="368" t="s">
        <v>410</v>
      </c>
      <c r="B28" s="336">
        <v>0</v>
      </c>
      <c r="C28" s="324">
        <v>0</v>
      </c>
      <c r="D28" s="324">
        <v>0</v>
      </c>
      <c r="E28" s="324">
        <v>0</v>
      </c>
      <c r="F28" s="324">
        <v>0</v>
      </c>
      <c r="G28" s="324">
        <v>0</v>
      </c>
      <c r="H28" s="324">
        <v>0</v>
      </c>
      <c r="I28" s="324">
        <v>0</v>
      </c>
      <c r="J28" s="324">
        <v>0</v>
      </c>
      <c r="K28" s="324">
        <v>0</v>
      </c>
      <c r="L28" s="337">
        <v>0</v>
      </c>
      <c r="M28" s="336">
        <f t="shared" si="1"/>
        <v>0</v>
      </c>
      <c r="N28" s="341">
        <f t="shared" si="2"/>
        <v>0</v>
      </c>
      <c r="P28" s="336">
        <v>0</v>
      </c>
    </row>
    <row r="29" spans="1:16" s="61" customFormat="1" ht="12.75" customHeight="1">
      <c r="A29" s="368" t="s">
        <v>467</v>
      </c>
      <c r="B29" s="336">
        <v>0</v>
      </c>
      <c r="C29" s="324">
        <v>0</v>
      </c>
      <c r="D29" s="324">
        <v>0</v>
      </c>
      <c r="E29" s="324">
        <v>0</v>
      </c>
      <c r="F29" s="324">
        <v>0</v>
      </c>
      <c r="G29" s="324">
        <v>0</v>
      </c>
      <c r="H29" s="324">
        <v>0</v>
      </c>
      <c r="I29" s="324">
        <v>0</v>
      </c>
      <c r="J29" s="324">
        <v>0</v>
      </c>
      <c r="K29" s="324">
        <v>0</v>
      </c>
      <c r="L29" s="337">
        <v>0</v>
      </c>
      <c r="M29" s="336">
        <f t="shared" si="1"/>
        <v>0</v>
      </c>
      <c r="N29" s="341">
        <f t="shared" si="2"/>
        <v>0</v>
      </c>
      <c r="P29" s="336">
        <v>0</v>
      </c>
    </row>
    <row r="30" spans="1:16" s="61" customFormat="1" ht="12.75" customHeight="1">
      <c r="A30" s="368" t="s">
        <v>468</v>
      </c>
      <c r="B30" s="336">
        <v>0</v>
      </c>
      <c r="C30" s="324">
        <v>0</v>
      </c>
      <c r="D30" s="324">
        <v>0</v>
      </c>
      <c r="E30" s="324">
        <v>0</v>
      </c>
      <c r="F30" s="324">
        <v>0</v>
      </c>
      <c r="G30" s="324">
        <v>0</v>
      </c>
      <c r="H30" s="324">
        <v>0</v>
      </c>
      <c r="I30" s="324">
        <v>0</v>
      </c>
      <c r="J30" s="324">
        <v>0</v>
      </c>
      <c r="K30" s="324">
        <v>0</v>
      </c>
      <c r="L30" s="337">
        <v>0</v>
      </c>
      <c r="M30" s="336">
        <f t="shared" si="1"/>
        <v>0</v>
      </c>
      <c r="N30" s="341">
        <f t="shared" si="2"/>
        <v>0</v>
      </c>
      <c r="P30" s="336">
        <v>0</v>
      </c>
    </row>
    <row r="31" spans="1:16" s="61" customFormat="1" ht="12.75" customHeight="1">
      <c r="A31" s="368" t="s">
        <v>469</v>
      </c>
      <c r="B31" s="336">
        <v>0</v>
      </c>
      <c r="C31" s="324">
        <v>0</v>
      </c>
      <c r="D31" s="324">
        <v>0</v>
      </c>
      <c r="E31" s="324">
        <v>0</v>
      </c>
      <c r="F31" s="324">
        <v>0</v>
      </c>
      <c r="G31" s="324">
        <v>0</v>
      </c>
      <c r="H31" s="324">
        <v>0</v>
      </c>
      <c r="I31" s="324">
        <v>0</v>
      </c>
      <c r="J31" s="324">
        <v>0</v>
      </c>
      <c r="K31" s="324">
        <v>0</v>
      </c>
      <c r="L31" s="337">
        <v>0</v>
      </c>
      <c r="M31" s="336">
        <f t="shared" si="1"/>
        <v>0</v>
      </c>
      <c r="N31" s="341">
        <f t="shared" si="2"/>
        <v>0</v>
      </c>
      <c r="P31" s="336">
        <v>0</v>
      </c>
    </row>
    <row r="32" spans="1:16" s="61" customFormat="1" ht="12.75" customHeight="1">
      <c r="A32" s="368" t="s">
        <v>470</v>
      </c>
      <c r="B32" s="336">
        <v>0</v>
      </c>
      <c r="C32" s="324">
        <v>0</v>
      </c>
      <c r="D32" s="324">
        <v>0</v>
      </c>
      <c r="E32" s="324">
        <v>0</v>
      </c>
      <c r="F32" s="324">
        <v>0</v>
      </c>
      <c r="G32" s="324">
        <v>0</v>
      </c>
      <c r="H32" s="324">
        <v>0</v>
      </c>
      <c r="I32" s="324">
        <v>0</v>
      </c>
      <c r="J32" s="324">
        <v>0</v>
      </c>
      <c r="K32" s="324">
        <v>0</v>
      </c>
      <c r="L32" s="337">
        <v>0</v>
      </c>
      <c r="M32" s="336">
        <f t="shared" si="1"/>
        <v>0</v>
      </c>
      <c r="N32" s="341">
        <f t="shared" si="2"/>
        <v>0</v>
      </c>
      <c r="P32" s="336">
        <v>0</v>
      </c>
    </row>
    <row r="33" spans="1:16" s="61" customFormat="1" ht="12.75" customHeight="1">
      <c r="A33" s="368" t="s">
        <v>471</v>
      </c>
      <c r="B33" s="336">
        <v>0</v>
      </c>
      <c r="C33" s="324">
        <v>0</v>
      </c>
      <c r="D33" s="324">
        <v>0</v>
      </c>
      <c r="E33" s="324">
        <v>0</v>
      </c>
      <c r="F33" s="324">
        <v>0</v>
      </c>
      <c r="G33" s="324">
        <v>0</v>
      </c>
      <c r="H33" s="324">
        <v>0</v>
      </c>
      <c r="I33" s="324">
        <v>0</v>
      </c>
      <c r="J33" s="324">
        <v>0</v>
      </c>
      <c r="K33" s="324">
        <v>0</v>
      </c>
      <c r="L33" s="337">
        <v>0</v>
      </c>
      <c r="M33" s="336">
        <f t="shared" si="1"/>
        <v>0</v>
      </c>
      <c r="N33" s="341">
        <f t="shared" si="2"/>
        <v>0</v>
      </c>
      <c r="P33" s="336">
        <v>0</v>
      </c>
    </row>
    <row r="34" spans="1:16" s="61" customFormat="1" ht="12.75" customHeight="1">
      <c r="A34" s="368" t="s">
        <v>472</v>
      </c>
      <c r="B34" s="336">
        <v>0</v>
      </c>
      <c r="C34" s="324">
        <v>0</v>
      </c>
      <c r="D34" s="324">
        <v>0</v>
      </c>
      <c r="E34" s="324">
        <v>0</v>
      </c>
      <c r="F34" s="324">
        <v>0</v>
      </c>
      <c r="G34" s="324">
        <v>0</v>
      </c>
      <c r="H34" s="324">
        <v>0</v>
      </c>
      <c r="I34" s="324">
        <v>0</v>
      </c>
      <c r="J34" s="324">
        <v>0</v>
      </c>
      <c r="K34" s="324">
        <v>0</v>
      </c>
      <c r="L34" s="337">
        <v>0</v>
      </c>
      <c r="M34" s="336">
        <f t="shared" si="1"/>
        <v>0</v>
      </c>
      <c r="N34" s="341">
        <f t="shared" si="2"/>
        <v>0</v>
      </c>
      <c r="P34" s="336">
        <v>0</v>
      </c>
    </row>
    <row r="35" spans="1:16" s="61" customFormat="1" ht="12.75" customHeight="1">
      <c r="A35" s="368" t="s">
        <v>330</v>
      </c>
      <c r="B35" s="336">
        <v>0</v>
      </c>
      <c r="C35" s="324">
        <v>0</v>
      </c>
      <c r="D35" s="324">
        <v>0</v>
      </c>
      <c r="E35" s="324">
        <v>0</v>
      </c>
      <c r="F35" s="324">
        <v>0</v>
      </c>
      <c r="G35" s="324">
        <v>0</v>
      </c>
      <c r="H35" s="324">
        <v>0</v>
      </c>
      <c r="I35" s="324">
        <v>0</v>
      </c>
      <c r="J35" s="324">
        <v>0.26170599999999999</v>
      </c>
      <c r="K35" s="324">
        <v>0</v>
      </c>
      <c r="L35" s="337">
        <v>0</v>
      </c>
      <c r="M35" s="336">
        <f t="shared" si="1"/>
        <v>0.26170599999999999</v>
      </c>
      <c r="N35" s="341">
        <f t="shared" si="2"/>
        <v>0.26170599999999999</v>
      </c>
      <c r="P35" s="336">
        <v>0</v>
      </c>
    </row>
    <row r="36" spans="1:16" s="61" customFormat="1" ht="12.75" customHeight="1">
      <c r="A36" s="368" t="s">
        <v>636</v>
      </c>
      <c r="B36" s="336">
        <v>1425.5305590000003</v>
      </c>
      <c r="C36" s="324">
        <v>0</v>
      </c>
      <c r="D36" s="324">
        <v>0</v>
      </c>
      <c r="E36" s="324">
        <v>0</v>
      </c>
      <c r="F36" s="324">
        <v>0</v>
      </c>
      <c r="G36" s="324">
        <v>0</v>
      </c>
      <c r="H36" s="324">
        <v>0</v>
      </c>
      <c r="I36" s="324">
        <v>0</v>
      </c>
      <c r="J36" s="324">
        <v>2.5000000000000001E-5</v>
      </c>
      <c r="K36" s="324">
        <v>0</v>
      </c>
      <c r="L36" s="337">
        <v>0</v>
      </c>
      <c r="M36" s="336">
        <f t="shared" si="1"/>
        <v>2.5000000000000001E-5</v>
      </c>
      <c r="N36" s="341">
        <f t="shared" si="2"/>
        <v>1425.5305840000003</v>
      </c>
      <c r="P36" s="336">
        <v>0</v>
      </c>
    </row>
    <row r="37" spans="1:16" s="61" customFormat="1" ht="12.75" customHeight="1">
      <c r="A37" s="368" t="s">
        <v>332</v>
      </c>
      <c r="B37" s="336">
        <v>0</v>
      </c>
      <c r="C37" s="324">
        <v>0</v>
      </c>
      <c r="D37" s="324">
        <v>0</v>
      </c>
      <c r="E37" s="324">
        <v>0</v>
      </c>
      <c r="F37" s="324">
        <v>0</v>
      </c>
      <c r="G37" s="324">
        <v>0</v>
      </c>
      <c r="H37" s="324">
        <v>0</v>
      </c>
      <c r="I37" s="324">
        <v>0</v>
      </c>
      <c r="J37" s="324">
        <v>0</v>
      </c>
      <c r="K37" s="324">
        <v>0</v>
      </c>
      <c r="L37" s="337">
        <v>0</v>
      </c>
      <c r="M37" s="336">
        <f t="shared" si="1"/>
        <v>0</v>
      </c>
      <c r="N37" s="341">
        <f t="shared" si="2"/>
        <v>0</v>
      </c>
      <c r="P37" s="336">
        <v>0</v>
      </c>
    </row>
    <row r="38" spans="1:16" s="61" customFormat="1" ht="12.75" customHeight="1">
      <c r="A38" s="368" t="s">
        <v>414</v>
      </c>
      <c r="B38" s="336">
        <v>0</v>
      </c>
      <c r="C38" s="324">
        <v>0</v>
      </c>
      <c r="D38" s="324">
        <v>0</v>
      </c>
      <c r="E38" s="324">
        <v>0</v>
      </c>
      <c r="F38" s="324">
        <v>0</v>
      </c>
      <c r="G38" s="324">
        <v>0</v>
      </c>
      <c r="H38" s="324">
        <v>0</v>
      </c>
      <c r="I38" s="324">
        <v>0</v>
      </c>
      <c r="J38" s="324">
        <v>0</v>
      </c>
      <c r="K38" s="324">
        <v>0</v>
      </c>
      <c r="L38" s="337">
        <v>0</v>
      </c>
      <c r="M38" s="336">
        <f t="shared" si="1"/>
        <v>0</v>
      </c>
      <c r="N38" s="341">
        <f t="shared" si="2"/>
        <v>0</v>
      </c>
      <c r="P38" s="336">
        <v>0</v>
      </c>
    </row>
    <row r="39" spans="1:16" s="61" customFormat="1" ht="12.75" customHeight="1">
      <c r="A39" s="368" t="s">
        <v>473</v>
      </c>
      <c r="B39" s="336">
        <v>0</v>
      </c>
      <c r="C39" s="324">
        <v>0</v>
      </c>
      <c r="D39" s="324">
        <v>0</v>
      </c>
      <c r="E39" s="324">
        <v>0</v>
      </c>
      <c r="F39" s="324">
        <v>0</v>
      </c>
      <c r="G39" s="324">
        <v>0</v>
      </c>
      <c r="H39" s="324">
        <v>0</v>
      </c>
      <c r="I39" s="324">
        <v>0</v>
      </c>
      <c r="J39" s="324">
        <v>0</v>
      </c>
      <c r="K39" s="324">
        <v>0</v>
      </c>
      <c r="L39" s="337">
        <v>0</v>
      </c>
      <c r="M39" s="336">
        <f t="shared" si="1"/>
        <v>0</v>
      </c>
      <c r="N39" s="341">
        <f t="shared" si="2"/>
        <v>0</v>
      </c>
      <c r="P39" s="336">
        <v>0</v>
      </c>
    </row>
    <row r="40" spans="1:16" s="61" customFormat="1" ht="12.75" customHeight="1">
      <c r="A40" s="368" t="s">
        <v>475</v>
      </c>
      <c r="B40" s="336">
        <v>0</v>
      </c>
      <c r="C40" s="324">
        <v>0</v>
      </c>
      <c r="D40" s="324">
        <v>0</v>
      </c>
      <c r="E40" s="324">
        <v>0</v>
      </c>
      <c r="F40" s="324">
        <v>0</v>
      </c>
      <c r="G40" s="324">
        <v>0</v>
      </c>
      <c r="H40" s="324">
        <v>0</v>
      </c>
      <c r="I40" s="324">
        <v>0</v>
      </c>
      <c r="J40" s="324">
        <v>0</v>
      </c>
      <c r="K40" s="324">
        <v>0</v>
      </c>
      <c r="L40" s="337">
        <v>0</v>
      </c>
      <c r="M40" s="336">
        <f t="shared" si="1"/>
        <v>0</v>
      </c>
      <c r="N40" s="341">
        <f t="shared" si="2"/>
        <v>0</v>
      </c>
      <c r="P40" s="336">
        <v>0</v>
      </c>
    </row>
    <row r="41" spans="1:16" s="61" customFormat="1" ht="12.75" customHeight="1">
      <c r="A41" s="368" t="s">
        <v>407</v>
      </c>
      <c r="B41" s="336">
        <v>0</v>
      </c>
      <c r="C41" s="324">
        <v>0</v>
      </c>
      <c r="D41" s="324">
        <v>0</v>
      </c>
      <c r="E41" s="324">
        <v>0</v>
      </c>
      <c r="F41" s="324">
        <v>0</v>
      </c>
      <c r="G41" s="324">
        <v>0</v>
      </c>
      <c r="H41" s="324">
        <v>0</v>
      </c>
      <c r="I41" s="324">
        <v>0</v>
      </c>
      <c r="J41" s="324">
        <v>0</v>
      </c>
      <c r="K41" s="324">
        <v>0</v>
      </c>
      <c r="L41" s="337">
        <v>0</v>
      </c>
      <c r="M41" s="336">
        <f t="shared" si="1"/>
        <v>0</v>
      </c>
      <c r="N41" s="341">
        <f t="shared" si="2"/>
        <v>0</v>
      </c>
      <c r="P41" s="336">
        <v>0</v>
      </c>
    </row>
    <row r="42" spans="1:16" s="61" customFormat="1" ht="12.75" customHeight="1">
      <c r="A42" s="368" t="s">
        <v>474</v>
      </c>
      <c r="B42" s="336">
        <v>0</v>
      </c>
      <c r="C42" s="324">
        <v>0</v>
      </c>
      <c r="D42" s="324">
        <v>0</v>
      </c>
      <c r="E42" s="324">
        <v>0</v>
      </c>
      <c r="F42" s="324">
        <v>0</v>
      </c>
      <c r="G42" s="324">
        <v>0</v>
      </c>
      <c r="H42" s="324">
        <v>0</v>
      </c>
      <c r="I42" s="324">
        <v>0</v>
      </c>
      <c r="J42" s="324">
        <v>0</v>
      </c>
      <c r="K42" s="324">
        <v>0</v>
      </c>
      <c r="L42" s="337">
        <v>0</v>
      </c>
      <c r="M42" s="336">
        <f t="shared" si="1"/>
        <v>0</v>
      </c>
      <c r="N42" s="341">
        <f t="shared" si="2"/>
        <v>0</v>
      </c>
      <c r="P42" s="336">
        <v>0</v>
      </c>
    </row>
    <row r="43" spans="1:16" s="61" customFormat="1" ht="12.75" customHeight="1">
      <c r="A43" s="368" t="s">
        <v>186</v>
      </c>
      <c r="B43" s="336">
        <v>6.7410000000000005E-3</v>
      </c>
      <c r="C43" s="324">
        <v>0</v>
      </c>
      <c r="D43" s="324">
        <v>3.57E-4</v>
      </c>
      <c r="E43" s="324">
        <v>1.818E-3</v>
      </c>
      <c r="F43" s="324">
        <v>0</v>
      </c>
      <c r="G43" s="324">
        <v>0</v>
      </c>
      <c r="H43" s="324">
        <v>0</v>
      </c>
      <c r="I43" s="324">
        <v>0</v>
      </c>
      <c r="J43" s="324">
        <v>0.95121100000000003</v>
      </c>
      <c r="K43" s="324">
        <v>0.17521700000000001</v>
      </c>
      <c r="L43" s="337">
        <v>3.0185E-2</v>
      </c>
      <c r="M43" s="336">
        <f t="shared" si="1"/>
        <v>1.1587879999999999</v>
      </c>
      <c r="N43" s="341">
        <f t="shared" si="2"/>
        <v>1.165529</v>
      </c>
      <c r="P43" s="336">
        <v>0</v>
      </c>
    </row>
    <row r="44" spans="1:16" s="61" customFormat="1" ht="12.75" customHeight="1">
      <c r="A44" s="368" t="s">
        <v>454</v>
      </c>
      <c r="B44" s="336">
        <v>0</v>
      </c>
      <c r="C44" s="324">
        <v>0</v>
      </c>
      <c r="D44" s="324">
        <v>0</v>
      </c>
      <c r="E44" s="324">
        <v>0</v>
      </c>
      <c r="F44" s="324">
        <v>0</v>
      </c>
      <c r="G44" s="324">
        <v>0</v>
      </c>
      <c r="H44" s="324">
        <v>0</v>
      </c>
      <c r="I44" s="324">
        <v>0</v>
      </c>
      <c r="J44" s="324">
        <v>0</v>
      </c>
      <c r="K44" s="324">
        <v>0</v>
      </c>
      <c r="L44" s="337">
        <v>0</v>
      </c>
      <c r="M44" s="336">
        <f t="shared" si="1"/>
        <v>0</v>
      </c>
      <c r="N44" s="341">
        <f t="shared" si="2"/>
        <v>0</v>
      </c>
      <c r="P44" s="336">
        <v>0</v>
      </c>
    </row>
    <row r="45" spans="1:16" s="61" customFormat="1" ht="12.75" customHeight="1">
      <c r="A45" s="368" t="s">
        <v>476</v>
      </c>
      <c r="B45" s="336">
        <v>0</v>
      </c>
      <c r="C45" s="324">
        <v>0</v>
      </c>
      <c r="D45" s="324">
        <v>0</v>
      </c>
      <c r="E45" s="324">
        <v>0</v>
      </c>
      <c r="F45" s="324">
        <v>0</v>
      </c>
      <c r="G45" s="324">
        <v>0</v>
      </c>
      <c r="H45" s="324">
        <v>0</v>
      </c>
      <c r="I45" s="324">
        <v>0</v>
      </c>
      <c r="J45" s="324">
        <v>0</v>
      </c>
      <c r="K45" s="324">
        <v>0</v>
      </c>
      <c r="L45" s="337">
        <v>0</v>
      </c>
      <c r="M45" s="336">
        <f t="shared" si="1"/>
        <v>0</v>
      </c>
      <c r="N45" s="341">
        <f t="shared" si="2"/>
        <v>0</v>
      </c>
      <c r="P45" s="336">
        <v>0</v>
      </c>
    </row>
    <row r="46" spans="1:16" s="61" customFormat="1" ht="12.75" customHeight="1">
      <c r="A46" s="368" t="s">
        <v>209</v>
      </c>
      <c r="B46" s="336">
        <v>0</v>
      </c>
      <c r="C46" s="324">
        <v>0</v>
      </c>
      <c r="D46" s="324">
        <v>0</v>
      </c>
      <c r="E46" s="324">
        <v>0</v>
      </c>
      <c r="F46" s="324">
        <v>0</v>
      </c>
      <c r="G46" s="324">
        <v>0</v>
      </c>
      <c r="H46" s="324">
        <v>0</v>
      </c>
      <c r="I46" s="324">
        <v>0</v>
      </c>
      <c r="J46" s="324">
        <v>2.2700000000000002E-4</v>
      </c>
      <c r="K46" s="324">
        <v>0</v>
      </c>
      <c r="L46" s="337">
        <v>0</v>
      </c>
      <c r="M46" s="336">
        <f t="shared" si="1"/>
        <v>2.2700000000000002E-4</v>
      </c>
      <c r="N46" s="341">
        <f t="shared" si="2"/>
        <v>2.2700000000000002E-4</v>
      </c>
      <c r="P46" s="336">
        <v>0</v>
      </c>
    </row>
    <row r="47" spans="1:16" s="61" customFormat="1" ht="12.75" customHeight="1">
      <c r="A47" s="368" t="s">
        <v>637</v>
      </c>
      <c r="B47" s="336">
        <v>1.4319999999999999E-3</v>
      </c>
      <c r="C47" s="324">
        <v>0.46034999999999998</v>
      </c>
      <c r="D47" s="324">
        <v>155.77821500000002</v>
      </c>
      <c r="E47" s="324">
        <v>0</v>
      </c>
      <c r="F47" s="324">
        <v>750.32721600000002</v>
      </c>
      <c r="G47" s="324">
        <v>0</v>
      </c>
      <c r="H47" s="324">
        <v>2863.2968300000007</v>
      </c>
      <c r="I47" s="324">
        <v>8.2908600000000003</v>
      </c>
      <c r="J47" s="324">
        <v>5.2765739999999992</v>
      </c>
      <c r="K47" s="324">
        <v>109.49335500000001</v>
      </c>
      <c r="L47" s="337">
        <v>91.057350999999997</v>
      </c>
      <c r="M47" s="336">
        <f t="shared" si="1"/>
        <v>3983.9807510000005</v>
      </c>
      <c r="N47" s="341">
        <f t="shared" si="2"/>
        <v>3983.9821830000005</v>
      </c>
      <c r="P47" s="336">
        <v>0</v>
      </c>
    </row>
    <row r="48" spans="1:16" s="61" customFormat="1" ht="12.75" customHeight="1">
      <c r="A48" s="368" t="s">
        <v>393</v>
      </c>
      <c r="B48" s="336">
        <v>2.7440000000000003E-3</v>
      </c>
      <c r="C48" s="324">
        <v>8.0950000000000015E-3</v>
      </c>
      <c r="D48" s="324">
        <v>45.819108</v>
      </c>
      <c r="E48" s="324">
        <v>0</v>
      </c>
      <c r="F48" s="324">
        <v>247.82351399999999</v>
      </c>
      <c r="G48" s="324">
        <v>0</v>
      </c>
      <c r="H48" s="324">
        <v>699.36890099999994</v>
      </c>
      <c r="I48" s="324">
        <v>2.1727430000000001</v>
      </c>
      <c r="J48" s="324">
        <v>4.7534E-2</v>
      </c>
      <c r="K48" s="324">
        <v>39.373933000000008</v>
      </c>
      <c r="L48" s="337">
        <v>5.4728969999999988</v>
      </c>
      <c r="M48" s="336">
        <f t="shared" si="1"/>
        <v>1040.0867250000001</v>
      </c>
      <c r="N48" s="341">
        <f t="shared" si="2"/>
        <v>1040.089469</v>
      </c>
      <c r="P48" s="336">
        <v>0</v>
      </c>
    </row>
    <row r="49" spans="1:16" s="61" customFormat="1" ht="12.75" customHeight="1">
      <c r="A49" s="368" t="s">
        <v>349</v>
      </c>
      <c r="B49" s="336">
        <v>0</v>
      </c>
      <c r="C49" s="324">
        <v>0</v>
      </c>
      <c r="D49" s="324">
        <v>0</v>
      </c>
      <c r="E49" s="324">
        <v>0</v>
      </c>
      <c r="F49" s="324">
        <v>0</v>
      </c>
      <c r="G49" s="324">
        <v>0</v>
      </c>
      <c r="H49" s="324">
        <v>0</v>
      </c>
      <c r="I49" s="324">
        <v>0</v>
      </c>
      <c r="J49" s="324">
        <v>0</v>
      </c>
      <c r="K49" s="324">
        <v>0</v>
      </c>
      <c r="L49" s="337">
        <v>0</v>
      </c>
      <c r="M49" s="336">
        <f t="shared" si="1"/>
        <v>0</v>
      </c>
      <c r="N49" s="341">
        <f t="shared" si="2"/>
        <v>0</v>
      </c>
      <c r="P49" s="336">
        <v>0</v>
      </c>
    </row>
    <row r="50" spans="1:16" s="61" customFormat="1" ht="12.75" customHeight="1">
      <c r="A50" s="368" t="s">
        <v>394</v>
      </c>
      <c r="B50" s="336">
        <v>0</v>
      </c>
      <c r="C50" s="324">
        <v>0</v>
      </c>
      <c r="D50" s="324">
        <v>0</v>
      </c>
      <c r="E50" s="324">
        <v>0</v>
      </c>
      <c r="F50" s="324">
        <v>0</v>
      </c>
      <c r="G50" s="324">
        <v>0</v>
      </c>
      <c r="H50" s="324">
        <v>0</v>
      </c>
      <c r="I50" s="324">
        <v>0</v>
      </c>
      <c r="J50" s="324">
        <v>0</v>
      </c>
      <c r="K50" s="324">
        <v>0</v>
      </c>
      <c r="L50" s="337">
        <v>0</v>
      </c>
      <c r="M50" s="336">
        <f t="shared" si="1"/>
        <v>0</v>
      </c>
      <c r="N50" s="341">
        <f t="shared" si="2"/>
        <v>0</v>
      </c>
      <c r="P50" s="336">
        <v>0</v>
      </c>
    </row>
    <row r="51" spans="1:16" s="61" customFormat="1" ht="12.75" customHeight="1">
      <c r="A51" s="368" t="s">
        <v>550</v>
      </c>
      <c r="B51" s="336">
        <v>0</v>
      </c>
      <c r="C51" s="324">
        <v>0</v>
      </c>
      <c r="D51" s="324">
        <v>0</v>
      </c>
      <c r="E51" s="324">
        <v>0</v>
      </c>
      <c r="F51" s="324">
        <v>0</v>
      </c>
      <c r="G51" s="324">
        <v>0</v>
      </c>
      <c r="H51" s="324">
        <v>0</v>
      </c>
      <c r="I51" s="324">
        <v>0</v>
      </c>
      <c r="J51" s="324">
        <v>0</v>
      </c>
      <c r="K51" s="324">
        <v>0</v>
      </c>
      <c r="L51" s="337">
        <v>0</v>
      </c>
      <c r="M51" s="336">
        <f t="shared" si="1"/>
        <v>0</v>
      </c>
      <c r="N51" s="341">
        <f t="shared" si="2"/>
        <v>0</v>
      </c>
      <c r="P51" s="336">
        <v>0</v>
      </c>
    </row>
    <row r="52" spans="1:16" s="61" customFormat="1" ht="12.75" customHeight="1">
      <c r="A52" s="368" t="s">
        <v>477</v>
      </c>
      <c r="B52" s="336">
        <v>0</v>
      </c>
      <c r="C52" s="324">
        <v>0</v>
      </c>
      <c r="D52" s="324">
        <v>0</v>
      </c>
      <c r="E52" s="324">
        <v>0</v>
      </c>
      <c r="F52" s="324">
        <v>0</v>
      </c>
      <c r="G52" s="324">
        <v>0</v>
      </c>
      <c r="H52" s="324">
        <v>0</v>
      </c>
      <c r="I52" s="324">
        <v>0</v>
      </c>
      <c r="J52" s="324">
        <v>0</v>
      </c>
      <c r="K52" s="324">
        <v>0</v>
      </c>
      <c r="L52" s="337">
        <v>0</v>
      </c>
      <c r="M52" s="336">
        <f t="shared" si="1"/>
        <v>0</v>
      </c>
      <c r="N52" s="341">
        <f t="shared" si="2"/>
        <v>0</v>
      </c>
      <c r="P52" s="336">
        <v>0</v>
      </c>
    </row>
    <row r="53" spans="1:16" s="61" customFormat="1" ht="12.75" customHeight="1">
      <c r="A53" s="368" t="s">
        <v>334</v>
      </c>
      <c r="B53" s="336">
        <v>437.68550199999999</v>
      </c>
      <c r="C53" s="324">
        <v>0</v>
      </c>
      <c r="D53" s="324">
        <v>0</v>
      </c>
      <c r="E53" s="324">
        <v>0</v>
      </c>
      <c r="F53" s="324">
        <v>0</v>
      </c>
      <c r="G53" s="324">
        <v>0</v>
      </c>
      <c r="H53" s="324">
        <v>0</v>
      </c>
      <c r="I53" s="324">
        <v>0</v>
      </c>
      <c r="J53" s="324">
        <v>0</v>
      </c>
      <c r="K53" s="324">
        <v>0</v>
      </c>
      <c r="L53" s="337">
        <v>0</v>
      </c>
      <c r="M53" s="336">
        <f t="shared" si="1"/>
        <v>0</v>
      </c>
      <c r="N53" s="341">
        <f t="shared" si="2"/>
        <v>437.68550199999999</v>
      </c>
      <c r="P53" s="336">
        <v>0</v>
      </c>
    </row>
    <row r="54" spans="1:16" s="61" customFormat="1" ht="12.75" customHeight="1">
      <c r="A54" s="368" t="s">
        <v>478</v>
      </c>
      <c r="B54" s="336">
        <v>0</v>
      </c>
      <c r="C54" s="324">
        <v>0</v>
      </c>
      <c r="D54" s="324">
        <v>0</v>
      </c>
      <c r="E54" s="324">
        <v>0</v>
      </c>
      <c r="F54" s="324">
        <v>0</v>
      </c>
      <c r="G54" s="324">
        <v>0</v>
      </c>
      <c r="H54" s="324">
        <v>0</v>
      </c>
      <c r="I54" s="324">
        <v>0</v>
      </c>
      <c r="J54" s="324">
        <v>0</v>
      </c>
      <c r="K54" s="324">
        <v>0</v>
      </c>
      <c r="L54" s="337">
        <v>0</v>
      </c>
      <c r="M54" s="336">
        <f t="shared" si="1"/>
        <v>0</v>
      </c>
      <c r="N54" s="341">
        <f t="shared" si="2"/>
        <v>0</v>
      </c>
      <c r="P54" s="336">
        <v>0</v>
      </c>
    </row>
    <row r="55" spans="1:16" s="61" customFormat="1" ht="12.75" customHeight="1">
      <c r="A55" s="368" t="s">
        <v>479</v>
      </c>
      <c r="B55" s="336">
        <v>0</v>
      </c>
      <c r="C55" s="324">
        <v>0</v>
      </c>
      <c r="D55" s="324">
        <v>0</v>
      </c>
      <c r="E55" s="324">
        <v>0</v>
      </c>
      <c r="F55" s="324">
        <v>0</v>
      </c>
      <c r="G55" s="324">
        <v>0</v>
      </c>
      <c r="H55" s="324">
        <v>0</v>
      </c>
      <c r="I55" s="324">
        <v>0</v>
      </c>
      <c r="J55" s="324">
        <v>0</v>
      </c>
      <c r="K55" s="324">
        <v>0</v>
      </c>
      <c r="L55" s="337">
        <v>0</v>
      </c>
      <c r="M55" s="336">
        <f t="shared" si="1"/>
        <v>0</v>
      </c>
      <c r="N55" s="341">
        <f t="shared" si="2"/>
        <v>0</v>
      </c>
      <c r="P55" s="336">
        <v>0</v>
      </c>
    </row>
    <row r="56" spans="1:16" s="61" customFormat="1" ht="12.75" customHeight="1">
      <c r="A56" s="368" t="s">
        <v>551</v>
      </c>
      <c r="B56" s="336">
        <v>0</v>
      </c>
      <c r="C56" s="324">
        <v>0</v>
      </c>
      <c r="D56" s="324">
        <v>0</v>
      </c>
      <c r="E56" s="324">
        <v>0</v>
      </c>
      <c r="F56" s="324">
        <v>0</v>
      </c>
      <c r="G56" s="324">
        <v>0</v>
      </c>
      <c r="H56" s="324">
        <v>0</v>
      </c>
      <c r="I56" s="324">
        <v>0</v>
      </c>
      <c r="J56" s="324">
        <v>0</v>
      </c>
      <c r="K56" s="324">
        <v>0</v>
      </c>
      <c r="L56" s="337">
        <v>0</v>
      </c>
      <c r="M56" s="336">
        <f t="shared" si="1"/>
        <v>0</v>
      </c>
      <c r="N56" s="341">
        <f t="shared" si="2"/>
        <v>0</v>
      </c>
      <c r="P56" s="336">
        <v>0</v>
      </c>
    </row>
    <row r="57" spans="1:16" s="61" customFormat="1" ht="12.75" customHeight="1">
      <c r="A57" s="368" t="s">
        <v>328</v>
      </c>
      <c r="B57" s="336">
        <v>0</v>
      </c>
      <c r="C57" s="324">
        <v>0</v>
      </c>
      <c r="D57" s="324">
        <v>0</v>
      </c>
      <c r="E57" s="324">
        <v>0</v>
      </c>
      <c r="F57" s="324">
        <v>0</v>
      </c>
      <c r="G57" s="324">
        <v>0</v>
      </c>
      <c r="H57" s="324">
        <v>0.42830000000000001</v>
      </c>
      <c r="I57" s="324">
        <v>0</v>
      </c>
      <c r="J57" s="324">
        <v>0</v>
      </c>
      <c r="K57" s="324">
        <v>0.15048900000000001</v>
      </c>
      <c r="L57" s="337">
        <v>0</v>
      </c>
      <c r="M57" s="336">
        <f t="shared" si="1"/>
        <v>0.578789</v>
      </c>
      <c r="N57" s="341">
        <f t="shared" si="2"/>
        <v>0.578789</v>
      </c>
      <c r="P57" s="336">
        <v>0</v>
      </c>
    </row>
    <row r="58" spans="1:16" s="61" customFormat="1" ht="12.75" customHeight="1">
      <c r="A58" s="368" t="s">
        <v>480</v>
      </c>
      <c r="B58" s="336">
        <v>0</v>
      </c>
      <c r="C58" s="324">
        <v>0</v>
      </c>
      <c r="D58" s="324">
        <v>0</v>
      </c>
      <c r="E58" s="324">
        <v>0</v>
      </c>
      <c r="F58" s="324">
        <v>0</v>
      </c>
      <c r="G58" s="324">
        <v>0</v>
      </c>
      <c r="H58" s="324">
        <v>0</v>
      </c>
      <c r="I58" s="324">
        <v>0</v>
      </c>
      <c r="J58" s="324">
        <v>0</v>
      </c>
      <c r="K58" s="324">
        <v>0</v>
      </c>
      <c r="L58" s="337">
        <v>0</v>
      </c>
      <c r="M58" s="336">
        <f t="shared" si="1"/>
        <v>0</v>
      </c>
      <c r="N58" s="341">
        <f t="shared" si="2"/>
        <v>0</v>
      </c>
      <c r="P58" s="336">
        <v>0</v>
      </c>
    </row>
    <row r="59" spans="1:16" s="61" customFormat="1" ht="12.75" customHeight="1">
      <c r="A59" s="368" t="s">
        <v>481</v>
      </c>
      <c r="B59" s="336">
        <v>0</v>
      </c>
      <c r="C59" s="324">
        <v>0</v>
      </c>
      <c r="D59" s="324">
        <v>0</v>
      </c>
      <c r="E59" s="324">
        <v>0</v>
      </c>
      <c r="F59" s="324">
        <v>0</v>
      </c>
      <c r="G59" s="324">
        <v>0</v>
      </c>
      <c r="H59" s="324">
        <v>0</v>
      </c>
      <c r="I59" s="324">
        <v>5.8151000000000001E-2</v>
      </c>
      <c r="J59" s="324">
        <v>9.1711000000000015E-2</v>
      </c>
      <c r="K59" s="324">
        <v>0</v>
      </c>
      <c r="L59" s="337">
        <v>0</v>
      </c>
      <c r="M59" s="336">
        <f t="shared" si="1"/>
        <v>0.14986200000000002</v>
      </c>
      <c r="N59" s="341">
        <f t="shared" si="2"/>
        <v>0.14986200000000002</v>
      </c>
      <c r="P59" s="336">
        <v>0</v>
      </c>
    </row>
    <row r="60" spans="1:16" s="61" customFormat="1" ht="12.75" customHeight="1">
      <c r="A60" s="368" t="s">
        <v>202</v>
      </c>
      <c r="B60" s="336">
        <v>0</v>
      </c>
      <c r="C60" s="324">
        <v>0</v>
      </c>
      <c r="D60" s="324">
        <v>0</v>
      </c>
      <c r="E60" s="324">
        <v>0</v>
      </c>
      <c r="F60" s="324">
        <v>0</v>
      </c>
      <c r="G60" s="324">
        <v>0</v>
      </c>
      <c r="H60" s="324">
        <v>0</v>
      </c>
      <c r="I60" s="324">
        <v>0</v>
      </c>
      <c r="J60" s="324">
        <v>3.0969999999999999E-3</v>
      </c>
      <c r="K60" s="324">
        <v>0.20224</v>
      </c>
      <c r="L60" s="337">
        <v>0</v>
      </c>
      <c r="M60" s="336">
        <f t="shared" si="1"/>
        <v>0.20533699999999999</v>
      </c>
      <c r="N60" s="341">
        <f t="shared" si="2"/>
        <v>0.20533699999999999</v>
      </c>
      <c r="P60" s="336">
        <v>0</v>
      </c>
    </row>
    <row r="61" spans="1:16" s="61" customFormat="1" ht="12.75" customHeight="1">
      <c r="A61" s="368" t="s">
        <v>187</v>
      </c>
      <c r="B61" s="336">
        <v>5.2800000000000004E-4</v>
      </c>
      <c r="C61" s="324">
        <v>0</v>
      </c>
      <c r="D61" s="324">
        <v>0</v>
      </c>
      <c r="E61" s="324">
        <v>0</v>
      </c>
      <c r="F61" s="324">
        <v>0</v>
      </c>
      <c r="G61" s="324">
        <v>0</v>
      </c>
      <c r="H61" s="324">
        <v>0</v>
      </c>
      <c r="I61" s="324">
        <v>0</v>
      </c>
      <c r="J61" s="324">
        <v>4.3387000000000002E-2</v>
      </c>
      <c r="K61" s="324">
        <v>0</v>
      </c>
      <c r="L61" s="337">
        <v>1.4999999999999999E-5</v>
      </c>
      <c r="M61" s="336">
        <f t="shared" si="1"/>
        <v>4.3402000000000003E-2</v>
      </c>
      <c r="N61" s="341">
        <f t="shared" si="2"/>
        <v>4.3930000000000004E-2</v>
      </c>
      <c r="P61" s="336">
        <v>0</v>
      </c>
    </row>
    <row r="62" spans="1:16" s="61" customFormat="1" ht="12.75" customHeight="1">
      <c r="A62" s="368" t="s">
        <v>482</v>
      </c>
      <c r="B62" s="336">
        <v>0</v>
      </c>
      <c r="C62" s="324">
        <v>0</v>
      </c>
      <c r="D62" s="324">
        <v>0</v>
      </c>
      <c r="E62" s="324">
        <v>0</v>
      </c>
      <c r="F62" s="324">
        <v>0</v>
      </c>
      <c r="G62" s="324">
        <v>0</v>
      </c>
      <c r="H62" s="324">
        <v>0</v>
      </c>
      <c r="I62" s="324">
        <v>0</v>
      </c>
      <c r="J62" s="324">
        <v>0</v>
      </c>
      <c r="K62" s="324">
        <v>0</v>
      </c>
      <c r="L62" s="337">
        <v>0</v>
      </c>
      <c r="M62" s="336">
        <f t="shared" si="1"/>
        <v>0</v>
      </c>
      <c r="N62" s="341">
        <f t="shared" si="2"/>
        <v>0</v>
      </c>
      <c r="P62" s="336">
        <v>0</v>
      </c>
    </row>
    <row r="63" spans="1:16" s="61" customFormat="1" ht="12.75" customHeight="1">
      <c r="A63" s="368" t="s">
        <v>483</v>
      </c>
      <c r="B63" s="336">
        <v>0</v>
      </c>
      <c r="C63" s="324">
        <v>0</v>
      </c>
      <c r="D63" s="324">
        <v>0</v>
      </c>
      <c r="E63" s="324">
        <v>0</v>
      </c>
      <c r="F63" s="324">
        <v>0</v>
      </c>
      <c r="G63" s="324">
        <v>0</v>
      </c>
      <c r="H63" s="324">
        <v>0</v>
      </c>
      <c r="I63" s="324">
        <v>0</v>
      </c>
      <c r="J63" s="324">
        <v>0</v>
      </c>
      <c r="K63" s="324">
        <v>0</v>
      </c>
      <c r="L63" s="337">
        <v>0</v>
      </c>
      <c r="M63" s="336">
        <f t="shared" si="1"/>
        <v>0</v>
      </c>
      <c r="N63" s="341">
        <f t="shared" si="2"/>
        <v>0</v>
      </c>
      <c r="P63" s="336">
        <v>0</v>
      </c>
    </row>
    <row r="64" spans="1:16" s="61" customFormat="1" ht="12.75" customHeight="1">
      <c r="A64" s="368" t="s">
        <v>484</v>
      </c>
      <c r="B64" s="336">
        <v>0</v>
      </c>
      <c r="C64" s="324">
        <v>0</v>
      </c>
      <c r="D64" s="324">
        <v>0</v>
      </c>
      <c r="E64" s="324">
        <v>0</v>
      </c>
      <c r="F64" s="324">
        <v>0</v>
      </c>
      <c r="G64" s="324">
        <v>0</v>
      </c>
      <c r="H64" s="324">
        <v>0</v>
      </c>
      <c r="I64" s="324">
        <v>0</v>
      </c>
      <c r="J64" s="324">
        <v>0</v>
      </c>
      <c r="K64" s="324">
        <v>0</v>
      </c>
      <c r="L64" s="337">
        <v>0</v>
      </c>
      <c r="M64" s="336">
        <f t="shared" si="1"/>
        <v>0</v>
      </c>
      <c r="N64" s="341">
        <f t="shared" si="2"/>
        <v>0</v>
      </c>
      <c r="P64" s="336">
        <v>0</v>
      </c>
    </row>
    <row r="65" spans="1:16" s="61" customFormat="1" ht="12.75" customHeight="1">
      <c r="A65" s="368" t="s">
        <v>485</v>
      </c>
      <c r="B65" s="336">
        <v>0</v>
      </c>
      <c r="C65" s="324">
        <v>0</v>
      </c>
      <c r="D65" s="324">
        <v>0</v>
      </c>
      <c r="E65" s="324">
        <v>0</v>
      </c>
      <c r="F65" s="324">
        <v>0</v>
      </c>
      <c r="G65" s="324">
        <v>0</v>
      </c>
      <c r="H65" s="324">
        <v>0</v>
      </c>
      <c r="I65" s="324">
        <v>0</v>
      </c>
      <c r="J65" s="324">
        <v>0</v>
      </c>
      <c r="K65" s="324">
        <v>0</v>
      </c>
      <c r="L65" s="337">
        <v>0</v>
      </c>
      <c r="M65" s="336">
        <f t="shared" si="1"/>
        <v>0</v>
      </c>
      <c r="N65" s="341">
        <f t="shared" si="2"/>
        <v>0</v>
      </c>
      <c r="P65" s="336">
        <v>0</v>
      </c>
    </row>
    <row r="66" spans="1:16" s="61" customFormat="1" ht="12.75" customHeight="1">
      <c r="A66" s="368" t="s">
        <v>329</v>
      </c>
      <c r="B66" s="336">
        <v>0</v>
      </c>
      <c r="C66" s="324">
        <v>0</v>
      </c>
      <c r="D66" s="324">
        <v>0</v>
      </c>
      <c r="E66" s="324">
        <v>0</v>
      </c>
      <c r="F66" s="324">
        <v>0</v>
      </c>
      <c r="G66" s="324">
        <v>0</v>
      </c>
      <c r="H66" s="324">
        <v>0</v>
      </c>
      <c r="I66" s="324">
        <v>0</v>
      </c>
      <c r="J66" s="324">
        <v>7.8577000000000008E-2</v>
      </c>
      <c r="K66" s="324">
        <v>0</v>
      </c>
      <c r="L66" s="337">
        <v>0</v>
      </c>
      <c r="M66" s="336">
        <f t="shared" si="1"/>
        <v>7.8577000000000008E-2</v>
      </c>
      <c r="N66" s="341">
        <f t="shared" si="2"/>
        <v>7.8577000000000008E-2</v>
      </c>
      <c r="P66" s="336">
        <v>0</v>
      </c>
    </row>
    <row r="67" spans="1:16" s="61" customFormat="1" ht="12.75" customHeight="1">
      <c r="A67" s="368" t="s">
        <v>486</v>
      </c>
      <c r="B67" s="336">
        <v>0</v>
      </c>
      <c r="C67" s="324">
        <v>0</v>
      </c>
      <c r="D67" s="324">
        <v>0</v>
      </c>
      <c r="E67" s="324">
        <v>0</v>
      </c>
      <c r="F67" s="324">
        <v>0</v>
      </c>
      <c r="G67" s="324">
        <v>0</v>
      </c>
      <c r="H67" s="324">
        <v>0</v>
      </c>
      <c r="I67" s="324">
        <v>0</v>
      </c>
      <c r="J67" s="324">
        <v>0</v>
      </c>
      <c r="K67" s="324">
        <v>0</v>
      </c>
      <c r="L67" s="337">
        <v>0</v>
      </c>
      <c r="M67" s="336">
        <f t="shared" si="1"/>
        <v>0</v>
      </c>
      <c r="N67" s="341">
        <f t="shared" si="2"/>
        <v>0</v>
      </c>
      <c r="P67" s="336">
        <v>0</v>
      </c>
    </row>
    <row r="68" spans="1:16" s="61" customFormat="1" ht="12.75" customHeight="1">
      <c r="A68" s="368" t="s">
        <v>335</v>
      </c>
      <c r="B68" s="336">
        <v>0</v>
      </c>
      <c r="C68" s="324">
        <v>0</v>
      </c>
      <c r="D68" s="324">
        <v>0</v>
      </c>
      <c r="E68" s="324">
        <v>0</v>
      </c>
      <c r="F68" s="324">
        <v>0</v>
      </c>
      <c r="G68" s="324">
        <v>0</v>
      </c>
      <c r="H68" s="324">
        <v>0</v>
      </c>
      <c r="I68" s="324">
        <v>0</v>
      </c>
      <c r="J68" s="325">
        <v>0</v>
      </c>
      <c r="K68" s="324">
        <v>0</v>
      </c>
      <c r="L68" s="337">
        <v>0</v>
      </c>
      <c r="M68" s="336">
        <f t="shared" si="1"/>
        <v>0</v>
      </c>
      <c r="N68" s="341">
        <f t="shared" si="2"/>
        <v>0</v>
      </c>
      <c r="P68" s="336">
        <v>0</v>
      </c>
    </row>
    <row r="69" spans="1:16" s="61" customFormat="1" ht="12.75" customHeight="1">
      <c r="A69" s="368" t="s">
        <v>487</v>
      </c>
      <c r="B69" s="336">
        <v>0</v>
      </c>
      <c r="C69" s="324">
        <v>0</v>
      </c>
      <c r="D69" s="324">
        <v>0</v>
      </c>
      <c r="E69" s="324">
        <v>0</v>
      </c>
      <c r="F69" s="324">
        <v>0</v>
      </c>
      <c r="G69" s="324">
        <v>0</v>
      </c>
      <c r="H69" s="324">
        <v>0</v>
      </c>
      <c r="I69" s="324">
        <v>0</v>
      </c>
      <c r="J69" s="324">
        <v>0</v>
      </c>
      <c r="K69" s="324">
        <v>0</v>
      </c>
      <c r="L69" s="337">
        <v>0</v>
      </c>
      <c r="M69" s="336">
        <f t="shared" si="1"/>
        <v>0</v>
      </c>
      <c r="N69" s="341">
        <f t="shared" si="2"/>
        <v>0</v>
      </c>
      <c r="P69" s="336">
        <v>0</v>
      </c>
    </row>
    <row r="70" spans="1:16" s="61" customFormat="1" ht="12.75" customHeight="1">
      <c r="A70" s="368" t="s">
        <v>203</v>
      </c>
      <c r="B70" s="336">
        <v>0</v>
      </c>
      <c r="C70" s="324">
        <v>0</v>
      </c>
      <c r="D70" s="324">
        <v>245.61789999999996</v>
      </c>
      <c r="E70" s="324">
        <v>6.3778000000000001E-2</v>
      </c>
      <c r="F70" s="324">
        <v>0</v>
      </c>
      <c r="G70" s="324">
        <v>0</v>
      </c>
      <c r="H70" s="324">
        <v>0</v>
      </c>
      <c r="I70" s="324">
        <v>0</v>
      </c>
      <c r="J70" s="324">
        <v>2.3699999999999999E-4</v>
      </c>
      <c r="K70" s="324">
        <v>0</v>
      </c>
      <c r="L70" s="337">
        <v>0</v>
      </c>
      <c r="M70" s="336">
        <f t="shared" si="1"/>
        <v>245.68191499999998</v>
      </c>
      <c r="N70" s="341">
        <f t="shared" si="2"/>
        <v>245.68191499999998</v>
      </c>
      <c r="P70" s="336">
        <v>0</v>
      </c>
    </row>
    <row r="71" spans="1:16" s="61" customFormat="1" ht="12.75" customHeight="1">
      <c r="A71" s="368" t="s">
        <v>488</v>
      </c>
      <c r="B71" s="336">
        <v>0</v>
      </c>
      <c r="C71" s="324">
        <v>0</v>
      </c>
      <c r="D71" s="324">
        <v>0</v>
      </c>
      <c r="E71" s="324">
        <v>0</v>
      </c>
      <c r="F71" s="324">
        <v>0</v>
      </c>
      <c r="G71" s="324">
        <v>0</v>
      </c>
      <c r="H71" s="324">
        <v>0</v>
      </c>
      <c r="I71" s="324">
        <v>0</v>
      </c>
      <c r="J71" s="324">
        <v>0</v>
      </c>
      <c r="K71" s="324">
        <v>0</v>
      </c>
      <c r="L71" s="337">
        <v>0</v>
      </c>
      <c r="M71" s="336">
        <f t="shared" si="1"/>
        <v>0</v>
      </c>
      <c r="N71" s="341">
        <f t="shared" si="2"/>
        <v>0</v>
      </c>
      <c r="P71" s="336">
        <v>0</v>
      </c>
    </row>
    <row r="72" spans="1:16" s="61" customFormat="1" ht="12.75" customHeight="1">
      <c r="A72" s="368" t="s">
        <v>489</v>
      </c>
      <c r="B72" s="336">
        <v>0</v>
      </c>
      <c r="C72" s="324">
        <v>0</v>
      </c>
      <c r="D72" s="324">
        <v>0</v>
      </c>
      <c r="E72" s="324">
        <v>0</v>
      </c>
      <c r="F72" s="324">
        <v>0</v>
      </c>
      <c r="G72" s="324">
        <v>0</v>
      </c>
      <c r="H72" s="324">
        <v>0</v>
      </c>
      <c r="I72" s="324">
        <v>0</v>
      </c>
      <c r="J72" s="324">
        <v>0</v>
      </c>
      <c r="K72" s="324">
        <v>0</v>
      </c>
      <c r="L72" s="337">
        <v>0</v>
      </c>
      <c r="M72" s="336">
        <f t="shared" si="1"/>
        <v>0</v>
      </c>
      <c r="N72" s="341">
        <f t="shared" si="2"/>
        <v>0</v>
      </c>
      <c r="P72" s="336">
        <v>0</v>
      </c>
    </row>
    <row r="73" spans="1:16" s="61" customFormat="1" ht="12.75" customHeight="1">
      <c r="A73" s="368" t="s">
        <v>350</v>
      </c>
      <c r="B73" s="336">
        <v>0</v>
      </c>
      <c r="C73" s="324">
        <v>0</v>
      </c>
      <c r="D73" s="324">
        <v>0</v>
      </c>
      <c r="E73" s="324">
        <v>0</v>
      </c>
      <c r="F73" s="324">
        <v>0</v>
      </c>
      <c r="G73" s="324">
        <v>0</v>
      </c>
      <c r="H73" s="324">
        <v>0</v>
      </c>
      <c r="I73" s="324">
        <v>0</v>
      </c>
      <c r="J73" s="324">
        <v>0</v>
      </c>
      <c r="K73" s="324">
        <v>0</v>
      </c>
      <c r="L73" s="337">
        <v>0</v>
      </c>
      <c r="M73" s="336">
        <f t="shared" si="1"/>
        <v>0</v>
      </c>
      <c r="N73" s="341">
        <f t="shared" si="2"/>
        <v>0</v>
      </c>
      <c r="P73" s="336">
        <v>0</v>
      </c>
    </row>
    <row r="74" spans="1:16" s="61" customFormat="1" ht="12.75" customHeight="1">
      <c r="A74" s="368" t="s">
        <v>188</v>
      </c>
      <c r="B74" s="336">
        <v>3.86E-4</v>
      </c>
      <c r="C74" s="324">
        <v>0</v>
      </c>
      <c r="D74" s="324">
        <v>0</v>
      </c>
      <c r="E74" s="324">
        <v>0</v>
      </c>
      <c r="F74" s="324">
        <v>0</v>
      </c>
      <c r="G74" s="324">
        <v>0</v>
      </c>
      <c r="H74" s="324">
        <v>0</v>
      </c>
      <c r="I74" s="324">
        <v>0</v>
      </c>
      <c r="J74" s="324">
        <v>0.30066100000000007</v>
      </c>
      <c r="K74" s="324">
        <v>0</v>
      </c>
      <c r="L74" s="337">
        <v>0</v>
      </c>
      <c r="M74" s="336">
        <f t="shared" si="1"/>
        <v>0.30066100000000007</v>
      </c>
      <c r="N74" s="341">
        <f t="shared" si="2"/>
        <v>0.30104700000000006</v>
      </c>
      <c r="P74" s="336">
        <v>0</v>
      </c>
    </row>
    <row r="75" spans="1:16" s="61" customFormat="1" ht="12.75" customHeight="1">
      <c r="A75" s="368" t="s">
        <v>189</v>
      </c>
      <c r="B75" s="336">
        <v>3.493E-3</v>
      </c>
      <c r="C75" s="324">
        <v>6.6059999999999999E-3</v>
      </c>
      <c r="D75" s="324">
        <v>0.12710399999999999</v>
      </c>
      <c r="E75" s="324">
        <v>0</v>
      </c>
      <c r="F75" s="324">
        <v>2.0799999999999999E-4</v>
      </c>
      <c r="G75" s="324">
        <v>0.241956</v>
      </c>
      <c r="H75" s="324">
        <v>9.7307999999999992E-2</v>
      </c>
      <c r="I75" s="324">
        <v>0.13885700000000001</v>
      </c>
      <c r="J75" s="324">
        <v>1.6940950000000006</v>
      </c>
      <c r="K75" s="324">
        <v>1.8488829999999998</v>
      </c>
      <c r="L75" s="337">
        <v>0.55119399999999996</v>
      </c>
      <c r="M75" s="336">
        <f t="shared" ref="M75:M138" si="3">SUM(C75:L75)</f>
        <v>4.7062110000000006</v>
      </c>
      <c r="N75" s="341">
        <f t="shared" ref="N75:N138" si="4">SUM(M75,B75)</f>
        <v>4.7097040000000003</v>
      </c>
      <c r="P75" s="336">
        <v>0</v>
      </c>
    </row>
    <row r="76" spans="1:16" s="61" customFormat="1" ht="12.75" customHeight="1">
      <c r="A76" s="368" t="s">
        <v>650</v>
      </c>
      <c r="B76" s="336">
        <v>0</v>
      </c>
      <c r="C76" s="324">
        <v>0</v>
      </c>
      <c r="D76" s="324">
        <v>0</v>
      </c>
      <c r="E76" s="324">
        <v>0</v>
      </c>
      <c r="F76" s="324">
        <v>0</v>
      </c>
      <c r="G76" s="324">
        <v>0</v>
      </c>
      <c r="H76" s="324">
        <v>0</v>
      </c>
      <c r="I76" s="324">
        <v>0</v>
      </c>
      <c r="J76" s="324">
        <v>4.6689999999999995E-2</v>
      </c>
      <c r="K76" s="324">
        <v>0</v>
      </c>
      <c r="L76" s="337">
        <v>0</v>
      </c>
      <c r="M76" s="336">
        <f t="shared" si="3"/>
        <v>4.6689999999999995E-2</v>
      </c>
      <c r="N76" s="341">
        <f t="shared" si="4"/>
        <v>4.6689999999999995E-2</v>
      </c>
      <c r="P76" s="336">
        <v>0</v>
      </c>
    </row>
    <row r="77" spans="1:16" s="61" customFormat="1" ht="12.75" customHeight="1">
      <c r="A77" s="368" t="s">
        <v>490</v>
      </c>
      <c r="B77" s="336">
        <v>0</v>
      </c>
      <c r="C77" s="324">
        <v>0</v>
      </c>
      <c r="D77" s="324">
        <v>0</v>
      </c>
      <c r="E77" s="324">
        <v>0</v>
      </c>
      <c r="F77" s="324">
        <v>0</v>
      </c>
      <c r="G77" s="324">
        <v>0</v>
      </c>
      <c r="H77" s="324">
        <v>0</v>
      </c>
      <c r="I77" s="324">
        <v>0</v>
      </c>
      <c r="J77" s="324">
        <v>0</v>
      </c>
      <c r="K77" s="324">
        <v>0</v>
      </c>
      <c r="L77" s="337">
        <v>0</v>
      </c>
      <c r="M77" s="336">
        <f t="shared" si="3"/>
        <v>0</v>
      </c>
      <c r="N77" s="341">
        <f t="shared" si="4"/>
        <v>0</v>
      </c>
      <c r="P77" s="336">
        <v>0</v>
      </c>
    </row>
    <row r="78" spans="1:16" s="61" customFormat="1" ht="12.75" customHeight="1">
      <c r="A78" s="368" t="s">
        <v>353</v>
      </c>
      <c r="B78" s="336">
        <v>0</v>
      </c>
      <c r="C78" s="324">
        <v>0</v>
      </c>
      <c r="D78" s="324">
        <v>0</v>
      </c>
      <c r="E78" s="324">
        <v>0</v>
      </c>
      <c r="F78" s="324">
        <v>0</v>
      </c>
      <c r="G78" s="324">
        <v>0</v>
      </c>
      <c r="H78" s="324">
        <v>0</v>
      </c>
      <c r="I78" s="324">
        <v>0</v>
      </c>
      <c r="J78" s="324">
        <v>0</v>
      </c>
      <c r="K78" s="324">
        <v>0</v>
      </c>
      <c r="L78" s="337">
        <v>0</v>
      </c>
      <c r="M78" s="336">
        <f t="shared" si="3"/>
        <v>0</v>
      </c>
      <c r="N78" s="341">
        <f t="shared" si="4"/>
        <v>0</v>
      </c>
      <c r="P78" s="336">
        <v>0</v>
      </c>
    </row>
    <row r="79" spans="1:16" s="61" customFormat="1" ht="12.75" customHeight="1">
      <c r="A79" s="368" t="s">
        <v>333</v>
      </c>
      <c r="B79" s="336">
        <v>574.29830199999992</v>
      </c>
      <c r="C79" s="324">
        <v>0</v>
      </c>
      <c r="D79" s="324">
        <v>0</v>
      </c>
      <c r="E79" s="324">
        <v>0</v>
      </c>
      <c r="F79" s="324">
        <v>0</v>
      </c>
      <c r="G79" s="324">
        <v>0</v>
      </c>
      <c r="H79" s="324">
        <v>0</v>
      </c>
      <c r="I79" s="324">
        <v>0</v>
      </c>
      <c r="J79" s="324">
        <v>0</v>
      </c>
      <c r="K79" s="324">
        <v>0</v>
      </c>
      <c r="L79" s="337">
        <v>0</v>
      </c>
      <c r="M79" s="336">
        <f t="shared" si="3"/>
        <v>0</v>
      </c>
      <c r="N79" s="341">
        <f t="shared" si="4"/>
        <v>574.29830199999992</v>
      </c>
      <c r="P79" s="336">
        <v>0</v>
      </c>
    </row>
    <row r="80" spans="1:16" s="61" customFormat="1" ht="12.75" customHeight="1">
      <c r="A80" s="368" t="s">
        <v>491</v>
      </c>
      <c r="B80" s="336">
        <v>0</v>
      </c>
      <c r="C80" s="324">
        <v>0</v>
      </c>
      <c r="D80" s="324">
        <v>0</v>
      </c>
      <c r="E80" s="324">
        <v>0</v>
      </c>
      <c r="F80" s="324">
        <v>0</v>
      </c>
      <c r="G80" s="324">
        <v>0</v>
      </c>
      <c r="H80" s="324">
        <v>0</v>
      </c>
      <c r="I80" s="324">
        <v>0</v>
      </c>
      <c r="J80" s="324">
        <v>0</v>
      </c>
      <c r="K80" s="324">
        <v>0</v>
      </c>
      <c r="L80" s="337">
        <v>0</v>
      </c>
      <c r="M80" s="336">
        <f t="shared" si="3"/>
        <v>0</v>
      </c>
      <c r="N80" s="341">
        <f t="shared" si="4"/>
        <v>0</v>
      </c>
      <c r="P80" s="336">
        <v>0</v>
      </c>
    </row>
    <row r="81" spans="1:16" s="61" customFormat="1" ht="12.75" customHeight="1">
      <c r="A81" s="368" t="s">
        <v>492</v>
      </c>
      <c r="B81" s="336">
        <v>0</v>
      </c>
      <c r="C81" s="324">
        <v>0</v>
      </c>
      <c r="D81" s="324">
        <v>0</v>
      </c>
      <c r="E81" s="324">
        <v>0</v>
      </c>
      <c r="F81" s="324">
        <v>0</v>
      </c>
      <c r="G81" s="324">
        <v>0</v>
      </c>
      <c r="H81" s="324">
        <v>0</v>
      </c>
      <c r="I81" s="324">
        <v>0</v>
      </c>
      <c r="J81" s="324">
        <v>0</v>
      </c>
      <c r="K81" s="324">
        <v>0</v>
      </c>
      <c r="L81" s="337">
        <v>0</v>
      </c>
      <c r="M81" s="336">
        <f t="shared" si="3"/>
        <v>0</v>
      </c>
      <c r="N81" s="341">
        <f t="shared" si="4"/>
        <v>0</v>
      </c>
      <c r="P81" s="336">
        <v>0</v>
      </c>
    </row>
    <row r="82" spans="1:16" s="61" customFormat="1" ht="12.75" customHeight="1">
      <c r="A82" s="368" t="s">
        <v>190</v>
      </c>
      <c r="B82" s="336">
        <v>6.0007000000000005E-2</v>
      </c>
      <c r="C82" s="324">
        <v>3.1260000000000003E-3</v>
      </c>
      <c r="D82" s="324">
        <v>2.7254000000000004E-2</v>
      </c>
      <c r="E82" s="324">
        <v>0</v>
      </c>
      <c r="F82" s="324">
        <v>3.9935999999999999E-2</v>
      </c>
      <c r="G82" s="324">
        <v>0</v>
      </c>
      <c r="H82" s="324">
        <v>0.18534700000000001</v>
      </c>
      <c r="I82" s="324">
        <v>0.483234</v>
      </c>
      <c r="J82" s="324">
        <v>7.7728169999999999</v>
      </c>
      <c r="K82" s="324">
        <v>0</v>
      </c>
      <c r="L82" s="337">
        <v>3.3019530000000001</v>
      </c>
      <c r="M82" s="336">
        <f t="shared" si="3"/>
        <v>11.813666999999999</v>
      </c>
      <c r="N82" s="341">
        <f t="shared" si="4"/>
        <v>11.873673999999999</v>
      </c>
      <c r="P82" s="336">
        <v>0</v>
      </c>
    </row>
    <row r="83" spans="1:16" s="61" customFormat="1" ht="12.75" customHeight="1">
      <c r="A83" s="368" t="s">
        <v>355</v>
      </c>
      <c r="B83" s="336">
        <v>0</v>
      </c>
      <c r="C83" s="324">
        <v>0</v>
      </c>
      <c r="D83" s="324">
        <v>0</v>
      </c>
      <c r="E83" s="324">
        <v>0</v>
      </c>
      <c r="F83" s="324">
        <v>0</v>
      </c>
      <c r="G83" s="324">
        <v>0</v>
      </c>
      <c r="H83" s="324">
        <v>0</v>
      </c>
      <c r="I83" s="324">
        <v>0</v>
      </c>
      <c r="J83" s="324">
        <v>0</v>
      </c>
      <c r="K83" s="324">
        <v>0</v>
      </c>
      <c r="L83" s="337">
        <v>0</v>
      </c>
      <c r="M83" s="336">
        <f t="shared" si="3"/>
        <v>0</v>
      </c>
      <c r="N83" s="341">
        <f t="shared" si="4"/>
        <v>0</v>
      </c>
      <c r="P83" s="336">
        <v>0</v>
      </c>
    </row>
    <row r="84" spans="1:16" s="61" customFormat="1" ht="12.75" customHeight="1">
      <c r="A84" s="368" t="s">
        <v>347</v>
      </c>
      <c r="B84" s="336">
        <v>0</v>
      </c>
      <c r="C84" s="324">
        <v>0</v>
      </c>
      <c r="D84" s="324">
        <v>0</v>
      </c>
      <c r="E84" s="324">
        <v>0</v>
      </c>
      <c r="F84" s="324">
        <v>0</v>
      </c>
      <c r="G84" s="324">
        <v>0</v>
      </c>
      <c r="H84" s="324">
        <v>0</v>
      </c>
      <c r="I84" s="324">
        <v>0</v>
      </c>
      <c r="J84" s="324">
        <v>0</v>
      </c>
      <c r="K84" s="324">
        <v>0</v>
      </c>
      <c r="L84" s="337">
        <v>0</v>
      </c>
      <c r="M84" s="336">
        <f t="shared" si="3"/>
        <v>0</v>
      </c>
      <c r="N84" s="341">
        <f t="shared" si="4"/>
        <v>0</v>
      </c>
      <c r="P84" s="336">
        <v>0</v>
      </c>
    </row>
    <row r="85" spans="1:16" s="61" customFormat="1" ht="12.75" customHeight="1">
      <c r="A85" s="368" t="s">
        <v>204</v>
      </c>
      <c r="B85" s="336">
        <v>0</v>
      </c>
      <c r="C85" s="324">
        <v>0</v>
      </c>
      <c r="D85" s="324">
        <v>0</v>
      </c>
      <c r="E85" s="324">
        <v>0</v>
      </c>
      <c r="F85" s="324">
        <v>0</v>
      </c>
      <c r="G85" s="324">
        <v>0</v>
      </c>
      <c r="H85" s="324">
        <v>0</v>
      </c>
      <c r="I85" s="324">
        <v>0</v>
      </c>
      <c r="J85" s="324">
        <v>6.0599999999999998E-4</v>
      </c>
      <c r="K85" s="324">
        <v>0</v>
      </c>
      <c r="L85" s="337">
        <v>1.1321999999999999E-2</v>
      </c>
      <c r="M85" s="336">
        <f t="shared" si="3"/>
        <v>1.1927999999999999E-2</v>
      </c>
      <c r="N85" s="341">
        <f t="shared" si="4"/>
        <v>1.1927999999999999E-2</v>
      </c>
      <c r="P85" s="336">
        <v>0</v>
      </c>
    </row>
    <row r="86" spans="1:16" s="61" customFormat="1" ht="12.75" customHeight="1">
      <c r="A86" s="368" t="s">
        <v>493</v>
      </c>
      <c r="B86" s="336">
        <v>0</v>
      </c>
      <c r="C86" s="324">
        <v>0</v>
      </c>
      <c r="D86" s="324">
        <v>0</v>
      </c>
      <c r="E86" s="324">
        <v>0</v>
      </c>
      <c r="F86" s="324">
        <v>0</v>
      </c>
      <c r="G86" s="324">
        <v>0</v>
      </c>
      <c r="H86" s="324">
        <v>0</v>
      </c>
      <c r="I86" s="324">
        <v>0</v>
      </c>
      <c r="J86" s="324">
        <v>0</v>
      </c>
      <c r="K86" s="324">
        <v>0</v>
      </c>
      <c r="L86" s="337">
        <v>0</v>
      </c>
      <c r="M86" s="336">
        <f t="shared" si="3"/>
        <v>0</v>
      </c>
      <c r="N86" s="341">
        <f t="shared" si="4"/>
        <v>0</v>
      </c>
      <c r="P86" s="336">
        <v>0</v>
      </c>
    </row>
    <row r="87" spans="1:16" s="61" customFormat="1" ht="12.75" customHeight="1">
      <c r="A87" s="368" t="s">
        <v>494</v>
      </c>
      <c r="B87" s="336">
        <v>0</v>
      </c>
      <c r="C87" s="324">
        <v>0</v>
      </c>
      <c r="D87" s="324">
        <v>0</v>
      </c>
      <c r="E87" s="324">
        <v>0</v>
      </c>
      <c r="F87" s="324">
        <v>0</v>
      </c>
      <c r="G87" s="324">
        <v>0</v>
      </c>
      <c r="H87" s="324">
        <v>0</v>
      </c>
      <c r="I87" s="324">
        <v>0</v>
      </c>
      <c r="J87" s="324">
        <v>0</v>
      </c>
      <c r="K87" s="324">
        <v>0</v>
      </c>
      <c r="L87" s="337">
        <v>0</v>
      </c>
      <c r="M87" s="336">
        <f t="shared" si="3"/>
        <v>0</v>
      </c>
      <c r="N87" s="341">
        <f t="shared" si="4"/>
        <v>0</v>
      </c>
      <c r="P87" s="336">
        <v>0</v>
      </c>
    </row>
    <row r="88" spans="1:16" s="61" customFormat="1" ht="12.75" customHeight="1">
      <c r="A88" s="368" t="s">
        <v>495</v>
      </c>
      <c r="B88" s="336">
        <v>0</v>
      </c>
      <c r="C88" s="324">
        <v>0</v>
      </c>
      <c r="D88" s="324">
        <v>0</v>
      </c>
      <c r="E88" s="324">
        <v>0</v>
      </c>
      <c r="F88" s="324">
        <v>0</v>
      </c>
      <c r="G88" s="324">
        <v>0</v>
      </c>
      <c r="H88" s="324">
        <v>0</v>
      </c>
      <c r="I88" s="324">
        <v>0</v>
      </c>
      <c r="J88" s="324">
        <v>0</v>
      </c>
      <c r="K88" s="324">
        <v>0</v>
      </c>
      <c r="L88" s="337">
        <v>0</v>
      </c>
      <c r="M88" s="336">
        <f t="shared" si="3"/>
        <v>0</v>
      </c>
      <c r="N88" s="341">
        <f t="shared" si="4"/>
        <v>0</v>
      </c>
      <c r="P88" s="336">
        <v>0</v>
      </c>
    </row>
    <row r="89" spans="1:16" s="61" customFormat="1" ht="12.75" customHeight="1">
      <c r="A89" s="368" t="s">
        <v>496</v>
      </c>
      <c r="B89" s="336">
        <v>0</v>
      </c>
      <c r="C89" s="324">
        <v>0</v>
      </c>
      <c r="D89" s="324">
        <v>0</v>
      </c>
      <c r="E89" s="324">
        <v>0</v>
      </c>
      <c r="F89" s="324">
        <v>0</v>
      </c>
      <c r="G89" s="324">
        <v>0</v>
      </c>
      <c r="H89" s="324">
        <v>0</v>
      </c>
      <c r="I89" s="324">
        <v>0</v>
      </c>
      <c r="J89" s="324">
        <v>0</v>
      </c>
      <c r="K89" s="324">
        <v>0</v>
      </c>
      <c r="L89" s="337">
        <v>0</v>
      </c>
      <c r="M89" s="336">
        <f t="shared" si="3"/>
        <v>0</v>
      </c>
      <c r="N89" s="341">
        <f t="shared" si="4"/>
        <v>0</v>
      </c>
      <c r="P89" s="336">
        <v>0</v>
      </c>
    </row>
    <row r="90" spans="1:16" s="61" customFormat="1" ht="12.75" customHeight="1">
      <c r="A90" s="368" t="s">
        <v>497</v>
      </c>
      <c r="B90" s="336">
        <v>0</v>
      </c>
      <c r="C90" s="324">
        <v>0</v>
      </c>
      <c r="D90" s="324">
        <v>0</v>
      </c>
      <c r="E90" s="324">
        <v>0</v>
      </c>
      <c r="F90" s="324">
        <v>0</v>
      </c>
      <c r="G90" s="324">
        <v>0</v>
      </c>
      <c r="H90" s="324">
        <v>0</v>
      </c>
      <c r="I90" s="324">
        <v>0</v>
      </c>
      <c r="J90" s="324">
        <v>0</v>
      </c>
      <c r="K90" s="324">
        <v>0</v>
      </c>
      <c r="L90" s="337">
        <v>0</v>
      </c>
      <c r="M90" s="336">
        <f t="shared" si="3"/>
        <v>0</v>
      </c>
      <c r="N90" s="341">
        <f t="shared" si="4"/>
        <v>0</v>
      </c>
      <c r="P90" s="336">
        <v>0</v>
      </c>
    </row>
    <row r="91" spans="1:16" s="61" customFormat="1" ht="12.75" customHeight="1">
      <c r="A91" s="368" t="s">
        <v>498</v>
      </c>
      <c r="B91" s="336">
        <v>0</v>
      </c>
      <c r="C91" s="324">
        <v>0</v>
      </c>
      <c r="D91" s="324">
        <v>0</v>
      </c>
      <c r="E91" s="324">
        <v>0</v>
      </c>
      <c r="F91" s="324">
        <v>0</v>
      </c>
      <c r="G91" s="324">
        <v>0</v>
      </c>
      <c r="H91" s="324">
        <v>0</v>
      </c>
      <c r="I91" s="324">
        <v>0</v>
      </c>
      <c r="J91" s="324">
        <v>0</v>
      </c>
      <c r="K91" s="324">
        <v>0</v>
      </c>
      <c r="L91" s="337">
        <v>0</v>
      </c>
      <c r="M91" s="336">
        <f t="shared" si="3"/>
        <v>0</v>
      </c>
      <c r="N91" s="341">
        <f t="shared" si="4"/>
        <v>0</v>
      </c>
      <c r="P91" s="336">
        <v>0</v>
      </c>
    </row>
    <row r="92" spans="1:16" s="61" customFormat="1" ht="12.75" customHeight="1">
      <c r="A92" s="368" t="s">
        <v>499</v>
      </c>
      <c r="B92" s="336">
        <v>0</v>
      </c>
      <c r="C92" s="324">
        <v>0</v>
      </c>
      <c r="D92" s="324">
        <v>0</v>
      </c>
      <c r="E92" s="324">
        <v>0</v>
      </c>
      <c r="F92" s="324">
        <v>0</v>
      </c>
      <c r="G92" s="324">
        <v>0</v>
      </c>
      <c r="H92" s="324">
        <v>0</v>
      </c>
      <c r="I92" s="324">
        <v>0</v>
      </c>
      <c r="J92" s="324">
        <v>0</v>
      </c>
      <c r="K92" s="324">
        <v>0</v>
      </c>
      <c r="L92" s="337">
        <v>0</v>
      </c>
      <c r="M92" s="336">
        <f t="shared" si="3"/>
        <v>0</v>
      </c>
      <c r="N92" s="341">
        <f t="shared" si="4"/>
        <v>0</v>
      </c>
      <c r="P92" s="336">
        <v>0</v>
      </c>
    </row>
    <row r="93" spans="1:16" s="61" customFormat="1" ht="12.75" customHeight="1">
      <c r="A93" s="368" t="s">
        <v>500</v>
      </c>
      <c r="B93" s="336">
        <v>0</v>
      </c>
      <c r="C93" s="324">
        <v>0</v>
      </c>
      <c r="D93" s="324">
        <v>0</v>
      </c>
      <c r="E93" s="324">
        <v>0</v>
      </c>
      <c r="F93" s="324">
        <v>0</v>
      </c>
      <c r="G93" s="324">
        <v>0</v>
      </c>
      <c r="H93" s="324">
        <v>0</v>
      </c>
      <c r="I93" s="324">
        <v>0</v>
      </c>
      <c r="J93" s="324">
        <v>0</v>
      </c>
      <c r="K93" s="324">
        <v>0</v>
      </c>
      <c r="L93" s="337">
        <v>0</v>
      </c>
      <c r="M93" s="336">
        <f t="shared" si="3"/>
        <v>0</v>
      </c>
      <c r="N93" s="341">
        <f t="shared" si="4"/>
        <v>0</v>
      </c>
      <c r="P93" s="336">
        <v>0</v>
      </c>
    </row>
    <row r="94" spans="1:16" s="61" customFormat="1" ht="12.75" customHeight="1">
      <c r="A94" s="368" t="s">
        <v>392</v>
      </c>
      <c r="B94" s="336">
        <v>0</v>
      </c>
      <c r="C94" s="324">
        <v>3.4499999999999998E-4</v>
      </c>
      <c r="D94" s="324">
        <v>2.6105E-2</v>
      </c>
      <c r="E94" s="324">
        <v>0</v>
      </c>
      <c r="F94" s="324">
        <v>0</v>
      </c>
      <c r="G94" s="324">
        <v>0</v>
      </c>
      <c r="H94" s="324">
        <v>0.125748</v>
      </c>
      <c r="I94" s="324">
        <v>2.6346080000000001</v>
      </c>
      <c r="J94" s="324">
        <v>3.3595370000000004</v>
      </c>
      <c r="K94" s="324">
        <v>0</v>
      </c>
      <c r="L94" s="337">
        <v>0</v>
      </c>
      <c r="M94" s="336">
        <f t="shared" si="3"/>
        <v>6.1463429999999999</v>
      </c>
      <c r="N94" s="341">
        <f t="shared" si="4"/>
        <v>6.1463429999999999</v>
      </c>
      <c r="P94" s="336">
        <v>0</v>
      </c>
    </row>
    <row r="95" spans="1:16" s="61" customFormat="1" ht="12.75" customHeight="1">
      <c r="A95" s="368" t="s">
        <v>282</v>
      </c>
      <c r="B95" s="336">
        <v>0</v>
      </c>
      <c r="C95" s="324">
        <v>0</v>
      </c>
      <c r="D95" s="324">
        <v>0</v>
      </c>
      <c r="E95" s="324">
        <v>0</v>
      </c>
      <c r="F95" s="324">
        <v>0</v>
      </c>
      <c r="G95" s="324">
        <v>0</v>
      </c>
      <c r="H95" s="324">
        <v>0</v>
      </c>
      <c r="I95" s="324">
        <v>0</v>
      </c>
      <c r="J95" s="324">
        <v>1.591E-3</v>
      </c>
      <c r="K95" s="324">
        <v>0</v>
      </c>
      <c r="L95" s="337">
        <v>0</v>
      </c>
      <c r="M95" s="336">
        <f t="shared" si="3"/>
        <v>1.591E-3</v>
      </c>
      <c r="N95" s="341">
        <f t="shared" si="4"/>
        <v>1.591E-3</v>
      </c>
      <c r="P95" s="336">
        <v>0</v>
      </c>
    </row>
    <row r="96" spans="1:16" s="61" customFormat="1" ht="12.75" customHeight="1">
      <c r="A96" s="368" t="s">
        <v>501</v>
      </c>
      <c r="B96" s="336">
        <v>0</v>
      </c>
      <c r="C96" s="324">
        <v>0</v>
      </c>
      <c r="D96" s="324">
        <v>0</v>
      </c>
      <c r="E96" s="324">
        <v>0</v>
      </c>
      <c r="F96" s="324">
        <v>0</v>
      </c>
      <c r="G96" s="324">
        <v>0</v>
      </c>
      <c r="H96" s="324">
        <v>0</v>
      </c>
      <c r="I96" s="324">
        <v>0</v>
      </c>
      <c r="J96" s="324">
        <v>0</v>
      </c>
      <c r="K96" s="324">
        <v>0</v>
      </c>
      <c r="L96" s="337">
        <v>0</v>
      </c>
      <c r="M96" s="336">
        <f t="shared" si="3"/>
        <v>0</v>
      </c>
      <c r="N96" s="341">
        <f t="shared" si="4"/>
        <v>0</v>
      </c>
      <c r="P96" s="336">
        <v>0</v>
      </c>
    </row>
    <row r="97" spans="1:16" s="61" customFormat="1" ht="12.75" customHeight="1">
      <c r="A97" s="368" t="s">
        <v>315</v>
      </c>
      <c r="B97" s="336">
        <v>2.7825879999999996</v>
      </c>
      <c r="C97" s="324">
        <v>0</v>
      </c>
      <c r="D97" s="324">
        <v>116.582427</v>
      </c>
      <c r="E97" s="324">
        <v>0</v>
      </c>
      <c r="F97" s="324">
        <v>71.335405999999992</v>
      </c>
      <c r="G97" s="324">
        <v>1.7667000000000002E-2</v>
      </c>
      <c r="H97" s="324">
        <v>528.02432900000008</v>
      </c>
      <c r="I97" s="324">
        <v>0</v>
      </c>
      <c r="J97" s="324">
        <v>14.546631999999999</v>
      </c>
      <c r="K97" s="324">
        <v>0</v>
      </c>
      <c r="L97" s="337">
        <v>3.9976269999999996</v>
      </c>
      <c r="M97" s="336">
        <f t="shared" si="3"/>
        <v>734.50408800000002</v>
      </c>
      <c r="N97" s="341">
        <f t="shared" si="4"/>
        <v>737.28667600000006</v>
      </c>
      <c r="P97" s="336">
        <v>0</v>
      </c>
    </row>
    <row r="98" spans="1:16" s="61" customFormat="1" ht="12.75" customHeight="1">
      <c r="A98" s="368" t="s">
        <v>320</v>
      </c>
      <c r="B98" s="336">
        <v>1237.3241909999999</v>
      </c>
      <c r="C98" s="324">
        <v>4.2591669999999997</v>
      </c>
      <c r="D98" s="324">
        <v>0</v>
      </c>
      <c r="E98" s="324">
        <v>0</v>
      </c>
      <c r="F98" s="324">
        <v>0</v>
      </c>
      <c r="G98" s="324">
        <v>0</v>
      </c>
      <c r="H98" s="324">
        <v>849.44092899999987</v>
      </c>
      <c r="I98" s="324">
        <v>21.65204</v>
      </c>
      <c r="J98" s="324">
        <v>1.9964650000000002</v>
      </c>
      <c r="K98" s="324">
        <v>0</v>
      </c>
      <c r="L98" s="337">
        <v>2.605016</v>
      </c>
      <c r="M98" s="336">
        <f t="shared" si="3"/>
        <v>879.95361699999989</v>
      </c>
      <c r="N98" s="341">
        <f t="shared" si="4"/>
        <v>2117.2778079999998</v>
      </c>
      <c r="P98" s="336">
        <v>0</v>
      </c>
    </row>
    <row r="99" spans="1:16" s="61" customFormat="1" ht="12.75" customHeight="1">
      <c r="A99" s="368" t="s">
        <v>311</v>
      </c>
      <c r="B99" s="336">
        <v>0</v>
      </c>
      <c r="C99" s="324">
        <v>0</v>
      </c>
      <c r="D99" s="324">
        <v>0</v>
      </c>
      <c r="E99" s="324">
        <v>0</v>
      </c>
      <c r="F99" s="324">
        <v>0</v>
      </c>
      <c r="G99" s="324">
        <v>0</v>
      </c>
      <c r="H99" s="324">
        <v>0</v>
      </c>
      <c r="I99" s="324">
        <v>0</v>
      </c>
      <c r="J99" s="324">
        <v>0</v>
      </c>
      <c r="K99" s="324">
        <v>0</v>
      </c>
      <c r="L99" s="337">
        <v>0</v>
      </c>
      <c r="M99" s="336">
        <f t="shared" si="3"/>
        <v>0</v>
      </c>
      <c r="N99" s="341">
        <f t="shared" si="4"/>
        <v>0</v>
      </c>
      <c r="P99" s="336">
        <v>6411262.0880000005</v>
      </c>
    </row>
    <row r="100" spans="1:16" s="61" customFormat="1" ht="12.75" customHeight="1">
      <c r="A100" s="368" t="s">
        <v>366</v>
      </c>
      <c r="B100" s="336">
        <v>0</v>
      </c>
      <c r="C100" s="324">
        <v>0</v>
      </c>
      <c r="D100" s="324">
        <v>0</v>
      </c>
      <c r="E100" s="324">
        <v>0</v>
      </c>
      <c r="F100" s="324">
        <v>0</v>
      </c>
      <c r="G100" s="324">
        <v>0</v>
      </c>
      <c r="H100" s="324">
        <v>0</v>
      </c>
      <c r="I100" s="324">
        <v>0</v>
      </c>
      <c r="J100" s="324">
        <v>0</v>
      </c>
      <c r="K100" s="324">
        <v>0</v>
      </c>
      <c r="L100" s="337">
        <v>0</v>
      </c>
      <c r="M100" s="336">
        <f t="shared" si="3"/>
        <v>0</v>
      </c>
      <c r="N100" s="341">
        <f t="shared" si="4"/>
        <v>0</v>
      </c>
      <c r="P100" s="336">
        <v>0</v>
      </c>
    </row>
    <row r="101" spans="1:16" s="61" customFormat="1" ht="12.75" customHeight="1">
      <c r="A101" s="368" t="s">
        <v>502</v>
      </c>
      <c r="B101" s="336">
        <v>0</v>
      </c>
      <c r="C101" s="324">
        <v>0</v>
      </c>
      <c r="D101" s="324">
        <v>0</v>
      </c>
      <c r="E101" s="324">
        <v>0</v>
      </c>
      <c r="F101" s="324">
        <v>0</v>
      </c>
      <c r="G101" s="324">
        <v>0</v>
      </c>
      <c r="H101" s="324">
        <v>0</v>
      </c>
      <c r="I101" s="324">
        <v>0</v>
      </c>
      <c r="J101" s="324">
        <v>0</v>
      </c>
      <c r="K101" s="324">
        <v>0</v>
      </c>
      <c r="L101" s="337">
        <v>0</v>
      </c>
      <c r="M101" s="336">
        <f t="shared" si="3"/>
        <v>0</v>
      </c>
      <c r="N101" s="341">
        <f t="shared" si="4"/>
        <v>0</v>
      </c>
      <c r="P101" s="336">
        <v>0</v>
      </c>
    </row>
    <row r="102" spans="1:16" s="61" customFormat="1" ht="12.75" customHeight="1">
      <c r="A102" s="368" t="s">
        <v>205</v>
      </c>
      <c r="B102" s="336">
        <v>0</v>
      </c>
      <c r="C102" s="324">
        <v>0</v>
      </c>
      <c r="D102" s="324">
        <v>0</v>
      </c>
      <c r="E102" s="324">
        <v>0</v>
      </c>
      <c r="F102" s="324">
        <v>0</v>
      </c>
      <c r="G102" s="324">
        <v>0</v>
      </c>
      <c r="H102" s="324">
        <v>0</v>
      </c>
      <c r="I102" s="324">
        <v>0</v>
      </c>
      <c r="J102" s="324">
        <v>1.6869999999999999E-3</v>
      </c>
      <c r="K102" s="324">
        <v>0</v>
      </c>
      <c r="L102" s="337">
        <v>9.3000000000000005E-4</v>
      </c>
      <c r="M102" s="336">
        <f t="shared" si="3"/>
        <v>2.617E-3</v>
      </c>
      <c r="N102" s="341">
        <f t="shared" si="4"/>
        <v>2.617E-3</v>
      </c>
      <c r="P102" s="336">
        <v>0</v>
      </c>
    </row>
    <row r="103" spans="1:16" s="61" customFormat="1" ht="12.75" customHeight="1">
      <c r="A103" s="368" t="s">
        <v>191</v>
      </c>
      <c r="B103" s="336">
        <v>0</v>
      </c>
      <c r="C103" s="324">
        <v>0</v>
      </c>
      <c r="D103" s="324">
        <v>0</v>
      </c>
      <c r="E103" s="324">
        <v>0</v>
      </c>
      <c r="F103" s="324">
        <v>0</v>
      </c>
      <c r="G103" s="324">
        <v>0</v>
      </c>
      <c r="H103" s="324">
        <v>0</v>
      </c>
      <c r="I103" s="324">
        <v>0</v>
      </c>
      <c r="J103" s="324">
        <v>7.3515000000000011E-2</v>
      </c>
      <c r="K103" s="324">
        <v>0</v>
      </c>
      <c r="L103" s="337">
        <v>0</v>
      </c>
      <c r="M103" s="336">
        <f t="shared" si="3"/>
        <v>7.3515000000000011E-2</v>
      </c>
      <c r="N103" s="341">
        <f t="shared" si="4"/>
        <v>7.3515000000000011E-2</v>
      </c>
      <c r="P103" s="336">
        <v>0</v>
      </c>
    </row>
    <row r="104" spans="1:16" s="61" customFormat="1" ht="12.75" customHeight="1">
      <c r="A104" s="368" t="s">
        <v>192</v>
      </c>
      <c r="B104" s="336">
        <v>6.4199999999999999E-4</v>
      </c>
      <c r="C104" s="324">
        <v>0</v>
      </c>
      <c r="D104" s="324">
        <v>2.4125000000000001E-2</v>
      </c>
      <c r="E104" s="324">
        <v>0</v>
      </c>
      <c r="F104" s="324">
        <v>0</v>
      </c>
      <c r="G104" s="324">
        <v>0</v>
      </c>
      <c r="H104" s="324">
        <v>2.1000000000000003E-3</v>
      </c>
      <c r="I104" s="324">
        <v>0</v>
      </c>
      <c r="J104" s="324">
        <v>1.2566030000000004</v>
      </c>
      <c r="K104" s="324">
        <v>3.7504280000000003</v>
      </c>
      <c r="L104" s="337">
        <v>0.62285999999999997</v>
      </c>
      <c r="M104" s="336">
        <f t="shared" si="3"/>
        <v>5.6561160000000008</v>
      </c>
      <c r="N104" s="341">
        <f t="shared" si="4"/>
        <v>5.6567580000000008</v>
      </c>
      <c r="P104" s="336">
        <v>0</v>
      </c>
    </row>
    <row r="105" spans="1:16" s="61" customFormat="1" ht="12.75" customHeight="1">
      <c r="A105" s="368" t="s">
        <v>503</v>
      </c>
      <c r="B105" s="336">
        <v>0</v>
      </c>
      <c r="C105" s="324">
        <v>0</v>
      </c>
      <c r="D105" s="324">
        <v>0</v>
      </c>
      <c r="E105" s="324">
        <v>0</v>
      </c>
      <c r="F105" s="324">
        <v>0</v>
      </c>
      <c r="G105" s="324">
        <v>0</v>
      </c>
      <c r="H105" s="324">
        <v>0</v>
      </c>
      <c r="I105" s="324">
        <v>0</v>
      </c>
      <c r="J105" s="324">
        <v>0</v>
      </c>
      <c r="K105" s="324">
        <v>0</v>
      </c>
      <c r="L105" s="337">
        <v>0</v>
      </c>
      <c r="M105" s="336">
        <f t="shared" si="3"/>
        <v>0</v>
      </c>
      <c r="N105" s="341">
        <f t="shared" si="4"/>
        <v>0</v>
      </c>
      <c r="P105" s="336">
        <v>0</v>
      </c>
    </row>
    <row r="106" spans="1:16" s="61" customFormat="1" ht="12.75" customHeight="1">
      <c r="A106" s="368" t="s">
        <v>193</v>
      </c>
      <c r="B106" s="336">
        <v>1.8877000000000001E-2</v>
      </c>
      <c r="C106" s="324">
        <v>0</v>
      </c>
      <c r="D106" s="324">
        <v>448.68267000000003</v>
      </c>
      <c r="E106" s="324">
        <v>0</v>
      </c>
      <c r="F106" s="324">
        <v>894.84695700000009</v>
      </c>
      <c r="G106" s="324">
        <v>0</v>
      </c>
      <c r="H106" s="324">
        <v>4140.3851860000004</v>
      </c>
      <c r="I106" s="324">
        <v>0.78628500000000001</v>
      </c>
      <c r="J106" s="324">
        <v>1.6813029999999995</v>
      </c>
      <c r="K106" s="324">
        <v>13.514138999999998</v>
      </c>
      <c r="L106" s="337">
        <v>0.33110099999999998</v>
      </c>
      <c r="M106" s="336">
        <f t="shared" si="3"/>
        <v>5500.2276410000004</v>
      </c>
      <c r="N106" s="341">
        <f t="shared" si="4"/>
        <v>5500.2465180000008</v>
      </c>
      <c r="P106" s="336">
        <v>0</v>
      </c>
    </row>
    <row r="107" spans="1:16" s="61" customFormat="1" ht="12.75" customHeight="1">
      <c r="A107" s="368" t="s">
        <v>504</v>
      </c>
      <c r="B107" s="336">
        <v>0</v>
      </c>
      <c r="C107" s="324">
        <v>0</v>
      </c>
      <c r="D107" s="324">
        <v>0</v>
      </c>
      <c r="E107" s="324">
        <v>0</v>
      </c>
      <c r="F107" s="324">
        <v>0</v>
      </c>
      <c r="G107" s="324">
        <v>0</v>
      </c>
      <c r="H107" s="324">
        <v>0</v>
      </c>
      <c r="I107" s="324">
        <v>0</v>
      </c>
      <c r="J107" s="324">
        <v>0</v>
      </c>
      <c r="K107" s="324">
        <v>0</v>
      </c>
      <c r="L107" s="337">
        <v>0</v>
      </c>
      <c r="M107" s="336">
        <f t="shared" si="3"/>
        <v>0</v>
      </c>
      <c r="N107" s="341">
        <f t="shared" si="4"/>
        <v>0</v>
      </c>
      <c r="P107" s="336">
        <v>0</v>
      </c>
    </row>
    <row r="108" spans="1:16" s="61" customFormat="1" ht="12.75" customHeight="1">
      <c r="A108" s="368" t="s">
        <v>365</v>
      </c>
      <c r="B108" s="336">
        <v>0</v>
      </c>
      <c r="C108" s="324">
        <v>0</v>
      </c>
      <c r="D108" s="324">
        <v>0</v>
      </c>
      <c r="E108" s="324">
        <v>0</v>
      </c>
      <c r="F108" s="324">
        <v>0</v>
      </c>
      <c r="G108" s="324">
        <v>0</v>
      </c>
      <c r="H108" s="324">
        <v>0</v>
      </c>
      <c r="I108" s="324">
        <v>0</v>
      </c>
      <c r="J108" s="324">
        <v>0</v>
      </c>
      <c r="K108" s="324">
        <v>0</v>
      </c>
      <c r="L108" s="337">
        <v>0</v>
      </c>
      <c r="M108" s="336">
        <f t="shared" si="3"/>
        <v>0</v>
      </c>
      <c r="N108" s="341">
        <f t="shared" si="4"/>
        <v>0</v>
      </c>
      <c r="P108" s="336">
        <v>0</v>
      </c>
    </row>
    <row r="109" spans="1:16" s="61" customFormat="1" ht="12.75" customHeight="1">
      <c r="A109" s="368" t="s">
        <v>364</v>
      </c>
      <c r="B109" s="336">
        <v>0</v>
      </c>
      <c r="C109" s="324">
        <v>0</v>
      </c>
      <c r="D109" s="324">
        <v>0</v>
      </c>
      <c r="E109" s="324">
        <v>0</v>
      </c>
      <c r="F109" s="324">
        <v>0</v>
      </c>
      <c r="G109" s="324">
        <v>0</v>
      </c>
      <c r="H109" s="324">
        <v>0</v>
      </c>
      <c r="I109" s="324">
        <v>0</v>
      </c>
      <c r="J109" s="324">
        <v>0</v>
      </c>
      <c r="K109" s="324">
        <v>0</v>
      </c>
      <c r="L109" s="337">
        <v>0</v>
      </c>
      <c r="M109" s="336">
        <f t="shared" si="3"/>
        <v>0</v>
      </c>
      <c r="N109" s="341">
        <f t="shared" si="4"/>
        <v>0</v>
      </c>
      <c r="P109" s="336">
        <v>0</v>
      </c>
    </row>
    <row r="110" spans="1:16" s="61" customFormat="1" ht="12.75" customHeight="1">
      <c r="A110" s="368" t="s">
        <v>357</v>
      </c>
      <c r="B110" s="336">
        <v>0</v>
      </c>
      <c r="C110" s="324">
        <v>0</v>
      </c>
      <c r="D110" s="324">
        <v>0</v>
      </c>
      <c r="E110" s="324">
        <v>0</v>
      </c>
      <c r="F110" s="324">
        <v>0</v>
      </c>
      <c r="G110" s="324">
        <v>0</v>
      </c>
      <c r="H110" s="324">
        <v>0</v>
      </c>
      <c r="I110" s="324">
        <v>0</v>
      </c>
      <c r="J110" s="324">
        <v>0</v>
      </c>
      <c r="K110" s="324">
        <v>0</v>
      </c>
      <c r="L110" s="337">
        <v>0</v>
      </c>
      <c r="M110" s="336">
        <f t="shared" si="3"/>
        <v>0</v>
      </c>
      <c r="N110" s="341">
        <f t="shared" si="4"/>
        <v>0</v>
      </c>
      <c r="P110" s="336">
        <v>0</v>
      </c>
    </row>
    <row r="111" spans="1:16" s="61" customFormat="1" ht="12.75" customHeight="1">
      <c r="A111" s="368" t="s">
        <v>375</v>
      </c>
      <c r="B111" s="336">
        <v>30.329575999999999</v>
      </c>
      <c r="C111" s="324">
        <v>3.4046360000000004</v>
      </c>
      <c r="D111" s="324">
        <v>1648.3120550000001</v>
      </c>
      <c r="E111" s="324">
        <v>0</v>
      </c>
      <c r="F111" s="324">
        <v>2463.8991449999999</v>
      </c>
      <c r="G111" s="324">
        <v>2.1820530000000002</v>
      </c>
      <c r="H111" s="324">
        <v>2816.9086970000003</v>
      </c>
      <c r="I111" s="324">
        <v>0.134186</v>
      </c>
      <c r="J111" s="324">
        <v>97.186600000000013</v>
      </c>
      <c r="K111" s="324">
        <v>215.33151400000003</v>
      </c>
      <c r="L111" s="337">
        <v>62.32958</v>
      </c>
      <c r="M111" s="336">
        <f t="shared" si="3"/>
        <v>7309.6884660000005</v>
      </c>
      <c r="N111" s="341">
        <f t="shared" si="4"/>
        <v>7340.0180420000006</v>
      </c>
      <c r="P111" s="336">
        <v>0</v>
      </c>
    </row>
    <row r="112" spans="1:16" s="61" customFormat="1" ht="12.75" customHeight="1">
      <c r="A112" s="368" t="s">
        <v>340</v>
      </c>
      <c r="B112" s="336">
        <v>0</v>
      </c>
      <c r="C112" s="324">
        <v>0</v>
      </c>
      <c r="D112" s="324">
        <v>0</v>
      </c>
      <c r="E112" s="324">
        <v>0</v>
      </c>
      <c r="F112" s="324">
        <v>0</v>
      </c>
      <c r="G112" s="324">
        <v>0</v>
      </c>
      <c r="H112" s="324">
        <v>0</v>
      </c>
      <c r="I112" s="324">
        <v>0</v>
      </c>
      <c r="J112" s="324">
        <v>0</v>
      </c>
      <c r="K112" s="324">
        <v>0</v>
      </c>
      <c r="L112" s="337">
        <v>0</v>
      </c>
      <c r="M112" s="336">
        <f t="shared" si="3"/>
        <v>0</v>
      </c>
      <c r="N112" s="341">
        <f t="shared" si="4"/>
        <v>0</v>
      </c>
      <c r="P112" s="336">
        <v>0</v>
      </c>
    </row>
    <row r="113" spans="1:16" s="61" customFormat="1" ht="12.75" customHeight="1">
      <c r="A113" s="368" t="s">
        <v>459</v>
      </c>
      <c r="B113" s="336">
        <v>0</v>
      </c>
      <c r="C113" s="324">
        <v>0</v>
      </c>
      <c r="D113" s="324">
        <v>0</v>
      </c>
      <c r="E113" s="324">
        <v>0</v>
      </c>
      <c r="F113" s="324">
        <v>0</v>
      </c>
      <c r="G113" s="324">
        <v>0</v>
      </c>
      <c r="H113" s="324">
        <v>0</v>
      </c>
      <c r="I113" s="324">
        <v>0</v>
      </c>
      <c r="J113" s="324">
        <v>0</v>
      </c>
      <c r="K113" s="324">
        <v>0</v>
      </c>
      <c r="L113" s="337">
        <v>0</v>
      </c>
      <c r="M113" s="336">
        <f t="shared" si="3"/>
        <v>0</v>
      </c>
      <c r="N113" s="341">
        <f t="shared" si="4"/>
        <v>0</v>
      </c>
      <c r="P113" s="336">
        <v>0</v>
      </c>
    </row>
    <row r="114" spans="1:16" s="61" customFormat="1" ht="12.75" customHeight="1">
      <c r="A114" s="368" t="s">
        <v>358</v>
      </c>
      <c r="B114" s="336">
        <v>0</v>
      </c>
      <c r="C114" s="324">
        <v>0</v>
      </c>
      <c r="D114" s="324">
        <v>0</v>
      </c>
      <c r="E114" s="324">
        <v>0</v>
      </c>
      <c r="F114" s="324">
        <v>0</v>
      </c>
      <c r="G114" s="324">
        <v>0</v>
      </c>
      <c r="H114" s="324">
        <v>0</v>
      </c>
      <c r="I114" s="324">
        <v>0</v>
      </c>
      <c r="J114" s="324">
        <v>0</v>
      </c>
      <c r="K114" s="324">
        <v>0</v>
      </c>
      <c r="L114" s="337">
        <v>0</v>
      </c>
      <c r="M114" s="336">
        <f t="shared" si="3"/>
        <v>0</v>
      </c>
      <c r="N114" s="341">
        <f t="shared" si="4"/>
        <v>0</v>
      </c>
      <c r="P114" s="336">
        <v>0</v>
      </c>
    </row>
    <row r="115" spans="1:16" s="61" customFormat="1" ht="12.75" customHeight="1">
      <c r="A115" s="368" t="s">
        <v>206</v>
      </c>
      <c r="B115" s="336">
        <v>0.02</v>
      </c>
      <c r="C115" s="324">
        <v>0</v>
      </c>
      <c r="D115" s="324">
        <v>0</v>
      </c>
      <c r="E115" s="324">
        <v>0</v>
      </c>
      <c r="F115" s="324">
        <v>0</v>
      </c>
      <c r="G115" s="324">
        <v>0</v>
      </c>
      <c r="H115" s="324">
        <v>0</v>
      </c>
      <c r="I115" s="324">
        <v>0</v>
      </c>
      <c r="J115" s="324">
        <v>0</v>
      </c>
      <c r="K115" s="324">
        <v>0</v>
      </c>
      <c r="L115" s="337">
        <v>0</v>
      </c>
      <c r="M115" s="336">
        <f t="shared" si="3"/>
        <v>0</v>
      </c>
      <c r="N115" s="341">
        <f t="shared" si="4"/>
        <v>0.02</v>
      </c>
      <c r="P115" s="336">
        <v>0</v>
      </c>
    </row>
    <row r="116" spans="1:16" s="61" customFormat="1" ht="12.75" customHeight="1">
      <c r="A116" s="368" t="s">
        <v>405</v>
      </c>
      <c r="B116" s="336">
        <v>0</v>
      </c>
      <c r="C116" s="324">
        <v>0</v>
      </c>
      <c r="D116" s="324">
        <v>0</v>
      </c>
      <c r="E116" s="324">
        <v>0</v>
      </c>
      <c r="F116" s="324">
        <v>0</v>
      </c>
      <c r="G116" s="324">
        <v>0</v>
      </c>
      <c r="H116" s="324">
        <v>0</v>
      </c>
      <c r="I116" s="324">
        <v>0</v>
      </c>
      <c r="J116" s="324">
        <v>0</v>
      </c>
      <c r="K116" s="324">
        <v>0</v>
      </c>
      <c r="L116" s="337">
        <v>0</v>
      </c>
      <c r="M116" s="336">
        <f t="shared" si="3"/>
        <v>0</v>
      </c>
      <c r="N116" s="341">
        <f t="shared" si="4"/>
        <v>0</v>
      </c>
      <c r="P116" s="336">
        <v>0</v>
      </c>
    </row>
    <row r="117" spans="1:16" s="61" customFormat="1" ht="12.75" customHeight="1">
      <c r="A117" s="368" t="s">
        <v>505</v>
      </c>
      <c r="B117" s="336">
        <v>0</v>
      </c>
      <c r="C117" s="324">
        <v>0</v>
      </c>
      <c r="D117" s="324">
        <v>0</v>
      </c>
      <c r="E117" s="324">
        <v>0</v>
      </c>
      <c r="F117" s="324">
        <v>0</v>
      </c>
      <c r="G117" s="324">
        <v>0</v>
      </c>
      <c r="H117" s="324">
        <v>0</v>
      </c>
      <c r="I117" s="324">
        <v>0</v>
      </c>
      <c r="J117" s="324">
        <v>0</v>
      </c>
      <c r="K117" s="324">
        <v>0</v>
      </c>
      <c r="L117" s="337">
        <v>0</v>
      </c>
      <c r="M117" s="336">
        <f t="shared" si="3"/>
        <v>0</v>
      </c>
      <c r="N117" s="341">
        <f t="shared" si="4"/>
        <v>0</v>
      </c>
      <c r="P117" s="336">
        <v>0</v>
      </c>
    </row>
    <row r="118" spans="1:16" s="61" customFormat="1" ht="12.75" customHeight="1">
      <c r="A118" s="368" t="s">
        <v>455</v>
      </c>
      <c r="B118" s="336">
        <v>0</v>
      </c>
      <c r="C118" s="324">
        <v>0</v>
      </c>
      <c r="D118" s="324">
        <v>0</v>
      </c>
      <c r="E118" s="324">
        <v>0</v>
      </c>
      <c r="F118" s="324">
        <v>0</v>
      </c>
      <c r="G118" s="324">
        <v>0</v>
      </c>
      <c r="H118" s="324">
        <v>0</v>
      </c>
      <c r="I118" s="324">
        <v>0</v>
      </c>
      <c r="J118" s="324">
        <v>0</v>
      </c>
      <c r="K118" s="324">
        <v>0</v>
      </c>
      <c r="L118" s="337">
        <v>0</v>
      </c>
      <c r="M118" s="336">
        <f t="shared" si="3"/>
        <v>0</v>
      </c>
      <c r="N118" s="341">
        <f t="shared" si="4"/>
        <v>0</v>
      </c>
      <c r="P118" s="336">
        <v>0</v>
      </c>
    </row>
    <row r="119" spans="1:16" s="61" customFormat="1" ht="12.75" customHeight="1">
      <c r="A119" s="368" t="s">
        <v>431</v>
      </c>
      <c r="B119" s="336">
        <v>1142.6432690000001</v>
      </c>
      <c r="C119" s="324">
        <v>0</v>
      </c>
      <c r="D119" s="324">
        <v>0</v>
      </c>
      <c r="E119" s="324">
        <v>0</v>
      </c>
      <c r="F119" s="324">
        <v>0</v>
      </c>
      <c r="G119" s="324">
        <v>0</v>
      </c>
      <c r="H119" s="324">
        <v>0</v>
      </c>
      <c r="I119" s="324">
        <v>0</v>
      </c>
      <c r="J119" s="324">
        <v>0</v>
      </c>
      <c r="K119" s="324">
        <v>0</v>
      </c>
      <c r="L119" s="337">
        <v>0</v>
      </c>
      <c r="M119" s="336">
        <f t="shared" si="3"/>
        <v>0</v>
      </c>
      <c r="N119" s="341">
        <f t="shared" si="4"/>
        <v>1142.6432690000001</v>
      </c>
      <c r="P119" s="336">
        <v>0</v>
      </c>
    </row>
    <row r="120" spans="1:16" s="61" customFormat="1" ht="12.75" customHeight="1">
      <c r="A120" s="368" t="s">
        <v>339</v>
      </c>
      <c r="B120" s="336">
        <v>0</v>
      </c>
      <c r="C120" s="324">
        <v>0</v>
      </c>
      <c r="D120" s="324">
        <v>0</v>
      </c>
      <c r="E120" s="324">
        <v>0</v>
      </c>
      <c r="F120" s="324">
        <v>0</v>
      </c>
      <c r="G120" s="324">
        <v>0</v>
      </c>
      <c r="H120" s="324">
        <v>0</v>
      </c>
      <c r="I120" s="324">
        <v>0</v>
      </c>
      <c r="J120" s="324">
        <v>0</v>
      </c>
      <c r="K120" s="324">
        <v>0.10111500000000001</v>
      </c>
      <c r="L120" s="337">
        <v>0</v>
      </c>
      <c r="M120" s="336">
        <f t="shared" si="3"/>
        <v>0.10111500000000001</v>
      </c>
      <c r="N120" s="341">
        <f t="shared" si="4"/>
        <v>0.10111500000000001</v>
      </c>
      <c r="P120" s="336">
        <v>0</v>
      </c>
    </row>
    <row r="121" spans="1:16" s="61" customFormat="1" ht="12.75" customHeight="1">
      <c r="A121" s="368" t="s">
        <v>281</v>
      </c>
      <c r="B121" s="336">
        <v>0</v>
      </c>
      <c r="C121" s="324">
        <v>0</v>
      </c>
      <c r="D121" s="324">
        <v>0</v>
      </c>
      <c r="E121" s="324">
        <v>0</v>
      </c>
      <c r="F121" s="324">
        <v>0</v>
      </c>
      <c r="G121" s="324">
        <v>0</v>
      </c>
      <c r="H121" s="324">
        <v>0</v>
      </c>
      <c r="I121" s="324">
        <v>0</v>
      </c>
      <c r="J121" s="324">
        <v>0</v>
      </c>
      <c r="K121" s="324">
        <v>0</v>
      </c>
      <c r="L121" s="337">
        <v>0</v>
      </c>
      <c r="M121" s="336">
        <f t="shared" si="3"/>
        <v>0</v>
      </c>
      <c r="N121" s="341">
        <f t="shared" si="4"/>
        <v>0</v>
      </c>
      <c r="P121" s="336">
        <v>0</v>
      </c>
    </row>
    <row r="122" spans="1:16" s="61" customFormat="1" ht="12.75" customHeight="1">
      <c r="A122" s="368" t="s">
        <v>558</v>
      </c>
      <c r="B122" s="336">
        <v>0</v>
      </c>
      <c r="C122" s="324">
        <v>0</v>
      </c>
      <c r="D122" s="324">
        <v>0</v>
      </c>
      <c r="E122" s="324">
        <v>0</v>
      </c>
      <c r="F122" s="324">
        <v>0</v>
      </c>
      <c r="G122" s="324">
        <v>0</v>
      </c>
      <c r="H122" s="324">
        <v>0</v>
      </c>
      <c r="I122" s="324">
        <v>0</v>
      </c>
      <c r="J122" s="324">
        <v>0</v>
      </c>
      <c r="K122" s="324">
        <v>0</v>
      </c>
      <c r="L122" s="337">
        <v>0</v>
      </c>
      <c r="M122" s="336">
        <f t="shared" si="3"/>
        <v>0</v>
      </c>
      <c r="N122" s="341">
        <f t="shared" si="4"/>
        <v>0</v>
      </c>
      <c r="P122" s="336">
        <v>0</v>
      </c>
    </row>
    <row r="123" spans="1:16" s="61" customFormat="1" ht="12.75" customHeight="1">
      <c r="A123" s="368" t="s">
        <v>506</v>
      </c>
      <c r="B123" s="336">
        <v>0</v>
      </c>
      <c r="C123" s="324">
        <v>0</v>
      </c>
      <c r="D123" s="324">
        <v>0</v>
      </c>
      <c r="E123" s="324">
        <v>0</v>
      </c>
      <c r="F123" s="324">
        <v>0</v>
      </c>
      <c r="G123" s="324">
        <v>0</v>
      </c>
      <c r="H123" s="324">
        <v>0</v>
      </c>
      <c r="I123" s="324">
        <v>0</v>
      </c>
      <c r="J123" s="324">
        <v>0</v>
      </c>
      <c r="K123" s="324">
        <v>0</v>
      </c>
      <c r="L123" s="337">
        <v>0</v>
      </c>
      <c r="M123" s="336">
        <f t="shared" si="3"/>
        <v>0</v>
      </c>
      <c r="N123" s="341">
        <f t="shared" si="4"/>
        <v>0</v>
      </c>
      <c r="P123" s="336">
        <v>0</v>
      </c>
    </row>
    <row r="124" spans="1:16" s="61" customFormat="1" ht="12.75" customHeight="1">
      <c r="A124" s="368" t="s">
        <v>507</v>
      </c>
      <c r="B124" s="336">
        <v>0</v>
      </c>
      <c r="C124" s="324">
        <v>0</v>
      </c>
      <c r="D124" s="324">
        <v>0</v>
      </c>
      <c r="E124" s="324">
        <v>0</v>
      </c>
      <c r="F124" s="324">
        <v>0</v>
      </c>
      <c r="G124" s="324">
        <v>0</v>
      </c>
      <c r="H124" s="324">
        <v>0</v>
      </c>
      <c r="I124" s="324">
        <v>0</v>
      </c>
      <c r="J124" s="324">
        <v>0</v>
      </c>
      <c r="K124" s="324">
        <v>0</v>
      </c>
      <c r="L124" s="337">
        <v>0</v>
      </c>
      <c r="M124" s="336">
        <f t="shared" si="3"/>
        <v>0</v>
      </c>
      <c r="N124" s="341">
        <f t="shared" si="4"/>
        <v>0</v>
      </c>
      <c r="P124" s="336">
        <v>0</v>
      </c>
    </row>
    <row r="125" spans="1:16" s="61" customFormat="1" ht="12.75" customHeight="1">
      <c r="A125" s="368" t="s">
        <v>313</v>
      </c>
      <c r="B125" s="336">
        <v>6693.8013179999998</v>
      </c>
      <c r="C125" s="324">
        <v>0</v>
      </c>
      <c r="D125" s="324">
        <v>571.20357799999988</v>
      </c>
      <c r="E125" s="324">
        <v>0</v>
      </c>
      <c r="F125" s="324">
        <v>141.16039799999999</v>
      </c>
      <c r="G125" s="324">
        <v>1.6253E-2</v>
      </c>
      <c r="H125" s="324">
        <v>1452.3456489999996</v>
      </c>
      <c r="I125" s="324">
        <v>543.12118600000008</v>
      </c>
      <c r="J125" s="324">
        <v>24.975983999999997</v>
      </c>
      <c r="K125" s="324">
        <v>64.976776999999998</v>
      </c>
      <c r="L125" s="337">
        <v>53.555911000000002</v>
      </c>
      <c r="M125" s="336">
        <f t="shared" si="3"/>
        <v>2851.3557359999995</v>
      </c>
      <c r="N125" s="341">
        <f t="shared" si="4"/>
        <v>9545.1570539999993</v>
      </c>
      <c r="P125" s="336">
        <v>0</v>
      </c>
    </row>
    <row r="126" spans="1:16" s="61" customFormat="1" ht="12.75" customHeight="1">
      <c r="A126" s="368" t="s">
        <v>409</v>
      </c>
      <c r="B126" s="336">
        <v>0</v>
      </c>
      <c r="C126" s="324">
        <v>0</v>
      </c>
      <c r="D126" s="324">
        <v>0</v>
      </c>
      <c r="E126" s="324">
        <v>0</v>
      </c>
      <c r="F126" s="324">
        <v>0</v>
      </c>
      <c r="G126" s="324">
        <v>0</v>
      </c>
      <c r="H126" s="324">
        <v>0</v>
      </c>
      <c r="I126" s="324">
        <v>0</v>
      </c>
      <c r="J126" s="324">
        <v>0</v>
      </c>
      <c r="K126" s="324">
        <v>0</v>
      </c>
      <c r="L126" s="337">
        <v>0</v>
      </c>
      <c r="M126" s="336">
        <f t="shared" si="3"/>
        <v>0</v>
      </c>
      <c r="N126" s="341">
        <f t="shared" si="4"/>
        <v>0</v>
      </c>
      <c r="P126" s="336">
        <v>0</v>
      </c>
    </row>
    <row r="127" spans="1:16" s="61" customFormat="1" ht="12.75" customHeight="1">
      <c r="A127" s="368" t="s">
        <v>508</v>
      </c>
      <c r="B127" s="336">
        <v>0</v>
      </c>
      <c r="C127" s="324">
        <v>0</v>
      </c>
      <c r="D127" s="324">
        <v>0</v>
      </c>
      <c r="E127" s="324">
        <v>0</v>
      </c>
      <c r="F127" s="324">
        <v>0</v>
      </c>
      <c r="G127" s="324">
        <v>0</v>
      </c>
      <c r="H127" s="324">
        <v>0</v>
      </c>
      <c r="I127" s="324">
        <v>0</v>
      </c>
      <c r="J127" s="324">
        <v>0</v>
      </c>
      <c r="K127" s="324">
        <v>0</v>
      </c>
      <c r="L127" s="337">
        <v>0</v>
      </c>
      <c r="M127" s="336">
        <f t="shared" si="3"/>
        <v>0</v>
      </c>
      <c r="N127" s="341">
        <f t="shared" si="4"/>
        <v>0</v>
      </c>
      <c r="P127" s="336">
        <v>0</v>
      </c>
    </row>
    <row r="128" spans="1:16" s="61" customFormat="1" ht="12.75" customHeight="1">
      <c r="A128" s="368" t="s">
        <v>331</v>
      </c>
      <c r="B128" s="336">
        <v>0</v>
      </c>
      <c r="C128" s="324">
        <v>0</v>
      </c>
      <c r="D128" s="324">
        <v>0</v>
      </c>
      <c r="E128" s="324">
        <v>0</v>
      </c>
      <c r="F128" s="324">
        <v>0</v>
      </c>
      <c r="G128" s="324">
        <v>0</v>
      </c>
      <c r="H128" s="324">
        <v>0</v>
      </c>
      <c r="I128" s="324">
        <v>0</v>
      </c>
      <c r="J128" s="324">
        <v>3.3066000000000005E-2</v>
      </c>
      <c r="K128" s="324">
        <v>0</v>
      </c>
      <c r="L128" s="337">
        <v>0</v>
      </c>
      <c r="M128" s="336">
        <f t="shared" si="3"/>
        <v>3.3066000000000005E-2</v>
      </c>
      <c r="N128" s="341">
        <f t="shared" si="4"/>
        <v>3.3066000000000005E-2</v>
      </c>
      <c r="P128" s="336">
        <v>0</v>
      </c>
    </row>
    <row r="129" spans="1:16" s="61" customFormat="1" ht="12.75" customHeight="1">
      <c r="A129" s="368" t="s">
        <v>404</v>
      </c>
      <c r="B129" s="336">
        <v>0</v>
      </c>
      <c r="C129" s="324">
        <v>0</v>
      </c>
      <c r="D129" s="324">
        <v>0</v>
      </c>
      <c r="E129" s="324">
        <v>0</v>
      </c>
      <c r="F129" s="324">
        <v>0</v>
      </c>
      <c r="G129" s="324">
        <v>0</v>
      </c>
      <c r="H129" s="324">
        <v>0</v>
      </c>
      <c r="I129" s="324">
        <v>0</v>
      </c>
      <c r="J129" s="324">
        <v>0</v>
      </c>
      <c r="K129" s="324">
        <v>0</v>
      </c>
      <c r="L129" s="337">
        <v>0</v>
      </c>
      <c r="M129" s="336">
        <f t="shared" si="3"/>
        <v>0</v>
      </c>
      <c r="N129" s="341">
        <f t="shared" si="4"/>
        <v>0</v>
      </c>
      <c r="P129" s="336">
        <v>0</v>
      </c>
    </row>
    <row r="130" spans="1:16" s="61" customFormat="1" ht="12.75" customHeight="1">
      <c r="A130" s="368" t="s">
        <v>412</v>
      </c>
      <c r="B130" s="336">
        <v>0</v>
      </c>
      <c r="C130" s="324">
        <v>0</v>
      </c>
      <c r="D130" s="324">
        <v>0</v>
      </c>
      <c r="E130" s="324">
        <v>0</v>
      </c>
      <c r="F130" s="324">
        <v>0</v>
      </c>
      <c r="G130" s="324">
        <v>0</v>
      </c>
      <c r="H130" s="324">
        <v>0</v>
      </c>
      <c r="I130" s="324">
        <v>0</v>
      </c>
      <c r="J130" s="324">
        <v>0</v>
      </c>
      <c r="K130" s="324">
        <v>0</v>
      </c>
      <c r="L130" s="337">
        <v>0</v>
      </c>
      <c r="M130" s="336">
        <f t="shared" si="3"/>
        <v>0</v>
      </c>
      <c r="N130" s="341">
        <f t="shared" si="4"/>
        <v>0</v>
      </c>
      <c r="P130" s="336">
        <v>0</v>
      </c>
    </row>
    <row r="131" spans="1:16" s="61" customFormat="1" ht="12.75" customHeight="1">
      <c r="A131" s="368" t="s">
        <v>408</v>
      </c>
      <c r="B131" s="336">
        <v>0</v>
      </c>
      <c r="C131" s="324">
        <v>0</v>
      </c>
      <c r="D131" s="324">
        <v>0</v>
      </c>
      <c r="E131" s="324">
        <v>0</v>
      </c>
      <c r="F131" s="324">
        <v>0</v>
      </c>
      <c r="G131" s="324">
        <v>0</v>
      </c>
      <c r="H131" s="324">
        <v>0.73390900000000003</v>
      </c>
      <c r="I131" s="324">
        <v>0</v>
      </c>
      <c r="J131" s="324">
        <v>2.9138999999999998E-2</v>
      </c>
      <c r="K131" s="324">
        <v>0</v>
      </c>
      <c r="L131" s="337">
        <v>0</v>
      </c>
      <c r="M131" s="336">
        <f t="shared" si="3"/>
        <v>0.76304800000000006</v>
      </c>
      <c r="N131" s="341">
        <f t="shared" si="4"/>
        <v>0.76304800000000006</v>
      </c>
      <c r="P131" s="336">
        <v>0</v>
      </c>
    </row>
    <row r="132" spans="1:16" s="61" customFormat="1" ht="12.75" customHeight="1">
      <c r="A132" s="368" t="s">
        <v>207</v>
      </c>
      <c r="B132" s="336">
        <v>0</v>
      </c>
      <c r="C132" s="324">
        <v>0</v>
      </c>
      <c r="D132" s="324">
        <v>0</v>
      </c>
      <c r="E132" s="324">
        <v>0</v>
      </c>
      <c r="F132" s="324">
        <v>0</v>
      </c>
      <c r="G132" s="324">
        <v>0</v>
      </c>
      <c r="H132" s="324">
        <v>0</v>
      </c>
      <c r="I132" s="324">
        <v>0</v>
      </c>
      <c r="J132" s="324">
        <v>9.7042000000000003E-2</v>
      </c>
      <c r="K132" s="324">
        <v>0</v>
      </c>
      <c r="L132" s="337">
        <v>0</v>
      </c>
      <c r="M132" s="336">
        <f t="shared" si="3"/>
        <v>9.7042000000000003E-2</v>
      </c>
      <c r="N132" s="341">
        <f t="shared" si="4"/>
        <v>9.7042000000000003E-2</v>
      </c>
      <c r="P132" s="336">
        <v>0</v>
      </c>
    </row>
    <row r="133" spans="1:16" s="61" customFormat="1" ht="12.75" customHeight="1">
      <c r="A133" s="368" t="s">
        <v>509</v>
      </c>
      <c r="B133" s="336">
        <v>0</v>
      </c>
      <c r="C133" s="324">
        <v>0</v>
      </c>
      <c r="D133" s="324">
        <v>0</v>
      </c>
      <c r="E133" s="324">
        <v>0</v>
      </c>
      <c r="F133" s="324">
        <v>0</v>
      </c>
      <c r="G133" s="324">
        <v>0</v>
      </c>
      <c r="H133" s="324">
        <v>0</v>
      </c>
      <c r="I133" s="324">
        <v>0</v>
      </c>
      <c r="J133" s="324">
        <v>0</v>
      </c>
      <c r="K133" s="324">
        <v>0</v>
      </c>
      <c r="L133" s="337">
        <v>0</v>
      </c>
      <c r="M133" s="336">
        <f t="shared" si="3"/>
        <v>0</v>
      </c>
      <c r="N133" s="341">
        <f t="shared" si="4"/>
        <v>0</v>
      </c>
      <c r="P133" s="336">
        <v>0</v>
      </c>
    </row>
    <row r="134" spans="1:16" s="61" customFormat="1" ht="12.75" customHeight="1">
      <c r="A134" s="368" t="s">
        <v>510</v>
      </c>
      <c r="B134" s="336">
        <v>0</v>
      </c>
      <c r="C134" s="324">
        <v>0</v>
      </c>
      <c r="D134" s="324">
        <v>0</v>
      </c>
      <c r="E134" s="324">
        <v>0</v>
      </c>
      <c r="F134" s="324">
        <v>0</v>
      </c>
      <c r="G134" s="324">
        <v>0</v>
      </c>
      <c r="H134" s="324">
        <v>0</v>
      </c>
      <c r="I134" s="324">
        <v>0</v>
      </c>
      <c r="J134" s="324">
        <v>0</v>
      </c>
      <c r="K134" s="324">
        <v>0</v>
      </c>
      <c r="L134" s="337">
        <v>0</v>
      </c>
      <c r="M134" s="336">
        <f t="shared" si="3"/>
        <v>0</v>
      </c>
      <c r="N134" s="341">
        <f t="shared" si="4"/>
        <v>0</v>
      </c>
      <c r="P134" s="336">
        <v>0</v>
      </c>
    </row>
    <row r="135" spans="1:16" s="61" customFormat="1" ht="12.75" customHeight="1">
      <c r="A135" s="368" t="s">
        <v>402</v>
      </c>
      <c r="B135" s="336">
        <v>0</v>
      </c>
      <c r="C135" s="324">
        <v>0</v>
      </c>
      <c r="D135" s="324">
        <v>0</v>
      </c>
      <c r="E135" s="324">
        <v>0</v>
      </c>
      <c r="F135" s="324">
        <v>0</v>
      </c>
      <c r="G135" s="324">
        <v>0</v>
      </c>
      <c r="H135" s="324">
        <v>0</v>
      </c>
      <c r="I135" s="324">
        <v>0</v>
      </c>
      <c r="J135" s="324">
        <v>0</v>
      </c>
      <c r="K135" s="324">
        <v>0</v>
      </c>
      <c r="L135" s="337">
        <v>0</v>
      </c>
      <c r="M135" s="336">
        <f t="shared" si="3"/>
        <v>0</v>
      </c>
      <c r="N135" s="341">
        <f t="shared" si="4"/>
        <v>0</v>
      </c>
      <c r="P135" s="336">
        <v>0</v>
      </c>
    </row>
    <row r="136" spans="1:16" s="61" customFormat="1" ht="12.75" customHeight="1">
      <c r="A136" s="368" t="s">
        <v>511</v>
      </c>
      <c r="B136" s="336">
        <v>0</v>
      </c>
      <c r="C136" s="324">
        <v>0</v>
      </c>
      <c r="D136" s="324">
        <v>0</v>
      </c>
      <c r="E136" s="324">
        <v>0</v>
      </c>
      <c r="F136" s="324">
        <v>0</v>
      </c>
      <c r="G136" s="324">
        <v>0</v>
      </c>
      <c r="H136" s="324">
        <v>0</v>
      </c>
      <c r="I136" s="324">
        <v>0</v>
      </c>
      <c r="J136" s="324">
        <v>0</v>
      </c>
      <c r="K136" s="324">
        <v>0</v>
      </c>
      <c r="L136" s="337">
        <v>0</v>
      </c>
      <c r="M136" s="336">
        <f t="shared" si="3"/>
        <v>0</v>
      </c>
      <c r="N136" s="341">
        <f t="shared" si="4"/>
        <v>0</v>
      </c>
      <c r="P136" s="336">
        <v>0</v>
      </c>
    </row>
    <row r="137" spans="1:16" s="61" customFormat="1" ht="12.75" customHeight="1">
      <c r="A137" s="368" t="s">
        <v>512</v>
      </c>
      <c r="B137" s="336">
        <v>0</v>
      </c>
      <c r="C137" s="324">
        <v>0</v>
      </c>
      <c r="D137" s="324">
        <v>0</v>
      </c>
      <c r="E137" s="324">
        <v>0</v>
      </c>
      <c r="F137" s="324">
        <v>0</v>
      </c>
      <c r="G137" s="324">
        <v>0</v>
      </c>
      <c r="H137" s="324">
        <v>0</v>
      </c>
      <c r="I137" s="324">
        <v>0</v>
      </c>
      <c r="J137" s="324">
        <v>0</v>
      </c>
      <c r="K137" s="324">
        <v>0</v>
      </c>
      <c r="L137" s="337">
        <v>0</v>
      </c>
      <c r="M137" s="336">
        <f t="shared" si="3"/>
        <v>0</v>
      </c>
      <c r="N137" s="341">
        <f t="shared" si="4"/>
        <v>0</v>
      </c>
      <c r="P137" s="336">
        <v>0</v>
      </c>
    </row>
    <row r="138" spans="1:16" s="61" customFormat="1" ht="12.75" customHeight="1">
      <c r="A138" s="368" t="s">
        <v>513</v>
      </c>
      <c r="B138" s="336">
        <v>0</v>
      </c>
      <c r="C138" s="324">
        <v>0</v>
      </c>
      <c r="D138" s="324">
        <v>0</v>
      </c>
      <c r="E138" s="324">
        <v>0</v>
      </c>
      <c r="F138" s="324">
        <v>0</v>
      </c>
      <c r="G138" s="324">
        <v>0</v>
      </c>
      <c r="H138" s="324">
        <v>0</v>
      </c>
      <c r="I138" s="324">
        <v>0</v>
      </c>
      <c r="J138" s="324">
        <v>0</v>
      </c>
      <c r="K138" s="324">
        <v>0</v>
      </c>
      <c r="L138" s="337">
        <v>0</v>
      </c>
      <c r="M138" s="336">
        <f t="shared" si="3"/>
        <v>0</v>
      </c>
      <c r="N138" s="341">
        <f t="shared" si="4"/>
        <v>0</v>
      </c>
      <c r="P138" s="336">
        <v>0</v>
      </c>
    </row>
    <row r="139" spans="1:16" s="61" customFormat="1" ht="12.75" customHeight="1">
      <c r="A139" s="368" t="s">
        <v>359</v>
      </c>
      <c r="B139" s="336">
        <v>0</v>
      </c>
      <c r="C139" s="324">
        <v>0</v>
      </c>
      <c r="D139" s="324">
        <v>0</v>
      </c>
      <c r="E139" s="324">
        <v>0</v>
      </c>
      <c r="F139" s="324">
        <v>0</v>
      </c>
      <c r="G139" s="324">
        <v>0</v>
      </c>
      <c r="H139" s="324">
        <v>0</v>
      </c>
      <c r="I139" s="324">
        <v>0</v>
      </c>
      <c r="J139" s="324">
        <v>0</v>
      </c>
      <c r="K139" s="324">
        <v>0</v>
      </c>
      <c r="L139" s="337">
        <v>0</v>
      </c>
      <c r="M139" s="336">
        <f t="shared" ref="M139:M202" si="5">SUM(C139:L139)</f>
        <v>0</v>
      </c>
      <c r="N139" s="341">
        <f t="shared" ref="N139:N202" si="6">SUM(M139,B139)</f>
        <v>0</v>
      </c>
      <c r="P139" s="336">
        <v>0</v>
      </c>
    </row>
    <row r="140" spans="1:16" s="61" customFormat="1" ht="12.75" customHeight="1">
      <c r="A140" s="368" t="s">
        <v>361</v>
      </c>
      <c r="B140" s="336">
        <v>0</v>
      </c>
      <c r="C140" s="324">
        <v>0</v>
      </c>
      <c r="D140" s="324">
        <v>0</v>
      </c>
      <c r="E140" s="324">
        <v>0</v>
      </c>
      <c r="F140" s="324">
        <v>0</v>
      </c>
      <c r="G140" s="324">
        <v>0</v>
      </c>
      <c r="H140" s="324">
        <v>0</v>
      </c>
      <c r="I140" s="324">
        <v>0</v>
      </c>
      <c r="J140" s="324">
        <v>0</v>
      </c>
      <c r="K140" s="324">
        <v>0</v>
      </c>
      <c r="L140" s="337">
        <v>0</v>
      </c>
      <c r="M140" s="336">
        <f t="shared" si="5"/>
        <v>0</v>
      </c>
      <c r="N140" s="341">
        <f t="shared" si="6"/>
        <v>0</v>
      </c>
      <c r="P140" s="336">
        <v>0</v>
      </c>
    </row>
    <row r="141" spans="1:16" s="61" customFormat="1" ht="12.75" customHeight="1">
      <c r="A141" s="368" t="s">
        <v>413</v>
      </c>
      <c r="B141" s="336">
        <v>0</v>
      </c>
      <c r="C141" s="324">
        <v>0</v>
      </c>
      <c r="D141" s="324">
        <v>0</v>
      </c>
      <c r="E141" s="324">
        <v>0</v>
      </c>
      <c r="F141" s="324">
        <v>0</v>
      </c>
      <c r="G141" s="324">
        <v>0</v>
      </c>
      <c r="H141" s="324">
        <v>0</v>
      </c>
      <c r="I141" s="324">
        <v>0</v>
      </c>
      <c r="J141" s="324">
        <v>0</v>
      </c>
      <c r="K141" s="324">
        <v>0</v>
      </c>
      <c r="L141" s="337">
        <v>0</v>
      </c>
      <c r="M141" s="336">
        <f t="shared" si="5"/>
        <v>0</v>
      </c>
      <c r="N141" s="341">
        <f t="shared" si="6"/>
        <v>0</v>
      </c>
      <c r="P141" s="336">
        <v>0</v>
      </c>
    </row>
    <row r="142" spans="1:16" s="61" customFormat="1" ht="12.75" customHeight="1">
      <c r="A142" s="368" t="s">
        <v>354</v>
      </c>
      <c r="B142" s="336">
        <v>0</v>
      </c>
      <c r="C142" s="324">
        <v>0</v>
      </c>
      <c r="D142" s="324">
        <v>0</v>
      </c>
      <c r="E142" s="324">
        <v>0</v>
      </c>
      <c r="F142" s="324">
        <v>0</v>
      </c>
      <c r="G142" s="324">
        <v>0</v>
      </c>
      <c r="H142" s="324">
        <v>0</v>
      </c>
      <c r="I142" s="324">
        <v>0</v>
      </c>
      <c r="J142" s="324">
        <v>0</v>
      </c>
      <c r="K142" s="324">
        <v>0</v>
      </c>
      <c r="L142" s="337">
        <v>0</v>
      </c>
      <c r="M142" s="336">
        <f t="shared" si="5"/>
        <v>0</v>
      </c>
      <c r="N142" s="341">
        <f t="shared" si="6"/>
        <v>0</v>
      </c>
      <c r="P142" s="336">
        <v>0</v>
      </c>
    </row>
    <row r="143" spans="1:16" s="61" customFormat="1" ht="12.75" customHeight="1">
      <c r="A143" s="368" t="s">
        <v>514</v>
      </c>
      <c r="B143" s="336">
        <v>0</v>
      </c>
      <c r="C143" s="324">
        <v>0</v>
      </c>
      <c r="D143" s="324">
        <v>0</v>
      </c>
      <c r="E143" s="324">
        <v>0</v>
      </c>
      <c r="F143" s="324">
        <v>0</v>
      </c>
      <c r="G143" s="324">
        <v>0</v>
      </c>
      <c r="H143" s="324">
        <v>0</v>
      </c>
      <c r="I143" s="324">
        <v>0</v>
      </c>
      <c r="J143" s="324">
        <v>0</v>
      </c>
      <c r="K143" s="324">
        <v>0</v>
      </c>
      <c r="L143" s="337">
        <v>0</v>
      </c>
      <c r="M143" s="336">
        <f t="shared" si="5"/>
        <v>0</v>
      </c>
      <c r="N143" s="341">
        <f t="shared" si="6"/>
        <v>0</v>
      </c>
      <c r="P143" s="336">
        <v>0</v>
      </c>
    </row>
    <row r="144" spans="1:16" s="61" customFormat="1" ht="12.75" customHeight="1">
      <c r="A144" s="368" t="s">
        <v>194</v>
      </c>
      <c r="B144" s="336">
        <v>2.0700000000000002E-3</v>
      </c>
      <c r="C144" s="324">
        <v>3.5999999999999997E-4</v>
      </c>
      <c r="D144" s="324">
        <v>982.76477699999998</v>
      </c>
      <c r="E144" s="324">
        <v>0</v>
      </c>
      <c r="F144" s="324">
        <v>0</v>
      </c>
      <c r="G144" s="324">
        <v>0</v>
      </c>
      <c r="H144" s="324">
        <v>0.31897300000000001</v>
      </c>
      <c r="I144" s="324">
        <v>2.1834189999999998</v>
      </c>
      <c r="J144" s="324">
        <v>1.7034599999999998</v>
      </c>
      <c r="K144" s="324">
        <v>0.31229699999999999</v>
      </c>
      <c r="L144" s="337">
        <v>1.8987039999999997</v>
      </c>
      <c r="M144" s="336">
        <f t="shared" si="5"/>
        <v>989.18198999999981</v>
      </c>
      <c r="N144" s="341">
        <f t="shared" si="6"/>
        <v>989.18405999999982</v>
      </c>
      <c r="P144" s="336">
        <v>0</v>
      </c>
    </row>
    <row r="145" spans="1:16" s="61" customFormat="1" ht="12.75" customHeight="1">
      <c r="A145" s="368" t="s">
        <v>336</v>
      </c>
      <c r="B145" s="336">
        <v>0</v>
      </c>
      <c r="C145" s="324">
        <v>0</v>
      </c>
      <c r="D145" s="324">
        <v>0</v>
      </c>
      <c r="E145" s="324">
        <v>0</v>
      </c>
      <c r="F145" s="324">
        <v>0</v>
      </c>
      <c r="G145" s="324">
        <v>0</v>
      </c>
      <c r="H145" s="324">
        <v>0</v>
      </c>
      <c r="I145" s="324">
        <v>0</v>
      </c>
      <c r="J145" s="324">
        <v>0</v>
      </c>
      <c r="K145" s="324">
        <v>0</v>
      </c>
      <c r="L145" s="337">
        <v>0</v>
      </c>
      <c r="M145" s="336">
        <f t="shared" si="5"/>
        <v>0</v>
      </c>
      <c r="N145" s="341">
        <f t="shared" si="6"/>
        <v>0</v>
      </c>
      <c r="P145" s="336">
        <v>0</v>
      </c>
    </row>
    <row r="146" spans="1:16" s="61" customFormat="1" ht="12.75" customHeight="1">
      <c r="A146" s="368" t="s">
        <v>344</v>
      </c>
      <c r="B146" s="336">
        <v>0</v>
      </c>
      <c r="C146" s="324">
        <v>0</v>
      </c>
      <c r="D146" s="324">
        <v>0</v>
      </c>
      <c r="E146" s="324">
        <v>0</v>
      </c>
      <c r="F146" s="324">
        <v>0</v>
      </c>
      <c r="G146" s="324">
        <v>0</v>
      </c>
      <c r="H146" s="324">
        <v>3.0483E-2</v>
      </c>
      <c r="I146" s="324">
        <v>0</v>
      </c>
      <c r="J146" s="324">
        <v>7.6000000000000004E-4</v>
      </c>
      <c r="K146" s="324">
        <v>0</v>
      </c>
      <c r="L146" s="337">
        <v>0</v>
      </c>
      <c r="M146" s="336">
        <f t="shared" si="5"/>
        <v>3.1243E-2</v>
      </c>
      <c r="N146" s="341">
        <f t="shared" si="6"/>
        <v>3.1243E-2</v>
      </c>
      <c r="P146" s="336">
        <v>0</v>
      </c>
    </row>
    <row r="147" spans="1:16" s="61" customFormat="1" ht="12.75" customHeight="1">
      <c r="A147" s="368" t="s">
        <v>195</v>
      </c>
      <c r="B147" s="336">
        <v>1076.2005489999999</v>
      </c>
      <c r="C147" s="324">
        <v>4.4843000000000001E-2</v>
      </c>
      <c r="D147" s="324">
        <v>54.753449000000003</v>
      </c>
      <c r="E147" s="324">
        <v>0</v>
      </c>
      <c r="F147" s="324">
        <v>2.5524999999999999E-2</v>
      </c>
      <c r="G147" s="324">
        <v>0</v>
      </c>
      <c r="H147" s="324">
        <v>0.72324300000000008</v>
      </c>
      <c r="I147" s="324">
        <v>18.516964000000002</v>
      </c>
      <c r="J147" s="324">
        <v>0.28545900000000002</v>
      </c>
      <c r="K147" s="324">
        <v>0.92445400000000022</v>
      </c>
      <c r="L147" s="337">
        <v>0.19750600000000001</v>
      </c>
      <c r="M147" s="336">
        <f t="shared" si="5"/>
        <v>75.471443000000008</v>
      </c>
      <c r="N147" s="341">
        <f t="shared" si="6"/>
        <v>1151.6719919999998</v>
      </c>
      <c r="P147" s="336">
        <v>0</v>
      </c>
    </row>
    <row r="148" spans="1:16" s="61" customFormat="1" ht="12.75" customHeight="1">
      <c r="A148" s="368" t="s">
        <v>515</v>
      </c>
      <c r="B148" s="336">
        <v>0</v>
      </c>
      <c r="C148" s="324">
        <v>0</v>
      </c>
      <c r="D148" s="324">
        <v>0</v>
      </c>
      <c r="E148" s="324">
        <v>0</v>
      </c>
      <c r="F148" s="324">
        <v>0</v>
      </c>
      <c r="G148" s="324">
        <v>0</v>
      </c>
      <c r="H148" s="324">
        <v>0</v>
      </c>
      <c r="I148" s="324">
        <v>0</v>
      </c>
      <c r="J148" s="324">
        <v>0</v>
      </c>
      <c r="K148" s="324">
        <v>0</v>
      </c>
      <c r="L148" s="337">
        <v>0</v>
      </c>
      <c r="M148" s="336">
        <f t="shared" si="5"/>
        <v>0</v>
      </c>
      <c r="N148" s="341">
        <f t="shared" si="6"/>
        <v>0</v>
      </c>
      <c r="P148" s="336">
        <v>0</v>
      </c>
    </row>
    <row r="149" spans="1:16" s="61" customFormat="1" ht="12.75" customHeight="1">
      <c r="A149" s="368" t="s">
        <v>348</v>
      </c>
      <c r="B149" s="336">
        <v>0</v>
      </c>
      <c r="C149" s="324">
        <v>0</v>
      </c>
      <c r="D149" s="324">
        <v>0</v>
      </c>
      <c r="E149" s="324">
        <v>0</v>
      </c>
      <c r="F149" s="324">
        <v>0</v>
      </c>
      <c r="G149" s="324">
        <v>0</v>
      </c>
      <c r="H149" s="324">
        <v>0</v>
      </c>
      <c r="I149" s="324">
        <v>0</v>
      </c>
      <c r="J149" s="324">
        <v>0</v>
      </c>
      <c r="K149" s="324">
        <v>0</v>
      </c>
      <c r="L149" s="337">
        <v>0</v>
      </c>
      <c r="M149" s="336">
        <f t="shared" si="5"/>
        <v>0</v>
      </c>
      <c r="N149" s="341">
        <f t="shared" si="6"/>
        <v>0</v>
      </c>
      <c r="P149" s="336">
        <v>0</v>
      </c>
    </row>
    <row r="150" spans="1:16" s="61" customFormat="1" ht="12.75" customHeight="1">
      <c r="A150" s="368" t="s">
        <v>317</v>
      </c>
      <c r="B150" s="336">
        <v>830.71664899999996</v>
      </c>
      <c r="C150" s="324">
        <v>0</v>
      </c>
      <c r="D150" s="324">
        <v>0</v>
      </c>
      <c r="E150" s="324">
        <v>0</v>
      </c>
      <c r="F150" s="324">
        <v>0</v>
      </c>
      <c r="G150" s="324">
        <v>0</v>
      </c>
      <c r="H150" s="324">
        <v>0</v>
      </c>
      <c r="I150" s="324">
        <v>0</v>
      </c>
      <c r="J150" s="324">
        <v>1.1999999999999999E-4</v>
      </c>
      <c r="K150" s="324">
        <v>0</v>
      </c>
      <c r="L150" s="337">
        <v>0</v>
      </c>
      <c r="M150" s="336">
        <f t="shared" si="5"/>
        <v>1.1999999999999999E-4</v>
      </c>
      <c r="N150" s="341">
        <f t="shared" si="6"/>
        <v>830.716769</v>
      </c>
      <c r="P150" s="336">
        <v>0</v>
      </c>
    </row>
    <row r="151" spans="1:16" s="61" customFormat="1" ht="12.75" customHeight="1">
      <c r="A151" s="368" t="s">
        <v>516</v>
      </c>
      <c r="B151" s="336">
        <v>0</v>
      </c>
      <c r="C151" s="324">
        <v>0</v>
      </c>
      <c r="D151" s="324">
        <v>0</v>
      </c>
      <c r="E151" s="324">
        <v>0</v>
      </c>
      <c r="F151" s="324">
        <v>0</v>
      </c>
      <c r="G151" s="324">
        <v>0</v>
      </c>
      <c r="H151" s="324">
        <v>0</v>
      </c>
      <c r="I151" s="324">
        <v>0</v>
      </c>
      <c r="J151" s="324">
        <v>0</v>
      </c>
      <c r="K151" s="324">
        <v>0</v>
      </c>
      <c r="L151" s="337">
        <v>0</v>
      </c>
      <c r="M151" s="336">
        <f t="shared" si="5"/>
        <v>0</v>
      </c>
      <c r="N151" s="341">
        <f t="shared" si="6"/>
        <v>0</v>
      </c>
      <c r="P151" s="336">
        <v>0</v>
      </c>
    </row>
    <row r="152" spans="1:16" s="61" customFormat="1" ht="12.75" customHeight="1">
      <c r="A152" s="368" t="s">
        <v>401</v>
      </c>
      <c r="B152" s="336">
        <v>0</v>
      </c>
      <c r="C152" s="324">
        <v>0</v>
      </c>
      <c r="D152" s="324">
        <v>0</v>
      </c>
      <c r="E152" s="324">
        <v>0</v>
      </c>
      <c r="F152" s="324">
        <v>0</v>
      </c>
      <c r="G152" s="324">
        <v>0</v>
      </c>
      <c r="H152" s="324">
        <v>0</v>
      </c>
      <c r="I152" s="324">
        <v>0</v>
      </c>
      <c r="J152" s="324">
        <v>0</v>
      </c>
      <c r="K152" s="324">
        <v>0</v>
      </c>
      <c r="L152" s="337">
        <v>0</v>
      </c>
      <c r="M152" s="336">
        <f t="shared" si="5"/>
        <v>0</v>
      </c>
      <c r="N152" s="341">
        <f t="shared" si="6"/>
        <v>0</v>
      </c>
      <c r="P152" s="336">
        <v>0</v>
      </c>
    </row>
    <row r="153" spans="1:16" s="61" customFormat="1" ht="12.75" customHeight="1">
      <c r="A153" s="368" t="s">
        <v>368</v>
      </c>
      <c r="B153" s="336">
        <v>0</v>
      </c>
      <c r="C153" s="324">
        <v>0</v>
      </c>
      <c r="D153" s="324">
        <v>0</v>
      </c>
      <c r="E153" s="324">
        <v>0</v>
      </c>
      <c r="F153" s="324">
        <v>0</v>
      </c>
      <c r="G153" s="324">
        <v>0</v>
      </c>
      <c r="H153" s="324">
        <v>0</v>
      </c>
      <c r="I153" s="324">
        <v>0</v>
      </c>
      <c r="J153" s="324">
        <v>0</v>
      </c>
      <c r="K153" s="324">
        <v>0</v>
      </c>
      <c r="L153" s="337">
        <v>0</v>
      </c>
      <c r="M153" s="336">
        <f t="shared" si="5"/>
        <v>0</v>
      </c>
      <c r="N153" s="341">
        <f t="shared" si="6"/>
        <v>0</v>
      </c>
      <c r="P153" s="336">
        <v>0</v>
      </c>
    </row>
    <row r="154" spans="1:16" s="61" customFormat="1" ht="12.75" customHeight="1">
      <c r="A154" s="368" t="s">
        <v>196</v>
      </c>
      <c r="B154" s="336">
        <v>0</v>
      </c>
      <c r="C154" s="324">
        <v>0</v>
      </c>
      <c r="D154" s="324">
        <v>0</v>
      </c>
      <c r="E154" s="324">
        <v>0</v>
      </c>
      <c r="F154" s="324">
        <v>0</v>
      </c>
      <c r="G154" s="324">
        <v>0</v>
      </c>
      <c r="H154" s="324">
        <v>2.4687919999999997</v>
      </c>
      <c r="I154" s="324">
        <v>0</v>
      </c>
      <c r="J154" s="324">
        <v>7.0653000000000007E-2</v>
      </c>
      <c r="K154" s="324">
        <v>0</v>
      </c>
      <c r="L154" s="337">
        <v>2.2994000000000001E-2</v>
      </c>
      <c r="M154" s="336">
        <f t="shared" si="5"/>
        <v>2.5624389999999999</v>
      </c>
      <c r="N154" s="341">
        <f t="shared" si="6"/>
        <v>2.5624389999999999</v>
      </c>
      <c r="P154" s="336">
        <v>0</v>
      </c>
    </row>
    <row r="155" spans="1:16" s="61" customFormat="1" ht="12.75" customHeight="1">
      <c r="A155" s="368" t="s">
        <v>338</v>
      </c>
      <c r="B155" s="336">
        <v>0</v>
      </c>
      <c r="C155" s="324">
        <v>0</v>
      </c>
      <c r="D155" s="324">
        <v>0</v>
      </c>
      <c r="E155" s="324">
        <v>0</v>
      </c>
      <c r="F155" s="324">
        <v>0</v>
      </c>
      <c r="G155" s="324">
        <v>0</v>
      </c>
      <c r="H155" s="324">
        <v>49.683261999999999</v>
      </c>
      <c r="I155" s="324">
        <v>0</v>
      </c>
      <c r="J155" s="324">
        <v>0</v>
      </c>
      <c r="K155" s="324">
        <v>0</v>
      </c>
      <c r="L155" s="337">
        <v>0</v>
      </c>
      <c r="M155" s="336">
        <f t="shared" si="5"/>
        <v>49.683261999999999</v>
      </c>
      <c r="N155" s="341">
        <f t="shared" si="6"/>
        <v>49.683261999999999</v>
      </c>
      <c r="P155" s="336">
        <v>0</v>
      </c>
    </row>
    <row r="156" spans="1:16" s="61" customFormat="1" ht="12.75" customHeight="1">
      <c r="A156" s="368" t="s">
        <v>309</v>
      </c>
      <c r="B156" s="336">
        <v>0</v>
      </c>
      <c r="C156" s="324">
        <v>0</v>
      </c>
      <c r="D156" s="324">
        <v>0</v>
      </c>
      <c r="E156" s="324">
        <v>0</v>
      </c>
      <c r="F156" s="324">
        <v>0</v>
      </c>
      <c r="G156" s="324">
        <v>0</v>
      </c>
      <c r="H156" s="324">
        <v>0</v>
      </c>
      <c r="I156" s="324">
        <v>0</v>
      </c>
      <c r="J156" s="324">
        <v>0</v>
      </c>
      <c r="K156" s="324">
        <v>0</v>
      </c>
      <c r="L156" s="337">
        <v>0</v>
      </c>
      <c r="M156" s="336">
        <f t="shared" si="5"/>
        <v>0</v>
      </c>
      <c r="N156" s="341">
        <f t="shared" si="6"/>
        <v>0</v>
      </c>
      <c r="P156" s="336">
        <v>0</v>
      </c>
    </row>
    <row r="157" spans="1:16" s="61" customFormat="1" ht="12.75" customHeight="1">
      <c r="A157" s="368" t="s">
        <v>322</v>
      </c>
      <c r="B157" s="336">
        <v>51.064332999999998</v>
      </c>
      <c r="C157" s="324">
        <v>0</v>
      </c>
      <c r="D157" s="324">
        <v>0</v>
      </c>
      <c r="E157" s="324">
        <v>0</v>
      </c>
      <c r="F157" s="324">
        <v>0</v>
      </c>
      <c r="G157" s="324">
        <v>0</v>
      </c>
      <c r="H157" s="324">
        <v>0</v>
      </c>
      <c r="I157" s="324">
        <v>0</v>
      </c>
      <c r="J157" s="324">
        <v>0</v>
      </c>
      <c r="K157" s="324">
        <v>0</v>
      </c>
      <c r="L157" s="337">
        <v>8.6299999999999994E-4</v>
      </c>
      <c r="M157" s="336">
        <f t="shared" si="5"/>
        <v>8.6299999999999994E-4</v>
      </c>
      <c r="N157" s="341">
        <f t="shared" si="6"/>
        <v>51.065196</v>
      </c>
      <c r="P157" s="336">
        <v>0</v>
      </c>
    </row>
    <row r="158" spans="1:16" s="61" customFormat="1" ht="12.75" customHeight="1">
      <c r="A158" s="368" t="s">
        <v>517</v>
      </c>
      <c r="B158" s="336">
        <v>0</v>
      </c>
      <c r="C158" s="324">
        <v>0</v>
      </c>
      <c r="D158" s="324">
        <v>0</v>
      </c>
      <c r="E158" s="324">
        <v>0</v>
      </c>
      <c r="F158" s="324">
        <v>0</v>
      </c>
      <c r="G158" s="324">
        <v>0</v>
      </c>
      <c r="H158" s="324">
        <v>0</v>
      </c>
      <c r="I158" s="324">
        <v>0</v>
      </c>
      <c r="J158" s="324">
        <v>0</v>
      </c>
      <c r="K158" s="324">
        <v>0</v>
      </c>
      <c r="L158" s="337">
        <v>0</v>
      </c>
      <c r="M158" s="336">
        <f t="shared" si="5"/>
        <v>0</v>
      </c>
      <c r="N158" s="341">
        <f t="shared" si="6"/>
        <v>0</v>
      </c>
      <c r="P158" s="336">
        <v>0</v>
      </c>
    </row>
    <row r="159" spans="1:16" s="61" customFormat="1" ht="12.75" customHeight="1">
      <c r="A159" s="368" t="s">
        <v>518</v>
      </c>
      <c r="B159" s="336">
        <v>0</v>
      </c>
      <c r="C159" s="324">
        <v>0</v>
      </c>
      <c r="D159" s="324">
        <v>0</v>
      </c>
      <c r="E159" s="324">
        <v>0</v>
      </c>
      <c r="F159" s="324">
        <v>0</v>
      </c>
      <c r="G159" s="324">
        <v>0</v>
      </c>
      <c r="H159" s="324">
        <v>7.5492999999999991E-2</v>
      </c>
      <c r="I159" s="324">
        <v>0.57434499999999999</v>
      </c>
      <c r="J159" s="324">
        <v>0</v>
      </c>
      <c r="K159" s="324">
        <v>0</v>
      </c>
      <c r="L159" s="337">
        <v>0</v>
      </c>
      <c r="M159" s="336">
        <f t="shared" si="5"/>
        <v>0.64983800000000003</v>
      </c>
      <c r="N159" s="341">
        <f t="shared" si="6"/>
        <v>0.64983800000000003</v>
      </c>
      <c r="P159" s="336">
        <v>0</v>
      </c>
    </row>
    <row r="160" spans="1:16" s="61" customFormat="1" ht="12.75" customHeight="1">
      <c r="A160" s="368" t="s">
        <v>316</v>
      </c>
      <c r="B160" s="336">
        <v>1069.087219</v>
      </c>
      <c r="C160" s="324">
        <v>0</v>
      </c>
      <c r="D160" s="324">
        <v>0</v>
      </c>
      <c r="E160" s="324">
        <v>0</v>
      </c>
      <c r="F160" s="324">
        <v>0</v>
      </c>
      <c r="G160" s="324">
        <v>0</v>
      </c>
      <c r="H160" s="324">
        <v>0.332148</v>
      </c>
      <c r="I160" s="324">
        <v>0</v>
      </c>
      <c r="J160" s="324">
        <v>4.6359000000000004E-2</v>
      </c>
      <c r="K160" s="324">
        <v>0</v>
      </c>
      <c r="L160" s="337">
        <v>0</v>
      </c>
      <c r="M160" s="336">
        <f t="shared" si="5"/>
        <v>0.37850699999999998</v>
      </c>
      <c r="N160" s="341">
        <f t="shared" si="6"/>
        <v>1069.4657259999999</v>
      </c>
      <c r="P160" s="336">
        <v>0</v>
      </c>
    </row>
    <row r="161" spans="1:16" s="61" customFormat="1" ht="12.75" customHeight="1">
      <c r="A161" s="368" t="s">
        <v>519</v>
      </c>
      <c r="B161" s="336">
        <v>0</v>
      </c>
      <c r="C161" s="324">
        <v>0</v>
      </c>
      <c r="D161" s="324">
        <v>0</v>
      </c>
      <c r="E161" s="324">
        <v>0</v>
      </c>
      <c r="F161" s="324">
        <v>0</v>
      </c>
      <c r="G161" s="324">
        <v>0</v>
      </c>
      <c r="H161" s="324">
        <v>0</v>
      </c>
      <c r="I161" s="324">
        <v>0</v>
      </c>
      <c r="J161" s="324">
        <v>0</v>
      </c>
      <c r="K161" s="324">
        <v>0</v>
      </c>
      <c r="L161" s="337">
        <v>0</v>
      </c>
      <c r="M161" s="336">
        <f t="shared" si="5"/>
        <v>0</v>
      </c>
      <c r="N161" s="341">
        <f t="shared" si="6"/>
        <v>0</v>
      </c>
      <c r="P161" s="336">
        <v>0</v>
      </c>
    </row>
    <row r="162" spans="1:16" s="61" customFormat="1" ht="12.75" customHeight="1">
      <c r="A162" s="368" t="s">
        <v>520</v>
      </c>
      <c r="B162" s="336">
        <v>0</v>
      </c>
      <c r="C162" s="324">
        <v>0</v>
      </c>
      <c r="D162" s="324">
        <v>0</v>
      </c>
      <c r="E162" s="324">
        <v>0</v>
      </c>
      <c r="F162" s="324">
        <v>0</v>
      </c>
      <c r="G162" s="324">
        <v>0</v>
      </c>
      <c r="H162" s="324">
        <v>0</v>
      </c>
      <c r="I162" s="324">
        <v>0</v>
      </c>
      <c r="J162" s="324">
        <v>0</v>
      </c>
      <c r="K162" s="324">
        <v>0</v>
      </c>
      <c r="L162" s="337">
        <v>0</v>
      </c>
      <c r="M162" s="336">
        <f t="shared" si="5"/>
        <v>0</v>
      </c>
      <c r="N162" s="341">
        <f t="shared" si="6"/>
        <v>0</v>
      </c>
      <c r="P162" s="336">
        <v>223.23921100000001</v>
      </c>
    </row>
    <row r="163" spans="1:16" s="61" customFormat="1" ht="12.75" customHeight="1">
      <c r="A163" s="368" t="s">
        <v>343</v>
      </c>
      <c r="B163" s="336">
        <v>0</v>
      </c>
      <c r="C163" s="324">
        <v>0</v>
      </c>
      <c r="D163" s="324">
        <v>0</v>
      </c>
      <c r="E163" s="324">
        <v>0</v>
      </c>
      <c r="F163" s="324">
        <v>0</v>
      </c>
      <c r="G163" s="324">
        <v>0</v>
      </c>
      <c r="H163" s="324">
        <v>0</v>
      </c>
      <c r="I163" s="324">
        <v>0</v>
      </c>
      <c r="J163" s="324">
        <v>1.3525000000000001E-2</v>
      </c>
      <c r="K163" s="324">
        <v>0</v>
      </c>
      <c r="L163" s="337">
        <v>0</v>
      </c>
      <c r="M163" s="336">
        <f t="shared" si="5"/>
        <v>1.3525000000000001E-2</v>
      </c>
      <c r="N163" s="341">
        <f t="shared" si="6"/>
        <v>1.3525000000000001E-2</v>
      </c>
      <c r="P163" s="336">
        <v>0</v>
      </c>
    </row>
    <row r="164" spans="1:16" s="61" customFormat="1" ht="12.75" customHeight="1">
      <c r="A164" s="368" t="s">
        <v>197</v>
      </c>
      <c r="B164" s="336">
        <v>0</v>
      </c>
      <c r="C164" s="324">
        <v>0</v>
      </c>
      <c r="D164" s="324">
        <v>0</v>
      </c>
      <c r="E164" s="324">
        <v>0</v>
      </c>
      <c r="F164" s="324">
        <v>0</v>
      </c>
      <c r="G164" s="324">
        <v>0</v>
      </c>
      <c r="H164" s="324">
        <v>0</v>
      </c>
      <c r="I164" s="324">
        <v>0</v>
      </c>
      <c r="J164" s="324">
        <v>0.14379499999999998</v>
      </c>
      <c r="K164" s="324">
        <v>0.201458</v>
      </c>
      <c r="L164" s="337">
        <v>4.9811999999999995E-2</v>
      </c>
      <c r="M164" s="336">
        <f t="shared" si="5"/>
        <v>0.395065</v>
      </c>
      <c r="N164" s="341">
        <f t="shared" si="6"/>
        <v>0.395065</v>
      </c>
      <c r="P164" s="336">
        <v>0</v>
      </c>
    </row>
    <row r="165" spans="1:16" s="61" customFormat="1" ht="12.75" customHeight="1">
      <c r="A165" s="368" t="s">
        <v>208</v>
      </c>
      <c r="B165" s="336">
        <v>0</v>
      </c>
      <c r="C165" s="324">
        <v>0</v>
      </c>
      <c r="D165" s="324">
        <v>0</v>
      </c>
      <c r="E165" s="324">
        <v>0</v>
      </c>
      <c r="F165" s="324">
        <v>0</v>
      </c>
      <c r="G165" s="324">
        <v>0</v>
      </c>
      <c r="H165" s="324">
        <v>3.0356999999999999E-2</v>
      </c>
      <c r="I165" s="324">
        <v>0.14109699999999997</v>
      </c>
      <c r="J165" s="324">
        <v>1.7600000000000001E-3</v>
      </c>
      <c r="K165" s="324">
        <v>0</v>
      </c>
      <c r="L165" s="337">
        <v>0</v>
      </c>
      <c r="M165" s="336">
        <f t="shared" si="5"/>
        <v>0.17321399999999998</v>
      </c>
      <c r="N165" s="341">
        <f t="shared" si="6"/>
        <v>0.17321399999999998</v>
      </c>
      <c r="P165" s="336">
        <v>0</v>
      </c>
    </row>
    <row r="166" spans="1:16" s="61" customFormat="1" ht="12.75" customHeight="1">
      <c r="A166" s="368" t="s">
        <v>521</v>
      </c>
      <c r="B166" s="336">
        <v>0</v>
      </c>
      <c r="C166" s="324">
        <v>0</v>
      </c>
      <c r="D166" s="324">
        <v>0</v>
      </c>
      <c r="E166" s="324">
        <v>0</v>
      </c>
      <c r="F166" s="324">
        <v>0</v>
      </c>
      <c r="G166" s="324">
        <v>0</v>
      </c>
      <c r="H166" s="324">
        <v>0</v>
      </c>
      <c r="I166" s="324">
        <v>0</v>
      </c>
      <c r="J166" s="324">
        <v>0</v>
      </c>
      <c r="K166" s="324">
        <v>0</v>
      </c>
      <c r="L166" s="337">
        <v>0</v>
      </c>
      <c r="M166" s="336">
        <f t="shared" si="5"/>
        <v>0</v>
      </c>
      <c r="N166" s="341">
        <f t="shared" si="6"/>
        <v>0</v>
      </c>
      <c r="P166" s="336">
        <v>0</v>
      </c>
    </row>
    <row r="167" spans="1:16" s="61" customFormat="1" ht="12.75" customHeight="1">
      <c r="A167" s="368" t="s">
        <v>337</v>
      </c>
      <c r="B167" s="336">
        <v>0</v>
      </c>
      <c r="C167" s="324">
        <v>0</v>
      </c>
      <c r="D167" s="324">
        <v>0</v>
      </c>
      <c r="E167" s="324">
        <v>0</v>
      </c>
      <c r="F167" s="324">
        <v>38.332217</v>
      </c>
      <c r="G167" s="324">
        <v>0</v>
      </c>
      <c r="H167" s="324">
        <v>28.090192999999999</v>
      </c>
      <c r="I167" s="324">
        <v>0</v>
      </c>
      <c r="J167" s="324">
        <v>2.7300000000000002E-4</v>
      </c>
      <c r="K167" s="324">
        <v>0</v>
      </c>
      <c r="L167" s="337">
        <v>0</v>
      </c>
      <c r="M167" s="336">
        <f t="shared" si="5"/>
        <v>66.422683000000006</v>
      </c>
      <c r="N167" s="341">
        <f t="shared" si="6"/>
        <v>66.422683000000006</v>
      </c>
      <c r="P167" s="336">
        <v>0</v>
      </c>
    </row>
    <row r="168" spans="1:16" s="61" customFormat="1" ht="12.75" customHeight="1">
      <c r="A168" s="368" t="s">
        <v>415</v>
      </c>
      <c r="B168" s="336">
        <v>0</v>
      </c>
      <c r="C168" s="324">
        <v>0</v>
      </c>
      <c r="D168" s="324">
        <v>0</v>
      </c>
      <c r="E168" s="324">
        <v>0</v>
      </c>
      <c r="F168" s="324">
        <v>0</v>
      </c>
      <c r="G168" s="324">
        <v>0</v>
      </c>
      <c r="H168" s="324">
        <v>0</v>
      </c>
      <c r="I168" s="324">
        <v>0</v>
      </c>
      <c r="J168" s="324">
        <v>0</v>
      </c>
      <c r="K168" s="324">
        <v>0</v>
      </c>
      <c r="L168" s="337">
        <v>0</v>
      </c>
      <c r="M168" s="336">
        <f t="shared" si="5"/>
        <v>0</v>
      </c>
      <c r="N168" s="341">
        <f t="shared" si="6"/>
        <v>0</v>
      </c>
      <c r="P168" s="336">
        <v>0</v>
      </c>
    </row>
    <row r="169" spans="1:16" s="61" customFormat="1" ht="12.75" customHeight="1">
      <c r="A169" s="368" t="s">
        <v>552</v>
      </c>
      <c r="B169" s="336">
        <v>0</v>
      </c>
      <c r="C169" s="324">
        <v>0</v>
      </c>
      <c r="D169" s="324">
        <v>0</v>
      </c>
      <c r="E169" s="324">
        <v>0</v>
      </c>
      <c r="F169" s="324">
        <v>0</v>
      </c>
      <c r="G169" s="324">
        <v>0</v>
      </c>
      <c r="H169" s="324">
        <v>0</v>
      </c>
      <c r="I169" s="324">
        <v>0</v>
      </c>
      <c r="J169" s="324">
        <v>0</v>
      </c>
      <c r="K169" s="324">
        <v>0</v>
      </c>
      <c r="L169" s="337">
        <v>0</v>
      </c>
      <c r="M169" s="336">
        <f t="shared" si="5"/>
        <v>0</v>
      </c>
      <c r="N169" s="341">
        <f t="shared" si="6"/>
        <v>0</v>
      </c>
      <c r="P169" s="336">
        <v>0</v>
      </c>
    </row>
    <row r="170" spans="1:16" s="61" customFormat="1" ht="12.75" customHeight="1">
      <c r="A170" s="368" t="s">
        <v>323</v>
      </c>
      <c r="B170" s="336">
        <v>193.95156899999998</v>
      </c>
      <c r="C170" s="324">
        <v>0</v>
      </c>
      <c r="D170" s="324">
        <v>7.7086430000000004</v>
      </c>
      <c r="E170" s="324">
        <v>0</v>
      </c>
      <c r="F170" s="324">
        <v>0</v>
      </c>
      <c r="G170" s="324">
        <v>0</v>
      </c>
      <c r="H170" s="324">
        <v>5.7614000000000005E-2</v>
      </c>
      <c r="I170" s="324">
        <v>0</v>
      </c>
      <c r="J170" s="324">
        <v>0</v>
      </c>
      <c r="K170" s="324">
        <v>1.5656E-2</v>
      </c>
      <c r="L170" s="337">
        <v>0</v>
      </c>
      <c r="M170" s="336">
        <f t="shared" si="5"/>
        <v>7.7819130000000003</v>
      </c>
      <c r="N170" s="341">
        <f t="shared" si="6"/>
        <v>201.73348199999998</v>
      </c>
      <c r="P170" s="336">
        <v>0</v>
      </c>
    </row>
    <row r="171" spans="1:16" s="61" customFormat="1" ht="12.75" customHeight="1">
      <c r="A171" s="368" t="s">
        <v>522</v>
      </c>
      <c r="B171" s="336">
        <v>0</v>
      </c>
      <c r="C171" s="324">
        <v>0</v>
      </c>
      <c r="D171" s="324">
        <v>0</v>
      </c>
      <c r="E171" s="324">
        <v>0</v>
      </c>
      <c r="F171" s="324">
        <v>0</v>
      </c>
      <c r="G171" s="324">
        <v>0</v>
      </c>
      <c r="H171" s="324">
        <v>0</v>
      </c>
      <c r="I171" s="324">
        <v>0</v>
      </c>
      <c r="J171" s="324">
        <v>0</v>
      </c>
      <c r="K171" s="324">
        <v>0</v>
      </c>
      <c r="L171" s="337">
        <v>0</v>
      </c>
      <c r="M171" s="336">
        <f t="shared" si="5"/>
        <v>0</v>
      </c>
      <c r="N171" s="341">
        <f t="shared" si="6"/>
        <v>0</v>
      </c>
      <c r="P171" s="336">
        <v>0</v>
      </c>
    </row>
    <row r="172" spans="1:16" s="61" customFormat="1" ht="12.75" customHeight="1">
      <c r="A172" s="368" t="s">
        <v>397</v>
      </c>
      <c r="B172" s="336">
        <v>0</v>
      </c>
      <c r="C172" s="324">
        <v>0</v>
      </c>
      <c r="D172" s="324">
        <v>0</v>
      </c>
      <c r="E172" s="324">
        <v>0</v>
      </c>
      <c r="F172" s="324">
        <v>0</v>
      </c>
      <c r="G172" s="324">
        <v>0</v>
      </c>
      <c r="H172" s="324">
        <v>0</v>
      </c>
      <c r="I172" s="324">
        <v>0</v>
      </c>
      <c r="J172" s="324">
        <v>0</v>
      </c>
      <c r="K172" s="324">
        <v>0</v>
      </c>
      <c r="L172" s="337">
        <v>0</v>
      </c>
      <c r="M172" s="336">
        <f t="shared" si="5"/>
        <v>0</v>
      </c>
      <c r="N172" s="341">
        <f t="shared" si="6"/>
        <v>0</v>
      </c>
      <c r="P172" s="336">
        <v>0</v>
      </c>
    </row>
    <row r="173" spans="1:16" s="61" customFormat="1" ht="12.75" customHeight="1">
      <c r="A173" s="368" t="s">
        <v>527</v>
      </c>
      <c r="B173" s="336">
        <v>0</v>
      </c>
      <c r="C173" s="324">
        <v>0</v>
      </c>
      <c r="D173" s="324">
        <v>0</v>
      </c>
      <c r="E173" s="324">
        <v>0</v>
      </c>
      <c r="F173" s="324">
        <v>0</v>
      </c>
      <c r="G173" s="324">
        <v>0</v>
      </c>
      <c r="H173" s="324">
        <v>0</v>
      </c>
      <c r="I173" s="324">
        <v>0</v>
      </c>
      <c r="J173" s="324">
        <v>0</v>
      </c>
      <c r="K173" s="324">
        <v>0</v>
      </c>
      <c r="L173" s="337">
        <v>0</v>
      </c>
      <c r="M173" s="336">
        <f t="shared" si="5"/>
        <v>0</v>
      </c>
      <c r="N173" s="341">
        <f t="shared" si="6"/>
        <v>0</v>
      </c>
      <c r="P173" s="336">
        <v>0</v>
      </c>
    </row>
    <row r="174" spans="1:16" s="61" customFormat="1" ht="12.75" customHeight="1">
      <c r="A174" s="368" t="s">
        <v>356</v>
      </c>
      <c r="B174" s="336">
        <v>0</v>
      </c>
      <c r="C174" s="324">
        <v>0</v>
      </c>
      <c r="D174" s="324">
        <v>83.094231999999991</v>
      </c>
      <c r="E174" s="324">
        <v>0</v>
      </c>
      <c r="F174" s="324">
        <v>0</v>
      </c>
      <c r="G174" s="324">
        <v>0</v>
      </c>
      <c r="H174" s="324">
        <v>120.752167</v>
      </c>
      <c r="I174" s="324">
        <v>0</v>
      </c>
      <c r="J174" s="324">
        <v>2.5079999999999998E-3</v>
      </c>
      <c r="K174" s="324">
        <v>0.17740700000000001</v>
      </c>
      <c r="L174" s="337">
        <v>0</v>
      </c>
      <c r="M174" s="336">
        <f t="shared" si="5"/>
        <v>204.02631399999999</v>
      </c>
      <c r="N174" s="341">
        <f t="shared" si="6"/>
        <v>204.02631399999999</v>
      </c>
      <c r="P174" s="336">
        <v>0</v>
      </c>
    </row>
    <row r="175" spans="1:16" s="61" customFormat="1" ht="12.75" customHeight="1">
      <c r="A175" s="368" t="s">
        <v>411</v>
      </c>
      <c r="B175" s="336">
        <v>0</v>
      </c>
      <c r="C175" s="324">
        <v>0</v>
      </c>
      <c r="D175" s="324">
        <v>0</v>
      </c>
      <c r="E175" s="324">
        <v>0</v>
      </c>
      <c r="F175" s="324">
        <v>0</v>
      </c>
      <c r="G175" s="324">
        <v>0</v>
      </c>
      <c r="H175" s="324">
        <v>0</v>
      </c>
      <c r="I175" s="324">
        <v>0</v>
      </c>
      <c r="J175" s="324">
        <v>0</v>
      </c>
      <c r="K175" s="324">
        <v>0</v>
      </c>
      <c r="L175" s="337">
        <v>0</v>
      </c>
      <c r="M175" s="336">
        <f t="shared" si="5"/>
        <v>0</v>
      </c>
      <c r="N175" s="341">
        <f t="shared" si="6"/>
        <v>0</v>
      </c>
      <c r="P175" s="336">
        <v>0</v>
      </c>
    </row>
    <row r="176" spans="1:16" s="61" customFormat="1" ht="12.75" customHeight="1">
      <c r="A176" s="368" t="s">
        <v>528</v>
      </c>
      <c r="B176" s="336">
        <v>0</v>
      </c>
      <c r="C176" s="324">
        <v>0</v>
      </c>
      <c r="D176" s="324">
        <v>0</v>
      </c>
      <c r="E176" s="324">
        <v>0</v>
      </c>
      <c r="F176" s="324">
        <v>0</v>
      </c>
      <c r="G176" s="324">
        <v>0</v>
      </c>
      <c r="H176" s="324">
        <v>0</v>
      </c>
      <c r="I176" s="324">
        <v>0</v>
      </c>
      <c r="J176" s="324">
        <v>0</v>
      </c>
      <c r="K176" s="324">
        <v>0</v>
      </c>
      <c r="L176" s="337">
        <v>0</v>
      </c>
      <c r="M176" s="336">
        <f t="shared" si="5"/>
        <v>0</v>
      </c>
      <c r="N176" s="341">
        <f t="shared" si="6"/>
        <v>0</v>
      </c>
      <c r="P176" s="336">
        <v>0</v>
      </c>
    </row>
    <row r="177" spans="1:16" s="61" customFormat="1" ht="12.75" customHeight="1">
      <c r="A177" s="368" t="s">
        <v>342</v>
      </c>
      <c r="B177" s="336">
        <v>0</v>
      </c>
      <c r="C177" s="324">
        <v>0</v>
      </c>
      <c r="D177" s="324">
        <v>0</v>
      </c>
      <c r="E177" s="324">
        <v>0</v>
      </c>
      <c r="F177" s="324">
        <v>0</v>
      </c>
      <c r="G177" s="324">
        <v>0</v>
      </c>
      <c r="H177" s="324">
        <v>0</v>
      </c>
      <c r="I177" s="324">
        <v>0</v>
      </c>
      <c r="J177" s="324">
        <v>0</v>
      </c>
      <c r="K177" s="324">
        <v>0</v>
      </c>
      <c r="L177" s="337">
        <v>0</v>
      </c>
      <c r="M177" s="336">
        <f t="shared" si="5"/>
        <v>0</v>
      </c>
      <c r="N177" s="341">
        <f t="shared" si="6"/>
        <v>0</v>
      </c>
      <c r="P177" s="336">
        <v>0</v>
      </c>
    </row>
    <row r="178" spans="1:16" s="61" customFormat="1" ht="12.75" customHeight="1">
      <c r="A178" s="368" t="s">
        <v>395</v>
      </c>
      <c r="B178" s="336">
        <v>0</v>
      </c>
      <c r="C178" s="324">
        <v>0</v>
      </c>
      <c r="D178" s="324">
        <v>0</v>
      </c>
      <c r="E178" s="324">
        <v>0</v>
      </c>
      <c r="F178" s="324">
        <v>0</v>
      </c>
      <c r="G178" s="324">
        <v>0</v>
      </c>
      <c r="H178" s="324">
        <v>0</v>
      </c>
      <c r="I178" s="324">
        <v>0</v>
      </c>
      <c r="J178" s="324">
        <v>0</v>
      </c>
      <c r="K178" s="324">
        <v>0</v>
      </c>
      <c r="L178" s="337">
        <v>0</v>
      </c>
      <c r="M178" s="336">
        <f t="shared" si="5"/>
        <v>0</v>
      </c>
      <c r="N178" s="341">
        <f t="shared" si="6"/>
        <v>0</v>
      </c>
      <c r="P178" s="336">
        <v>0</v>
      </c>
    </row>
    <row r="179" spans="1:16" s="61" customFormat="1" ht="12.75" customHeight="1">
      <c r="A179" s="368" t="s">
        <v>529</v>
      </c>
      <c r="B179" s="336">
        <v>0</v>
      </c>
      <c r="C179" s="324">
        <v>0</v>
      </c>
      <c r="D179" s="324">
        <v>0</v>
      </c>
      <c r="E179" s="324">
        <v>0</v>
      </c>
      <c r="F179" s="324">
        <v>0</v>
      </c>
      <c r="G179" s="324">
        <v>0</v>
      </c>
      <c r="H179" s="324">
        <v>0</v>
      </c>
      <c r="I179" s="324">
        <v>0</v>
      </c>
      <c r="J179" s="324">
        <v>0</v>
      </c>
      <c r="K179" s="324">
        <v>0</v>
      </c>
      <c r="L179" s="337">
        <v>0</v>
      </c>
      <c r="M179" s="336">
        <f t="shared" si="5"/>
        <v>0</v>
      </c>
      <c r="N179" s="341">
        <f t="shared" si="6"/>
        <v>0</v>
      </c>
      <c r="P179" s="336">
        <v>0</v>
      </c>
    </row>
    <row r="180" spans="1:16" s="61" customFormat="1" ht="12.75" customHeight="1">
      <c r="A180" s="368" t="s">
        <v>312</v>
      </c>
      <c r="B180" s="336">
        <v>473.14649500000007</v>
      </c>
      <c r="C180" s="324">
        <v>2.8024080000000002</v>
      </c>
      <c r="D180" s="324">
        <v>1412.4843739999999</v>
      </c>
      <c r="E180" s="324">
        <v>0</v>
      </c>
      <c r="F180" s="324">
        <v>1184.3258040000001</v>
      </c>
      <c r="G180" s="324">
        <v>1.2905E-2</v>
      </c>
      <c r="H180" s="324">
        <v>6333.0066649999981</v>
      </c>
      <c r="I180" s="324">
        <v>135.152895</v>
      </c>
      <c r="J180" s="324">
        <v>245.57183499999996</v>
      </c>
      <c r="K180" s="324">
        <v>194.16244599999996</v>
      </c>
      <c r="L180" s="337">
        <v>32.298301000000002</v>
      </c>
      <c r="M180" s="336">
        <f t="shared" si="5"/>
        <v>9539.8176329999988</v>
      </c>
      <c r="N180" s="341">
        <f t="shared" si="6"/>
        <v>10012.964128</v>
      </c>
      <c r="P180" s="336">
        <v>509.96899999999999</v>
      </c>
    </row>
    <row r="181" spans="1:16" s="61" customFormat="1" ht="12.75" customHeight="1">
      <c r="A181" s="368" t="s">
        <v>457</v>
      </c>
      <c r="B181" s="336">
        <v>0</v>
      </c>
      <c r="C181" s="324">
        <v>0</v>
      </c>
      <c r="D181" s="324">
        <v>0</v>
      </c>
      <c r="E181" s="324">
        <v>0</v>
      </c>
      <c r="F181" s="324">
        <v>0</v>
      </c>
      <c r="G181" s="324">
        <v>0</v>
      </c>
      <c r="H181" s="324">
        <v>0</v>
      </c>
      <c r="I181" s="324">
        <v>0</v>
      </c>
      <c r="J181" s="324">
        <v>0</v>
      </c>
      <c r="K181" s="324">
        <v>0</v>
      </c>
      <c r="L181" s="337">
        <v>0</v>
      </c>
      <c r="M181" s="336">
        <f t="shared" si="5"/>
        <v>0</v>
      </c>
      <c r="N181" s="341">
        <f t="shared" si="6"/>
        <v>0</v>
      </c>
      <c r="P181" s="336">
        <v>0</v>
      </c>
    </row>
    <row r="182" spans="1:16" s="61" customFormat="1" ht="12.75" customHeight="1">
      <c r="A182" s="368" t="s">
        <v>198</v>
      </c>
      <c r="B182" s="336">
        <v>0</v>
      </c>
      <c r="C182" s="324">
        <v>0</v>
      </c>
      <c r="D182" s="324">
        <v>0</v>
      </c>
      <c r="E182" s="324">
        <v>0</v>
      </c>
      <c r="F182" s="324">
        <v>0</v>
      </c>
      <c r="G182" s="324">
        <v>0</v>
      </c>
      <c r="H182" s="324">
        <v>0</v>
      </c>
      <c r="I182" s="324">
        <v>0</v>
      </c>
      <c r="J182" s="324">
        <v>6.6164999999999988E-2</v>
      </c>
      <c r="K182" s="324">
        <v>0</v>
      </c>
      <c r="L182" s="337">
        <v>0</v>
      </c>
      <c r="M182" s="336">
        <f t="shared" si="5"/>
        <v>6.6164999999999988E-2</v>
      </c>
      <c r="N182" s="341">
        <f t="shared" si="6"/>
        <v>6.6164999999999988E-2</v>
      </c>
      <c r="P182" s="336">
        <v>0</v>
      </c>
    </row>
    <row r="183" spans="1:16" s="61" customFormat="1" ht="12.75" customHeight="1">
      <c r="A183" s="368" t="s">
        <v>351</v>
      </c>
      <c r="B183" s="336">
        <v>0</v>
      </c>
      <c r="C183" s="324">
        <v>0</v>
      </c>
      <c r="D183" s="324">
        <v>0</v>
      </c>
      <c r="E183" s="324">
        <v>0</v>
      </c>
      <c r="F183" s="324">
        <v>0</v>
      </c>
      <c r="G183" s="324">
        <v>0</v>
      </c>
      <c r="H183" s="324">
        <v>0</v>
      </c>
      <c r="I183" s="324">
        <v>0</v>
      </c>
      <c r="J183" s="324">
        <v>0</v>
      </c>
      <c r="K183" s="324">
        <v>3.6482390000000002</v>
      </c>
      <c r="L183" s="337">
        <v>0</v>
      </c>
      <c r="M183" s="336">
        <f t="shared" si="5"/>
        <v>3.6482390000000002</v>
      </c>
      <c r="N183" s="341">
        <f t="shared" si="6"/>
        <v>3.6482390000000002</v>
      </c>
      <c r="P183" s="336">
        <v>0</v>
      </c>
    </row>
    <row r="184" spans="1:16" s="61" customFormat="1" ht="12.75" customHeight="1">
      <c r="A184" s="368" t="s">
        <v>530</v>
      </c>
      <c r="B184" s="336">
        <v>0</v>
      </c>
      <c r="C184" s="324">
        <v>0</v>
      </c>
      <c r="D184" s="324">
        <v>0</v>
      </c>
      <c r="E184" s="324">
        <v>0</v>
      </c>
      <c r="F184" s="324">
        <v>0</v>
      </c>
      <c r="G184" s="324">
        <v>0</v>
      </c>
      <c r="H184" s="324">
        <v>0</v>
      </c>
      <c r="I184" s="324">
        <v>0</v>
      </c>
      <c r="J184" s="324">
        <v>0</v>
      </c>
      <c r="K184" s="324">
        <v>0</v>
      </c>
      <c r="L184" s="337">
        <v>0</v>
      </c>
      <c r="M184" s="336">
        <f t="shared" si="5"/>
        <v>0</v>
      </c>
      <c r="N184" s="341">
        <f t="shared" si="6"/>
        <v>0</v>
      </c>
      <c r="P184" s="336">
        <v>0</v>
      </c>
    </row>
    <row r="185" spans="1:16" s="61" customFormat="1" ht="12.75" customHeight="1">
      <c r="A185" s="368" t="s">
        <v>326</v>
      </c>
      <c r="B185" s="336">
        <v>0</v>
      </c>
      <c r="C185" s="324">
        <v>0</v>
      </c>
      <c r="D185" s="324">
        <v>0</v>
      </c>
      <c r="E185" s="324">
        <v>0</v>
      </c>
      <c r="F185" s="324">
        <v>0</v>
      </c>
      <c r="G185" s="324">
        <v>0</v>
      </c>
      <c r="H185" s="324">
        <v>1.7</v>
      </c>
      <c r="I185" s="324">
        <v>0.18244200000000002</v>
      </c>
      <c r="J185" s="324">
        <v>0.27650100000000005</v>
      </c>
      <c r="K185" s="324">
        <v>7.6359999999999997E-2</v>
      </c>
      <c r="L185" s="337">
        <v>2.5672110000000004</v>
      </c>
      <c r="M185" s="336">
        <f t="shared" si="5"/>
        <v>4.8025140000000004</v>
      </c>
      <c r="N185" s="341">
        <f t="shared" si="6"/>
        <v>4.8025140000000004</v>
      </c>
      <c r="P185" s="336">
        <v>0</v>
      </c>
    </row>
    <row r="186" spans="1:16" s="61" customFormat="1" ht="12.75" customHeight="1">
      <c r="A186" s="368" t="s">
        <v>531</v>
      </c>
      <c r="B186" s="336">
        <v>0</v>
      </c>
      <c r="C186" s="324">
        <v>0</v>
      </c>
      <c r="D186" s="324">
        <v>0</v>
      </c>
      <c r="E186" s="324">
        <v>0</v>
      </c>
      <c r="F186" s="324">
        <v>0</v>
      </c>
      <c r="G186" s="324">
        <v>0</v>
      </c>
      <c r="H186" s="324">
        <v>0</v>
      </c>
      <c r="I186" s="324">
        <v>0</v>
      </c>
      <c r="J186" s="324">
        <v>0</v>
      </c>
      <c r="K186" s="324">
        <v>0</v>
      </c>
      <c r="L186" s="337">
        <v>0</v>
      </c>
      <c r="M186" s="336">
        <f t="shared" si="5"/>
        <v>0</v>
      </c>
      <c r="N186" s="341">
        <f t="shared" si="6"/>
        <v>0</v>
      </c>
      <c r="P186" s="336">
        <v>0</v>
      </c>
    </row>
    <row r="187" spans="1:16" s="61" customFormat="1" ht="12.75" customHeight="1">
      <c r="A187" s="368" t="s">
        <v>199</v>
      </c>
      <c r="B187" s="336">
        <v>5.2700000000000002E-4</v>
      </c>
      <c r="C187" s="324">
        <v>0</v>
      </c>
      <c r="D187" s="324">
        <v>0</v>
      </c>
      <c r="E187" s="324">
        <v>0</v>
      </c>
      <c r="F187" s="324">
        <v>0</v>
      </c>
      <c r="G187" s="324">
        <v>0</v>
      </c>
      <c r="H187" s="324">
        <v>1.1664239999999999</v>
      </c>
      <c r="I187" s="324">
        <v>1.8602429999999999</v>
      </c>
      <c r="J187" s="324">
        <v>1.5232420000000002</v>
      </c>
      <c r="K187" s="324">
        <v>0</v>
      </c>
      <c r="L187" s="337">
        <v>1.0718E-2</v>
      </c>
      <c r="M187" s="336">
        <f t="shared" si="5"/>
        <v>4.5606269999999993</v>
      </c>
      <c r="N187" s="341">
        <f t="shared" si="6"/>
        <v>4.5611539999999993</v>
      </c>
      <c r="P187" s="336">
        <v>0</v>
      </c>
    </row>
    <row r="188" spans="1:16" s="61" customFormat="1" ht="12.75" customHeight="1">
      <c r="A188" s="368" t="s">
        <v>325</v>
      </c>
      <c r="B188" s="336">
        <v>0</v>
      </c>
      <c r="C188" s="324">
        <v>0</v>
      </c>
      <c r="D188" s="324">
        <v>0</v>
      </c>
      <c r="E188" s="324">
        <v>0</v>
      </c>
      <c r="F188" s="324">
        <v>0</v>
      </c>
      <c r="G188" s="324">
        <v>0</v>
      </c>
      <c r="H188" s="324">
        <v>0</v>
      </c>
      <c r="I188" s="324">
        <v>0.15480000000000002</v>
      </c>
      <c r="J188" s="324">
        <v>0</v>
      </c>
      <c r="K188" s="324">
        <v>0</v>
      </c>
      <c r="L188" s="337">
        <v>0</v>
      </c>
      <c r="M188" s="336">
        <f t="shared" si="5"/>
        <v>0.15480000000000002</v>
      </c>
      <c r="N188" s="341">
        <f t="shared" si="6"/>
        <v>0.15480000000000002</v>
      </c>
      <c r="P188" s="336">
        <v>0</v>
      </c>
    </row>
    <row r="189" spans="1:16" s="61" customFormat="1" ht="12.75" customHeight="1">
      <c r="A189" s="368" t="s">
        <v>523</v>
      </c>
      <c r="B189" s="336">
        <v>0</v>
      </c>
      <c r="C189" s="324">
        <v>0</v>
      </c>
      <c r="D189" s="324">
        <v>0</v>
      </c>
      <c r="E189" s="324">
        <v>0</v>
      </c>
      <c r="F189" s="324">
        <v>0</v>
      </c>
      <c r="G189" s="324">
        <v>0</v>
      </c>
      <c r="H189" s="324">
        <v>0</v>
      </c>
      <c r="I189" s="324">
        <v>0</v>
      </c>
      <c r="J189" s="324">
        <v>0</v>
      </c>
      <c r="K189" s="324">
        <v>0</v>
      </c>
      <c r="L189" s="337">
        <v>0</v>
      </c>
      <c r="M189" s="336">
        <f t="shared" si="5"/>
        <v>0</v>
      </c>
      <c r="N189" s="341">
        <f t="shared" si="6"/>
        <v>0</v>
      </c>
      <c r="P189" s="336">
        <v>0</v>
      </c>
    </row>
    <row r="190" spans="1:16" s="61" customFormat="1" ht="12.75" customHeight="1">
      <c r="A190" s="368" t="s">
        <v>524</v>
      </c>
      <c r="B190" s="336">
        <v>0</v>
      </c>
      <c r="C190" s="324">
        <v>0</v>
      </c>
      <c r="D190" s="324">
        <v>0</v>
      </c>
      <c r="E190" s="324">
        <v>0</v>
      </c>
      <c r="F190" s="324">
        <v>0</v>
      </c>
      <c r="G190" s="324">
        <v>0</v>
      </c>
      <c r="H190" s="324">
        <v>0</v>
      </c>
      <c r="I190" s="324">
        <v>0</v>
      </c>
      <c r="J190" s="324">
        <v>0</v>
      </c>
      <c r="K190" s="324">
        <v>0</v>
      </c>
      <c r="L190" s="337">
        <v>0</v>
      </c>
      <c r="M190" s="336">
        <f t="shared" si="5"/>
        <v>0</v>
      </c>
      <c r="N190" s="341">
        <f t="shared" si="6"/>
        <v>0</v>
      </c>
      <c r="P190" s="336">
        <v>0</v>
      </c>
    </row>
    <row r="191" spans="1:16" s="61" customFormat="1" ht="12.75" customHeight="1">
      <c r="A191" s="368" t="s">
        <v>525</v>
      </c>
      <c r="B191" s="336">
        <v>0</v>
      </c>
      <c r="C191" s="324">
        <v>0</v>
      </c>
      <c r="D191" s="324">
        <v>0</v>
      </c>
      <c r="E191" s="324">
        <v>0</v>
      </c>
      <c r="F191" s="324">
        <v>0</v>
      </c>
      <c r="G191" s="324">
        <v>0</v>
      </c>
      <c r="H191" s="324">
        <v>0</v>
      </c>
      <c r="I191" s="324">
        <v>0</v>
      </c>
      <c r="J191" s="324">
        <v>0</v>
      </c>
      <c r="K191" s="324">
        <v>0</v>
      </c>
      <c r="L191" s="337">
        <v>0</v>
      </c>
      <c r="M191" s="336">
        <f t="shared" si="5"/>
        <v>0</v>
      </c>
      <c r="N191" s="341">
        <f t="shared" si="6"/>
        <v>0</v>
      </c>
      <c r="P191" s="336">
        <v>0</v>
      </c>
    </row>
    <row r="192" spans="1:16" s="61" customFormat="1" ht="12.75" customHeight="1">
      <c r="A192" s="368" t="s">
        <v>526</v>
      </c>
      <c r="B192" s="336">
        <v>0</v>
      </c>
      <c r="C192" s="324">
        <v>0</v>
      </c>
      <c r="D192" s="324">
        <v>0</v>
      </c>
      <c r="E192" s="324">
        <v>0</v>
      </c>
      <c r="F192" s="324">
        <v>0</v>
      </c>
      <c r="G192" s="324">
        <v>0</v>
      </c>
      <c r="H192" s="324">
        <v>0</v>
      </c>
      <c r="I192" s="324">
        <v>0</v>
      </c>
      <c r="J192" s="324">
        <v>0</v>
      </c>
      <c r="K192" s="324">
        <v>0</v>
      </c>
      <c r="L192" s="337">
        <v>0</v>
      </c>
      <c r="M192" s="336">
        <f t="shared" si="5"/>
        <v>0</v>
      </c>
      <c r="N192" s="341">
        <f t="shared" si="6"/>
        <v>0</v>
      </c>
      <c r="P192" s="336">
        <v>0</v>
      </c>
    </row>
    <row r="193" spans="1:16" s="61" customFormat="1" ht="12.75" customHeight="1">
      <c r="A193" s="368" t="s">
        <v>649</v>
      </c>
      <c r="B193" s="336">
        <v>0</v>
      </c>
      <c r="C193" s="324">
        <v>0</v>
      </c>
      <c r="D193" s="324">
        <v>0</v>
      </c>
      <c r="E193" s="324">
        <v>0</v>
      </c>
      <c r="F193" s="324">
        <v>0</v>
      </c>
      <c r="G193" s="324">
        <v>0</v>
      </c>
      <c r="H193" s="324">
        <v>0</v>
      </c>
      <c r="I193" s="324">
        <v>0</v>
      </c>
      <c r="J193" s="324">
        <v>0</v>
      </c>
      <c r="K193" s="324">
        <v>0</v>
      </c>
      <c r="L193" s="337">
        <v>0</v>
      </c>
      <c r="M193" s="336">
        <f t="shared" si="5"/>
        <v>0</v>
      </c>
      <c r="N193" s="341">
        <f t="shared" si="6"/>
        <v>0</v>
      </c>
      <c r="P193" s="336">
        <v>0</v>
      </c>
    </row>
    <row r="194" spans="1:16" s="61" customFormat="1" ht="12.75" customHeight="1">
      <c r="A194" s="368" t="s">
        <v>532</v>
      </c>
      <c r="B194" s="336">
        <v>0</v>
      </c>
      <c r="C194" s="324">
        <v>0</v>
      </c>
      <c r="D194" s="324">
        <v>0</v>
      </c>
      <c r="E194" s="324">
        <v>0</v>
      </c>
      <c r="F194" s="324">
        <v>0</v>
      </c>
      <c r="G194" s="324">
        <v>0</v>
      </c>
      <c r="H194" s="324">
        <v>0</v>
      </c>
      <c r="I194" s="324">
        <v>0</v>
      </c>
      <c r="J194" s="324">
        <v>0</v>
      </c>
      <c r="K194" s="324">
        <v>0.73385500000000004</v>
      </c>
      <c r="L194" s="337">
        <v>0</v>
      </c>
      <c r="M194" s="336">
        <f t="shared" si="5"/>
        <v>0.73385500000000004</v>
      </c>
      <c r="N194" s="341">
        <f t="shared" si="6"/>
        <v>0.73385500000000004</v>
      </c>
      <c r="P194" s="336">
        <v>0</v>
      </c>
    </row>
    <row r="195" spans="1:16" s="61" customFormat="1" ht="12.75" customHeight="1">
      <c r="A195" s="368" t="s">
        <v>533</v>
      </c>
      <c r="B195" s="336">
        <v>0</v>
      </c>
      <c r="C195" s="324">
        <v>0</v>
      </c>
      <c r="D195" s="324">
        <v>0</v>
      </c>
      <c r="E195" s="324">
        <v>0</v>
      </c>
      <c r="F195" s="324">
        <v>0</v>
      </c>
      <c r="G195" s="324">
        <v>0</v>
      </c>
      <c r="H195" s="324">
        <v>0</v>
      </c>
      <c r="I195" s="324">
        <v>0</v>
      </c>
      <c r="J195" s="324">
        <v>0</v>
      </c>
      <c r="K195" s="324">
        <v>0</v>
      </c>
      <c r="L195" s="337">
        <v>0</v>
      </c>
      <c r="M195" s="336">
        <f t="shared" si="5"/>
        <v>0</v>
      </c>
      <c r="N195" s="341">
        <f t="shared" si="6"/>
        <v>0</v>
      </c>
      <c r="P195" s="336">
        <v>0</v>
      </c>
    </row>
    <row r="196" spans="1:16" s="61" customFormat="1" ht="12.75" customHeight="1">
      <c r="A196" s="368" t="s">
        <v>534</v>
      </c>
      <c r="B196" s="336">
        <v>0</v>
      </c>
      <c r="C196" s="324">
        <v>0</v>
      </c>
      <c r="D196" s="324">
        <v>0</v>
      </c>
      <c r="E196" s="324">
        <v>0</v>
      </c>
      <c r="F196" s="324">
        <v>0</v>
      </c>
      <c r="G196" s="324">
        <v>0</v>
      </c>
      <c r="H196" s="324">
        <v>0</v>
      </c>
      <c r="I196" s="324">
        <v>0</v>
      </c>
      <c r="J196" s="324">
        <v>0</v>
      </c>
      <c r="K196" s="324">
        <v>0</v>
      </c>
      <c r="L196" s="337">
        <v>0</v>
      </c>
      <c r="M196" s="336">
        <f t="shared" si="5"/>
        <v>0</v>
      </c>
      <c r="N196" s="341">
        <f t="shared" si="6"/>
        <v>0</v>
      </c>
      <c r="P196" s="336">
        <v>0</v>
      </c>
    </row>
    <row r="197" spans="1:16" s="61" customFormat="1" ht="12.75" customHeight="1">
      <c r="A197" s="368" t="s">
        <v>200</v>
      </c>
      <c r="B197" s="336">
        <v>1.2128999999999999E-2</v>
      </c>
      <c r="C197" s="324">
        <v>0</v>
      </c>
      <c r="D197" s="324">
        <v>0</v>
      </c>
      <c r="E197" s="324">
        <v>1.15E-3</v>
      </c>
      <c r="F197" s="324">
        <v>0</v>
      </c>
      <c r="G197" s="324">
        <v>0</v>
      </c>
      <c r="H197" s="324">
        <v>0</v>
      </c>
      <c r="I197" s="324">
        <v>0</v>
      </c>
      <c r="J197" s="324">
        <v>2.1177799999999998</v>
      </c>
      <c r="K197" s="324">
        <v>9.7748999999999989E-2</v>
      </c>
      <c r="L197" s="337">
        <v>1.5561999999999999E-2</v>
      </c>
      <c r="M197" s="336">
        <f t="shared" si="5"/>
        <v>2.2322409999999997</v>
      </c>
      <c r="N197" s="341">
        <f t="shared" si="6"/>
        <v>2.2443699999999995</v>
      </c>
      <c r="P197" s="336">
        <v>0</v>
      </c>
    </row>
    <row r="198" spans="1:16" s="61" customFormat="1" ht="12.75" customHeight="1">
      <c r="A198" s="368" t="s">
        <v>201</v>
      </c>
      <c r="B198" s="336">
        <v>9.5935999999999994E-2</v>
      </c>
      <c r="C198" s="324">
        <v>0</v>
      </c>
      <c r="D198" s="324">
        <v>0</v>
      </c>
      <c r="E198" s="324">
        <v>0</v>
      </c>
      <c r="F198" s="324">
        <v>0</v>
      </c>
      <c r="G198" s="324">
        <v>0</v>
      </c>
      <c r="H198" s="324">
        <v>0</v>
      </c>
      <c r="I198" s="324">
        <v>0</v>
      </c>
      <c r="J198" s="324">
        <v>0.47508499999999992</v>
      </c>
      <c r="K198" s="324">
        <v>4.4322210000000002</v>
      </c>
      <c r="L198" s="337">
        <v>4.9000000000000005E-5</v>
      </c>
      <c r="M198" s="336">
        <f t="shared" si="5"/>
        <v>4.9073549999999999</v>
      </c>
      <c r="N198" s="341">
        <f t="shared" si="6"/>
        <v>5.0032909999999999</v>
      </c>
      <c r="P198" s="336">
        <v>0</v>
      </c>
    </row>
    <row r="199" spans="1:16" s="61" customFormat="1" ht="12.75" customHeight="1">
      <c r="A199" s="368" t="s">
        <v>535</v>
      </c>
      <c r="B199" s="336">
        <v>0</v>
      </c>
      <c r="C199" s="324">
        <v>0</v>
      </c>
      <c r="D199" s="324">
        <v>0</v>
      </c>
      <c r="E199" s="324">
        <v>0</v>
      </c>
      <c r="F199" s="324">
        <v>0</v>
      </c>
      <c r="G199" s="324">
        <v>0</v>
      </c>
      <c r="H199" s="324">
        <v>0</v>
      </c>
      <c r="I199" s="324">
        <v>0</v>
      </c>
      <c r="J199" s="324">
        <v>0</v>
      </c>
      <c r="K199" s="324">
        <v>0</v>
      </c>
      <c r="L199" s="337">
        <v>0</v>
      </c>
      <c r="M199" s="336">
        <f t="shared" si="5"/>
        <v>0</v>
      </c>
      <c r="N199" s="341">
        <f t="shared" si="6"/>
        <v>0</v>
      </c>
      <c r="P199" s="336">
        <v>0</v>
      </c>
    </row>
    <row r="200" spans="1:16" s="61" customFormat="1" ht="12.75" customHeight="1">
      <c r="A200" s="368" t="s">
        <v>553</v>
      </c>
      <c r="B200" s="336">
        <v>0</v>
      </c>
      <c r="C200" s="324">
        <v>0</v>
      </c>
      <c r="D200" s="324">
        <v>0</v>
      </c>
      <c r="E200" s="324">
        <v>0</v>
      </c>
      <c r="F200" s="324">
        <v>0</v>
      </c>
      <c r="G200" s="324">
        <v>0</v>
      </c>
      <c r="H200" s="324">
        <v>0</v>
      </c>
      <c r="I200" s="324">
        <v>0</v>
      </c>
      <c r="J200" s="324">
        <v>0</v>
      </c>
      <c r="K200" s="324">
        <v>0</v>
      </c>
      <c r="L200" s="337">
        <v>0</v>
      </c>
      <c r="M200" s="336">
        <f t="shared" si="5"/>
        <v>0</v>
      </c>
      <c r="N200" s="341">
        <f t="shared" si="6"/>
        <v>0</v>
      </c>
      <c r="P200" s="336">
        <v>0</v>
      </c>
    </row>
    <row r="201" spans="1:16" s="61" customFormat="1" ht="12.75" customHeight="1">
      <c r="A201" s="368" t="s">
        <v>536</v>
      </c>
      <c r="B201" s="336">
        <v>0</v>
      </c>
      <c r="C201" s="324">
        <v>0</v>
      </c>
      <c r="D201" s="324">
        <v>0</v>
      </c>
      <c r="E201" s="324">
        <v>0</v>
      </c>
      <c r="F201" s="324">
        <v>0</v>
      </c>
      <c r="G201" s="324">
        <v>0</v>
      </c>
      <c r="H201" s="324">
        <v>0</v>
      </c>
      <c r="I201" s="324">
        <v>0</v>
      </c>
      <c r="J201" s="324">
        <v>0</v>
      </c>
      <c r="K201" s="324">
        <v>0</v>
      </c>
      <c r="L201" s="337">
        <v>0</v>
      </c>
      <c r="M201" s="336">
        <f t="shared" si="5"/>
        <v>0</v>
      </c>
      <c r="N201" s="341">
        <f t="shared" si="6"/>
        <v>0</v>
      </c>
      <c r="P201" s="336">
        <v>0</v>
      </c>
    </row>
    <row r="202" spans="1:16" s="61" customFormat="1" ht="12.75" customHeight="1">
      <c r="A202" s="368" t="s">
        <v>369</v>
      </c>
      <c r="B202" s="336">
        <v>0</v>
      </c>
      <c r="C202" s="324">
        <v>0</v>
      </c>
      <c r="D202" s="324">
        <v>0</v>
      </c>
      <c r="E202" s="324">
        <v>0</v>
      </c>
      <c r="F202" s="324">
        <v>0</v>
      </c>
      <c r="G202" s="324">
        <v>0</v>
      </c>
      <c r="H202" s="324">
        <v>0</v>
      </c>
      <c r="I202" s="324">
        <v>0</v>
      </c>
      <c r="J202" s="324">
        <v>0</v>
      </c>
      <c r="K202" s="324">
        <v>0</v>
      </c>
      <c r="L202" s="337">
        <v>0</v>
      </c>
      <c r="M202" s="336">
        <f t="shared" si="5"/>
        <v>0</v>
      </c>
      <c r="N202" s="341">
        <f t="shared" si="6"/>
        <v>0</v>
      </c>
      <c r="P202" s="336">
        <v>0</v>
      </c>
    </row>
    <row r="203" spans="1:16" s="61" customFormat="1" ht="12.75" customHeight="1">
      <c r="A203" s="368" t="s">
        <v>324</v>
      </c>
      <c r="B203" s="336">
        <v>81.148947000000007</v>
      </c>
      <c r="C203" s="324">
        <v>0</v>
      </c>
      <c r="D203" s="324">
        <v>0</v>
      </c>
      <c r="E203" s="324">
        <v>0</v>
      </c>
      <c r="F203" s="324">
        <v>0</v>
      </c>
      <c r="G203" s="324">
        <v>0</v>
      </c>
      <c r="H203" s="324">
        <v>9.7889999999999991E-3</v>
      </c>
      <c r="I203" s="324">
        <v>0.11253999999999999</v>
      </c>
      <c r="J203" s="324">
        <v>26.623027</v>
      </c>
      <c r="K203" s="324">
        <v>156.98546999999999</v>
      </c>
      <c r="L203" s="337">
        <v>9.7072450000000003</v>
      </c>
      <c r="M203" s="336">
        <f t="shared" ref="M203:M230" si="7">SUM(C203:L203)</f>
        <v>193.43807099999998</v>
      </c>
      <c r="N203" s="341">
        <f t="shared" ref="N203:N230" si="8">SUM(M203,B203)</f>
        <v>274.587018</v>
      </c>
      <c r="P203" s="336">
        <v>0</v>
      </c>
    </row>
    <row r="204" spans="1:16" s="61" customFormat="1" ht="12.75" customHeight="1">
      <c r="A204" s="368" t="s">
        <v>396</v>
      </c>
      <c r="B204" s="336">
        <v>0</v>
      </c>
      <c r="C204" s="324">
        <v>0</v>
      </c>
      <c r="D204" s="324">
        <v>0</v>
      </c>
      <c r="E204" s="324">
        <v>0</v>
      </c>
      <c r="F204" s="324">
        <v>0</v>
      </c>
      <c r="G204" s="324">
        <v>0</v>
      </c>
      <c r="H204" s="324">
        <v>0</v>
      </c>
      <c r="I204" s="324">
        <v>0</v>
      </c>
      <c r="J204" s="324">
        <v>0</v>
      </c>
      <c r="K204" s="324">
        <v>0</v>
      </c>
      <c r="L204" s="337">
        <v>0</v>
      </c>
      <c r="M204" s="336">
        <f t="shared" si="7"/>
        <v>0</v>
      </c>
      <c r="N204" s="341">
        <f t="shared" si="8"/>
        <v>0</v>
      </c>
      <c r="P204" s="336">
        <v>0</v>
      </c>
    </row>
    <row r="205" spans="1:16" s="61" customFormat="1" ht="12.75" customHeight="1">
      <c r="A205" s="368" t="s">
        <v>537</v>
      </c>
      <c r="B205" s="336">
        <v>0</v>
      </c>
      <c r="C205" s="324">
        <v>0</v>
      </c>
      <c r="D205" s="324">
        <v>0</v>
      </c>
      <c r="E205" s="324">
        <v>0</v>
      </c>
      <c r="F205" s="324">
        <v>0</v>
      </c>
      <c r="G205" s="324">
        <v>0</v>
      </c>
      <c r="H205" s="324">
        <v>0</v>
      </c>
      <c r="I205" s="324">
        <v>0</v>
      </c>
      <c r="J205" s="324">
        <v>0</v>
      </c>
      <c r="K205" s="324">
        <v>0</v>
      </c>
      <c r="L205" s="337">
        <v>0</v>
      </c>
      <c r="M205" s="336">
        <f t="shared" si="7"/>
        <v>0</v>
      </c>
      <c r="N205" s="341">
        <f t="shared" si="8"/>
        <v>0</v>
      </c>
      <c r="P205" s="336">
        <v>0</v>
      </c>
    </row>
    <row r="206" spans="1:16" s="61" customFormat="1" ht="12.75" customHeight="1">
      <c r="A206" s="368" t="s">
        <v>363</v>
      </c>
      <c r="B206" s="336">
        <v>0</v>
      </c>
      <c r="C206" s="324">
        <v>0</v>
      </c>
      <c r="D206" s="324">
        <v>0</v>
      </c>
      <c r="E206" s="324">
        <v>0</v>
      </c>
      <c r="F206" s="324">
        <v>0</v>
      </c>
      <c r="G206" s="324">
        <v>0</v>
      </c>
      <c r="H206" s="324">
        <v>0</v>
      </c>
      <c r="I206" s="324">
        <v>0</v>
      </c>
      <c r="J206" s="324">
        <v>0</v>
      </c>
      <c r="K206" s="324">
        <v>0</v>
      </c>
      <c r="L206" s="337">
        <v>0</v>
      </c>
      <c r="M206" s="336">
        <f t="shared" si="7"/>
        <v>0</v>
      </c>
      <c r="N206" s="341">
        <f t="shared" si="8"/>
        <v>0</v>
      </c>
      <c r="P206" s="336">
        <v>0</v>
      </c>
    </row>
    <row r="207" spans="1:16" s="61" customFormat="1" ht="12.75" customHeight="1">
      <c r="A207" s="368" t="s">
        <v>538</v>
      </c>
      <c r="B207" s="336">
        <v>0</v>
      </c>
      <c r="C207" s="324">
        <v>0</v>
      </c>
      <c r="D207" s="324">
        <v>0</v>
      </c>
      <c r="E207" s="324">
        <v>0</v>
      </c>
      <c r="F207" s="324">
        <v>0</v>
      </c>
      <c r="G207" s="324">
        <v>0</v>
      </c>
      <c r="H207" s="324">
        <v>0</v>
      </c>
      <c r="I207" s="324">
        <v>0</v>
      </c>
      <c r="J207" s="324">
        <v>0</v>
      </c>
      <c r="K207" s="324">
        <v>0</v>
      </c>
      <c r="L207" s="337">
        <v>0</v>
      </c>
      <c r="M207" s="336">
        <f t="shared" si="7"/>
        <v>0</v>
      </c>
      <c r="N207" s="341">
        <f t="shared" si="8"/>
        <v>0</v>
      </c>
      <c r="P207" s="336">
        <v>0</v>
      </c>
    </row>
    <row r="208" spans="1:16" s="61" customFormat="1" ht="12.75" customHeight="1">
      <c r="A208" s="368" t="s">
        <v>406</v>
      </c>
      <c r="B208" s="336">
        <v>0</v>
      </c>
      <c r="C208" s="324">
        <v>0</v>
      </c>
      <c r="D208" s="324">
        <v>0</v>
      </c>
      <c r="E208" s="324">
        <v>0</v>
      </c>
      <c r="F208" s="324">
        <v>0</v>
      </c>
      <c r="G208" s="324">
        <v>0</v>
      </c>
      <c r="H208" s="324">
        <v>0</v>
      </c>
      <c r="I208" s="324">
        <v>0</v>
      </c>
      <c r="J208" s="324">
        <v>0</v>
      </c>
      <c r="K208" s="324">
        <v>0</v>
      </c>
      <c r="L208" s="337">
        <v>0</v>
      </c>
      <c r="M208" s="336">
        <f t="shared" si="7"/>
        <v>0</v>
      </c>
      <c r="N208" s="341">
        <f t="shared" si="8"/>
        <v>0</v>
      </c>
      <c r="P208" s="336">
        <v>0</v>
      </c>
    </row>
    <row r="209" spans="1:16" s="61" customFormat="1" ht="12.75" customHeight="1">
      <c r="A209" s="368" t="s">
        <v>210</v>
      </c>
      <c r="B209" s="336">
        <v>1.4399999999999999E-3</v>
      </c>
      <c r="C209" s="324">
        <v>0</v>
      </c>
      <c r="D209" s="324">
        <v>0</v>
      </c>
      <c r="E209" s="324">
        <v>0</v>
      </c>
      <c r="F209" s="324">
        <v>0</v>
      </c>
      <c r="G209" s="324">
        <v>0</v>
      </c>
      <c r="H209" s="324">
        <v>3.9112000000000001E-2</v>
      </c>
      <c r="I209" s="324">
        <v>0</v>
      </c>
      <c r="J209" s="324">
        <v>1.2809000000000001E-2</v>
      </c>
      <c r="K209" s="324">
        <v>0</v>
      </c>
      <c r="L209" s="337">
        <v>1.1000000000000001E-3</v>
      </c>
      <c r="M209" s="336">
        <f t="shared" si="7"/>
        <v>5.3020999999999999E-2</v>
      </c>
      <c r="N209" s="341">
        <f t="shared" si="8"/>
        <v>5.4460999999999996E-2</v>
      </c>
      <c r="P209" s="336">
        <v>0</v>
      </c>
    </row>
    <row r="210" spans="1:16" s="61" customFormat="1" ht="12.75" customHeight="1">
      <c r="A210" s="368" t="s">
        <v>539</v>
      </c>
      <c r="B210" s="336">
        <v>0</v>
      </c>
      <c r="C210" s="324">
        <v>0</v>
      </c>
      <c r="D210" s="324">
        <v>0</v>
      </c>
      <c r="E210" s="324">
        <v>0</v>
      </c>
      <c r="F210" s="324">
        <v>0</v>
      </c>
      <c r="G210" s="324">
        <v>0</v>
      </c>
      <c r="H210" s="324">
        <v>0</v>
      </c>
      <c r="I210" s="324">
        <v>0</v>
      </c>
      <c r="J210" s="324">
        <v>0</v>
      </c>
      <c r="K210" s="324">
        <v>0</v>
      </c>
      <c r="L210" s="337">
        <v>0</v>
      </c>
      <c r="M210" s="336">
        <f t="shared" si="7"/>
        <v>0</v>
      </c>
      <c r="N210" s="341">
        <f t="shared" si="8"/>
        <v>0</v>
      </c>
      <c r="P210" s="336">
        <v>0</v>
      </c>
    </row>
    <row r="211" spans="1:16" s="61" customFormat="1" ht="12.75" customHeight="1">
      <c r="A211" s="368" t="s">
        <v>540</v>
      </c>
      <c r="B211" s="336">
        <v>0</v>
      </c>
      <c r="C211" s="324">
        <v>0</v>
      </c>
      <c r="D211" s="324">
        <v>0</v>
      </c>
      <c r="E211" s="324">
        <v>0</v>
      </c>
      <c r="F211" s="324">
        <v>0</v>
      </c>
      <c r="G211" s="324">
        <v>0</v>
      </c>
      <c r="H211" s="324">
        <v>0</v>
      </c>
      <c r="I211" s="324">
        <v>0</v>
      </c>
      <c r="J211" s="324">
        <v>0</v>
      </c>
      <c r="K211" s="324">
        <v>0</v>
      </c>
      <c r="L211" s="337">
        <v>0</v>
      </c>
      <c r="M211" s="336">
        <f t="shared" si="7"/>
        <v>0</v>
      </c>
      <c r="N211" s="341">
        <f t="shared" si="8"/>
        <v>0</v>
      </c>
      <c r="P211" s="336">
        <v>0</v>
      </c>
    </row>
    <row r="212" spans="1:16" s="61" customFormat="1" ht="12.75" customHeight="1">
      <c r="A212" s="368" t="s">
        <v>453</v>
      </c>
      <c r="B212" s="336">
        <v>0</v>
      </c>
      <c r="C212" s="324">
        <v>0</v>
      </c>
      <c r="D212" s="324">
        <v>0</v>
      </c>
      <c r="E212" s="324">
        <v>0</v>
      </c>
      <c r="F212" s="324">
        <v>0</v>
      </c>
      <c r="G212" s="324">
        <v>0</v>
      </c>
      <c r="H212" s="324">
        <v>0</v>
      </c>
      <c r="I212" s="324">
        <v>0</v>
      </c>
      <c r="J212" s="324">
        <v>0</v>
      </c>
      <c r="K212" s="324">
        <v>0</v>
      </c>
      <c r="L212" s="337">
        <v>0</v>
      </c>
      <c r="M212" s="336">
        <f t="shared" si="7"/>
        <v>0</v>
      </c>
      <c r="N212" s="341">
        <f t="shared" si="8"/>
        <v>0</v>
      </c>
      <c r="P212" s="336">
        <v>0</v>
      </c>
    </row>
    <row r="213" spans="1:16" s="61" customFormat="1" ht="12.75" customHeight="1">
      <c r="A213" s="368" t="s">
        <v>541</v>
      </c>
      <c r="B213" s="336">
        <v>0</v>
      </c>
      <c r="C213" s="324">
        <v>0</v>
      </c>
      <c r="D213" s="324">
        <v>0</v>
      </c>
      <c r="E213" s="324">
        <v>0</v>
      </c>
      <c r="F213" s="324">
        <v>0</v>
      </c>
      <c r="G213" s="324">
        <v>0</v>
      </c>
      <c r="H213" s="324">
        <v>0</v>
      </c>
      <c r="I213" s="324">
        <v>0</v>
      </c>
      <c r="J213" s="324">
        <v>0</v>
      </c>
      <c r="K213" s="324">
        <v>0</v>
      </c>
      <c r="L213" s="337">
        <v>0</v>
      </c>
      <c r="M213" s="336">
        <f t="shared" si="7"/>
        <v>0</v>
      </c>
      <c r="N213" s="341">
        <f t="shared" si="8"/>
        <v>0</v>
      </c>
      <c r="P213" s="336">
        <v>0</v>
      </c>
    </row>
    <row r="214" spans="1:16" s="61" customFormat="1" ht="12.75" customHeight="1">
      <c r="A214" s="368" t="s">
        <v>346</v>
      </c>
      <c r="B214" s="336">
        <v>0</v>
      </c>
      <c r="C214" s="324">
        <v>0</v>
      </c>
      <c r="D214" s="324">
        <v>0</v>
      </c>
      <c r="E214" s="324">
        <v>0</v>
      </c>
      <c r="F214" s="324">
        <v>0</v>
      </c>
      <c r="G214" s="324">
        <v>0</v>
      </c>
      <c r="H214" s="324">
        <v>0</v>
      </c>
      <c r="I214" s="324">
        <v>0</v>
      </c>
      <c r="J214" s="324">
        <v>0</v>
      </c>
      <c r="K214" s="324">
        <v>0</v>
      </c>
      <c r="L214" s="337">
        <v>0</v>
      </c>
      <c r="M214" s="336">
        <f t="shared" si="7"/>
        <v>0</v>
      </c>
      <c r="N214" s="341">
        <f t="shared" si="8"/>
        <v>0</v>
      </c>
      <c r="P214" s="336">
        <v>0</v>
      </c>
    </row>
    <row r="215" spans="1:16" s="61" customFormat="1" ht="12.75" customHeight="1">
      <c r="A215" s="368" t="s">
        <v>314</v>
      </c>
      <c r="B215" s="336">
        <v>3621.1235630000001</v>
      </c>
      <c r="C215" s="324">
        <v>6.4800000000000005E-3</v>
      </c>
      <c r="D215" s="324">
        <v>82.719718</v>
      </c>
      <c r="E215" s="324">
        <v>0</v>
      </c>
      <c r="F215" s="324">
        <v>38.213372999999997</v>
      </c>
      <c r="G215" s="324">
        <v>0</v>
      </c>
      <c r="H215" s="324">
        <v>665.39213800000005</v>
      </c>
      <c r="I215" s="324">
        <v>9.2771000000000006E-2</v>
      </c>
      <c r="J215" s="324">
        <v>2.2804250000000001</v>
      </c>
      <c r="K215" s="324">
        <v>0.595001</v>
      </c>
      <c r="L215" s="337">
        <v>3.0283999999999998E-2</v>
      </c>
      <c r="M215" s="336">
        <f t="shared" si="7"/>
        <v>789.33019000000013</v>
      </c>
      <c r="N215" s="341">
        <f t="shared" si="8"/>
        <v>4410.4537529999998</v>
      </c>
      <c r="P215" s="336">
        <v>0</v>
      </c>
    </row>
    <row r="216" spans="1:16" s="61" customFormat="1" ht="12.75" customHeight="1">
      <c r="A216" s="368" t="s">
        <v>211</v>
      </c>
      <c r="B216" s="336">
        <v>6.2551999999999996E-2</v>
      </c>
      <c r="C216" s="324">
        <v>1.5963999999999999E-2</v>
      </c>
      <c r="D216" s="324">
        <v>71.505971000000002</v>
      </c>
      <c r="E216" s="324">
        <v>0</v>
      </c>
      <c r="F216" s="324">
        <v>0</v>
      </c>
      <c r="G216" s="324">
        <v>0</v>
      </c>
      <c r="H216" s="324">
        <v>0.65842800000000001</v>
      </c>
      <c r="I216" s="324">
        <v>0</v>
      </c>
      <c r="J216" s="324">
        <v>2.5221900000000002</v>
      </c>
      <c r="K216" s="324">
        <v>0.40271900000000005</v>
      </c>
      <c r="L216" s="337">
        <v>7.6324360000000011</v>
      </c>
      <c r="M216" s="336">
        <f t="shared" si="7"/>
        <v>82.737707999999998</v>
      </c>
      <c r="N216" s="341">
        <f t="shared" si="8"/>
        <v>82.800259999999994</v>
      </c>
      <c r="P216" s="336">
        <v>0</v>
      </c>
    </row>
    <row r="217" spans="1:16" s="61" customFormat="1" ht="12.75" customHeight="1">
      <c r="A217" s="368" t="s">
        <v>319</v>
      </c>
      <c r="B217" s="336">
        <v>553.21185500000013</v>
      </c>
      <c r="C217" s="324">
        <v>698.07142799999997</v>
      </c>
      <c r="D217" s="324">
        <v>138.97547500000002</v>
      </c>
      <c r="E217" s="324">
        <v>4.0000000000000002E-4</v>
      </c>
      <c r="F217" s="324">
        <v>6.8000000000000005E-2</v>
      </c>
      <c r="G217" s="324">
        <v>2.0000000000000001E-4</v>
      </c>
      <c r="H217" s="324">
        <v>9.2750000000000003E-3</v>
      </c>
      <c r="I217" s="324">
        <v>0.36460300000000001</v>
      </c>
      <c r="J217" s="324">
        <v>32.096844999999995</v>
      </c>
      <c r="K217" s="324">
        <v>34.244551000000001</v>
      </c>
      <c r="L217" s="337">
        <v>315.46181700000005</v>
      </c>
      <c r="M217" s="336">
        <f t="shared" si="7"/>
        <v>1219.292594</v>
      </c>
      <c r="N217" s="341">
        <f t="shared" si="8"/>
        <v>1772.504449</v>
      </c>
      <c r="P217" s="336">
        <v>59.272006999999995</v>
      </c>
    </row>
    <row r="218" spans="1:16" s="61" customFormat="1" ht="12.75" customHeight="1">
      <c r="A218" s="368" t="s">
        <v>542</v>
      </c>
      <c r="B218" s="336">
        <v>0</v>
      </c>
      <c r="C218" s="324">
        <v>0</v>
      </c>
      <c r="D218" s="324">
        <v>0</v>
      </c>
      <c r="E218" s="324">
        <v>0</v>
      </c>
      <c r="F218" s="324">
        <v>0</v>
      </c>
      <c r="G218" s="324">
        <v>0</v>
      </c>
      <c r="H218" s="324">
        <v>1.1999999999999999E-3</v>
      </c>
      <c r="I218" s="324">
        <v>0</v>
      </c>
      <c r="J218" s="324">
        <v>0</v>
      </c>
      <c r="K218" s="324">
        <v>0</v>
      </c>
      <c r="L218" s="337">
        <v>0</v>
      </c>
      <c r="M218" s="336">
        <f t="shared" si="7"/>
        <v>1.1999999999999999E-3</v>
      </c>
      <c r="N218" s="341">
        <f t="shared" si="8"/>
        <v>1.1999999999999999E-3</v>
      </c>
      <c r="P218" s="336">
        <v>0</v>
      </c>
    </row>
    <row r="219" spans="1:16" s="61" customFormat="1" ht="12.75" customHeight="1">
      <c r="A219" s="368" t="s">
        <v>543</v>
      </c>
      <c r="B219" s="336">
        <v>0</v>
      </c>
      <c r="C219" s="324">
        <v>0</v>
      </c>
      <c r="D219" s="324">
        <v>0</v>
      </c>
      <c r="E219" s="324">
        <v>0</v>
      </c>
      <c r="F219" s="324">
        <v>0</v>
      </c>
      <c r="G219" s="324">
        <v>0</v>
      </c>
      <c r="H219" s="324">
        <v>0</v>
      </c>
      <c r="I219" s="324">
        <v>0</v>
      </c>
      <c r="J219" s="324">
        <v>0</v>
      </c>
      <c r="K219" s="324">
        <v>0</v>
      </c>
      <c r="L219" s="337">
        <v>0</v>
      </c>
      <c r="M219" s="336">
        <f t="shared" si="7"/>
        <v>0</v>
      </c>
      <c r="N219" s="341">
        <f t="shared" si="8"/>
        <v>0</v>
      </c>
      <c r="P219" s="336">
        <v>0</v>
      </c>
    </row>
    <row r="220" spans="1:16" s="61" customFormat="1" ht="12.75" customHeight="1">
      <c r="A220" s="368" t="s">
        <v>352</v>
      </c>
      <c r="B220" s="336">
        <v>0</v>
      </c>
      <c r="C220" s="324">
        <v>0</v>
      </c>
      <c r="D220" s="324">
        <v>0</v>
      </c>
      <c r="E220" s="324">
        <v>0</v>
      </c>
      <c r="F220" s="324">
        <v>0</v>
      </c>
      <c r="G220" s="324">
        <v>0</v>
      </c>
      <c r="H220" s="324">
        <v>0</v>
      </c>
      <c r="I220" s="324">
        <v>0</v>
      </c>
      <c r="J220" s="324">
        <v>0</v>
      </c>
      <c r="K220" s="324">
        <v>0</v>
      </c>
      <c r="L220" s="337">
        <v>0</v>
      </c>
      <c r="M220" s="336">
        <f t="shared" si="7"/>
        <v>0</v>
      </c>
      <c r="N220" s="341">
        <f t="shared" si="8"/>
        <v>0</v>
      </c>
      <c r="P220" s="336">
        <v>0</v>
      </c>
    </row>
    <row r="221" spans="1:16" s="61" customFormat="1" ht="12.75" customHeight="1">
      <c r="A221" s="368" t="s">
        <v>544</v>
      </c>
      <c r="B221" s="336">
        <v>0</v>
      </c>
      <c r="C221" s="324">
        <v>0</v>
      </c>
      <c r="D221" s="324">
        <v>0</v>
      </c>
      <c r="E221" s="324">
        <v>0</v>
      </c>
      <c r="F221" s="324">
        <v>0</v>
      </c>
      <c r="G221" s="324">
        <v>0</v>
      </c>
      <c r="H221" s="324">
        <v>0</v>
      </c>
      <c r="I221" s="324">
        <v>0</v>
      </c>
      <c r="J221" s="324">
        <v>0</v>
      </c>
      <c r="K221" s="324">
        <v>0</v>
      </c>
      <c r="L221" s="337">
        <v>0</v>
      </c>
      <c r="M221" s="336">
        <f t="shared" si="7"/>
        <v>0</v>
      </c>
      <c r="N221" s="341">
        <f t="shared" si="8"/>
        <v>0</v>
      </c>
      <c r="P221" s="336">
        <v>0</v>
      </c>
    </row>
    <row r="222" spans="1:16" s="61" customFormat="1" ht="12.75" customHeight="1">
      <c r="A222" s="368" t="s">
        <v>327</v>
      </c>
      <c r="B222" s="336">
        <v>838.40021000000013</v>
      </c>
      <c r="C222" s="324">
        <v>0</v>
      </c>
      <c r="D222" s="324">
        <v>0</v>
      </c>
      <c r="E222" s="324">
        <v>0</v>
      </c>
      <c r="F222" s="324">
        <v>0</v>
      </c>
      <c r="G222" s="324">
        <v>0</v>
      </c>
      <c r="H222" s="324">
        <v>0.14441300000000001</v>
      </c>
      <c r="I222" s="324">
        <v>0</v>
      </c>
      <c r="J222" s="324">
        <v>0.46434599999999998</v>
      </c>
      <c r="K222" s="324">
        <v>4.325456</v>
      </c>
      <c r="L222" s="337">
        <v>3.3709999999999999E-3</v>
      </c>
      <c r="M222" s="336">
        <f t="shared" si="7"/>
        <v>4.9375859999999996</v>
      </c>
      <c r="N222" s="341">
        <f t="shared" si="8"/>
        <v>843.33779600000014</v>
      </c>
      <c r="P222" s="336">
        <v>0</v>
      </c>
    </row>
    <row r="223" spans="1:16" s="61" customFormat="1" ht="12.75" customHeight="1">
      <c r="A223" s="368" t="s">
        <v>554</v>
      </c>
      <c r="B223" s="336">
        <v>0</v>
      </c>
      <c r="C223" s="324">
        <v>0</v>
      </c>
      <c r="D223" s="324">
        <v>0</v>
      </c>
      <c r="E223" s="324">
        <v>0</v>
      </c>
      <c r="F223" s="324">
        <v>0</v>
      </c>
      <c r="G223" s="324">
        <v>0</v>
      </c>
      <c r="H223" s="324">
        <v>0</v>
      </c>
      <c r="I223" s="324">
        <v>0</v>
      </c>
      <c r="J223" s="324">
        <v>0</v>
      </c>
      <c r="K223" s="324">
        <v>0</v>
      </c>
      <c r="L223" s="337">
        <v>0</v>
      </c>
      <c r="M223" s="336">
        <f t="shared" si="7"/>
        <v>0</v>
      </c>
      <c r="N223" s="341">
        <f t="shared" si="8"/>
        <v>0</v>
      </c>
      <c r="P223" s="336">
        <v>0</v>
      </c>
    </row>
    <row r="224" spans="1:16" s="61" customFormat="1" ht="12.75" customHeight="1">
      <c r="A224" s="368" t="s">
        <v>545</v>
      </c>
      <c r="B224" s="336">
        <v>0</v>
      </c>
      <c r="C224" s="324">
        <v>0</v>
      </c>
      <c r="D224" s="324">
        <v>0</v>
      </c>
      <c r="E224" s="324">
        <v>0</v>
      </c>
      <c r="F224" s="324">
        <v>0</v>
      </c>
      <c r="G224" s="324">
        <v>0</v>
      </c>
      <c r="H224" s="324">
        <v>0</v>
      </c>
      <c r="I224" s="324">
        <v>0</v>
      </c>
      <c r="J224" s="324">
        <v>0</v>
      </c>
      <c r="K224" s="324">
        <v>0</v>
      </c>
      <c r="L224" s="337">
        <v>0</v>
      </c>
      <c r="M224" s="336">
        <f t="shared" si="7"/>
        <v>0</v>
      </c>
      <c r="N224" s="341">
        <f t="shared" si="8"/>
        <v>0</v>
      </c>
      <c r="P224" s="336">
        <v>0</v>
      </c>
    </row>
    <row r="225" spans="1:17" s="61" customFormat="1" ht="12.75" customHeight="1">
      <c r="A225" s="335" t="s">
        <v>546</v>
      </c>
      <c r="B225" s="336">
        <v>0</v>
      </c>
      <c r="C225" s="324">
        <v>0</v>
      </c>
      <c r="D225" s="324">
        <v>0</v>
      </c>
      <c r="E225" s="324">
        <v>0</v>
      </c>
      <c r="F225" s="324">
        <v>0</v>
      </c>
      <c r="G225" s="324">
        <v>0</v>
      </c>
      <c r="H225" s="324">
        <v>0</v>
      </c>
      <c r="I225" s="324">
        <v>0</v>
      </c>
      <c r="J225" s="324">
        <v>0</v>
      </c>
      <c r="K225" s="324">
        <v>0</v>
      </c>
      <c r="L225" s="337">
        <v>0</v>
      </c>
      <c r="M225" s="336">
        <f t="shared" si="7"/>
        <v>0</v>
      </c>
      <c r="N225" s="341">
        <f t="shared" si="8"/>
        <v>0</v>
      </c>
      <c r="P225" s="336">
        <v>0</v>
      </c>
    </row>
    <row r="226" spans="1:17" s="61" customFormat="1" ht="12.75" customHeight="1">
      <c r="A226" s="335" t="s">
        <v>547</v>
      </c>
      <c r="B226" s="336">
        <v>0</v>
      </c>
      <c r="C226" s="324">
        <v>0</v>
      </c>
      <c r="D226" s="324">
        <v>0</v>
      </c>
      <c r="E226" s="324">
        <v>0</v>
      </c>
      <c r="F226" s="324">
        <v>0</v>
      </c>
      <c r="G226" s="324">
        <v>0</v>
      </c>
      <c r="H226" s="324">
        <v>0</v>
      </c>
      <c r="I226" s="324">
        <v>0</v>
      </c>
      <c r="J226" s="324">
        <v>0</v>
      </c>
      <c r="K226" s="324">
        <v>0</v>
      </c>
      <c r="L226" s="337">
        <v>0</v>
      </c>
      <c r="M226" s="336">
        <f t="shared" si="7"/>
        <v>0</v>
      </c>
      <c r="N226" s="341">
        <f t="shared" si="8"/>
        <v>0</v>
      </c>
      <c r="P226" s="336">
        <v>0</v>
      </c>
    </row>
    <row r="227" spans="1:17" s="61" customFormat="1" ht="12.75" customHeight="1">
      <c r="A227" s="335" t="s">
        <v>548</v>
      </c>
      <c r="B227" s="336">
        <v>47.515427000000003</v>
      </c>
      <c r="C227" s="324">
        <v>0</v>
      </c>
      <c r="D227" s="324">
        <v>0</v>
      </c>
      <c r="E227" s="324">
        <v>0</v>
      </c>
      <c r="F227" s="324">
        <v>0</v>
      </c>
      <c r="G227" s="324">
        <v>0</v>
      </c>
      <c r="H227" s="324">
        <v>0</v>
      </c>
      <c r="I227" s="324">
        <v>0</v>
      </c>
      <c r="J227" s="324">
        <v>0</v>
      </c>
      <c r="K227" s="324">
        <v>0</v>
      </c>
      <c r="L227" s="337">
        <v>0</v>
      </c>
      <c r="M227" s="336">
        <f t="shared" si="7"/>
        <v>0</v>
      </c>
      <c r="N227" s="341">
        <f t="shared" si="8"/>
        <v>47.515427000000003</v>
      </c>
      <c r="P227" s="336">
        <v>0</v>
      </c>
    </row>
    <row r="228" spans="1:17" s="61" customFormat="1" ht="12.75" customHeight="1">
      <c r="A228" s="335" t="s">
        <v>398</v>
      </c>
      <c r="B228" s="336">
        <v>0</v>
      </c>
      <c r="C228" s="324">
        <v>0</v>
      </c>
      <c r="D228" s="324">
        <v>0</v>
      </c>
      <c r="E228" s="324">
        <v>0</v>
      </c>
      <c r="F228" s="324">
        <v>0</v>
      </c>
      <c r="G228" s="324">
        <v>0</v>
      </c>
      <c r="H228" s="324">
        <v>0</v>
      </c>
      <c r="I228" s="324">
        <v>0</v>
      </c>
      <c r="J228" s="324">
        <v>0</v>
      </c>
      <c r="K228" s="324">
        <v>0</v>
      </c>
      <c r="L228" s="337">
        <v>0</v>
      </c>
      <c r="M228" s="336">
        <f t="shared" si="7"/>
        <v>0</v>
      </c>
      <c r="N228" s="341">
        <f t="shared" si="8"/>
        <v>0</v>
      </c>
      <c r="P228" s="336">
        <v>0</v>
      </c>
    </row>
    <row r="229" spans="1:17" s="61" customFormat="1" ht="12.75" customHeight="1">
      <c r="A229" s="368" t="s">
        <v>367</v>
      </c>
      <c r="B229" s="336">
        <v>0</v>
      </c>
      <c r="C229" s="324">
        <v>0</v>
      </c>
      <c r="D229" s="324">
        <v>0</v>
      </c>
      <c r="E229" s="324">
        <v>0</v>
      </c>
      <c r="F229" s="324">
        <v>0</v>
      </c>
      <c r="G229" s="324">
        <v>0</v>
      </c>
      <c r="H229" s="324">
        <v>0</v>
      </c>
      <c r="I229" s="324">
        <v>0</v>
      </c>
      <c r="J229" s="324">
        <v>0</v>
      </c>
      <c r="K229" s="324">
        <v>0</v>
      </c>
      <c r="L229" s="337">
        <v>0</v>
      </c>
      <c r="M229" s="336">
        <f t="shared" si="7"/>
        <v>0</v>
      </c>
      <c r="N229" s="341">
        <f t="shared" si="8"/>
        <v>0</v>
      </c>
      <c r="P229" s="336">
        <v>0</v>
      </c>
    </row>
    <row r="230" spans="1:17" s="61" customFormat="1" ht="12.75" customHeight="1">
      <c r="A230" s="428" t="s">
        <v>549</v>
      </c>
      <c r="B230" s="429">
        <v>0</v>
      </c>
      <c r="C230" s="430">
        <v>0</v>
      </c>
      <c r="D230" s="430">
        <v>0</v>
      </c>
      <c r="E230" s="430">
        <v>0</v>
      </c>
      <c r="F230" s="430">
        <v>0</v>
      </c>
      <c r="G230" s="430">
        <v>0</v>
      </c>
      <c r="H230" s="430">
        <v>0</v>
      </c>
      <c r="I230" s="430">
        <v>0</v>
      </c>
      <c r="J230" s="430">
        <v>0</v>
      </c>
      <c r="K230" s="430">
        <v>0</v>
      </c>
      <c r="L230" s="431">
        <v>0</v>
      </c>
      <c r="M230" s="429">
        <f t="shared" si="7"/>
        <v>0</v>
      </c>
      <c r="N230" s="426">
        <f t="shared" si="8"/>
        <v>0</v>
      </c>
      <c r="P230" s="429">
        <v>0</v>
      </c>
    </row>
    <row r="231" spans="1:17" s="61" customFormat="1" ht="11.25" customHeight="1">
      <c r="A231" s="726" t="s">
        <v>572</v>
      </c>
      <c r="B231" s="726"/>
      <c r="C231" s="726"/>
      <c r="D231" s="726"/>
      <c r="E231" s="726"/>
      <c r="F231" s="726"/>
      <c r="G231" s="726"/>
      <c r="H231" s="726"/>
      <c r="I231" s="726"/>
      <c r="J231" s="726"/>
      <c r="K231" s="726"/>
      <c r="L231" s="726"/>
      <c r="M231" s="726"/>
      <c r="N231" s="726"/>
      <c r="O231" s="726"/>
      <c r="P231" s="726"/>
    </row>
    <row r="232" spans="1:17" s="61" customFormat="1">
      <c r="A232" s="726" t="s">
        <v>573</v>
      </c>
      <c r="B232" s="726"/>
      <c r="C232" s="726"/>
      <c r="D232" s="726"/>
      <c r="E232" s="726"/>
      <c r="F232" s="726"/>
      <c r="G232" s="726"/>
      <c r="H232" s="726"/>
      <c r="I232" s="726"/>
      <c r="J232" s="726"/>
      <c r="K232" s="726"/>
      <c r="L232" s="726"/>
      <c r="M232" s="726"/>
      <c r="N232" s="726"/>
      <c r="O232" s="726"/>
      <c r="P232" s="726"/>
    </row>
    <row r="233" spans="1:17" s="61" customFormat="1">
      <c r="A233" s="726" t="s">
        <v>574</v>
      </c>
      <c r="B233" s="726"/>
      <c r="C233" s="726"/>
      <c r="D233" s="726"/>
      <c r="E233" s="726"/>
      <c r="F233" s="726"/>
      <c r="G233" s="726"/>
      <c r="H233" s="726"/>
      <c r="I233" s="726"/>
      <c r="J233" s="726"/>
      <c r="K233" s="726"/>
      <c r="L233" s="726"/>
      <c r="M233" s="726"/>
      <c r="N233" s="726"/>
      <c r="O233" s="726"/>
      <c r="P233" s="726"/>
      <c r="Q233" s="459"/>
    </row>
    <row r="234" spans="1:17" s="61" customFormat="1">
      <c r="A234" s="56" t="s">
        <v>571</v>
      </c>
      <c r="B234" s="56"/>
      <c r="C234" s="56"/>
      <c r="D234" s="56"/>
      <c r="E234" s="56"/>
      <c r="F234" s="56"/>
      <c r="G234" s="56"/>
      <c r="H234" s="56"/>
      <c r="I234" s="56"/>
      <c r="J234" s="56"/>
      <c r="K234" s="56"/>
      <c r="L234" s="56"/>
      <c r="M234" s="56"/>
      <c r="N234" s="56"/>
      <c r="O234" s="56"/>
      <c r="P234" s="56"/>
    </row>
    <row r="235" spans="1:17" s="61" customFormat="1" ht="15">
      <c r="A235" s="306"/>
      <c r="B235" s="307"/>
      <c r="C235" s="301"/>
      <c r="D235" s="301"/>
      <c r="E235" s="301"/>
      <c r="F235" s="301"/>
      <c r="G235" s="301"/>
      <c r="H235" s="301"/>
      <c r="I235" s="301"/>
      <c r="J235" s="301"/>
      <c r="K235" s="301"/>
      <c r="L235" s="301"/>
      <c r="M235" s="301"/>
      <c r="N235" s="301"/>
    </row>
    <row r="236" spans="1:17" s="61" customFormat="1" ht="15">
      <c r="A236" s="306"/>
      <c r="B236" s="307"/>
      <c r="C236" s="301"/>
      <c r="D236" s="301"/>
      <c r="E236" s="301"/>
      <c r="F236" s="301"/>
      <c r="G236" s="301"/>
      <c r="H236" s="301"/>
      <c r="I236" s="301"/>
      <c r="J236" s="301"/>
      <c r="K236" s="301"/>
      <c r="L236" s="301"/>
      <c r="M236" s="301"/>
      <c r="N236" s="301"/>
    </row>
    <row r="237" spans="1:17" s="61" customFormat="1" ht="15">
      <c r="A237" s="306"/>
      <c r="B237" s="307"/>
      <c r="C237" s="301"/>
      <c r="D237" s="301"/>
      <c r="E237" s="301"/>
      <c r="F237" s="301"/>
      <c r="G237" s="301"/>
      <c r="H237" s="301"/>
      <c r="I237" s="301"/>
      <c r="J237" s="301"/>
      <c r="K237" s="301"/>
      <c r="L237" s="301"/>
      <c r="M237" s="301"/>
      <c r="N237" s="301"/>
    </row>
    <row r="238" spans="1:17" s="61" customFormat="1" ht="15">
      <c r="A238" s="306"/>
      <c r="B238" s="307"/>
      <c r="C238" s="301"/>
      <c r="D238" s="301"/>
      <c r="E238" s="301"/>
      <c r="F238" s="301"/>
      <c r="G238" s="301"/>
      <c r="H238" s="301"/>
      <c r="I238" s="301"/>
      <c r="J238" s="301"/>
      <c r="K238" s="301"/>
      <c r="L238" s="301"/>
      <c r="M238" s="301"/>
      <c r="N238" s="301"/>
    </row>
    <row r="239" spans="1:17" s="61" customFormat="1" ht="15">
      <c r="A239" s="306"/>
      <c r="B239" s="307"/>
      <c r="C239" s="301"/>
      <c r="D239" s="301"/>
      <c r="E239" s="301"/>
      <c r="F239" s="301"/>
      <c r="G239" s="301"/>
      <c r="H239" s="301"/>
      <c r="I239" s="301"/>
      <c r="J239" s="301"/>
      <c r="K239" s="301"/>
      <c r="L239" s="301"/>
      <c r="M239" s="301"/>
      <c r="N239" s="301"/>
    </row>
    <row r="240" spans="1:17" s="61" customFormat="1" ht="15">
      <c r="A240" s="306"/>
      <c r="B240" s="307"/>
      <c r="C240" s="301"/>
      <c r="D240" s="301"/>
      <c r="E240" s="301"/>
      <c r="F240" s="301"/>
      <c r="G240" s="301"/>
      <c r="H240" s="301"/>
      <c r="I240" s="301"/>
      <c r="J240" s="301"/>
      <c r="K240" s="301"/>
      <c r="L240" s="301"/>
      <c r="M240" s="301"/>
      <c r="N240" s="301"/>
    </row>
    <row r="241" spans="1:14" s="61" customFormat="1" ht="15">
      <c r="A241" s="306"/>
      <c r="B241" s="307"/>
      <c r="C241" s="301"/>
      <c r="D241" s="301"/>
      <c r="E241" s="301"/>
      <c r="F241" s="301"/>
      <c r="G241" s="301"/>
      <c r="H241" s="301"/>
      <c r="I241" s="301"/>
      <c r="J241" s="301"/>
      <c r="K241" s="301"/>
      <c r="L241" s="301"/>
      <c r="M241" s="301"/>
      <c r="N241" s="301"/>
    </row>
    <row r="242" spans="1:14" s="61" customFormat="1" ht="15">
      <c r="A242" s="306"/>
      <c r="B242" s="307"/>
      <c r="C242" s="301"/>
      <c r="D242" s="301"/>
      <c r="E242" s="301"/>
      <c r="F242" s="301"/>
      <c r="G242" s="301"/>
      <c r="H242" s="301"/>
      <c r="I242" s="301"/>
      <c r="J242" s="301"/>
      <c r="K242" s="301"/>
      <c r="L242" s="301"/>
      <c r="M242" s="301"/>
      <c r="N242" s="301"/>
    </row>
    <row r="243" spans="1:14" s="61" customFormat="1" ht="15">
      <c r="A243" s="306"/>
      <c r="B243" s="307"/>
      <c r="C243" s="301"/>
      <c r="D243" s="301"/>
      <c r="E243" s="301"/>
      <c r="F243" s="301"/>
      <c r="G243" s="301"/>
      <c r="H243" s="301"/>
      <c r="I243" s="301"/>
      <c r="J243" s="301"/>
      <c r="K243" s="301"/>
      <c r="L243" s="301"/>
      <c r="M243" s="301"/>
      <c r="N243" s="301"/>
    </row>
    <row r="244" spans="1:14" s="61" customFormat="1" ht="15">
      <c r="A244" s="306"/>
      <c r="B244" s="307"/>
      <c r="C244" s="301"/>
      <c r="D244" s="301"/>
      <c r="E244" s="301"/>
      <c r="F244" s="301"/>
      <c r="G244" s="301"/>
      <c r="H244" s="301"/>
      <c r="I244" s="301"/>
      <c r="J244" s="301"/>
      <c r="K244" s="301"/>
      <c r="L244" s="301"/>
      <c r="M244" s="301"/>
      <c r="N244" s="301"/>
    </row>
    <row r="245" spans="1:14" s="61" customFormat="1" ht="15">
      <c r="A245" s="306"/>
      <c r="B245" s="307"/>
      <c r="C245" s="301"/>
      <c r="D245" s="301"/>
      <c r="E245" s="301"/>
      <c r="F245" s="301"/>
      <c r="G245" s="301"/>
      <c r="H245" s="301"/>
      <c r="I245" s="301"/>
      <c r="J245" s="301"/>
      <c r="K245" s="301"/>
      <c r="L245" s="301"/>
      <c r="M245" s="301"/>
      <c r="N245" s="301"/>
    </row>
    <row r="246" spans="1:14" s="61" customFormat="1" ht="15">
      <c r="A246" s="306"/>
      <c r="B246" s="307"/>
      <c r="C246" s="301"/>
      <c r="D246" s="301"/>
      <c r="E246" s="301"/>
      <c r="F246" s="301"/>
      <c r="G246" s="301"/>
      <c r="H246" s="301"/>
      <c r="I246" s="301"/>
      <c r="J246" s="301"/>
      <c r="K246" s="301"/>
      <c r="L246" s="301"/>
      <c r="M246" s="301"/>
      <c r="N246" s="301"/>
    </row>
    <row r="247" spans="1:14" s="61" customFormat="1" ht="15">
      <c r="A247" s="306"/>
      <c r="B247" s="307"/>
      <c r="C247" s="301"/>
      <c r="D247" s="301"/>
      <c r="E247" s="301"/>
      <c r="F247" s="301"/>
      <c r="G247" s="301"/>
      <c r="H247" s="301"/>
      <c r="I247" s="301"/>
      <c r="J247" s="301"/>
      <c r="K247" s="301"/>
      <c r="L247" s="301"/>
      <c r="M247" s="301"/>
      <c r="N247" s="301"/>
    </row>
    <row r="248" spans="1:14" s="61" customFormat="1" ht="15">
      <c r="A248" s="306"/>
      <c r="B248" s="307"/>
      <c r="C248" s="301"/>
      <c r="D248" s="301"/>
      <c r="E248" s="301"/>
      <c r="F248" s="301"/>
      <c r="G248" s="301"/>
      <c r="H248" s="301"/>
      <c r="I248" s="301"/>
      <c r="J248" s="301"/>
      <c r="K248" s="301"/>
      <c r="L248" s="301"/>
      <c r="M248" s="301"/>
      <c r="N248" s="301"/>
    </row>
    <row r="249" spans="1:14" s="61" customFormat="1" ht="15">
      <c r="A249" s="306"/>
      <c r="B249" s="307"/>
      <c r="C249" s="301"/>
      <c r="D249" s="301"/>
      <c r="E249" s="301"/>
      <c r="F249" s="301"/>
      <c r="G249" s="301"/>
      <c r="H249" s="301"/>
      <c r="I249" s="301"/>
      <c r="J249" s="301"/>
      <c r="K249" s="301"/>
      <c r="L249" s="301"/>
      <c r="M249" s="301"/>
      <c r="N249" s="301"/>
    </row>
    <row r="250" spans="1:14" s="61" customFormat="1" ht="15">
      <c r="A250" s="306"/>
      <c r="B250" s="307"/>
      <c r="C250" s="301"/>
      <c r="D250" s="301"/>
      <c r="E250" s="301"/>
      <c r="F250" s="301"/>
      <c r="G250" s="301"/>
      <c r="H250" s="301"/>
      <c r="I250" s="301"/>
      <c r="J250" s="301"/>
      <c r="K250" s="301"/>
      <c r="L250" s="301"/>
      <c r="M250" s="301"/>
      <c r="N250" s="301"/>
    </row>
    <row r="251" spans="1:14" s="61" customFormat="1" ht="15">
      <c r="A251" s="306"/>
      <c r="B251" s="307"/>
      <c r="C251" s="301"/>
      <c r="D251" s="301"/>
      <c r="E251" s="301"/>
      <c r="F251" s="301"/>
      <c r="G251" s="301"/>
      <c r="H251" s="301"/>
      <c r="I251" s="301"/>
      <c r="J251" s="301"/>
      <c r="K251" s="301"/>
      <c r="L251" s="301"/>
      <c r="M251" s="301"/>
      <c r="N251" s="301"/>
    </row>
    <row r="252" spans="1:14" s="61" customFormat="1" ht="15">
      <c r="A252" s="306"/>
      <c r="B252" s="307"/>
      <c r="C252" s="301"/>
      <c r="D252" s="301"/>
      <c r="E252" s="301"/>
      <c r="F252" s="301"/>
      <c r="G252" s="301"/>
      <c r="H252" s="301"/>
      <c r="I252" s="301"/>
      <c r="J252" s="301"/>
      <c r="K252" s="301"/>
      <c r="L252" s="301"/>
      <c r="M252" s="301"/>
      <c r="N252" s="301"/>
    </row>
    <row r="253" spans="1:14" s="61" customFormat="1" ht="15">
      <c r="A253" s="306"/>
      <c r="B253" s="307"/>
      <c r="C253" s="301"/>
      <c r="D253" s="301"/>
      <c r="E253" s="301"/>
      <c r="F253" s="301"/>
      <c r="G253" s="301"/>
      <c r="H253" s="301"/>
      <c r="I253" s="301"/>
      <c r="J253" s="301"/>
      <c r="K253" s="301"/>
      <c r="L253" s="301"/>
      <c r="M253" s="301"/>
      <c r="N253" s="301"/>
    </row>
    <row r="254" spans="1:14" s="61" customFormat="1" ht="15">
      <c r="A254" s="306"/>
      <c r="B254" s="307"/>
      <c r="C254" s="301"/>
      <c r="D254" s="301"/>
      <c r="E254" s="301"/>
      <c r="F254" s="301"/>
      <c r="G254" s="301"/>
      <c r="H254" s="301"/>
      <c r="I254" s="301"/>
      <c r="J254" s="301"/>
      <c r="K254" s="301"/>
      <c r="L254" s="301"/>
      <c r="M254" s="301"/>
      <c r="N254" s="301"/>
    </row>
    <row r="255" spans="1:14" s="61" customFormat="1" ht="15">
      <c r="A255" s="306"/>
      <c r="B255" s="307"/>
      <c r="C255" s="301"/>
      <c r="D255" s="301"/>
      <c r="E255" s="301"/>
      <c r="F255" s="301"/>
      <c r="G255" s="301"/>
      <c r="H255" s="301"/>
      <c r="I255" s="301"/>
      <c r="J255" s="301"/>
      <c r="K255" s="301"/>
      <c r="L255" s="301"/>
      <c r="M255" s="301"/>
      <c r="N255" s="301"/>
    </row>
    <row r="256" spans="1:14" s="61" customFormat="1" ht="15">
      <c r="A256" s="306"/>
      <c r="B256" s="307"/>
      <c r="C256" s="301"/>
      <c r="D256" s="301"/>
      <c r="E256" s="301"/>
      <c r="F256" s="301"/>
      <c r="G256" s="301"/>
      <c r="H256" s="301"/>
      <c r="I256" s="301"/>
      <c r="J256" s="301"/>
      <c r="K256" s="301"/>
      <c r="L256" s="301"/>
      <c r="M256" s="301"/>
      <c r="N256" s="301"/>
    </row>
    <row r="257" spans="1:14" s="61" customFormat="1" ht="15">
      <c r="A257" s="306"/>
      <c r="B257" s="307"/>
      <c r="C257" s="301"/>
      <c r="D257" s="301"/>
      <c r="E257" s="301"/>
      <c r="F257" s="301"/>
      <c r="G257" s="301"/>
      <c r="H257" s="301"/>
      <c r="I257" s="301"/>
      <c r="J257" s="301"/>
      <c r="K257" s="301"/>
      <c r="L257" s="301"/>
      <c r="M257" s="301"/>
      <c r="N257" s="301"/>
    </row>
    <row r="258" spans="1:14" s="61" customFormat="1" ht="15">
      <c r="A258" s="306"/>
      <c r="B258" s="307"/>
      <c r="C258" s="301"/>
      <c r="D258" s="301"/>
      <c r="E258" s="301"/>
      <c r="F258" s="301"/>
      <c r="G258" s="301"/>
      <c r="H258" s="301"/>
      <c r="I258" s="301"/>
      <c r="J258" s="301"/>
      <c r="K258" s="301"/>
      <c r="L258" s="301"/>
      <c r="M258" s="301"/>
      <c r="N258" s="301"/>
    </row>
    <row r="259" spans="1:14" s="61" customFormat="1" ht="15">
      <c r="A259" s="306"/>
      <c r="B259" s="307"/>
      <c r="C259" s="301"/>
      <c r="D259" s="301"/>
      <c r="E259" s="301"/>
      <c r="F259" s="301"/>
      <c r="G259" s="301"/>
      <c r="H259" s="301"/>
      <c r="I259" s="301"/>
      <c r="J259" s="301"/>
      <c r="K259" s="301"/>
      <c r="L259" s="301"/>
      <c r="M259" s="301"/>
      <c r="N259" s="301"/>
    </row>
    <row r="260" spans="1:14" s="61" customFormat="1" ht="15">
      <c r="A260" s="306"/>
      <c r="B260" s="307"/>
      <c r="C260" s="301"/>
      <c r="D260" s="301"/>
      <c r="E260" s="301"/>
      <c r="F260" s="301"/>
      <c r="G260" s="301"/>
      <c r="H260" s="301"/>
      <c r="I260" s="301"/>
      <c r="J260" s="301"/>
      <c r="K260" s="301"/>
      <c r="L260" s="301"/>
      <c r="M260" s="301"/>
      <c r="N260" s="301"/>
    </row>
    <row r="261" spans="1:14" s="61" customFormat="1" ht="15">
      <c r="A261" s="306"/>
      <c r="B261" s="307"/>
      <c r="C261" s="301"/>
      <c r="D261" s="301"/>
      <c r="E261" s="301"/>
      <c r="F261" s="301"/>
      <c r="G261" s="301"/>
      <c r="H261" s="301"/>
      <c r="I261" s="301"/>
      <c r="J261" s="301"/>
      <c r="K261" s="301"/>
      <c r="L261" s="301"/>
      <c r="M261" s="301"/>
      <c r="N261" s="301"/>
    </row>
    <row r="262" spans="1:14" s="61" customFormat="1" ht="15">
      <c r="A262" s="306"/>
      <c r="B262" s="307"/>
      <c r="C262" s="301"/>
      <c r="D262" s="301"/>
      <c r="E262" s="301"/>
      <c r="F262" s="301"/>
      <c r="G262" s="301"/>
      <c r="H262" s="301"/>
      <c r="I262" s="301"/>
      <c r="J262" s="301"/>
      <c r="K262" s="301"/>
      <c r="L262" s="301"/>
      <c r="M262" s="301"/>
      <c r="N262" s="301"/>
    </row>
    <row r="263" spans="1:14" s="61" customFormat="1" ht="15">
      <c r="A263" s="306"/>
      <c r="B263" s="307"/>
      <c r="C263" s="301"/>
      <c r="D263" s="301"/>
      <c r="E263" s="301"/>
      <c r="F263" s="301"/>
      <c r="G263" s="301"/>
      <c r="H263" s="301"/>
      <c r="I263" s="301"/>
      <c r="J263" s="301"/>
      <c r="K263" s="301"/>
      <c r="L263" s="301"/>
      <c r="M263" s="301"/>
      <c r="N263" s="301"/>
    </row>
    <row r="264" spans="1:14" s="61" customFormat="1" ht="15">
      <c r="A264" s="306"/>
      <c r="B264" s="307"/>
      <c r="C264" s="301"/>
      <c r="D264" s="301"/>
      <c r="E264" s="301"/>
      <c r="F264" s="301"/>
      <c r="G264" s="301"/>
      <c r="H264" s="301"/>
      <c r="I264" s="301"/>
      <c r="J264" s="301"/>
      <c r="K264" s="301"/>
      <c r="L264" s="301"/>
      <c r="M264" s="301"/>
      <c r="N264" s="301"/>
    </row>
    <row r="265" spans="1:14" s="61" customFormat="1" ht="15">
      <c r="A265" s="306"/>
      <c r="B265" s="307"/>
      <c r="C265" s="301"/>
      <c r="D265" s="301"/>
      <c r="E265" s="301"/>
      <c r="F265" s="301"/>
      <c r="G265" s="301"/>
      <c r="H265" s="301"/>
      <c r="I265" s="301"/>
      <c r="J265" s="301"/>
      <c r="K265" s="301"/>
      <c r="L265" s="301"/>
      <c r="M265" s="301"/>
      <c r="N265" s="301"/>
    </row>
    <row r="266" spans="1:14" s="61" customFormat="1" ht="15">
      <c r="A266" s="306"/>
      <c r="B266" s="307"/>
      <c r="C266" s="301"/>
      <c r="D266" s="301"/>
      <c r="E266" s="301"/>
      <c r="F266" s="301"/>
      <c r="G266" s="301"/>
      <c r="H266" s="301"/>
      <c r="I266" s="301"/>
      <c r="J266" s="301"/>
      <c r="K266" s="301"/>
      <c r="L266" s="301"/>
      <c r="M266" s="301"/>
      <c r="N266" s="301"/>
    </row>
    <row r="267" spans="1:14" s="61" customFormat="1" ht="15">
      <c r="A267" s="306"/>
      <c r="B267" s="307"/>
      <c r="C267" s="301"/>
      <c r="D267" s="301"/>
      <c r="E267" s="301"/>
      <c r="F267" s="301"/>
      <c r="G267" s="301"/>
      <c r="H267" s="301"/>
      <c r="I267" s="301"/>
      <c r="J267" s="301"/>
      <c r="K267" s="301"/>
      <c r="L267" s="301"/>
      <c r="M267" s="301"/>
      <c r="N267" s="301"/>
    </row>
    <row r="268" spans="1:14" s="61" customFormat="1" ht="15">
      <c r="A268" s="306"/>
      <c r="B268" s="307"/>
      <c r="C268" s="301"/>
      <c r="D268" s="301"/>
      <c r="E268" s="301"/>
      <c r="F268" s="301"/>
      <c r="G268" s="301"/>
      <c r="H268" s="301"/>
      <c r="I268" s="301"/>
      <c r="J268" s="301"/>
      <c r="K268" s="301"/>
      <c r="L268" s="301"/>
      <c r="M268" s="301"/>
      <c r="N268" s="301"/>
    </row>
    <row r="269" spans="1:14" s="61" customFormat="1" ht="15">
      <c r="A269" s="306"/>
      <c r="B269" s="307"/>
      <c r="C269" s="301"/>
      <c r="D269" s="301"/>
      <c r="E269" s="301"/>
      <c r="F269" s="301"/>
      <c r="G269" s="301"/>
      <c r="H269" s="301"/>
      <c r="I269" s="301"/>
      <c r="J269" s="301"/>
      <c r="K269" s="301"/>
      <c r="L269" s="301"/>
      <c r="M269" s="301"/>
      <c r="N269" s="301"/>
    </row>
    <row r="270" spans="1:14" s="61" customFormat="1" ht="15">
      <c r="A270" s="306"/>
      <c r="B270" s="307"/>
      <c r="C270" s="301"/>
      <c r="D270" s="301"/>
      <c r="E270" s="301"/>
      <c r="F270" s="301"/>
      <c r="G270" s="301"/>
      <c r="H270" s="301"/>
      <c r="I270" s="301"/>
      <c r="J270" s="301"/>
      <c r="K270" s="301"/>
      <c r="L270" s="301"/>
      <c r="M270" s="301"/>
      <c r="N270" s="301"/>
    </row>
    <row r="271" spans="1:14" s="61" customFormat="1" ht="15">
      <c r="A271" s="306"/>
      <c r="B271" s="307"/>
      <c r="C271" s="301"/>
      <c r="D271" s="301"/>
      <c r="E271" s="301"/>
      <c r="F271" s="301"/>
      <c r="G271" s="301"/>
      <c r="H271" s="301"/>
      <c r="I271" s="301"/>
      <c r="J271" s="301"/>
      <c r="K271" s="301"/>
      <c r="L271" s="301"/>
      <c r="M271" s="301"/>
      <c r="N271" s="301"/>
    </row>
    <row r="272" spans="1:14" s="61" customFormat="1" ht="15">
      <c r="A272" s="306"/>
      <c r="B272" s="307"/>
      <c r="C272" s="301"/>
      <c r="D272" s="301"/>
      <c r="E272" s="301"/>
      <c r="F272" s="301"/>
      <c r="G272" s="301"/>
      <c r="H272" s="301"/>
      <c r="I272" s="301"/>
      <c r="J272" s="301"/>
      <c r="K272" s="301"/>
      <c r="L272" s="301"/>
      <c r="M272" s="301"/>
      <c r="N272" s="301"/>
    </row>
    <row r="273" spans="1:14" s="61" customFormat="1" ht="15">
      <c r="A273" s="306"/>
      <c r="B273" s="307"/>
      <c r="C273" s="301"/>
      <c r="D273" s="301"/>
      <c r="E273" s="301"/>
      <c r="F273" s="301"/>
      <c r="G273" s="301"/>
      <c r="H273" s="301"/>
      <c r="I273" s="301"/>
      <c r="J273" s="301"/>
      <c r="K273" s="301"/>
      <c r="L273" s="301"/>
      <c r="M273" s="301"/>
      <c r="N273" s="301"/>
    </row>
    <row r="274" spans="1:14" s="61" customFormat="1" ht="15">
      <c r="A274" s="306"/>
      <c r="B274" s="307"/>
      <c r="C274" s="301"/>
      <c r="D274" s="301"/>
      <c r="E274" s="301"/>
      <c r="F274" s="301"/>
      <c r="G274" s="301"/>
      <c r="H274" s="301"/>
      <c r="I274" s="301"/>
      <c r="J274" s="301"/>
      <c r="K274" s="301"/>
      <c r="L274" s="301"/>
      <c r="M274" s="301"/>
      <c r="N274" s="301"/>
    </row>
    <row r="275" spans="1:14" s="61" customFormat="1" ht="15">
      <c r="A275" s="306"/>
      <c r="B275" s="307"/>
      <c r="C275" s="301"/>
      <c r="D275" s="301"/>
      <c r="E275" s="301"/>
      <c r="F275" s="301"/>
      <c r="G275" s="301"/>
      <c r="H275" s="301"/>
      <c r="I275" s="301"/>
      <c r="J275" s="301"/>
      <c r="K275" s="301"/>
      <c r="L275" s="301"/>
      <c r="M275" s="301"/>
      <c r="N275" s="301"/>
    </row>
    <row r="276" spans="1:14" s="61" customFormat="1" ht="15">
      <c r="A276" s="306"/>
      <c r="B276" s="307"/>
      <c r="C276" s="301"/>
      <c r="D276" s="301"/>
      <c r="E276" s="301"/>
      <c r="F276" s="301"/>
      <c r="G276" s="301"/>
      <c r="H276" s="301"/>
      <c r="I276" s="301"/>
      <c r="J276" s="301"/>
      <c r="K276" s="301"/>
      <c r="L276" s="301"/>
      <c r="M276" s="301"/>
      <c r="N276" s="301"/>
    </row>
    <row r="277" spans="1:14" s="61" customFormat="1" ht="15">
      <c r="A277" s="306"/>
      <c r="B277" s="307"/>
      <c r="C277" s="301"/>
      <c r="D277" s="301"/>
      <c r="E277" s="301"/>
      <c r="F277" s="301"/>
      <c r="G277" s="301"/>
      <c r="H277" s="301"/>
      <c r="I277" s="301"/>
      <c r="J277" s="301"/>
      <c r="K277" s="301"/>
      <c r="L277" s="301"/>
      <c r="M277" s="301"/>
      <c r="N277" s="301"/>
    </row>
    <row r="278" spans="1:14" s="61" customFormat="1" ht="15">
      <c r="A278" s="306"/>
      <c r="B278" s="307"/>
      <c r="C278" s="301"/>
      <c r="D278" s="301"/>
      <c r="E278" s="301"/>
      <c r="F278" s="301"/>
      <c r="G278" s="301"/>
      <c r="H278" s="301"/>
      <c r="I278" s="301"/>
      <c r="J278" s="301"/>
      <c r="K278" s="301"/>
      <c r="L278" s="301"/>
      <c r="M278" s="301"/>
      <c r="N278" s="301"/>
    </row>
    <row r="279" spans="1:14" s="61" customFormat="1" ht="15">
      <c r="A279" s="306"/>
      <c r="B279" s="307"/>
      <c r="C279" s="301"/>
      <c r="D279" s="301"/>
      <c r="E279" s="301"/>
      <c r="F279" s="301"/>
      <c r="G279" s="301"/>
      <c r="H279" s="301"/>
      <c r="I279" s="301"/>
      <c r="J279" s="301"/>
      <c r="K279" s="301"/>
      <c r="L279" s="301"/>
      <c r="M279" s="301"/>
      <c r="N279" s="301"/>
    </row>
    <row r="280" spans="1:14" s="61" customFormat="1" ht="15">
      <c r="A280" s="306"/>
      <c r="B280" s="307"/>
      <c r="C280" s="301"/>
      <c r="D280" s="301"/>
      <c r="E280" s="301"/>
      <c r="F280" s="301"/>
      <c r="G280" s="301"/>
      <c r="H280" s="301"/>
      <c r="I280" s="301"/>
      <c r="J280" s="301"/>
      <c r="K280" s="301"/>
      <c r="L280" s="301"/>
      <c r="M280" s="301"/>
      <c r="N280" s="301"/>
    </row>
    <row r="281" spans="1:14" s="61" customFormat="1" ht="15">
      <c r="A281" s="306"/>
      <c r="B281" s="307"/>
      <c r="C281" s="301"/>
      <c r="D281" s="301"/>
      <c r="E281" s="301"/>
      <c r="F281" s="301"/>
      <c r="G281" s="301"/>
      <c r="H281" s="301"/>
      <c r="I281" s="301"/>
      <c r="J281" s="301"/>
      <c r="K281" s="301"/>
      <c r="L281" s="301"/>
      <c r="M281" s="301"/>
      <c r="N281" s="301"/>
    </row>
    <row r="282" spans="1:14" s="61" customFormat="1" ht="15">
      <c r="A282" s="306"/>
      <c r="B282" s="307"/>
      <c r="C282" s="301"/>
      <c r="D282" s="301"/>
      <c r="E282" s="301"/>
      <c r="F282" s="301"/>
      <c r="G282" s="301"/>
      <c r="H282" s="301"/>
      <c r="I282" s="301"/>
      <c r="J282" s="301"/>
      <c r="K282" s="301"/>
      <c r="L282" s="301"/>
      <c r="M282" s="301"/>
      <c r="N282" s="301"/>
    </row>
    <row r="283" spans="1:14" s="61" customFormat="1" ht="15">
      <c r="A283" s="306"/>
      <c r="B283" s="307"/>
      <c r="C283" s="301"/>
      <c r="D283" s="301"/>
      <c r="E283" s="301"/>
      <c r="F283" s="301"/>
      <c r="G283" s="301"/>
      <c r="H283" s="301"/>
      <c r="I283" s="301"/>
      <c r="J283" s="301"/>
      <c r="K283" s="301"/>
      <c r="L283" s="301"/>
      <c r="M283" s="301"/>
      <c r="N283" s="301"/>
    </row>
    <row r="284" spans="1:14" s="61" customFormat="1" ht="15">
      <c r="A284" s="306"/>
      <c r="B284" s="307"/>
      <c r="C284" s="301"/>
      <c r="D284" s="301"/>
      <c r="E284" s="301"/>
      <c r="F284" s="301"/>
      <c r="G284" s="301"/>
      <c r="H284" s="301"/>
      <c r="I284" s="301"/>
      <c r="J284" s="301"/>
      <c r="K284" s="301"/>
      <c r="L284" s="301"/>
      <c r="M284" s="301"/>
      <c r="N284" s="301"/>
    </row>
    <row r="285" spans="1:14" s="61" customFormat="1" ht="15">
      <c r="A285" s="306"/>
      <c r="B285" s="307"/>
      <c r="C285" s="301"/>
      <c r="D285" s="301"/>
      <c r="E285" s="301"/>
      <c r="F285" s="301"/>
      <c r="G285" s="301"/>
      <c r="H285" s="301"/>
      <c r="I285" s="301"/>
      <c r="J285" s="301"/>
      <c r="K285" s="301"/>
      <c r="L285" s="301"/>
      <c r="M285" s="301"/>
      <c r="N285" s="301"/>
    </row>
    <row r="286" spans="1:14" s="61" customFormat="1" ht="15">
      <c r="A286" s="306"/>
      <c r="B286" s="307"/>
      <c r="C286" s="301"/>
      <c r="D286" s="301"/>
      <c r="E286" s="301"/>
      <c r="F286" s="301"/>
      <c r="G286" s="301"/>
      <c r="H286" s="301"/>
      <c r="I286" s="301"/>
      <c r="J286" s="301"/>
      <c r="K286" s="301"/>
      <c r="L286" s="301"/>
      <c r="M286" s="301"/>
      <c r="N286" s="301"/>
    </row>
    <row r="287" spans="1:14" s="61" customFormat="1" ht="15">
      <c r="A287" s="306"/>
      <c r="B287" s="307"/>
      <c r="C287" s="301"/>
      <c r="D287" s="301"/>
      <c r="E287" s="301"/>
      <c r="F287" s="301"/>
      <c r="G287" s="301"/>
      <c r="H287" s="301"/>
      <c r="I287" s="301"/>
      <c r="J287" s="301"/>
      <c r="K287" s="301"/>
      <c r="L287" s="301"/>
      <c r="M287" s="301"/>
      <c r="N287" s="301"/>
    </row>
    <row r="288" spans="1:14" s="61" customFormat="1" ht="15">
      <c r="A288" s="306"/>
      <c r="B288" s="307"/>
      <c r="C288" s="301"/>
      <c r="D288" s="301"/>
      <c r="E288" s="301"/>
      <c r="F288" s="301"/>
      <c r="G288" s="301"/>
      <c r="H288" s="301"/>
      <c r="I288" s="301"/>
      <c r="J288" s="301"/>
      <c r="K288" s="301"/>
      <c r="L288" s="301"/>
      <c r="M288" s="301"/>
      <c r="N288" s="301"/>
    </row>
    <row r="289" spans="1:14" s="61" customFormat="1" ht="15">
      <c r="A289" s="306"/>
      <c r="B289" s="307"/>
      <c r="C289" s="301"/>
      <c r="D289" s="301"/>
      <c r="E289" s="301"/>
      <c r="F289" s="301"/>
      <c r="G289" s="301"/>
      <c r="H289" s="301"/>
      <c r="I289" s="301"/>
      <c r="J289" s="301"/>
      <c r="K289" s="301"/>
      <c r="L289" s="301"/>
      <c r="M289" s="301"/>
      <c r="N289" s="301"/>
    </row>
    <row r="290" spans="1:14" s="61" customFormat="1" ht="15">
      <c r="A290" s="306"/>
      <c r="B290" s="307"/>
      <c r="C290" s="301"/>
      <c r="D290" s="301"/>
      <c r="E290" s="301"/>
      <c r="F290" s="301"/>
      <c r="G290" s="301"/>
      <c r="H290" s="301"/>
      <c r="I290" s="301"/>
      <c r="J290" s="301"/>
      <c r="K290" s="301"/>
      <c r="L290" s="301"/>
      <c r="M290" s="301"/>
      <c r="N290" s="301"/>
    </row>
    <row r="291" spans="1:14" s="61" customFormat="1" ht="15">
      <c r="A291" s="306"/>
      <c r="B291" s="307"/>
      <c r="C291" s="301"/>
      <c r="D291" s="301"/>
      <c r="E291" s="301"/>
      <c r="F291" s="301"/>
      <c r="G291" s="301"/>
      <c r="H291" s="301"/>
      <c r="I291" s="301"/>
      <c r="J291" s="301"/>
      <c r="K291" s="301"/>
      <c r="L291" s="301"/>
      <c r="M291" s="301"/>
      <c r="N291" s="301"/>
    </row>
    <row r="292" spans="1:14" s="61" customFormat="1" ht="15">
      <c r="A292" s="306"/>
      <c r="B292" s="307"/>
      <c r="C292" s="301"/>
      <c r="D292" s="301"/>
      <c r="E292" s="301"/>
      <c r="F292" s="301"/>
      <c r="G292" s="301"/>
      <c r="H292" s="301"/>
      <c r="I292" s="301"/>
      <c r="J292" s="301"/>
      <c r="K292" s="301"/>
      <c r="L292" s="301"/>
      <c r="M292" s="301"/>
      <c r="N292" s="301"/>
    </row>
    <row r="293" spans="1:14" s="61" customFormat="1" ht="15">
      <c r="A293" s="306"/>
      <c r="B293" s="307"/>
      <c r="C293" s="301"/>
      <c r="D293" s="301"/>
      <c r="E293" s="301"/>
      <c r="F293" s="301"/>
      <c r="G293" s="301"/>
      <c r="H293" s="301"/>
      <c r="I293" s="301"/>
      <c r="J293" s="301"/>
      <c r="K293" s="301"/>
      <c r="L293" s="301"/>
      <c r="M293" s="301"/>
      <c r="N293" s="301"/>
    </row>
    <row r="294" spans="1:14" s="61" customFormat="1" ht="15">
      <c r="A294" s="306"/>
      <c r="B294" s="307"/>
      <c r="C294" s="301"/>
      <c r="D294" s="301"/>
      <c r="E294" s="301"/>
      <c r="F294" s="301"/>
      <c r="G294" s="301"/>
      <c r="H294" s="301"/>
      <c r="I294" s="301"/>
      <c r="J294" s="301"/>
      <c r="K294" s="301"/>
      <c r="L294" s="301"/>
      <c r="M294" s="301"/>
      <c r="N294" s="301"/>
    </row>
    <row r="295" spans="1:14" s="61" customFormat="1" ht="15">
      <c r="A295" s="306"/>
      <c r="B295" s="307"/>
      <c r="C295" s="301"/>
      <c r="D295" s="301"/>
      <c r="E295" s="301"/>
      <c r="F295" s="301"/>
      <c r="G295" s="301"/>
      <c r="H295" s="301"/>
      <c r="I295" s="301"/>
      <c r="J295" s="301"/>
      <c r="K295" s="301"/>
      <c r="L295" s="301"/>
      <c r="M295" s="301"/>
      <c r="N295" s="301"/>
    </row>
    <row r="296" spans="1:14" s="61" customFormat="1" ht="15">
      <c r="A296" s="306"/>
      <c r="B296" s="307"/>
      <c r="C296" s="301"/>
      <c r="D296" s="301"/>
      <c r="E296" s="301"/>
      <c r="F296" s="301"/>
      <c r="G296" s="301"/>
      <c r="H296" s="301"/>
      <c r="I296" s="301"/>
      <c r="J296" s="301"/>
      <c r="K296" s="301"/>
      <c r="L296" s="301"/>
      <c r="M296" s="301"/>
      <c r="N296" s="301"/>
    </row>
    <row r="297" spans="1:14" s="61" customFormat="1" ht="15">
      <c r="A297" s="306"/>
      <c r="B297" s="307"/>
      <c r="C297" s="301"/>
      <c r="D297" s="301"/>
      <c r="E297" s="301"/>
      <c r="F297" s="301"/>
      <c r="G297" s="301"/>
      <c r="H297" s="301"/>
      <c r="I297" s="301"/>
      <c r="J297" s="301"/>
      <c r="K297" s="301"/>
      <c r="L297" s="301"/>
      <c r="M297" s="301"/>
      <c r="N297" s="301"/>
    </row>
    <row r="298" spans="1:14" s="61" customFormat="1" ht="15">
      <c r="A298" s="306"/>
      <c r="B298" s="307"/>
      <c r="C298" s="301"/>
      <c r="D298" s="301"/>
      <c r="E298" s="301"/>
      <c r="F298" s="301"/>
      <c r="G298" s="301"/>
      <c r="H298" s="301"/>
      <c r="I298" s="301"/>
      <c r="J298" s="301"/>
      <c r="K298" s="301"/>
      <c r="L298" s="301"/>
      <c r="M298" s="301"/>
      <c r="N298" s="301"/>
    </row>
    <row r="299" spans="1:14" s="61" customFormat="1" ht="15">
      <c r="A299" s="306"/>
      <c r="B299" s="307"/>
      <c r="C299" s="301"/>
      <c r="D299" s="301"/>
      <c r="E299" s="301"/>
      <c r="F299" s="301"/>
      <c r="G299" s="301"/>
      <c r="H299" s="301"/>
      <c r="I299" s="301"/>
      <c r="J299" s="301"/>
      <c r="K299" s="301"/>
      <c r="L299" s="301"/>
      <c r="M299" s="301"/>
      <c r="N299" s="301"/>
    </row>
    <row r="300" spans="1:14" s="61" customFormat="1" ht="15">
      <c r="A300" s="306"/>
      <c r="B300" s="307"/>
      <c r="C300" s="301"/>
      <c r="D300" s="301"/>
      <c r="E300" s="301"/>
      <c r="F300" s="301"/>
      <c r="G300" s="301"/>
      <c r="H300" s="301"/>
      <c r="I300" s="301"/>
      <c r="J300" s="301"/>
      <c r="K300" s="301"/>
      <c r="L300" s="301"/>
      <c r="M300" s="301"/>
      <c r="N300" s="301"/>
    </row>
    <row r="301" spans="1:14" s="61" customFormat="1" ht="15">
      <c r="A301" s="306"/>
      <c r="B301" s="307"/>
      <c r="C301" s="301"/>
      <c r="D301" s="301"/>
      <c r="E301" s="301"/>
      <c r="F301" s="301"/>
      <c r="G301" s="301"/>
      <c r="H301" s="301"/>
      <c r="I301" s="301"/>
      <c r="J301" s="301"/>
      <c r="K301" s="301"/>
      <c r="L301" s="301"/>
      <c r="M301" s="301"/>
      <c r="N301" s="301"/>
    </row>
    <row r="302" spans="1:14" s="61" customFormat="1" ht="15">
      <c r="A302" s="306"/>
      <c r="B302" s="307"/>
      <c r="C302" s="301"/>
      <c r="D302" s="301"/>
      <c r="E302" s="301"/>
      <c r="F302" s="301"/>
      <c r="G302" s="301"/>
      <c r="H302" s="301"/>
      <c r="I302" s="301"/>
      <c r="J302" s="301"/>
      <c r="K302" s="301"/>
      <c r="L302" s="301"/>
      <c r="M302" s="301"/>
      <c r="N302" s="301"/>
    </row>
    <row r="303" spans="1:14" s="61" customFormat="1" ht="15">
      <c r="A303" s="306"/>
      <c r="B303" s="307"/>
      <c r="C303" s="301"/>
      <c r="D303" s="301"/>
      <c r="E303" s="301"/>
      <c r="F303" s="301"/>
      <c r="G303" s="301"/>
      <c r="H303" s="301"/>
      <c r="I303" s="301"/>
      <c r="J303" s="301"/>
      <c r="K303" s="301"/>
      <c r="L303" s="301"/>
      <c r="M303" s="301"/>
      <c r="N303" s="301"/>
    </row>
    <row r="304" spans="1:14" s="61" customFormat="1" ht="15">
      <c r="A304" s="306"/>
      <c r="B304" s="307"/>
      <c r="C304" s="301"/>
      <c r="D304" s="301"/>
      <c r="E304" s="301"/>
      <c r="F304" s="301"/>
      <c r="G304" s="301"/>
      <c r="H304" s="301"/>
      <c r="I304" s="301"/>
      <c r="J304" s="301"/>
      <c r="K304" s="301"/>
      <c r="L304" s="301"/>
      <c r="M304" s="301"/>
      <c r="N304" s="301"/>
    </row>
    <row r="305" spans="1:14" s="61" customFormat="1" ht="15">
      <c r="A305" s="306"/>
      <c r="B305" s="307"/>
      <c r="C305" s="301"/>
      <c r="D305" s="301"/>
      <c r="E305" s="301"/>
      <c r="F305" s="301"/>
      <c r="G305" s="301"/>
      <c r="H305" s="301"/>
      <c r="I305" s="301"/>
      <c r="J305" s="301"/>
      <c r="K305" s="301"/>
      <c r="L305" s="301"/>
      <c r="M305" s="301"/>
      <c r="N305" s="301"/>
    </row>
    <row r="306" spans="1:14" s="61" customFormat="1" ht="15">
      <c r="A306" s="306"/>
      <c r="B306" s="307"/>
      <c r="C306" s="301"/>
      <c r="D306" s="301"/>
      <c r="E306" s="301"/>
      <c r="F306" s="301"/>
      <c r="G306" s="301"/>
      <c r="H306" s="301"/>
      <c r="I306" s="301"/>
      <c r="J306" s="301"/>
      <c r="K306" s="301"/>
      <c r="L306" s="301"/>
      <c r="M306" s="301"/>
      <c r="N306" s="301"/>
    </row>
    <row r="307" spans="1:14" s="61" customFormat="1" ht="15">
      <c r="A307" s="306"/>
      <c r="B307" s="307"/>
      <c r="C307" s="301"/>
      <c r="D307" s="301"/>
      <c r="E307" s="301"/>
      <c r="F307" s="301"/>
      <c r="G307" s="301"/>
      <c r="H307" s="301"/>
      <c r="I307" s="301"/>
      <c r="J307" s="301"/>
      <c r="K307" s="301"/>
      <c r="L307" s="301"/>
      <c r="M307" s="301"/>
      <c r="N307" s="301"/>
    </row>
    <row r="308" spans="1:14" s="61" customFormat="1" ht="15">
      <c r="A308" s="306"/>
      <c r="B308" s="307"/>
      <c r="C308" s="301"/>
      <c r="D308" s="301"/>
      <c r="E308" s="301"/>
      <c r="F308" s="301"/>
      <c r="G308" s="301"/>
      <c r="H308" s="301"/>
      <c r="I308" s="301"/>
      <c r="J308" s="301"/>
      <c r="K308" s="301"/>
      <c r="L308" s="301"/>
      <c r="M308" s="301"/>
      <c r="N308" s="301"/>
    </row>
    <row r="309" spans="1:14" s="61" customFormat="1" ht="15">
      <c r="A309" s="306"/>
      <c r="B309" s="307"/>
      <c r="C309" s="301"/>
      <c r="D309" s="301"/>
      <c r="E309" s="301"/>
      <c r="F309" s="301"/>
      <c r="G309" s="301"/>
      <c r="H309" s="301"/>
      <c r="I309" s="301"/>
      <c r="J309" s="301"/>
      <c r="K309" s="301"/>
      <c r="L309" s="301"/>
      <c r="M309" s="301"/>
      <c r="N309" s="301"/>
    </row>
    <row r="310" spans="1:14" s="61" customFormat="1" ht="15">
      <c r="A310" s="306"/>
      <c r="B310" s="307"/>
      <c r="C310" s="301"/>
      <c r="D310" s="301"/>
      <c r="E310" s="301"/>
      <c r="F310" s="301"/>
      <c r="G310" s="301"/>
      <c r="H310" s="301"/>
      <c r="I310" s="301"/>
      <c r="J310" s="301"/>
      <c r="K310" s="301"/>
      <c r="L310" s="301"/>
      <c r="M310" s="301"/>
      <c r="N310" s="301"/>
    </row>
    <row r="311" spans="1:14" s="61" customFormat="1" ht="15">
      <c r="A311" s="306"/>
      <c r="B311" s="307"/>
      <c r="C311" s="301"/>
      <c r="D311" s="301"/>
      <c r="E311" s="301"/>
      <c r="F311" s="301"/>
      <c r="G311" s="301"/>
      <c r="H311" s="301"/>
      <c r="I311" s="301"/>
      <c r="J311" s="301"/>
      <c r="K311" s="301"/>
      <c r="L311" s="301"/>
      <c r="M311" s="301"/>
      <c r="N311" s="301"/>
    </row>
    <row r="312" spans="1:14" s="61" customFormat="1" ht="15">
      <c r="A312" s="306"/>
      <c r="B312" s="307"/>
      <c r="C312" s="301"/>
      <c r="D312" s="301"/>
      <c r="E312" s="301"/>
      <c r="F312" s="301"/>
      <c r="G312" s="301"/>
      <c r="H312" s="301"/>
      <c r="I312" s="301"/>
      <c r="J312" s="301"/>
      <c r="K312" s="301"/>
      <c r="L312" s="301"/>
      <c r="M312" s="301"/>
      <c r="N312" s="301"/>
    </row>
    <row r="313" spans="1:14" s="61" customFormat="1" ht="15">
      <c r="A313" s="306"/>
      <c r="B313" s="307"/>
      <c r="C313" s="301"/>
      <c r="D313" s="301"/>
      <c r="E313" s="301"/>
      <c r="F313" s="301"/>
      <c r="G313" s="301"/>
      <c r="H313" s="301"/>
      <c r="I313" s="301"/>
      <c r="J313" s="301"/>
      <c r="K313" s="301"/>
      <c r="L313" s="301"/>
      <c r="M313" s="301"/>
      <c r="N313" s="301"/>
    </row>
    <row r="314" spans="1:14" s="61" customFormat="1" ht="15">
      <c r="A314" s="306"/>
      <c r="B314" s="307"/>
      <c r="C314" s="301"/>
      <c r="D314" s="301"/>
      <c r="E314" s="301"/>
      <c r="F314" s="301"/>
      <c r="G314" s="301"/>
      <c r="H314" s="301"/>
      <c r="I314" s="301"/>
      <c r="J314" s="301"/>
      <c r="K314" s="301"/>
      <c r="L314" s="301"/>
      <c r="M314" s="301"/>
      <c r="N314" s="301"/>
    </row>
    <row r="315" spans="1:14" s="61" customFormat="1" ht="15">
      <c r="A315" s="306"/>
      <c r="B315" s="307"/>
      <c r="C315" s="301"/>
      <c r="D315" s="301"/>
      <c r="E315" s="301"/>
      <c r="F315" s="301"/>
      <c r="G315" s="301"/>
      <c r="H315" s="301"/>
      <c r="I315" s="301"/>
      <c r="J315" s="301"/>
      <c r="K315" s="301"/>
      <c r="L315" s="301"/>
      <c r="M315" s="301"/>
      <c r="N315" s="301"/>
    </row>
    <row r="316" spans="1:14" s="61" customFormat="1" ht="15">
      <c r="A316" s="306"/>
      <c r="B316" s="307"/>
      <c r="C316" s="301"/>
      <c r="D316" s="301"/>
      <c r="E316" s="301"/>
      <c r="F316" s="301"/>
      <c r="G316" s="301"/>
      <c r="H316" s="301"/>
      <c r="I316" s="301"/>
      <c r="J316" s="301"/>
      <c r="K316" s="301"/>
      <c r="L316" s="301"/>
      <c r="M316" s="301"/>
      <c r="N316" s="301"/>
    </row>
    <row r="317" spans="1:14" s="61" customFormat="1" ht="15">
      <c r="A317" s="306"/>
      <c r="B317" s="307"/>
      <c r="C317" s="301"/>
      <c r="D317" s="301"/>
      <c r="E317" s="301"/>
      <c r="F317" s="301"/>
      <c r="G317" s="301"/>
      <c r="H317" s="301"/>
      <c r="I317" s="301"/>
      <c r="J317" s="301"/>
      <c r="K317" s="301"/>
      <c r="L317" s="301"/>
      <c r="M317" s="301"/>
      <c r="N317" s="301"/>
    </row>
    <row r="318" spans="1:14" s="61" customFormat="1" ht="15">
      <c r="A318" s="306"/>
      <c r="B318" s="307"/>
      <c r="C318" s="301"/>
      <c r="D318" s="301"/>
      <c r="E318" s="301"/>
      <c r="F318" s="301"/>
      <c r="G318" s="301"/>
      <c r="H318" s="301"/>
      <c r="I318" s="301"/>
      <c r="J318" s="301"/>
      <c r="K318" s="301"/>
      <c r="L318" s="301"/>
      <c r="M318" s="301"/>
      <c r="N318" s="301"/>
    </row>
    <row r="319" spans="1:14" s="61" customFormat="1" ht="15">
      <c r="A319" s="306"/>
      <c r="B319" s="307"/>
      <c r="C319" s="301"/>
      <c r="D319" s="301"/>
      <c r="E319" s="301"/>
      <c r="F319" s="301"/>
      <c r="G319" s="301"/>
      <c r="H319" s="301"/>
      <c r="I319" s="301"/>
      <c r="J319" s="301"/>
      <c r="K319" s="301"/>
      <c r="L319" s="301"/>
      <c r="M319" s="301"/>
      <c r="N319" s="301"/>
    </row>
    <row r="320" spans="1:14" s="61" customFormat="1" ht="15">
      <c r="A320" s="306"/>
      <c r="B320" s="307"/>
      <c r="C320" s="301"/>
      <c r="D320" s="301"/>
      <c r="E320" s="301"/>
      <c r="F320" s="301"/>
      <c r="G320" s="301"/>
      <c r="H320" s="301"/>
      <c r="I320" s="301"/>
      <c r="J320" s="301"/>
      <c r="K320" s="301"/>
      <c r="L320" s="301"/>
      <c r="M320" s="301"/>
      <c r="N320" s="301"/>
    </row>
    <row r="321" spans="1:14" s="61" customFormat="1" ht="15">
      <c r="A321" s="306"/>
      <c r="B321" s="307"/>
      <c r="C321" s="301"/>
      <c r="D321" s="301"/>
      <c r="E321" s="301"/>
      <c r="F321" s="301"/>
      <c r="G321" s="301"/>
      <c r="H321" s="301"/>
      <c r="I321" s="301"/>
      <c r="J321" s="301"/>
      <c r="K321" s="301"/>
      <c r="L321" s="301"/>
      <c r="M321" s="301"/>
      <c r="N321" s="301"/>
    </row>
    <row r="322" spans="1:14" s="61" customFormat="1" ht="15">
      <c r="A322" s="306"/>
      <c r="B322" s="307"/>
      <c r="C322" s="301"/>
      <c r="D322" s="301"/>
      <c r="E322" s="301"/>
      <c r="F322" s="301"/>
      <c r="G322" s="301"/>
      <c r="H322" s="301"/>
      <c r="I322" s="301"/>
      <c r="J322" s="301"/>
      <c r="K322" s="301"/>
      <c r="L322" s="301"/>
      <c r="M322" s="301"/>
      <c r="N322" s="301"/>
    </row>
    <row r="323" spans="1:14" s="61" customFormat="1" ht="15">
      <c r="A323" s="306"/>
      <c r="B323" s="307"/>
      <c r="C323" s="301"/>
      <c r="D323" s="301"/>
      <c r="E323" s="301"/>
      <c r="F323" s="301"/>
      <c r="G323" s="301"/>
      <c r="H323" s="301"/>
      <c r="I323" s="301"/>
      <c r="J323" s="301"/>
      <c r="K323" s="301"/>
      <c r="L323" s="301"/>
      <c r="M323" s="301"/>
      <c r="N323" s="301"/>
    </row>
    <row r="324" spans="1:14" s="61" customFormat="1" ht="15">
      <c r="A324" s="306"/>
      <c r="B324" s="307"/>
      <c r="C324" s="301"/>
      <c r="D324" s="301"/>
      <c r="E324" s="301"/>
      <c r="F324" s="301"/>
      <c r="G324" s="301"/>
      <c r="H324" s="301"/>
      <c r="I324" s="301"/>
      <c r="J324" s="301"/>
      <c r="K324" s="301"/>
      <c r="L324" s="301"/>
      <c r="M324" s="301"/>
      <c r="N324" s="301"/>
    </row>
    <row r="325" spans="1:14" s="61" customFormat="1" ht="15">
      <c r="A325" s="306"/>
      <c r="B325" s="307"/>
      <c r="C325" s="301"/>
      <c r="D325" s="301"/>
      <c r="E325" s="301"/>
      <c r="F325" s="301"/>
      <c r="G325" s="301"/>
      <c r="H325" s="301"/>
      <c r="I325" s="301"/>
      <c r="J325" s="301"/>
      <c r="K325" s="301"/>
      <c r="L325" s="301"/>
      <c r="M325" s="301"/>
      <c r="N325" s="301"/>
    </row>
    <row r="326" spans="1:14" s="61" customFormat="1" ht="15">
      <c r="A326" s="306"/>
      <c r="B326" s="307"/>
      <c r="C326" s="301"/>
      <c r="D326" s="301"/>
      <c r="E326" s="301"/>
      <c r="F326" s="301"/>
      <c r="G326" s="301"/>
      <c r="H326" s="301"/>
      <c r="I326" s="301"/>
      <c r="J326" s="301"/>
      <c r="K326" s="301"/>
      <c r="L326" s="301"/>
      <c r="M326" s="301"/>
      <c r="N326" s="301"/>
    </row>
    <row r="327" spans="1:14" s="61" customFormat="1" ht="15">
      <c r="A327" s="306"/>
      <c r="B327" s="307"/>
      <c r="C327" s="301"/>
      <c r="D327" s="301"/>
      <c r="E327" s="301"/>
      <c r="F327" s="301"/>
      <c r="G327" s="301"/>
      <c r="H327" s="301"/>
      <c r="I327" s="301"/>
      <c r="J327" s="301"/>
      <c r="K327" s="301"/>
      <c r="L327" s="301"/>
      <c r="M327" s="301"/>
      <c r="N327" s="301"/>
    </row>
    <row r="328" spans="1:14" s="61" customFormat="1" ht="15">
      <c r="A328" s="306"/>
      <c r="B328" s="307"/>
      <c r="C328" s="301"/>
      <c r="D328" s="301"/>
      <c r="E328" s="301"/>
      <c r="F328" s="301"/>
      <c r="G328" s="301"/>
      <c r="H328" s="301"/>
      <c r="I328" s="301"/>
      <c r="J328" s="301"/>
      <c r="K328" s="301"/>
      <c r="L328" s="301"/>
      <c r="M328" s="301"/>
      <c r="N328" s="301"/>
    </row>
    <row r="329" spans="1:14" s="61" customFormat="1" ht="15">
      <c r="A329" s="306"/>
      <c r="B329" s="307"/>
      <c r="C329" s="301"/>
      <c r="D329" s="301"/>
      <c r="E329" s="301"/>
      <c r="F329" s="301"/>
      <c r="G329" s="301"/>
      <c r="H329" s="301"/>
      <c r="I329" s="301"/>
      <c r="J329" s="301"/>
      <c r="K329" s="301"/>
      <c r="L329" s="301"/>
      <c r="M329" s="301"/>
      <c r="N329" s="301"/>
    </row>
    <row r="330" spans="1:14" s="61" customFormat="1" ht="15">
      <c r="A330" s="306"/>
      <c r="B330" s="307"/>
      <c r="C330" s="301"/>
      <c r="D330" s="301"/>
      <c r="E330" s="301"/>
      <c r="F330" s="301"/>
      <c r="G330" s="301"/>
      <c r="H330" s="301"/>
      <c r="I330" s="301"/>
      <c r="J330" s="301"/>
      <c r="K330" s="301"/>
      <c r="L330" s="301"/>
      <c r="M330" s="301"/>
      <c r="N330" s="301"/>
    </row>
    <row r="331" spans="1:14" s="61" customFormat="1" ht="15">
      <c r="A331" s="306"/>
      <c r="B331" s="307"/>
      <c r="C331" s="301"/>
      <c r="D331" s="301"/>
      <c r="E331" s="301"/>
      <c r="F331" s="301"/>
      <c r="G331" s="301"/>
      <c r="H331" s="301"/>
      <c r="I331" s="301"/>
      <c r="J331" s="301"/>
      <c r="K331" s="301"/>
      <c r="L331" s="301"/>
      <c r="M331" s="301"/>
      <c r="N331" s="301"/>
    </row>
    <row r="332" spans="1:14" s="61" customFormat="1" ht="15">
      <c r="A332" s="306"/>
      <c r="B332" s="307"/>
      <c r="C332" s="301"/>
      <c r="D332" s="301"/>
      <c r="E332" s="301"/>
      <c r="F332" s="301"/>
      <c r="G332" s="301"/>
      <c r="H332" s="301"/>
      <c r="I332" s="301"/>
      <c r="J332" s="301"/>
      <c r="K332" s="301"/>
      <c r="L332" s="301"/>
      <c r="M332" s="301"/>
      <c r="N332" s="301"/>
    </row>
    <row r="333" spans="1:14" s="61" customFormat="1" ht="15">
      <c r="A333" s="306"/>
      <c r="B333" s="307"/>
      <c r="C333" s="301"/>
      <c r="D333" s="301"/>
      <c r="E333" s="301"/>
      <c r="F333" s="301"/>
      <c r="G333" s="301"/>
      <c r="H333" s="301"/>
      <c r="I333" s="301"/>
      <c r="J333" s="301"/>
      <c r="K333" s="301"/>
      <c r="L333" s="301"/>
      <c r="M333" s="301"/>
      <c r="N333" s="301"/>
    </row>
    <row r="334" spans="1:14" s="61" customFormat="1" ht="15">
      <c r="A334" s="306"/>
      <c r="B334" s="307"/>
      <c r="C334" s="301"/>
      <c r="D334" s="301"/>
      <c r="E334" s="301"/>
      <c r="F334" s="301"/>
      <c r="G334" s="301"/>
      <c r="H334" s="301"/>
      <c r="I334" s="301"/>
      <c r="J334" s="301"/>
      <c r="K334" s="301"/>
      <c r="L334" s="301"/>
      <c r="M334" s="301"/>
      <c r="N334" s="301"/>
    </row>
    <row r="335" spans="1:14" s="61" customFormat="1" ht="15">
      <c r="A335" s="306"/>
      <c r="B335" s="307"/>
      <c r="C335" s="301"/>
      <c r="D335" s="301"/>
      <c r="E335" s="301"/>
      <c r="F335" s="301"/>
      <c r="G335" s="301"/>
      <c r="H335" s="301"/>
      <c r="I335" s="301"/>
      <c r="J335" s="301"/>
      <c r="K335" s="301"/>
      <c r="L335" s="301"/>
      <c r="M335" s="301"/>
      <c r="N335" s="301"/>
    </row>
    <row r="336" spans="1:14" s="61" customFormat="1" ht="15">
      <c r="A336" s="306"/>
      <c r="B336" s="307"/>
      <c r="C336" s="301"/>
      <c r="D336" s="301"/>
      <c r="E336" s="301"/>
      <c r="F336" s="301"/>
      <c r="G336" s="301"/>
      <c r="H336" s="301"/>
      <c r="I336" s="301"/>
      <c r="J336" s="301"/>
      <c r="K336" s="301"/>
      <c r="L336" s="301"/>
      <c r="M336" s="301"/>
      <c r="N336" s="301"/>
    </row>
    <row r="337" spans="1:14" s="61" customFormat="1" ht="15">
      <c r="A337" s="306"/>
      <c r="B337" s="307"/>
      <c r="C337" s="301"/>
      <c r="D337" s="301"/>
      <c r="E337" s="301"/>
      <c r="F337" s="301"/>
      <c r="G337" s="301"/>
      <c r="H337" s="301"/>
      <c r="I337" s="301"/>
      <c r="J337" s="301"/>
      <c r="K337" s="301"/>
      <c r="L337" s="301"/>
      <c r="M337" s="301"/>
      <c r="N337" s="301"/>
    </row>
    <row r="338" spans="1:14" s="61" customFormat="1" ht="15">
      <c r="A338" s="306"/>
      <c r="B338" s="307"/>
      <c r="C338" s="301"/>
      <c r="D338" s="301"/>
      <c r="E338" s="301"/>
      <c r="F338" s="301"/>
      <c r="G338" s="301"/>
      <c r="H338" s="301"/>
      <c r="I338" s="301"/>
      <c r="J338" s="301"/>
      <c r="K338" s="301"/>
      <c r="L338" s="301"/>
      <c r="M338" s="301"/>
      <c r="N338" s="301"/>
    </row>
    <row r="339" spans="1:14" s="61" customFormat="1" ht="15">
      <c r="A339" s="306"/>
      <c r="B339" s="307"/>
      <c r="C339" s="301"/>
      <c r="D339" s="301"/>
      <c r="E339" s="301"/>
      <c r="F339" s="301"/>
      <c r="G339" s="301"/>
      <c r="H339" s="301"/>
      <c r="I339" s="301"/>
      <c r="J339" s="301"/>
      <c r="K339" s="301"/>
      <c r="L339" s="301"/>
      <c r="M339" s="301"/>
      <c r="N339" s="301"/>
    </row>
    <row r="340" spans="1:14" s="61" customFormat="1" ht="15">
      <c r="A340" s="306"/>
      <c r="B340" s="307"/>
      <c r="C340" s="301"/>
      <c r="D340" s="301"/>
      <c r="E340" s="301"/>
      <c r="F340" s="301"/>
      <c r="G340" s="301"/>
      <c r="H340" s="301"/>
      <c r="I340" s="301"/>
      <c r="J340" s="301"/>
      <c r="K340" s="301"/>
      <c r="L340" s="301"/>
      <c r="M340" s="301"/>
      <c r="N340" s="301"/>
    </row>
    <row r="341" spans="1:14" s="61" customFormat="1" ht="15">
      <c r="A341" s="306"/>
      <c r="B341" s="307"/>
      <c r="C341" s="301"/>
      <c r="D341" s="301"/>
      <c r="E341" s="301"/>
      <c r="F341" s="301"/>
      <c r="G341" s="301"/>
      <c r="H341" s="301"/>
      <c r="I341" s="301"/>
      <c r="J341" s="301"/>
      <c r="K341" s="301"/>
      <c r="L341" s="301"/>
      <c r="M341" s="301"/>
      <c r="N341" s="301"/>
    </row>
    <row r="342" spans="1:14" s="61" customFormat="1" ht="15">
      <c r="A342" s="306"/>
      <c r="B342" s="307"/>
      <c r="C342" s="301"/>
      <c r="D342" s="301"/>
      <c r="E342" s="301"/>
      <c r="F342" s="301"/>
      <c r="G342" s="301"/>
      <c r="H342" s="301"/>
      <c r="I342" s="301"/>
      <c r="J342" s="301"/>
      <c r="K342" s="301"/>
      <c r="L342" s="301"/>
      <c r="M342" s="301"/>
      <c r="N342" s="301"/>
    </row>
    <row r="343" spans="1:14" s="61" customFormat="1" ht="15">
      <c r="A343" s="306"/>
      <c r="B343" s="307"/>
      <c r="C343" s="301"/>
      <c r="D343" s="301"/>
      <c r="E343" s="301"/>
      <c r="F343" s="301"/>
      <c r="G343" s="301"/>
      <c r="H343" s="301"/>
      <c r="I343" s="301"/>
      <c r="J343" s="301"/>
      <c r="K343" s="301"/>
      <c r="L343" s="301"/>
      <c r="M343" s="301"/>
      <c r="N343" s="301"/>
    </row>
    <row r="344" spans="1:14" s="61" customFormat="1" ht="15">
      <c r="A344" s="306"/>
      <c r="B344" s="307"/>
      <c r="C344" s="301"/>
      <c r="D344" s="301"/>
      <c r="E344" s="301"/>
      <c r="F344" s="301"/>
      <c r="G344" s="301"/>
      <c r="H344" s="301"/>
      <c r="I344" s="301"/>
      <c r="J344" s="301"/>
      <c r="K344" s="301"/>
      <c r="L344" s="301"/>
      <c r="M344" s="301"/>
      <c r="N344" s="301"/>
    </row>
    <row r="345" spans="1:14" s="61" customFormat="1" ht="15">
      <c r="A345" s="306"/>
      <c r="B345" s="307"/>
      <c r="C345" s="301"/>
      <c r="D345" s="301"/>
      <c r="E345" s="301"/>
      <c r="F345" s="301"/>
      <c r="G345" s="301"/>
      <c r="H345" s="301"/>
      <c r="I345" s="301"/>
      <c r="J345" s="301"/>
      <c r="K345" s="301"/>
      <c r="L345" s="301"/>
      <c r="M345" s="301"/>
      <c r="N345" s="301"/>
    </row>
    <row r="346" spans="1:14" s="61" customFormat="1" ht="15">
      <c r="A346" s="306"/>
      <c r="B346" s="307"/>
      <c r="C346" s="301"/>
      <c r="D346" s="301"/>
      <c r="E346" s="301"/>
      <c r="F346" s="301"/>
      <c r="G346" s="301"/>
      <c r="H346" s="301"/>
      <c r="I346" s="301"/>
      <c r="J346" s="301"/>
      <c r="K346" s="301"/>
      <c r="L346" s="301"/>
      <c r="M346" s="301"/>
      <c r="N346" s="301"/>
    </row>
    <row r="347" spans="1:14" s="61" customFormat="1" ht="15">
      <c r="A347" s="306"/>
      <c r="B347" s="307"/>
      <c r="C347" s="301"/>
      <c r="D347" s="301"/>
      <c r="E347" s="301"/>
      <c r="F347" s="301"/>
      <c r="G347" s="301"/>
      <c r="H347" s="301"/>
      <c r="I347" s="301"/>
      <c r="J347" s="301"/>
      <c r="K347" s="301"/>
      <c r="L347" s="301"/>
      <c r="M347" s="301"/>
      <c r="N347" s="301"/>
    </row>
    <row r="348" spans="1:14" s="61" customFormat="1" ht="15">
      <c r="A348" s="306"/>
      <c r="B348" s="307"/>
      <c r="C348" s="301"/>
      <c r="D348" s="301"/>
      <c r="E348" s="301"/>
      <c r="F348" s="301"/>
      <c r="G348" s="301"/>
      <c r="H348" s="301"/>
      <c r="I348" s="301"/>
      <c r="J348" s="301"/>
      <c r="K348" s="301"/>
      <c r="L348" s="301"/>
      <c r="M348" s="301"/>
      <c r="N348" s="301"/>
    </row>
    <row r="349" spans="1:14" s="61" customFormat="1" ht="15">
      <c r="A349" s="306"/>
      <c r="B349" s="307"/>
      <c r="C349" s="301"/>
      <c r="D349" s="301"/>
      <c r="E349" s="301"/>
      <c r="F349" s="301"/>
      <c r="G349" s="301"/>
      <c r="H349" s="301"/>
      <c r="I349" s="301"/>
      <c r="J349" s="301"/>
      <c r="K349" s="301"/>
      <c r="L349" s="301"/>
      <c r="M349" s="301"/>
      <c r="N349" s="301"/>
    </row>
    <row r="350" spans="1:14" s="61" customFormat="1" ht="15">
      <c r="A350" s="306"/>
      <c r="B350" s="307"/>
      <c r="C350" s="301"/>
      <c r="D350" s="301"/>
      <c r="E350" s="301"/>
      <c r="F350" s="301"/>
      <c r="G350" s="301"/>
      <c r="H350" s="301"/>
      <c r="I350" s="301"/>
      <c r="J350" s="301"/>
      <c r="K350" s="301"/>
      <c r="L350" s="301"/>
      <c r="M350" s="301"/>
      <c r="N350" s="301"/>
    </row>
    <row r="351" spans="1:14" s="61" customFormat="1" ht="15">
      <c r="A351" s="306"/>
      <c r="B351" s="307"/>
      <c r="C351" s="301"/>
      <c r="D351" s="301"/>
      <c r="E351" s="301"/>
      <c r="F351" s="301"/>
      <c r="G351" s="301"/>
      <c r="H351" s="301"/>
      <c r="I351" s="301"/>
      <c r="J351" s="301"/>
      <c r="K351" s="301"/>
      <c r="L351" s="301"/>
      <c r="M351" s="301"/>
      <c r="N351" s="301"/>
    </row>
    <row r="352" spans="1:14" s="61" customFormat="1" ht="15">
      <c r="A352" s="306"/>
      <c r="B352" s="307"/>
      <c r="C352" s="301"/>
      <c r="D352" s="301"/>
      <c r="E352" s="301"/>
      <c r="F352" s="301"/>
      <c r="G352" s="301"/>
      <c r="H352" s="301"/>
      <c r="I352" s="301"/>
      <c r="J352" s="301"/>
      <c r="K352" s="301"/>
      <c r="L352" s="301"/>
      <c r="M352" s="301"/>
      <c r="N352" s="301"/>
    </row>
    <row r="353" spans="1:14" s="61" customFormat="1" ht="15">
      <c r="A353" s="306"/>
      <c r="B353" s="307"/>
      <c r="C353" s="301"/>
      <c r="D353" s="301"/>
      <c r="E353" s="301"/>
      <c r="F353" s="301"/>
      <c r="G353" s="301"/>
      <c r="H353" s="301"/>
      <c r="I353" s="301"/>
      <c r="J353" s="301"/>
      <c r="K353" s="301"/>
      <c r="L353" s="301"/>
      <c r="M353" s="301"/>
      <c r="N353" s="301"/>
    </row>
    <row r="354" spans="1:14" s="61" customFormat="1" ht="15">
      <c r="A354" s="306"/>
      <c r="B354" s="307"/>
      <c r="C354" s="301"/>
      <c r="D354" s="301"/>
      <c r="E354" s="301"/>
      <c r="F354" s="301"/>
      <c r="G354" s="301"/>
      <c r="H354" s="301"/>
      <c r="I354" s="301"/>
      <c r="J354" s="301"/>
      <c r="K354" s="301"/>
      <c r="L354" s="301"/>
      <c r="M354" s="301"/>
      <c r="N354" s="301"/>
    </row>
    <row r="355" spans="1:14" s="61" customFormat="1" ht="15">
      <c r="A355" s="306"/>
      <c r="B355" s="307"/>
      <c r="C355" s="301"/>
      <c r="D355" s="301"/>
      <c r="E355" s="301"/>
      <c r="F355" s="301"/>
      <c r="G355" s="301"/>
      <c r="H355" s="301"/>
      <c r="I355" s="301"/>
      <c r="J355" s="301"/>
      <c r="K355" s="301"/>
      <c r="L355" s="301"/>
      <c r="M355" s="301"/>
      <c r="N355" s="301"/>
    </row>
    <row r="356" spans="1:14" s="61" customFormat="1" ht="15">
      <c r="A356" s="306"/>
      <c r="B356" s="307"/>
      <c r="C356" s="301"/>
      <c r="D356" s="301"/>
      <c r="E356" s="301"/>
      <c r="F356" s="301"/>
      <c r="G356" s="301"/>
      <c r="H356" s="301"/>
      <c r="I356" s="301"/>
      <c r="J356" s="301"/>
      <c r="K356" s="301"/>
      <c r="L356" s="301"/>
      <c r="M356" s="301"/>
      <c r="N356" s="301"/>
    </row>
    <row r="357" spans="1:14" s="61" customFormat="1" ht="15">
      <c r="A357" s="306"/>
      <c r="B357" s="307"/>
      <c r="C357" s="301"/>
      <c r="D357" s="301"/>
      <c r="E357" s="301"/>
      <c r="F357" s="301"/>
      <c r="G357" s="301"/>
      <c r="H357" s="301"/>
      <c r="I357" s="301"/>
      <c r="J357" s="301"/>
      <c r="K357" s="301"/>
      <c r="L357" s="301"/>
      <c r="M357" s="301"/>
      <c r="N357" s="301"/>
    </row>
    <row r="358" spans="1:14" s="61" customFormat="1" ht="15">
      <c r="A358" s="306"/>
      <c r="B358" s="307"/>
      <c r="C358" s="301"/>
      <c r="D358" s="301"/>
      <c r="E358" s="301"/>
      <c r="F358" s="301"/>
      <c r="G358" s="301"/>
      <c r="H358" s="301"/>
      <c r="I358" s="301"/>
      <c r="J358" s="301"/>
      <c r="K358" s="301"/>
      <c r="L358" s="301"/>
      <c r="M358" s="301"/>
      <c r="N358" s="301"/>
    </row>
    <row r="359" spans="1:14" s="61" customFormat="1" ht="15">
      <c r="A359" s="306"/>
      <c r="B359" s="307"/>
      <c r="C359" s="301"/>
      <c r="D359" s="301"/>
      <c r="E359" s="301"/>
      <c r="F359" s="301"/>
      <c r="G359" s="301"/>
      <c r="H359" s="301"/>
      <c r="I359" s="301"/>
      <c r="J359" s="301"/>
      <c r="K359" s="301"/>
      <c r="L359" s="301"/>
      <c r="M359" s="301"/>
      <c r="N359" s="301"/>
    </row>
    <row r="360" spans="1:14" s="61" customFormat="1" ht="15">
      <c r="A360" s="306"/>
      <c r="B360" s="307"/>
      <c r="C360" s="301"/>
      <c r="D360" s="301"/>
      <c r="E360" s="301"/>
      <c r="F360" s="301"/>
      <c r="G360" s="301"/>
      <c r="H360" s="301"/>
      <c r="I360" s="301"/>
      <c r="J360" s="301"/>
      <c r="K360" s="301"/>
      <c r="L360" s="301"/>
      <c r="M360" s="301"/>
      <c r="N360" s="301"/>
    </row>
    <row r="361" spans="1:14" s="61" customFormat="1" ht="15">
      <c r="A361" s="306"/>
      <c r="B361" s="307"/>
      <c r="C361" s="301"/>
      <c r="D361" s="301"/>
      <c r="E361" s="301"/>
      <c r="F361" s="301"/>
      <c r="G361" s="301"/>
      <c r="H361" s="301"/>
      <c r="I361" s="301"/>
      <c r="J361" s="301"/>
      <c r="K361" s="301"/>
      <c r="L361" s="301"/>
      <c r="M361" s="301"/>
      <c r="N361" s="301"/>
    </row>
    <row r="362" spans="1:14" s="61" customFormat="1" ht="15">
      <c r="A362" s="306"/>
      <c r="B362" s="307"/>
      <c r="C362" s="301"/>
      <c r="D362" s="301"/>
      <c r="E362" s="301"/>
      <c r="F362" s="301"/>
      <c r="G362" s="301"/>
      <c r="H362" s="301"/>
      <c r="I362" s="301"/>
      <c r="J362" s="301"/>
      <c r="K362" s="301"/>
      <c r="L362" s="301"/>
      <c r="M362" s="301"/>
      <c r="N362" s="301"/>
    </row>
    <row r="363" spans="1:14" s="61" customFormat="1" ht="15">
      <c r="A363" s="306"/>
      <c r="B363" s="307"/>
      <c r="C363" s="301"/>
      <c r="D363" s="301"/>
      <c r="E363" s="301"/>
      <c r="F363" s="301"/>
      <c r="G363" s="301"/>
      <c r="H363" s="301"/>
      <c r="I363" s="301"/>
      <c r="J363" s="301"/>
      <c r="K363" s="301"/>
      <c r="L363" s="301"/>
      <c r="M363" s="301"/>
      <c r="N363" s="301"/>
    </row>
    <row r="364" spans="1:14" s="61" customFormat="1" ht="15">
      <c r="A364" s="306"/>
      <c r="B364" s="307"/>
      <c r="C364" s="301"/>
      <c r="D364" s="301"/>
      <c r="E364" s="301"/>
      <c r="F364" s="301"/>
      <c r="G364" s="301"/>
      <c r="H364" s="301"/>
      <c r="I364" s="301"/>
      <c r="J364" s="301"/>
      <c r="K364" s="301"/>
      <c r="L364" s="301"/>
      <c r="M364" s="301"/>
      <c r="N364" s="301"/>
    </row>
    <row r="365" spans="1:14" s="61" customFormat="1" ht="15">
      <c r="A365" s="306"/>
      <c r="B365" s="307"/>
      <c r="C365" s="301"/>
      <c r="D365" s="301"/>
      <c r="E365" s="301"/>
      <c r="F365" s="301"/>
      <c r="G365" s="301"/>
      <c r="H365" s="301"/>
      <c r="I365" s="301"/>
      <c r="J365" s="301"/>
      <c r="K365" s="301"/>
      <c r="L365" s="301"/>
      <c r="M365" s="301"/>
      <c r="N365" s="301"/>
    </row>
    <row r="366" spans="1:14" s="61" customFormat="1" ht="15">
      <c r="A366" s="306"/>
      <c r="B366" s="307"/>
      <c r="C366" s="301"/>
      <c r="D366" s="301"/>
      <c r="E366" s="301"/>
      <c r="F366" s="301"/>
      <c r="G366" s="301"/>
      <c r="H366" s="301"/>
      <c r="I366" s="301"/>
      <c r="J366" s="301"/>
      <c r="K366" s="301"/>
      <c r="L366" s="301"/>
      <c r="M366" s="301"/>
      <c r="N366" s="301"/>
    </row>
    <row r="367" spans="1:14" s="61" customFormat="1" ht="15">
      <c r="A367" s="306"/>
      <c r="B367" s="307"/>
      <c r="C367" s="301"/>
      <c r="D367" s="301"/>
      <c r="E367" s="301"/>
      <c r="F367" s="301"/>
      <c r="G367" s="301"/>
      <c r="H367" s="301"/>
      <c r="I367" s="301"/>
      <c r="J367" s="301"/>
      <c r="K367" s="301"/>
      <c r="L367" s="301"/>
      <c r="M367" s="301"/>
      <c r="N367" s="301"/>
    </row>
    <row r="368" spans="1:14" s="61" customFormat="1" ht="15">
      <c r="A368" s="306"/>
      <c r="B368" s="307"/>
      <c r="C368" s="301"/>
      <c r="D368" s="301"/>
      <c r="E368" s="301"/>
      <c r="F368" s="301"/>
      <c r="G368" s="301"/>
      <c r="H368" s="301"/>
      <c r="I368" s="301"/>
      <c r="J368" s="301"/>
      <c r="K368" s="301"/>
      <c r="L368" s="301"/>
      <c r="M368" s="301"/>
      <c r="N368" s="301"/>
    </row>
    <row r="369" spans="1:14" s="61" customFormat="1" ht="15">
      <c r="A369" s="306"/>
      <c r="B369" s="307"/>
      <c r="C369" s="301"/>
      <c r="D369" s="301"/>
      <c r="E369" s="301"/>
      <c r="F369" s="301"/>
      <c r="G369" s="301"/>
      <c r="H369" s="301"/>
      <c r="I369" s="301"/>
      <c r="J369" s="301"/>
      <c r="K369" s="301"/>
      <c r="L369" s="301"/>
      <c r="M369" s="301"/>
      <c r="N369" s="301"/>
    </row>
    <row r="370" spans="1:14" s="61" customFormat="1" ht="15">
      <c r="A370" s="306"/>
      <c r="B370" s="307"/>
      <c r="C370" s="301"/>
      <c r="D370" s="301"/>
      <c r="E370" s="301"/>
      <c r="F370" s="301"/>
      <c r="G370" s="301"/>
      <c r="H370" s="301"/>
      <c r="I370" s="301"/>
      <c r="J370" s="301"/>
      <c r="K370" s="301"/>
      <c r="L370" s="301"/>
      <c r="M370" s="301"/>
      <c r="N370" s="301"/>
    </row>
    <row r="371" spans="1:14" s="61" customFormat="1" ht="15">
      <c r="A371" s="306"/>
      <c r="B371" s="307"/>
      <c r="C371" s="301"/>
      <c r="D371" s="301"/>
      <c r="E371" s="301"/>
      <c r="F371" s="301"/>
      <c r="G371" s="301"/>
      <c r="H371" s="301"/>
      <c r="I371" s="301"/>
      <c r="J371" s="301"/>
      <c r="K371" s="301"/>
      <c r="L371" s="301"/>
      <c r="M371" s="301"/>
      <c r="N371" s="301"/>
    </row>
    <row r="372" spans="1:14" s="61" customFormat="1" ht="15">
      <c r="A372" s="306"/>
      <c r="B372" s="307"/>
      <c r="C372" s="301"/>
      <c r="D372" s="301"/>
      <c r="E372" s="301"/>
      <c r="F372" s="301"/>
      <c r="G372" s="301"/>
      <c r="H372" s="301"/>
      <c r="I372" s="301"/>
      <c r="J372" s="301"/>
      <c r="K372" s="301"/>
      <c r="L372" s="301"/>
      <c r="M372" s="301"/>
      <c r="N372" s="301"/>
    </row>
    <row r="373" spans="1:14" s="61" customFormat="1" ht="15">
      <c r="A373" s="306"/>
      <c r="B373" s="307"/>
      <c r="C373" s="301"/>
      <c r="D373" s="301"/>
      <c r="E373" s="301"/>
      <c r="F373" s="301"/>
      <c r="G373" s="301"/>
      <c r="H373" s="301"/>
      <c r="I373" s="301"/>
      <c r="J373" s="301"/>
      <c r="K373" s="301"/>
      <c r="L373" s="301"/>
      <c r="M373" s="301"/>
      <c r="N373" s="301"/>
    </row>
    <row r="374" spans="1:14" s="61" customFormat="1" ht="15">
      <c r="A374" s="306"/>
      <c r="B374" s="307"/>
      <c r="C374" s="301"/>
      <c r="D374" s="301"/>
      <c r="E374" s="301"/>
      <c r="F374" s="301"/>
      <c r="G374" s="301"/>
      <c r="H374" s="301"/>
      <c r="I374" s="301"/>
      <c r="J374" s="301"/>
      <c r="K374" s="301"/>
      <c r="L374" s="301"/>
      <c r="M374" s="301"/>
      <c r="N374" s="301"/>
    </row>
    <row r="375" spans="1:14" s="61" customFormat="1" ht="15">
      <c r="A375" s="306"/>
      <c r="B375" s="307"/>
      <c r="C375" s="301"/>
      <c r="D375" s="301"/>
      <c r="E375" s="301"/>
      <c r="F375" s="301"/>
      <c r="G375" s="301"/>
      <c r="H375" s="301"/>
      <c r="I375" s="301"/>
      <c r="J375" s="301"/>
      <c r="K375" s="301"/>
      <c r="L375" s="301"/>
      <c r="M375" s="301"/>
      <c r="N375" s="301"/>
    </row>
    <row r="376" spans="1:14" s="61" customFormat="1" ht="15">
      <c r="A376" s="306"/>
      <c r="B376" s="307"/>
      <c r="C376" s="301"/>
      <c r="D376" s="301"/>
      <c r="E376" s="301"/>
      <c r="F376" s="301"/>
      <c r="G376" s="301"/>
      <c r="H376" s="301"/>
      <c r="I376" s="301"/>
      <c r="J376" s="301"/>
      <c r="K376" s="301"/>
      <c r="L376" s="301"/>
      <c r="M376" s="301"/>
      <c r="N376" s="301"/>
    </row>
    <row r="377" spans="1:14" s="61" customFormat="1" ht="15">
      <c r="A377" s="306"/>
      <c r="B377" s="307"/>
      <c r="C377" s="301"/>
      <c r="D377" s="301"/>
      <c r="E377" s="301"/>
      <c r="F377" s="301"/>
      <c r="G377" s="301"/>
      <c r="H377" s="301"/>
      <c r="I377" s="301"/>
      <c r="J377" s="301"/>
      <c r="K377" s="301"/>
      <c r="L377" s="301"/>
      <c r="M377" s="301"/>
      <c r="N377" s="301"/>
    </row>
    <row r="378" spans="1:14" s="61" customFormat="1" ht="15">
      <c r="A378" s="306"/>
      <c r="B378" s="307"/>
      <c r="C378" s="301"/>
      <c r="D378" s="301"/>
      <c r="E378" s="301"/>
      <c r="F378" s="301"/>
      <c r="G378" s="301"/>
      <c r="H378" s="301"/>
      <c r="I378" s="301"/>
      <c r="J378" s="301"/>
      <c r="K378" s="301"/>
      <c r="L378" s="301"/>
      <c r="M378" s="301"/>
      <c r="N378" s="301"/>
    </row>
    <row r="379" spans="1:14" s="61" customFormat="1" ht="15">
      <c r="A379" s="306"/>
      <c r="B379" s="307"/>
      <c r="C379" s="301"/>
      <c r="D379" s="301"/>
      <c r="E379" s="301"/>
      <c r="F379" s="301"/>
      <c r="G379" s="301"/>
      <c r="H379" s="301"/>
      <c r="I379" s="301"/>
      <c r="J379" s="301"/>
      <c r="K379" s="301"/>
      <c r="L379" s="301"/>
      <c r="M379" s="301"/>
      <c r="N379" s="301"/>
    </row>
    <row r="380" spans="1:14" s="61" customFormat="1" ht="15">
      <c r="A380" s="306"/>
      <c r="B380" s="307"/>
      <c r="C380" s="301"/>
      <c r="D380" s="301"/>
      <c r="E380" s="301"/>
      <c r="F380" s="301"/>
      <c r="G380" s="301"/>
      <c r="H380" s="301"/>
      <c r="I380" s="301"/>
      <c r="J380" s="301"/>
      <c r="K380" s="301"/>
      <c r="L380" s="301"/>
      <c r="M380" s="301"/>
      <c r="N380" s="301"/>
    </row>
    <row r="381" spans="1:14" s="61" customFormat="1" ht="15">
      <c r="A381" s="306"/>
      <c r="B381" s="307"/>
      <c r="C381" s="301"/>
      <c r="D381" s="301"/>
      <c r="E381" s="301"/>
      <c r="F381" s="301"/>
      <c r="G381" s="301"/>
      <c r="H381" s="301"/>
      <c r="I381" s="301"/>
      <c r="J381" s="301"/>
      <c r="K381" s="301"/>
      <c r="L381" s="301"/>
      <c r="M381" s="301"/>
      <c r="N381" s="301"/>
    </row>
    <row r="382" spans="1:14" s="61" customFormat="1" ht="15">
      <c r="A382" s="306"/>
      <c r="B382" s="307"/>
      <c r="C382" s="301"/>
      <c r="D382" s="301"/>
      <c r="E382" s="301"/>
      <c r="F382" s="301"/>
      <c r="G382" s="301"/>
      <c r="H382" s="301"/>
      <c r="I382" s="301"/>
      <c r="J382" s="301"/>
      <c r="K382" s="301"/>
      <c r="L382" s="301"/>
      <c r="M382" s="301"/>
      <c r="N382" s="301"/>
    </row>
    <row r="383" spans="1:14" s="61" customFormat="1" ht="15">
      <c r="A383" s="306"/>
      <c r="B383" s="307"/>
      <c r="C383" s="301"/>
      <c r="D383" s="301"/>
      <c r="E383" s="301"/>
      <c r="F383" s="301"/>
      <c r="G383" s="301"/>
      <c r="H383" s="301"/>
      <c r="I383" s="301"/>
      <c r="J383" s="301"/>
      <c r="K383" s="301"/>
      <c r="L383" s="301"/>
      <c r="M383" s="301"/>
      <c r="N383" s="301"/>
    </row>
    <row r="384" spans="1:14" s="61" customFormat="1" ht="15">
      <c r="A384" s="306"/>
      <c r="B384" s="307"/>
      <c r="C384" s="301"/>
      <c r="D384" s="301"/>
      <c r="E384" s="301"/>
      <c r="F384" s="301"/>
      <c r="G384" s="301"/>
      <c r="H384" s="301"/>
      <c r="I384" s="301"/>
      <c r="J384" s="301"/>
      <c r="K384" s="301"/>
      <c r="L384" s="301"/>
      <c r="M384" s="301"/>
      <c r="N384" s="301"/>
    </row>
    <row r="385" spans="1:14" s="61" customFormat="1" ht="15">
      <c r="A385" s="306"/>
      <c r="B385" s="307"/>
      <c r="C385" s="301"/>
      <c r="D385" s="301"/>
      <c r="E385" s="301"/>
      <c r="F385" s="301"/>
      <c r="G385" s="301"/>
      <c r="H385" s="301"/>
      <c r="I385" s="301"/>
      <c r="J385" s="301"/>
      <c r="K385" s="301"/>
      <c r="L385" s="301"/>
      <c r="M385" s="301"/>
      <c r="N385" s="301"/>
    </row>
    <row r="386" spans="1:14" s="61" customFormat="1" ht="15">
      <c r="A386" s="306"/>
      <c r="B386" s="307"/>
      <c r="C386" s="301"/>
      <c r="D386" s="301"/>
      <c r="E386" s="301"/>
      <c r="F386" s="301"/>
      <c r="G386" s="301"/>
      <c r="H386" s="301"/>
      <c r="I386" s="301"/>
      <c r="J386" s="301"/>
      <c r="K386" s="301"/>
      <c r="L386" s="301"/>
      <c r="M386" s="301"/>
      <c r="N386" s="301"/>
    </row>
    <row r="387" spans="1:14" s="61" customFormat="1" ht="15">
      <c r="A387" s="306"/>
      <c r="B387" s="307"/>
      <c r="C387" s="301"/>
      <c r="D387" s="301"/>
      <c r="E387" s="301"/>
      <c r="F387" s="301"/>
      <c r="G387" s="301"/>
      <c r="H387" s="301"/>
      <c r="I387" s="301"/>
      <c r="J387" s="301"/>
      <c r="K387" s="301"/>
      <c r="L387" s="301"/>
      <c r="M387" s="301"/>
      <c r="N387" s="301"/>
    </row>
    <row r="388" spans="1:14" s="61" customFormat="1" ht="15">
      <c r="A388" s="306"/>
      <c r="B388" s="307"/>
      <c r="C388" s="301"/>
      <c r="D388" s="301"/>
      <c r="E388" s="301"/>
      <c r="F388" s="301"/>
      <c r="G388" s="301"/>
      <c r="H388" s="301"/>
      <c r="I388" s="301"/>
      <c r="J388" s="301"/>
      <c r="K388" s="301"/>
      <c r="L388" s="301"/>
      <c r="M388" s="301"/>
      <c r="N388" s="301"/>
    </row>
    <row r="389" spans="1:14" s="61" customFormat="1" ht="15">
      <c r="A389" s="306"/>
      <c r="B389" s="307"/>
      <c r="C389" s="301"/>
      <c r="D389" s="301"/>
      <c r="E389" s="301"/>
      <c r="F389" s="301"/>
      <c r="G389" s="301"/>
      <c r="H389" s="301"/>
      <c r="I389" s="301"/>
      <c r="J389" s="301"/>
      <c r="K389" s="301"/>
      <c r="L389" s="301"/>
      <c r="M389" s="301"/>
      <c r="N389" s="301"/>
    </row>
    <row r="390" spans="1:14" s="61" customFormat="1" ht="15">
      <c r="A390" s="306"/>
      <c r="B390" s="307"/>
      <c r="C390" s="301"/>
      <c r="D390" s="301"/>
      <c r="E390" s="301"/>
      <c r="F390" s="301"/>
      <c r="G390" s="301"/>
      <c r="H390" s="301"/>
      <c r="I390" s="301"/>
      <c r="J390" s="301"/>
      <c r="K390" s="301"/>
      <c r="L390" s="301"/>
      <c r="M390" s="301"/>
      <c r="N390" s="301"/>
    </row>
    <row r="391" spans="1:14" s="61" customFormat="1" ht="15">
      <c r="A391" s="306"/>
      <c r="B391" s="307"/>
      <c r="C391" s="301"/>
      <c r="D391" s="301"/>
      <c r="E391" s="301"/>
      <c r="F391" s="301"/>
      <c r="G391" s="301"/>
      <c r="H391" s="301"/>
      <c r="I391" s="301"/>
      <c r="J391" s="301"/>
      <c r="K391" s="301"/>
      <c r="L391" s="301"/>
      <c r="M391" s="301"/>
      <c r="N391" s="301"/>
    </row>
    <row r="392" spans="1:14" s="61" customFormat="1" ht="15">
      <c r="A392" s="306"/>
      <c r="B392" s="307"/>
      <c r="C392" s="301"/>
      <c r="D392" s="301"/>
      <c r="E392" s="301"/>
      <c r="F392" s="301"/>
      <c r="G392" s="301"/>
      <c r="H392" s="301"/>
      <c r="I392" s="301"/>
      <c r="J392" s="301"/>
      <c r="K392" s="301"/>
      <c r="L392" s="301"/>
      <c r="M392" s="301"/>
      <c r="N392" s="301"/>
    </row>
    <row r="393" spans="1:14" s="61" customFormat="1" ht="15">
      <c r="A393" s="306"/>
      <c r="B393" s="307"/>
      <c r="C393" s="301"/>
      <c r="D393" s="301"/>
      <c r="E393" s="301"/>
      <c r="F393" s="301"/>
      <c r="G393" s="301"/>
      <c r="H393" s="301"/>
      <c r="I393" s="301"/>
      <c r="J393" s="301"/>
      <c r="K393" s="301"/>
      <c r="L393" s="301"/>
      <c r="M393" s="301"/>
      <c r="N393" s="301"/>
    </row>
    <row r="394" spans="1:14" s="61" customFormat="1" ht="15">
      <c r="A394" s="306"/>
      <c r="B394" s="307"/>
      <c r="C394" s="301"/>
      <c r="D394" s="301"/>
      <c r="E394" s="301"/>
      <c r="F394" s="301"/>
      <c r="G394" s="301"/>
      <c r="H394" s="301"/>
      <c r="I394" s="301"/>
      <c r="J394" s="301"/>
      <c r="K394" s="301"/>
      <c r="L394" s="301"/>
      <c r="M394" s="301"/>
      <c r="N394" s="301"/>
    </row>
    <row r="395" spans="1:14" s="61" customFormat="1" ht="15">
      <c r="A395" s="306"/>
      <c r="B395" s="307"/>
      <c r="C395" s="301"/>
      <c r="D395" s="301"/>
      <c r="E395" s="301"/>
      <c r="F395" s="301"/>
      <c r="G395" s="301"/>
      <c r="H395" s="301"/>
      <c r="I395" s="301"/>
      <c r="J395" s="301"/>
      <c r="K395" s="301"/>
      <c r="L395" s="301"/>
      <c r="M395" s="301"/>
      <c r="N395" s="301"/>
    </row>
    <row r="396" spans="1:14" s="61" customFormat="1" ht="15">
      <c r="A396" s="306"/>
      <c r="B396" s="307"/>
      <c r="C396" s="301"/>
      <c r="D396" s="301"/>
      <c r="E396" s="301"/>
      <c r="F396" s="301"/>
      <c r="G396" s="301"/>
      <c r="H396" s="301"/>
      <c r="I396" s="301"/>
      <c r="J396" s="301"/>
      <c r="K396" s="301"/>
      <c r="L396" s="301"/>
      <c r="M396" s="301"/>
      <c r="N396" s="301"/>
    </row>
    <row r="397" spans="1:14" s="61" customFormat="1" ht="15">
      <c r="A397" s="306"/>
      <c r="B397" s="307"/>
      <c r="C397" s="301"/>
      <c r="D397" s="301"/>
      <c r="E397" s="301"/>
      <c r="F397" s="301"/>
      <c r="G397" s="301"/>
      <c r="H397" s="301"/>
      <c r="I397" s="301"/>
      <c r="J397" s="301"/>
      <c r="K397" s="301"/>
      <c r="L397" s="301"/>
      <c r="M397" s="301"/>
      <c r="N397" s="301"/>
    </row>
    <row r="398" spans="1:14" s="61" customFormat="1" ht="15">
      <c r="A398" s="306"/>
      <c r="B398" s="307"/>
      <c r="C398" s="301"/>
      <c r="D398" s="301"/>
      <c r="E398" s="301"/>
      <c r="F398" s="301"/>
      <c r="G398" s="301"/>
      <c r="H398" s="301"/>
      <c r="I398" s="301"/>
      <c r="J398" s="301"/>
      <c r="K398" s="301"/>
      <c r="L398" s="301"/>
      <c r="M398" s="301"/>
      <c r="N398" s="301"/>
    </row>
    <row r="399" spans="1:14" s="61" customFormat="1" ht="15">
      <c r="A399" s="306"/>
      <c r="B399" s="307"/>
      <c r="C399" s="301"/>
      <c r="D399" s="301"/>
      <c r="E399" s="301"/>
      <c r="F399" s="301"/>
      <c r="G399" s="301"/>
      <c r="H399" s="301"/>
      <c r="I399" s="301"/>
      <c r="J399" s="301"/>
      <c r="K399" s="301"/>
      <c r="L399" s="301"/>
      <c r="M399" s="301"/>
      <c r="N399" s="301"/>
    </row>
    <row r="400" spans="1:14" s="61" customFormat="1" ht="15">
      <c r="A400" s="306"/>
      <c r="B400" s="307"/>
      <c r="C400" s="301"/>
      <c r="D400" s="301"/>
      <c r="E400" s="301"/>
      <c r="F400" s="301"/>
      <c r="G400" s="301"/>
      <c r="H400" s="301"/>
      <c r="I400" s="301"/>
      <c r="J400" s="301"/>
      <c r="K400" s="301"/>
      <c r="L400" s="301"/>
      <c r="M400" s="301"/>
      <c r="N400" s="301"/>
    </row>
    <row r="401" spans="1:14" s="61" customFormat="1" ht="15">
      <c r="A401" s="306"/>
      <c r="B401" s="307"/>
      <c r="C401" s="301"/>
      <c r="D401" s="301"/>
      <c r="E401" s="301"/>
      <c r="F401" s="301"/>
      <c r="G401" s="301"/>
      <c r="H401" s="301"/>
      <c r="I401" s="301"/>
      <c r="J401" s="301"/>
      <c r="K401" s="301"/>
      <c r="L401" s="301"/>
      <c r="M401" s="301"/>
      <c r="N401" s="301"/>
    </row>
    <row r="402" spans="1:14" s="61" customFormat="1" ht="15">
      <c r="A402" s="306"/>
      <c r="B402" s="307"/>
      <c r="C402" s="301"/>
      <c r="D402" s="301"/>
      <c r="E402" s="301"/>
      <c r="F402" s="301"/>
      <c r="G402" s="301"/>
      <c r="H402" s="301"/>
      <c r="I402" s="301"/>
      <c r="J402" s="301"/>
      <c r="K402" s="301"/>
      <c r="L402" s="301"/>
      <c r="M402" s="301"/>
      <c r="N402" s="301"/>
    </row>
    <row r="403" spans="1:14" s="61" customFormat="1" ht="15">
      <c r="A403" s="306"/>
      <c r="B403" s="307"/>
      <c r="C403" s="301"/>
      <c r="D403" s="301"/>
      <c r="E403" s="301"/>
      <c r="F403" s="301"/>
      <c r="G403" s="301"/>
      <c r="H403" s="301"/>
      <c r="I403" s="301"/>
      <c r="J403" s="301"/>
      <c r="K403" s="301"/>
      <c r="L403" s="301"/>
      <c r="M403" s="301"/>
      <c r="N403" s="301"/>
    </row>
    <row r="404" spans="1:14" s="61" customFormat="1" ht="15">
      <c r="A404" s="306"/>
      <c r="B404" s="307"/>
      <c r="C404" s="301"/>
      <c r="D404" s="301"/>
      <c r="E404" s="301"/>
      <c r="F404" s="301"/>
      <c r="G404" s="301"/>
      <c r="H404" s="301"/>
      <c r="I404" s="301"/>
      <c r="J404" s="301"/>
      <c r="K404" s="301"/>
      <c r="L404" s="301"/>
      <c r="M404" s="301"/>
      <c r="N404" s="301"/>
    </row>
    <row r="405" spans="1:14" s="61" customFormat="1" ht="15">
      <c r="A405" s="306"/>
      <c r="B405" s="307"/>
      <c r="C405" s="301"/>
      <c r="D405" s="301"/>
      <c r="E405" s="301"/>
      <c r="F405" s="301"/>
      <c r="G405" s="301"/>
      <c r="H405" s="301"/>
      <c r="I405" s="301"/>
      <c r="J405" s="301"/>
      <c r="K405" s="301"/>
      <c r="L405" s="301"/>
      <c r="M405" s="301"/>
      <c r="N405" s="301"/>
    </row>
    <row r="406" spans="1:14" s="61" customFormat="1" ht="15">
      <c r="A406" s="306"/>
      <c r="B406" s="307"/>
      <c r="C406" s="301"/>
      <c r="D406" s="301"/>
      <c r="E406" s="301"/>
      <c r="F406" s="301"/>
      <c r="G406" s="301"/>
      <c r="H406" s="301"/>
      <c r="I406" s="301"/>
      <c r="J406" s="301"/>
      <c r="K406" s="301"/>
      <c r="L406" s="301"/>
      <c r="M406" s="301"/>
      <c r="N406" s="301"/>
    </row>
    <row r="407" spans="1:14" s="61" customFormat="1" ht="15">
      <c r="A407" s="306"/>
      <c r="B407" s="307"/>
      <c r="C407" s="301"/>
      <c r="D407" s="301"/>
      <c r="E407" s="301"/>
      <c r="F407" s="301"/>
      <c r="G407" s="301"/>
      <c r="H407" s="301"/>
      <c r="I407" s="301"/>
      <c r="J407" s="301"/>
      <c r="K407" s="301"/>
      <c r="L407" s="301"/>
      <c r="M407" s="301"/>
      <c r="N407" s="301"/>
    </row>
    <row r="408" spans="1:14" s="61" customFormat="1" ht="15">
      <c r="A408" s="306"/>
      <c r="B408" s="307"/>
      <c r="C408" s="301"/>
      <c r="D408" s="301"/>
      <c r="E408" s="301"/>
      <c r="F408" s="301"/>
      <c r="G408" s="301"/>
      <c r="H408" s="301"/>
      <c r="I408" s="301"/>
      <c r="J408" s="301"/>
      <c r="K408" s="301"/>
      <c r="L408" s="301"/>
      <c r="M408" s="301"/>
      <c r="N408" s="301"/>
    </row>
    <row r="409" spans="1:14" s="61" customFormat="1" ht="15">
      <c r="A409" s="306"/>
      <c r="B409" s="307"/>
      <c r="C409" s="301"/>
      <c r="D409" s="301"/>
      <c r="E409" s="301"/>
      <c r="F409" s="301"/>
      <c r="G409" s="301"/>
      <c r="H409" s="301"/>
      <c r="I409" s="301"/>
      <c r="J409" s="301"/>
      <c r="K409" s="301"/>
      <c r="L409" s="301"/>
      <c r="M409" s="301"/>
      <c r="N409" s="301"/>
    </row>
    <row r="410" spans="1:14" s="61" customFormat="1" ht="15">
      <c r="A410" s="306"/>
      <c r="B410" s="307"/>
      <c r="C410" s="301"/>
      <c r="D410" s="301"/>
      <c r="E410" s="301"/>
      <c r="F410" s="301"/>
      <c r="G410" s="301"/>
      <c r="H410" s="301"/>
      <c r="I410" s="301"/>
      <c r="J410" s="301"/>
      <c r="K410" s="301"/>
      <c r="L410" s="301"/>
      <c r="M410" s="301"/>
      <c r="N410" s="301"/>
    </row>
    <row r="411" spans="1:14" s="61" customFormat="1" ht="15">
      <c r="A411" s="306"/>
      <c r="B411" s="307"/>
      <c r="C411" s="301"/>
      <c r="D411" s="301"/>
      <c r="E411" s="301"/>
      <c r="F411" s="301"/>
      <c r="G411" s="301"/>
      <c r="H411" s="301"/>
      <c r="I411" s="301"/>
      <c r="J411" s="301"/>
      <c r="K411" s="301"/>
      <c r="L411" s="301"/>
      <c r="M411" s="301"/>
      <c r="N411" s="301"/>
    </row>
    <row r="412" spans="1:14" s="61" customFormat="1" ht="15">
      <c r="A412" s="306"/>
      <c r="B412" s="307"/>
      <c r="C412" s="301"/>
      <c r="D412" s="301"/>
      <c r="E412" s="301"/>
      <c r="F412" s="301"/>
      <c r="G412" s="301"/>
      <c r="H412" s="301"/>
      <c r="I412" s="301"/>
      <c r="J412" s="301"/>
      <c r="K412" s="301"/>
      <c r="L412" s="301"/>
      <c r="M412" s="301"/>
      <c r="N412" s="301"/>
    </row>
    <row r="413" spans="1:14" s="61" customFormat="1" ht="15">
      <c r="A413" s="306"/>
      <c r="B413" s="307"/>
      <c r="C413" s="301"/>
      <c r="D413" s="301"/>
      <c r="E413" s="301"/>
      <c r="F413" s="301"/>
      <c r="G413" s="301"/>
      <c r="H413" s="301"/>
      <c r="I413" s="301"/>
      <c r="J413" s="301"/>
      <c r="K413" s="301"/>
      <c r="L413" s="301"/>
      <c r="M413" s="301"/>
      <c r="N413" s="301"/>
    </row>
    <row r="414" spans="1:14" s="61" customFormat="1" ht="15">
      <c r="A414" s="306"/>
      <c r="B414" s="307"/>
      <c r="C414" s="301"/>
      <c r="D414" s="301"/>
      <c r="E414" s="301"/>
      <c r="F414" s="301"/>
      <c r="G414" s="301"/>
      <c r="H414" s="301"/>
      <c r="I414" s="301"/>
      <c r="J414" s="301"/>
      <c r="K414" s="301"/>
      <c r="L414" s="301"/>
      <c r="M414" s="301"/>
      <c r="N414" s="301"/>
    </row>
    <row r="415" spans="1:14" s="61" customFormat="1" ht="15">
      <c r="A415" s="306"/>
      <c r="B415" s="307"/>
      <c r="C415" s="301"/>
      <c r="D415" s="301"/>
      <c r="E415" s="301"/>
      <c r="F415" s="301"/>
      <c r="G415" s="301"/>
      <c r="H415" s="301"/>
      <c r="I415" s="301"/>
      <c r="J415" s="301"/>
      <c r="K415" s="301"/>
      <c r="L415" s="301"/>
      <c r="M415" s="301"/>
      <c r="N415" s="301"/>
    </row>
    <row r="416" spans="1:14" s="61" customFormat="1" ht="15">
      <c r="A416" s="306"/>
      <c r="B416" s="307"/>
      <c r="C416" s="301"/>
      <c r="D416" s="301"/>
      <c r="E416" s="301"/>
      <c r="F416" s="301"/>
      <c r="G416" s="301"/>
      <c r="H416" s="301"/>
      <c r="I416" s="301"/>
      <c r="J416" s="301"/>
      <c r="K416" s="301"/>
      <c r="L416" s="301"/>
      <c r="M416" s="301"/>
      <c r="N416" s="301"/>
    </row>
    <row r="417" spans="1:14" s="61" customFormat="1" ht="15">
      <c r="A417" s="306"/>
      <c r="B417" s="307"/>
      <c r="C417" s="301"/>
      <c r="D417" s="301"/>
      <c r="E417" s="301"/>
      <c r="F417" s="301"/>
      <c r="G417" s="301"/>
      <c r="H417" s="301"/>
      <c r="I417" s="301"/>
      <c r="J417" s="301"/>
      <c r="K417" s="301"/>
      <c r="L417" s="301"/>
      <c r="M417" s="301"/>
      <c r="N417" s="301"/>
    </row>
    <row r="418" spans="1:14" s="61" customFormat="1" ht="15">
      <c r="A418" s="306"/>
      <c r="B418" s="307"/>
      <c r="C418" s="301"/>
      <c r="D418" s="301"/>
      <c r="E418" s="301"/>
      <c r="F418" s="301"/>
      <c r="G418" s="301"/>
      <c r="H418" s="301"/>
      <c r="I418" s="301"/>
      <c r="J418" s="301"/>
      <c r="K418" s="301"/>
      <c r="L418" s="301"/>
      <c r="M418" s="301"/>
      <c r="N418" s="301"/>
    </row>
    <row r="419" spans="1:14" s="61" customFormat="1" ht="15">
      <c r="A419" s="306"/>
      <c r="B419" s="307"/>
      <c r="C419" s="301"/>
      <c r="D419" s="301"/>
      <c r="E419" s="301"/>
      <c r="F419" s="301"/>
      <c r="G419" s="301"/>
      <c r="H419" s="301"/>
      <c r="I419" s="301"/>
      <c r="J419" s="301"/>
      <c r="K419" s="301"/>
      <c r="L419" s="301"/>
      <c r="M419" s="301"/>
      <c r="N419" s="301"/>
    </row>
    <row r="420" spans="1:14" s="61" customFormat="1" ht="15">
      <c r="A420" s="306"/>
      <c r="B420" s="307"/>
      <c r="C420" s="301"/>
      <c r="D420" s="301"/>
      <c r="E420" s="301"/>
      <c r="F420" s="301"/>
      <c r="G420" s="301"/>
      <c r="H420" s="301"/>
      <c r="I420" s="301"/>
      <c r="J420" s="301"/>
      <c r="K420" s="301"/>
      <c r="L420" s="301"/>
      <c r="M420" s="301"/>
      <c r="N420" s="301"/>
    </row>
    <row r="421" spans="1:14" s="61" customFormat="1" ht="15">
      <c r="A421" s="306"/>
      <c r="B421" s="307"/>
      <c r="C421" s="301"/>
      <c r="D421" s="301"/>
      <c r="E421" s="301"/>
      <c r="F421" s="301"/>
      <c r="G421" s="301"/>
      <c r="H421" s="301"/>
      <c r="I421" s="301"/>
      <c r="J421" s="301"/>
      <c r="K421" s="301"/>
      <c r="L421" s="301"/>
      <c r="M421" s="301"/>
      <c r="N421" s="301"/>
    </row>
    <row r="422" spans="1:14" s="61" customFormat="1" ht="15">
      <c r="A422" s="306"/>
      <c r="B422" s="307"/>
      <c r="C422" s="301"/>
      <c r="D422" s="301"/>
      <c r="E422" s="301"/>
      <c r="F422" s="301"/>
      <c r="G422" s="301"/>
      <c r="H422" s="301"/>
      <c r="I422" s="301"/>
      <c r="J422" s="301"/>
      <c r="K422" s="301"/>
      <c r="L422" s="301"/>
      <c r="M422" s="301"/>
      <c r="N422" s="301"/>
    </row>
    <row r="423" spans="1:14" s="61" customFormat="1" ht="15">
      <c r="A423" s="306"/>
      <c r="B423" s="307"/>
      <c r="C423" s="301"/>
      <c r="D423" s="301"/>
      <c r="E423" s="301"/>
      <c r="F423" s="301"/>
      <c r="G423" s="301"/>
      <c r="H423" s="301"/>
      <c r="I423" s="301"/>
      <c r="J423" s="301"/>
      <c r="K423" s="301"/>
      <c r="L423" s="301"/>
      <c r="M423" s="301"/>
      <c r="N423" s="301"/>
    </row>
    <row r="424" spans="1:14" s="61" customFormat="1" ht="15">
      <c r="A424" s="306"/>
      <c r="B424" s="307"/>
      <c r="C424" s="301"/>
      <c r="D424" s="301"/>
      <c r="E424" s="301"/>
      <c r="F424" s="301"/>
      <c r="G424" s="301"/>
      <c r="H424" s="301"/>
      <c r="I424" s="301"/>
      <c r="J424" s="301"/>
      <c r="K424" s="301"/>
      <c r="L424" s="301"/>
      <c r="M424" s="301"/>
      <c r="N424" s="301"/>
    </row>
    <row r="425" spans="1:14" s="61" customFormat="1" ht="15">
      <c r="A425" s="306"/>
      <c r="B425" s="307"/>
      <c r="C425" s="301"/>
      <c r="D425" s="301"/>
      <c r="E425" s="301"/>
      <c r="F425" s="301"/>
      <c r="G425" s="301"/>
      <c r="H425" s="301"/>
      <c r="I425" s="301"/>
      <c r="J425" s="301"/>
      <c r="K425" s="301"/>
      <c r="L425" s="301"/>
      <c r="M425" s="301"/>
      <c r="N425" s="301"/>
    </row>
    <row r="426" spans="1:14" s="61" customFormat="1" ht="15">
      <c r="A426" s="306"/>
      <c r="B426" s="307"/>
      <c r="C426" s="301"/>
      <c r="D426" s="301"/>
      <c r="E426" s="301"/>
      <c r="F426" s="301"/>
      <c r="G426" s="301"/>
      <c r="H426" s="301"/>
      <c r="I426" s="301"/>
      <c r="J426" s="301"/>
      <c r="K426" s="301"/>
      <c r="L426" s="301"/>
      <c r="M426" s="301"/>
      <c r="N426" s="301"/>
    </row>
    <row r="427" spans="1:14" s="61" customFormat="1" ht="15">
      <c r="A427" s="306"/>
      <c r="B427" s="307"/>
      <c r="C427" s="301"/>
      <c r="D427" s="301"/>
      <c r="E427" s="301"/>
      <c r="F427" s="301"/>
      <c r="G427" s="301"/>
      <c r="H427" s="301"/>
      <c r="I427" s="301"/>
      <c r="J427" s="301"/>
      <c r="K427" s="301"/>
      <c r="L427" s="301"/>
      <c r="M427" s="301"/>
      <c r="N427" s="301"/>
    </row>
    <row r="428" spans="1:14" s="61" customFormat="1" ht="15">
      <c r="A428" s="306"/>
      <c r="B428" s="307"/>
      <c r="C428" s="301"/>
      <c r="D428" s="301"/>
      <c r="E428" s="301"/>
      <c r="F428" s="301"/>
      <c r="G428" s="301"/>
      <c r="H428" s="301"/>
      <c r="I428" s="301"/>
      <c r="J428" s="301"/>
      <c r="K428" s="301"/>
      <c r="L428" s="301"/>
      <c r="M428" s="301"/>
      <c r="N428" s="301"/>
    </row>
    <row r="429" spans="1:14" s="61" customFormat="1" ht="15">
      <c r="A429" s="306"/>
      <c r="B429" s="307"/>
      <c r="C429" s="301"/>
      <c r="D429" s="301"/>
      <c r="E429" s="301"/>
      <c r="F429" s="301"/>
      <c r="G429" s="301"/>
      <c r="H429" s="301"/>
      <c r="I429" s="301"/>
      <c r="J429" s="301"/>
      <c r="K429" s="301"/>
      <c r="L429" s="301"/>
      <c r="M429" s="301"/>
      <c r="N429" s="301"/>
    </row>
    <row r="430" spans="1:14" s="61" customFormat="1" ht="15">
      <c r="A430" s="306"/>
      <c r="B430" s="307"/>
      <c r="C430" s="301"/>
      <c r="D430" s="301"/>
      <c r="E430" s="301"/>
      <c r="F430" s="301"/>
      <c r="G430" s="301"/>
      <c r="H430" s="301"/>
      <c r="I430" s="301"/>
      <c r="J430" s="301"/>
      <c r="K430" s="301"/>
      <c r="L430" s="301"/>
      <c r="M430" s="301"/>
      <c r="N430" s="301"/>
    </row>
    <row r="431" spans="1:14" s="61" customFormat="1" ht="15">
      <c r="A431" s="306"/>
      <c r="B431" s="307"/>
      <c r="C431" s="301"/>
      <c r="D431" s="301"/>
      <c r="E431" s="301"/>
      <c r="F431" s="301"/>
      <c r="G431" s="301"/>
      <c r="H431" s="301"/>
      <c r="I431" s="301"/>
      <c r="J431" s="301"/>
      <c r="K431" s="301"/>
      <c r="L431" s="301"/>
      <c r="M431" s="301"/>
      <c r="N431" s="301"/>
    </row>
    <row r="432" spans="1:14" s="61" customFormat="1" ht="15">
      <c r="A432" s="306"/>
      <c r="B432" s="307"/>
      <c r="C432" s="301"/>
      <c r="D432" s="301"/>
      <c r="E432" s="301"/>
      <c r="F432" s="301"/>
      <c r="G432" s="301"/>
      <c r="H432" s="301"/>
      <c r="I432" s="301"/>
      <c r="J432" s="301"/>
      <c r="K432" s="301"/>
      <c r="L432" s="301"/>
      <c r="M432" s="301"/>
      <c r="N432" s="301"/>
    </row>
    <row r="433" spans="1:14" s="61" customFormat="1" ht="15">
      <c r="A433" s="306"/>
      <c r="B433" s="307"/>
      <c r="C433" s="301"/>
      <c r="D433" s="301"/>
      <c r="E433" s="301"/>
      <c r="F433" s="301"/>
      <c r="G433" s="301"/>
      <c r="H433" s="301"/>
      <c r="I433" s="301"/>
      <c r="J433" s="301"/>
      <c r="K433" s="301"/>
      <c r="L433" s="301"/>
      <c r="M433" s="301"/>
      <c r="N433" s="301"/>
    </row>
    <row r="434" spans="1:14" s="61" customFormat="1" ht="15">
      <c r="A434" s="306"/>
      <c r="B434" s="307"/>
      <c r="C434" s="301"/>
      <c r="D434" s="301"/>
      <c r="E434" s="301"/>
      <c r="F434" s="301"/>
      <c r="G434" s="301"/>
      <c r="H434" s="301"/>
      <c r="I434" s="301"/>
      <c r="J434" s="301"/>
      <c r="K434" s="301"/>
      <c r="L434" s="301"/>
      <c r="M434" s="301"/>
      <c r="N434" s="301"/>
    </row>
    <row r="435" spans="1:14" s="61" customFormat="1" ht="15">
      <c r="A435" s="306"/>
      <c r="B435" s="307"/>
      <c r="C435" s="301"/>
      <c r="D435" s="301"/>
      <c r="E435" s="301"/>
      <c r="F435" s="301"/>
      <c r="G435" s="301"/>
      <c r="H435" s="301"/>
      <c r="I435" s="301"/>
      <c r="J435" s="301"/>
      <c r="K435" s="301"/>
      <c r="L435" s="301"/>
      <c r="M435" s="301"/>
      <c r="N435" s="301"/>
    </row>
    <row r="436" spans="1:14" s="61" customFormat="1" ht="15">
      <c r="A436" s="306"/>
      <c r="B436" s="307"/>
      <c r="C436" s="301"/>
      <c r="D436" s="301"/>
      <c r="E436" s="301"/>
      <c r="F436" s="301"/>
      <c r="G436" s="301"/>
      <c r="H436" s="301"/>
      <c r="I436" s="301"/>
      <c r="J436" s="301"/>
      <c r="K436" s="301"/>
      <c r="L436" s="301"/>
      <c r="M436" s="301"/>
      <c r="N436" s="301"/>
    </row>
    <row r="437" spans="1:14" s="61" customFormat="1" ht="15">
      <c r="A437" s="306"/>
      <c r="B437" s="307"/>
      <c r="C437" s="301"/>
      <c r="D437" s="301"/>
      <c r="E437" s="301"/>
      <c r="F437" s="301"/>
      <c r="G437" s="301"/>
      <c r="H437" s="301"/>
      <c r="I437" s="301"/>
      <c r="J437" s="301"/>
      <c r="K437" s="301"/>
      <c r="L437" s="301"/>
      <c r="M437" s="301"/>
      <c r="N437" s="301"/>
    </row>
    <row r="438" spans="1:14" s="61" customFormat="1" ht="15">
      <c r="A438" s="306"/>
      <c r="B438" s="307"/>
      <c r="C438" s="301"/>
      <c r="D438" s="301"/>
      <c r="E438" s="301"/>
      <c r="F438" s="301"/>
      <c r="G438" s="301"/>
      <c r="H438" s="301"/>
      <c r="I438" s="301"/>
      <c r="J438" s="301"/>
      <c r="K438" s="301"/>
      <c r="L438" s="301"/>
      <c r="M438" s="301"/>
      <c r="N438" s="301"/>
    </row>
    <row r="439" spans="1:14" s="61" customFormat="1" ht="15">
      <c r="A439" s="306"/>
      <c r="B439" s="307"/>
      <c r="C439" s="301"/>
      <c r="D439" s="301"/>
      <c r="E439" s="301"/>
      <c r="F439" s="301"/>
      <c r="G439" s="301"/>
      <c r="H439" s="301"/>
      <c r="I439" s="301"/>
      <c r="J439" s="301"/>
      <c r="K439" s="301"/>
      <c r="L439" s="301"/>
      <c r="M439" s="301"/>
      <c r="N439" s="301"/>
    </row>
    <row r="440" spans="1:14" s="61" customFormat="1" ht="15">
      <c r="A440" s="306"/>
      <c r="B440" s="307"/>
      <c r="C440" s="301"/>
      <c r="D440" s="301"/>
      <c r="E440" s="301"/>
      <c r="F440" s="301"/>
      <c r="G440" s="301"/>
      <c r="H440" s="301"/>
      <c r="I440" s="301"/>
      <c r="J440" s="301"/>
      <c r="K440" s="301"/>
      <c r="L440" s="301"/>
      <c r="M440" s="301"/>
      <c r="N440" s="301"/>
    </row>
    <row r="441" spans="1:14" s="61" customFormat="1" ht="15">
      <c r="A441" s="306"/>
      <c r="B441" s="307"/>
      <c r="C441" s="301"/>
      <c r="D441" s="301"/>
      <c r="E441" s="301"/>
      <c r="F441" s="301"/>
      <c r="G441" s="301"/>
      <c r="H441" s="301"/>
      <c r="I441" s="301"/>
      <c r="J441" s="301"/>
      <c r="K441" s="301"/>
      <c r="L441" s="301"/>
      <c r="M441" s="301"/>
      <c r="N441" s="301"/>
    </row>
    <row r="442" spans="1:14" s="61" customFormat="1" ht="15">
      <c r="A442" s="306"/>
      <c r="B442" s="307"/>
      <c r="C442" s="301"/>
      <c r="D442" s="301"/>
      <c r="E442" s="301"/>
      <c r="F442" s="301"/>
      <c r="G442" s="301"/>
      <c r="H442" s="301"/>
      <c r="I442" s="301"/>
      <c r="J442" s="301"/>
      <c r="K442" s="301"/>
      <c r="L442" s="301"/>
      <c r="M442" s="301"/>
      <c r="N442" s="301"/>
    </row>
    <row r="443" spans="1:14" s="61" customFormat="1" ht="15">
      <c r="A443" s="306"/>
      <c r="B443" s="307"/>
      <c r="C443" s="301"/>
      <c r="D443" s="301"/>
      <c r="E443" s="301"/>
      <c r="F443" s="301"/>
      <c r="G443" s="301"/>
      <c r="H443" s="301"/>
      <c r="I443" s="301"/>
      <c r="J443" s="301"/>
      <c r="K443" s="301"/>
      <c r="L443" s="301"/>
      <c r="M443" s="301"/>
      <c r="N443" s="301"/>
    </row>
    <row r="444" spans="1:14" s="61" customFormat="1" ht="15">
      <c r="A444" s="306"/>
      <c r="B444" s="307"/>
      <c r="C444" s="301"/>
      <c r="D444" s="301"/>
      <c r="E444" s="301"/>
      <c r="F444" s="301"/>
      <c r="G444" s="301"/>
      <c r="H444" s="301"/>
      <c r="I444" s="301"/>
      <c r="J444" s="301"/>
      <c r="K444" s="301"/>
      <c r="L444" s="301"/>
      <c r="M444" s="301"/>
      <c r="N444" s="301"/>
    </row>
    <row r="445" spans="1:14" s="61" customFormat="1" ht="15">
      <c r="A445" s="306"/>
      <c r="B445" s="307"/>
      <c r="C445" s="301"/>
      <c r="D445" s="301"/>
      <c r="E445" s="301"/>
      <c r="F445" s="301"/>
      <c r="G445" s="301"/>
      <c r="H445" s="301"/>
      <c r="I445" s="301"/>
      <c r="J445" s="301"/>
      <c r="K445" s="301"/>
      <c r="L445" s="301"/>
      <c r="M445" s="301"/>
      <c r="N445" s="301"/>
    </row>
    <row r="446" spans="1:14" s="61" customFormat="1" ht="15">
      <c r="A446" s="306"/>
      <c r="B446" s="307"/>
      <c r="C446" s="301"/>
      <c r="D446" s="301"/>
      <c r="E446" s="301"/>
      <c r="F446" s="301"/>
      <c r="G446" s="301"/>
      <c r="H446" s="301"/>
      <c r="I446" s="301"/>
      <c r="J446" s="301"/>
      <c r="K446" s="301"/>
      <c r="L446" s="301"/>
      <c r="M446" s="301"/>
      <c r="N446" s="301"/>
    </row>
    <row r="447" spans="1:14" s="61" customFormat="1" ht="15">
      <c r="A447" s="306"/>
      <c r="B447" s="307"/>
      <c r="C447" s="301"/>
      <c r="D447" s="301"/>
      <c r="E447" s="301"/>
      <c r="F447" s="301"/>
      <c r="G447" s="301"/>
      <c r="H447" s="301"/>
      <c r="I447" s="301"/>
      <c r="J447" s="301"/>
      <c r="K447" s="301"/>
      <c r="L447" s="301"/>
      <c r="M447" s="301"/>
      <c r="N447" s="301"/>
    </row>
    <row r="448" spans="1:14" s="61" customFormat="1" ht="15">
      <c r="A448" s="306"/>
      <c r="B448" s="307"/>
      <c r="C448" s="301"/>
      <c r="D448" s="301"/>
      <c r="E448" s="301"/>
      <c r="F448" s="301"/>
      <c r="G448" s="301"/>
      <c r="H448" s="301"/>
      <c r="I448" s="301"/>
      <c r="J448" s="301"/>
      <c r="K448" s="301"/>
      <c r="L448" s="301"/>
      <c r="M448" s="301"/>
      <c r="N448" s="301"/>
    </row>
    <row r="449" spans="1:14" s="61" customFormat="1" ht="15">
      <c r="A449" s="306"/>
      <c r="B449" s="307"/>
      <c r="C449" s="301"/>
      <c r="D449" s="301"/>
      <c r="E449" s="301"/>
      <c r="F449" s="301"/>
      <c r="G449" s="301"/>
      <c r="H449" s="301"/>
      <c r="I449" s="301"/>
      <c r="J449" s="301"/>
      <c r="K449" s="301"/>
      <c r="L449" s="301"/>
      <c r="M449" s="301"/>
      <c r="N449" s="301"/>
    </row>
    <row r="450" spans="1:14" s="61" customFormat="1" ht="15">
      <c r="A450" s="306"/>
      <c r="B450" s="307"/>
      <c r="C450" s="301"/>
      <c r="D450" s="301"/>
      <c r="E450" s="301"/>
      <c r="F450" s="301"/>
      <c r="G450" s="301"/>
      <c r="H450" s="301"/>
      <c r="I450" s="301"/>
      <c r="J450" s="301"/>
      <c r="K450" s="301"/>
      <c r="L450" s="301"/>
      <c r="M450" s="301"/>
      <c r="N450" s="301"/>
    </row>
    <row r="451" spans="1:14" s="61" customFormat="1">
      <c r="A451" s="311"/>
      <c r="B451" s="312"/>
      <c r="C451" s="312"/>
      <c r="D451" s="312"/>
      <c r="E451" s="312"/>
      <c r="F451" s="312"/>
      <c r="G451" s="312"/>
      <c r="H451" s="312"/>
      <c r="I451" s="312"/>
      <c r="J451" s="312"/>
      <c r="K451" s="312"/>
      <c r="L451" s="312"/>
      <c r="M451" s="312"/>
      <c r="N451" s="312"/>
    </row>
    <row r="452" spans="1:14">
      <c r="A452" s="310"/>
      <c r="B452" s="310"/>
      <c r="C452" s="310"/>
      <c r="D452" s="310"/>
      <c r="E452" s="310"/>
      <c r="F452" s="310"/>
      <c r="G452" s="310"/>
      <c r="H452" s="310"/>
      <c r="I452" s="310"/>
      <c r="J452" s="310"/>
      <c r="K452" s="310"/>
      <c r="L452" s="310"/>
      <c r="M452" s="310"/>
      <c r="N452" s="310"/>
    </row>
    <row r="453" spans="1:14">
      <c r="A453" s="310"/>
      <c r="B453" s="310"/>
      <c r="C453" s="310"/>
      <c r="D453" s="310"/>
      <c r="E453" s="310"/>
      <c r="F453" s="310"/>
      <c r="G453" s="310"/>
      <c r="H453" s="310"/>
      <c r="I453" s="310"/>
      <c r="J453" s="310"/>
      <c r="K453" s="310"/>
      <c r="L453" s="310"/>
      <c r="M453" s="310"/>
      <c r="N453" s="310"/>
    </row>
    <row r="454" spans="1:14">
      <c r="A454" s="310"/>
      <c r="B454" s="310"/>
      <c r="C454" s="310"/>
      <c r="D454" s="310"/>
      <c r="E454" s="310"/>
      <c r="F454" s="310"/>
      <c r="G454" s="310"/>
      <c r="H454" s="310"/>
      <c r="I454" s="310"/>
      <c r="J454" s="310"/>
      <c r="K454" s="310"/>
      <c r="L454" s="310"/>
      <c r="M454" s="310"/>
      <c r="N454" s="310"/>
    </row>
    <row r="455" spans="1:14">
      <c r="A455" s="696"/>
      <c r="B455" s="696"/>
      <c r="C455" s="696"/>
      <c r="D455" s="696"/>
      <c r="E455" s="696"/>
      <c r="F455" s="696"/>
      <c r="G455" s="696"/>
      <c r="H455" s="696"/>
      <c r="I455" s="696"/>
      <c r="J455" s="696"/>
      <c r="K455" s="696"/>
      <c r="L455" s="696"/>
      <c r="M455" s="696"/>
      <c r="N455" s="454"/>
    </row>
  </sheetData>
  <sortState ref="A10:A225">
    <sortCondition ref="A10"/>
  </sortState>
  <mergeCells count="22">
    <mergeCell ref="A455:M455"/>
    <mergeCell ref="J5:J7"/>
    <mergeCell ref="C5:C7"/>
    <mergeCell ref="D5:D7"/>
    <mergeCell ref="M5:M7"/>
    <mergeCell ref="P5:P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sqref="A1:M1"/>
    </sheetView>
  </sheetViews>
  <sheetFormatPr defaultRowHeight="11.25"/>
  <cols>
    <col min="1" max="1" width="26.28515625" style="56" bestFit="1" customWidth="1"/>
    <col min="2" max="2" width="12.28515625" style="65" customWidth="1"/>
    <col min="3" max="14" width="11.7109375" style="65" customWidth="1"/>
    <col min="15" max="15" width="3.7109375" style="61" customWidth="1"/>
    <col min="16" max="16" width="11.7109375" style="56" customWidth="1"/>
    <col min="17" max="16384" width="9.140625" style="56"/>
  </cols>
  <sheetData>
    <row r="1" spans="1:39" s="55" customFormat="1" ht="15">
      <c r="A1" s="737" t="s">
        <v>0</v>
      </c>
      <c r="B1" s="737"/>
      <c r="C1" s="737"/>
      <c r="D1" s="737"/>
      <c r="E1" s="737"/>
      <c r="F1" s="737"/>
      <c r="G1" s="737"/>
      <c r="H1" s="737"/>
      <c r="I1" s="737"/>
      <c r="J1" s="737"/>
      <c r="K1" s="737"/>
      <c r="L1" s="737"/>
      <c r="M1" s="737"/>
      <c r="N1" s="455"/>
      <c r="O1" s="68"/>
    </row>
    <row r="2" spans="1:39" s="55" customFormat="1" ht="12.75" customHeight="1">
      <c r="A2" s="738"/>
      <c r="B2" s="738"/>
      <c r="C2" s="738"/>
      <c r="D2" s="738"/>
      <c r="E2" s="738"/>
      <c r="F2" s="738"/>
      <c r="G2" s="738"/>
      <c r="H2" s="738"/>
      <c r="I2" s="738"/>
      <c r="J2" s="738"/>
      <c r="K2" s="738"/>
      <c r="L2" s="738"/>
      <c r="M2" s="738"/>
      <c r="N2" s="456"/>
      <c r="O2" s="68"/>
    </row>
    <row r="3" spans="1:39" s="55" customFormat="1" ht="15">
      <c r="A3" s="736" t="s">
        <v>706</v>
      </c>
      <c r="B3" s="736"/>
      <c r="C3" s="736"/>
      <c r="D3" s="736"/>
      <c r="E3" s="736"/>
      <c r="F3" s="736"/>
      <c r="G3" s="736"/>
      <c r="H3" s="736"/>
      <c r="I3" s="736"/>
      <c r="J3" s="736"/>
      <c r="K3" s="736"/>
      <c r="L3" s="736"/>
      <c r="M3" s="736"/>
      <c r="N3" s="736"/>
    </row>
    <row r="4" spans="1:39" s="55" customFormat="1" ht="15" customHeight="1">
      <c r="A4" s="739" t="s">
        <v>80</v>
      </c>
      <c r="B4" s="739"/>
      <c r="C4" s="739"/>
      <c r="D4" s="739"/>
      <c r="E4" s="739"/>
      <c r="F4" s="739"/>
      <c r="G4" s="739"/>
      <c r="H4" s="739"/>
      <c r="I4" s="739"/>
      <c r="J4" s="739"/>
      <c r="K4" s="739"/>
      <c r="L4" s="739"/>
      <c r="M4" s="739"/>
      <c r="N4" s="449"/>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80"/>
      <c r="B5" s="712" t="s">
        <v>73</v>
      </c>
      <c r="C5" s="734" t="s">
        <v>65</v>
      </c>
      <c r="D5" s="734" t="s">
        <v>54</v>
      </c>
      <c r="E5" s="734" t="s">
        <v>55</v>
      </c>
      <c r="F5" s="734" t="s">
        <v>56</v>
      </c>
      <c r="G5" s="734" t="s">
        <v>75</v>
      </c>
      <c r="H5" s="734" t="s">
        <v>69</v>
      </c>
      <c r="I5" s="734" t="s">
        <v>77</v>
      </c>
      <c r="J5" s="734" t="s">
        <v>61</v>
      </c>
      <c r="K5" s="734" t="s">
        <v>62</v>
      </c>
      <c r="L5" s="734" t="s">
        <v>63</v>
      </c>
      <c r="M5" s="712" t="s">
        <v>78</v>
      </c>
      <c r="N5" s="712" t="s">
        <v>563</v>
      </c>
      <c r="P5" s="712"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1"/>
      <c r="B6" s="722"/>
      <c r="C6" s="735"/>
      <c r="D6" s="735"/>
      <c r="E6" s="735"/>
      <c r="F6" s="735"/>
      <c r="G6" s="735"/>
      <c r="H6" s="735"/>
      <c r="I6" s="735"/>
      <c r="J6" s="735"/>
      <c r="K6" s="735"/>
      <c r="L6" s="735"/>
      <c r="M6" s="722"/>
      <c r="N6" s="722"/>
      <c r="P6" s="722"/>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1"/>
      <c r="B7" s="722"/>
      <c r="C7" s="735"/>
      <c r="D7" s="735"/>
      <c r="E7" s="735"/>
      <c r="F7" s="735"/>
      <c r="G7" s="735"/>
      <c r="H7" s="735"/>
      <c r="I7" s="735"/>
      <c r="J7" s="735"/>
      <c r="K7" s="735"/>
      <c r="L7" s="735"/>
      <c r="M7" s="722"/>
      <c r="N7" s="722"/>
      <c r="P7" s="722"/>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1"/>
      <c r="B8" s="57" t="s">
        <v>81</v>
      </c>
      <c r="C8" s="305" t="s">
        <v>81</v>
      </c>
      <c r="D8" s="305" t="s">
        <v>81</v>
      </c>
      <c r="E8" s="305" t="s">
        <v>81</v>
      </c>
      <c r="F8" s="305" t="s">
        <v>81</v>
      </c>
      <c r="G8" s="305" t="s">
        <v>81</v>
      </c>
      <c r="H8" s="305" t="s">
        <v>81</v>
      </c>
      <c r="I8" s="305" t="s">
        <v>81</v>
      </c>
      <c r="J8" s="305" t="s">
        <v>81</v>
      </c>
      <c r="K8" s="305" t="s">
        <v>81</v>
      </c>
      <c r="L8" s="305" t="s">
        <v>81</v>
      </c>
      <c r="M8" s="57" t="s">
        <v>81</v>
      </c>
      <c r="N8" s="447" t="s">
        <v>81</v>
      </c>
      <c r="P8" s="421"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1" t="s">
        <v>51</v>
      </c>
      <c r="B9" s="443">
        <f>SUM(B10:B230)</f>
        <v>13599.208525000002</v>
      </c>
      <c r="C9" s="432">
        <f t="shared" ref="C9:L9" si="0">SUM(C10:C230)</f>
        <v>301.17969500000004</v>
      </c>
      <c r="D9" s="432">
        <f t="shared" si="0"/>
        <v>4221.6895260000001</v>
      </c>
      <c r="E9" s="432">
        <f t="shared" si="0"/>
        <v>0.116067</v>
      </c>
      <c r="F9" s="432">
        <f t="shared" si="0"/>
        <v>4280.8925209999998</v>
      </c>
      <c r="G9" s="432">
        <f t="shared" si="0"/>
        <v>2.8537710000000001</v>
      </c>
      <c r="H9" s="432">
        <f t="shared" si="0"/>
        <v>15140.866528000004</v>
      </c>
      <c r="I9" s="432">
        <f t="shared" si="0"/>
        <v>409.80694599999998</v>
      </c>
      <c r="J9" s="432">
        <f t="shared" si="0"/>
        <v>890.71801599999992</v>
      </c>
      <c r="K9" s="432">
        <f t="shared" si="0"/>
        <v>536.54228599999999</v>
      </c>
      <c r="L9" s="433">
        <f t="shared" si="0"/>
        <v>108.97812700000004</v>
      </c>
      <c r="M9" s="433">
        <f>SUM(M10:M230)</f>
        <v>25893.643483000003</v>
      </c>
      <c r="N9" s="433">
        <f>SUM(N10:N230)</f>
        <v>39492.852007999987</v>
      </c>
      <c r="O9" s="436"/>
      <c r="P9" s="433">
        <f>SUM(P10:P329)</f>
        <v>57.258723999999994</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30" t="s">
        <v>437</v>
      </c>
      <c r="B10" s="536">
        <v>0</v>
      </c>
      <c r="C10" s="324">
        <v>0</v>
      </c>
      <c r="D10" s="324">
        <v>0</v>
      </c>
      <c r="E10" s="324">
        <v>0</v>
      </c>
      <c r="F10" s="324">
        <v>0</v>
      </c>
      <c r="G10" s="324">
        <v>0</v>
      </c>
      <c r="H10" s="324">
        <v>0</v>
      </c>
      <c r="I10" s="324">
        <v>0</v>
      </c>
      <c r="J10" s="324">
        <v>0</v>
      </c>
      <c r="K10" s="324">
        <v>0</v>
      </c>
      <c r="L10" s="324">
        <v>0</v>
      </c>
      <c r="M10" s="341">
        <f>SUM(C10:L10)</f>
        <v>0</v>
      </c>
      <c r="N10" s="341">
        <f>SUM(M10,B10)</f>
        <v>0</v>
      </c>
      <c r="P10" s="336">
        <v>0</v>
      </c>
    </row>
    <row r="11" spans="1:39" ht="12.75" customHeight="1">
      <c r="A11" s="333" t="s">
        <v>460</v>
      </c>
      <c r="B11" s="338">
        <v>0</v>
      </c>
      <c r="C11" s="324">
        <v>0</v>
      </c>
      <c r="D11" s="324">
        <v>0</v>
      </c>
      <c r="E11" s="324">
        <v>0</v>
      </c>
      <c r="F11" s="324">
        <v>0</v>
      </c>
      <c r="G11" s="324">
        <v>0</v>
      </c>
      <c r="H11" s="324">
        <v>0</v>
      </c>
      <c r="I11" s="324">
        <v>0</v>
      </c>
      <c r="J11" s="324">
        <v>0</v>
      </c>
      <c r="K11" s="324">
        <v>0</v>
      </c>
      <c r="L11" s="324">
        <v>0</v>
      </c>
      <c r="M11" s="336">
        <f t="shared" ref="M11:M74" si="1">SUM(C11:L11)</f>
        <v>0</v>
      </c>
      <c r="N11" s="341">
        <f t="shared" ref="N11:N74" si="2">SUM(M11,B11)</f>
        <v>0</v>
      </c>
      <c r="O11" s="56"/>
      <c r="P11" s="336">
        <v>0</v>
      </c>
    </row>
    <row r="12" spans="1:39" ht="12.75" customHeight="1">
      <c r="A12" s="333" t="s">
        <v>318</v>
      </c>
      <c r="B12" s="338">
        <v>815.07957999999996</v>
      </c>
      <c r="C12" s="324">
        <v>0</v>
      </c>
      <c r="D12" s="324">
        <v>0</v>
      </c>
      <c r="E12" s="324">
        <v>0</v>
      </c>
      <c r="F12" s="324">
        <v>0</v>
      </c>
      <c r="G12" s="324">
        <v>0</v>
      </c>
      <c r="H12" s="324">
        <v>0</v>
      </c>
      <c r="I12" s="324">
        <v>0</v>
      </c>
      <c r="J12" s="324">
        <v>0</v>
      </c>
      <c r="K12" s="324">
        <v>0</v>
      </c>
      <c r="L12" s="324">
        <v>0</v>
      </c>
      <c r="M12" s="336">
        <f t="shared" si="1"/>
        <v>0</v>
      </c>
      <c r="N12" s="341">
        <f t="shared" si="2"/>
        <v>815.07957999999996</v>
      </c>
      <c r="O12" s="56"/>
      <c r="P12" s="336">
        <v>0</v>
      </c>
    </row>
    <row r="13" spans="1:39" ht="12.75" customHeight="1">
      <c r="A13" s="333" t="s">
        <v>461</v>
      </c>
      <c r="B13" s="338">
        <v>0</v>
      </c>
      <c r="C13" s="324">
        <v>0</v>
      </c>
      <c r="D13" s="324">
        <v>0</v>
      </c>
      <c r="E13" s="324">
        <v>0</v>
      </c>
      <c r="F13" s="324">
        <v>0</v>
      </c>
      <c r="G13" s="324">
        <v>0</v>
      </c>
      <c r="H13" s="324">
        <v>0</v>
      </c>
      <c r="I13" s="324">
        <v>0</v>
      </c>
      <c r="J13" s="324">
        <v>0</v>
      </c>
      <c r="K13" s="324">
        <v>0</v>
      </c>
      <c r="L13" s="324">
        <v>0</v>
      </c>
      <c r="M13" s="336">
        <f t="shared" si="1"/>
        <v>0</v>
      </c>
      <c r="N13" s="341">
        <f t="shared" si="2"/>
        <v>0</v>
      </c>
      <c r="O13" s="56"/>
      <c r="P13" s="336">
        <v>0</v>
      </c>
    </row>
    <row r="14" spans="1:39" ht="12.75" customHeight="1">
      <c r="A14" s="333" t="s">
        <v>462</v>
      </c>
      <c r="B14" s="338">
        <v>0</v>
      </c>
      <c r="C14" s="324">
        <v>0</v>
      </c>
      <c r="D14" s="324">
        <v>0</v>
      </c>
      <c r="E14" s="324">
        <v>0</v>
      </c>
      <c r="F14" s="324">
        <v>0</v>
      </c>
      <c r="G14" s="324">
        <v>0</v>
      </c>
      <c r="H14" s="324">
        <v>0</v>
      </c>
      <c r="I14" s="324">
        <v>0</v>
      </c>
      <c r="J14" s="324">
        <v>0</v>
      </c>
      <c r="K14" s="324">
        <v>0</v>
      </c>
      <c r="L14" s="324">
        <v>0</v>
      </c>
      <c r="M14" s="336">
        <f t="shared" si="1"/>
        <v>0</v>
      </c>
      <c r="N14" s="341">
        <f t="shared" si="2"/>
        <v>0</v>
      </c>
      <c r="O14" s="56"/>
      <c r="P14" s="336">
        <v>0</v>
      </c>
    </row>
    <row r="15" spans="1:39" ht="12.75" customHeight="1">
      <c r="A15" s="333" t="s">
        <v>360</v>
      </c>
      <c r="B15" s="338">
        <v>0</v>
      </c>
      <c r="C15" s="324">
        <v>0</v>
      </c>
      <c r="D15" s="324">
        <v>0</v>
      </c>
      <c r="E15" s="324">
        <v>0</v>
      </c>
      <c r="F15" s="324">
        <v>0</v>
      </c>
      <c r="G15" s="324">
        <v>0</v>
      </c>
      <c r="H15" s="324">
        <v>0</v>
      </c>
      <c r="I15" s="324">
        <v>0</v>
      </c>
      <c r="J15" s="324">
        <v>0</v>
      </c>
      <c r="K15" s="324">
        <v>0</v>
      </c>
      <c r="L15" s="324">
        <v>0</v>
      </c>
      <c r="M15" s="336">
        <f t="shared" si="1"/>
        <v>0</v>
      </c>
      <c r="N15" s="341">
        <f t="shared" si="2"/>
        <v>0</v>
      </c>
      <c r="O15" s="56"/>
      <c r="P15" s="336">
        <v>0</v>
      </c>
    </row>
    <row r="16" spans="1:39" ht="12.75" customHeight="1">
      <c r="A16" s="333" t="s">
        <v>456</v>
      </c>
      <c r="B16" s="338">
        <v>0</v>
      </c>
      <c r="C16" s="324">
        <v>0</v>
      </c>
      <c r="D16" s="324">
        <v>0</v>
      </c>
      <c r="E16" s="324">
        <v>0</v>
      </c>
      <c r="F16" s="324">
        <v>0</v>
      </c>
      <c r="G16" s="324">
        <v>0</v>
      </c>
      <c r="H16" s="324">
        <v>0</v>
      </c>
      <c r="I16" s="324">
        <v>0</v>
      </c>
      <c r="J16" s="324">
        <v>0</v>
      </c>
      <c r="K16" s="324">
        <v>0</v>
      </c>
      <c r="L16" s="324">
        <v>0</v>
      </c>
      <c r="M16" s="336">
        <f t="shared" si="1"/>
        <v>0</v>
      </c>
      <c r="N16" s="341">
        <f t="shared" si="2"/>
        <v>0</v>
      </c>
      <c r="O16" s="56"/>
      <c r="P16" s="336">
        <v>0</v>
      </c>
    </row>
    <row r="17" spans="1:16" ht="12.75" customHeight="1">
      <c r="A17" s="333" t="s">
        <v>345</v>
      </c>
      <c r="B17" s="338">
        <v>0</v>
      </c>
      <c r="C17" s="324">
        <v>27.224454999999999</v>
      </c>
      <c r="D17" s="324">
        <v>0</v>
      </c>
      <c r="E17" s="324">
        <v>0</v>
      </c>
      <c r="F17" s="324">
        <v>0</v>
      </c>
      <c r="G17" s="324">
        <v>0</v>
      </c>
      <c r="H17" s="324">
        <v>0</v>
      </c>
      <c r="I17" s="324">
        <v>0</v>
      </c>
      <c r="J17" s="324">
        <v>0</v>
      </c>
      <c r="K17" s="324">
        <v>0</v>
      </c>
      <c r="L17" s="324">
        <v>0</v>
      </c>
      <c r="M17" s="336">
        <f t="shared" si="1"/>
        <v>27.224454999999999</v>
      </c>
      <c r="N17" s="341">
        <f t="shared" si="2"/>
        <v>27.224454999999999</v>
      </c>
      <c r="O17" s="56"/>
      <c r="P17" s="336">
        <v>0</v>
      </c>
    </row>
    <row r="18" spans="1:16" ht="12.75" customHeight="1">
      <c r="A18" s="333" t="s">
        <v>463</v>
      </c>
      <c r="B18" s="338">
        <v>0</v>
      </c>
      <c r="C18" s="324">
        <v>0</v>
      </c>
      <c r="D18" s="324">
        <v>0</v>
      </c>
      <c r="E18" s="324">
        <v>0</v>
      </c>
      <c r="F18" s="324">
        <v>0</v>
      </c>
      <c r="G18" s="324">
        <v>0</v>
      </c>
      <c r="H18" s="324">
        <v>0</v>
      </c>
      <c r="I18" s="324">
        <v>0</v>
      </c>
      <c r="J18" s="324">
        <v>0</v>
      </c>
      <c r="K18" s="324">
        <v>0</v>
      </c>
      <c r="L18" s="324">
        <v>0</v>
      </c>
      <c r="M18" s="336">
        <f t="shared" si="1"/>
        <v>0</v>
      </c>
      <c r="N18" s="341">
        <f t="shared" si="2"/>
        <v>0</v>
      </c>
      <c r="O18" s="56"/>
      <c r="P18" s="336">
        <v>0</v>
      </c>
    </row>
    <row r="19" spans="1:16" ht="12.75" customHeight="1">
      <c r="A19" s="333" t="s">
        <v>464</v>
      </c>
      <c r="B19" s="338">
        <v>0</v>
      </c>
      <c r="C19" s="324">
        <v>0</v>
      </c>
      <c r="D19" s="324">
        <v>0</v>
      </c>
      <c r="E19" s="324">
        <v>0</v>
      </c>
      <c r="F19" s="324">
        <v>0</v>
      </c>
      <c r="G19" s="324">
        <v>0</v>
      </c>
      <c r="H19" s="324">
        <v>0</v>
      </c>
      <c r="I19" s="324">
        <v>0</v>
      </c>
      <c r="J19" s="324">
        <v>0</v>
      </c>
      <c r="K19" s="324">
        <v>0</v>
      </c>
      <c r="L19" s="324">
        <v>0</v>
      </c>
      <c r="M19" s="336">
        <f t="shared" si="1"/>
        <v>0</v>
      </c>
      <c r="N19" s="341">
        <f t="shared" si="2"/>
        <v>0</v>
      </c>
      <c r="O19" s="56"/>
      <c r="P19" s="336">
        <v>0</v>
      </c>
    </row>
    <row r="20" spans="1:16" ht="12.75" customHeight="1">
      <c r="A20" s="333" t="s">
        <v>184</v>
      </c>
      <c r="B20" s="338">
        <v>5.5100000000000001E-3</v>
      </c>
      <c r="C20" s="324">
        <v>0</v>
      </c>
      <c r="D20" s="324">
        <v>0</v>
      </c>
      <c r="E20" s="324">
        <v>0</v>
      </c>
      <c r="F20" s="324">
        <v>0</v>
      </c>
      <c r="G20" s="324">
        <v>0</v>
      </c>
      <c r="H20" s="324">
        <v>0</v>
      </c>
      <c r="I20" s="324">
        <v>0</v>
      </c>
      <c r="J20" s="324">
        <v>0.99533000000000005</v>
      </c>
      <c r="K20" s="324">
        <v>0</v>
      </c>
      <c r="L20" s="324">
        <v>1.4052E-2</v>
      </c>
      <c r="M20" s="336">
        <f t="shared" si="1"/>
        <v>1.009382</v>
      </c>
      <c r="N20" s="341">
        <f t="shared" si="2"/>
        <v>1.0148919999999999</v>
      </c>
      <c r="O20" s="56"/>
      <c r="P20" s="336">
        <v>0</v>
      </c>
    </row>
    <row r="21" spans="1:16" ht="12.75" customHeight="1">
      <c r="A21" s="333" t="s">
        <v>362</v>
      </c>
      <c r="B21" s="338">
        <v>57.743070000000003</v>
      </c>
      <c r="C21" s="324">
        <v>0</v>
      </c>
      <c r="D21" s="324">
        <v>0</v>
      </c>
      <c r="E21" s="324">
        <v>0</v>
      </c>
      <c r="F21" s="324">
        <v>0</v>
      </c>
      <c r="G21" s="324">
        <v>0</v>
      </c>
      <c r="H21" s="324">
        <v>0</v>
      </c>
      <c r="I21" s="324">
        <v>0</v>
      </c>
      <c r="J21" s="324">
        <v>0</v>
      </c>
      <c r="K21" s="324">
        <v>0</v>
      </c>
      <c r="L21" s="324">
        <v>0</v>
      </c>
      <c r="M21" s="336">
        <f t="shared" si="1"/>
        <v>0</v>
      </c>
      <c r="N21" s="341">
        <f t="shared" si="2"/>
        <v>57.743070000000003</v>
      </c>
      <c r="O21" s="56"/>
      <c r="P21" s="336">
        <v>0</v>
      </c>
    </row>
    <row r="22" spans="1:16" ht="12.75" customHeight="1">
      <c r="A22" s="333" t="s">
        <v>465</v>
      </c>
      <c r="B22" s="338">
        <v>0</v>
      </c>
      <c r="C22" s="324">
        <v>0</v>
      </c>
      <c r="D22" s="324">
        <v>0</v>
      </c>
      <c r="E22" s="324">
        <v>0</v>
      </c>
      <c r="F22" s="324">
        <v>0</v>
      </c>
      <c r="G22" s="324">
        <v>0</v>
      </c>
      <c r="H22" s="324">
        <v>0</v>
      </c>
      <c r="I22" s="324">
        <v>0</v>
      </c>
      <c r="J22" s="324">
        <v>0</v>
      </c>
      <c r="K22" s="324">
        <v>0</v>
      </c>
      <c r="L22" s="324">
        <v>0</v>
      </c>
      <c r="M22" s="336">
        <f t="shared" si="1"/>
        <v>0</v>
      </c>
      <c r="N22" s="341">
        <f t="shared" si="2"/>
        <v>0</v>
      </c>
      <c r="O22" s="56"/>
      <c r="P22" s="336">
        <v>0</v>
      </c>
    </row>
    <row r="23" spans="1:16" ht="12.75" customHeight="1">
      <c r="A23" s="333" t="s">
        <v>341</v>
      </c>
      <c r="B23" s="338">
        <v>0.50159200000000004</v>
      </c>
      <c r="C23" s="324">
        <v>0</v>
      </c>
      <c r="D23" s="324">
        <v>0</v>
      </c>
      <c r="E23" s="324">
        <v>0</v>
      </c>
      <c r="F23" s="324">
        <v>0</v>
      </c>
      <c r="G23" s="324">
        <v>0</v>
      </c>
      <c r="H23" s="324">
        <v>0</v>
      </c>
      <c r="I23" s="324">
        <v>0</v>
      </c>
      <c r="J23" s="324">
        <v>0.423817</v>
      </c>
      <c r="K23" s="324">
        <v>40.724850000000004</v>
      </c>
      <c r="L23" s="324">
        <v>0</v>
      </c>
      <c r="M23" s="336">
        <f t="shared" si="1"/>
        <v>41.148667000000003</v>
      </c>
      <c r="N23" s="341">
        <f t="shared" si="2"/>
        <v>41.650259000000005</v>
      </c>
      <c r="O23" s="56"/>
      <c r="P23" s="336">
        <v>0</v>
      </c>
    </row>
    <row r="24" spans="1:16" ht="12.75" customHeight="1">
      <c r="A24" s="333" t="s">
        <v>403</v>
      </c>
      <c r="B24" s="338">
        <v>0</v>
      </c>
      <c r="C24" s="324">
        <v>0</v>
      </c>
      <c r="D24" s="324">
        <v>0</v>
      </c>
      <c r="E24" s="324">
        <v>0</v>
      </c>
      <c r="F24" s="324">
        <v>0</v>
      </c>
      <c r="G24" s="324">
        <v>0</v>
      </c>
      <c r="H24" s="324">
        <v>0</v>
      </c>
      <c r="I24" s="324">
        <v>0</v>
      </c>
      <c r="J24" s="324">
        <v>0</v>
      </c>
      <c r="K24" s="324">
        <v>0</v>
      </c>
      <c r="L24" s="324">
        <v>0</v>
      </c>
      <c r="M24" s="336">
        <f t="shared" si="1"/>
        <v>0</v>
      </c>
      <c r="N24" s="341">
        <f t="shared" si="2"/>
        <v>0</v>
      </c>
      <c r="O24" s="56"/>
      <c r="P24" s="336">
        <v>0</v>
      </c>
    </row>
    <row r="25" spans="1:16" ht="12.75" customHeight="1">
      <c r="A25" s="333" t="s">
        <v>466</v>
      </c>
      <c r="B25" s="338">
        <v>0</v>
      </c>
      <c r="C25" s="324">
        <v>0</v>
      </c>
      <c r="D25" s="324">
        <v>0</v>
      </c>
      <c r="E25" s="324">
        <v>0</v>
      </c>
      <c r="F25" s="324">
        <v>0</v>
      </c>
      <c r="G25" s="324">
        <v>0</v>
      </c>
      <c r="H25" s="324">
        <v>0</v>
      </c>
      <c r="I25" s="324">
        <v>0</v>
      </c>
      <c r="J25" s="324">
        <v>0</v>
      </c>
      <c r="K25" s="324">
        <v>0</v>
      </c>
      <c r="L25" s="324">
        <v>0</v>
      </c>
      <c r="M25" s="336">
        <f t="shared" si="1"/>
        <v>0</v>
      </c>
      <c r="N25" s="341">
        <f t="shared" si="2"/>
        <v>0</v>
      </c>
      <c r="O25" s="56"/>
      <c r="P25" s="336">
        <v>0</v>
      </c>
    </row>
    <row r="26" spans="1:16" ht="12.75" customHeight="1">
      <c r="A26" s="333" t="s">
        <v>458</v>
      </c>
      <c r="B26" s="338">
        <v>0</v>
      </c>
      <c r="C26" s="324">
        <v>0</v>
      </c>
      <c r="D26" s="324">
        <v>0</v>
      </c>
      <c r="E26" s="324">
        <v>0</v>
      </c>
      <c r="F26" s="324">
        <v>0</v>
      </c>
      <c r="G26" s="324">
        <v>0</v>
      </c>
      <c r="H26" s="324">
        <v>0</v>
      </c>
      <c r="I26" s="324">
        <v>0</v>
      </c>
      <c r="J26" s="324">
        <v>0</v>
      </c>
      <c r="K26" s="324">
        <v>0</v>
      </c>
      <c r="L26" s="324">
        <v>0</v>
      </c>
      <c r="M26" s="336">
        <f t="shared" si="1"/>
        <v>0</v>
      </c>
      <c r="N26" s="341">
        <f t="shared" si="2"/>
        <v>0</v>
      </c>
      <c r="O26" s="56"/>
      <c r="P26" s="336">
        <v>0</v>
      </c>
    </row>
    <row r="27" spans="1:16" ht="12.75" customHeight="1">
      <c r="A27" s="333" t="s">
        <v>185</v>
      </c>
      <c r="B27" s="338">
        <v>0.31481900000000002</v>
      </c>
      <c r="C27" s="324">
        <v>0</v>
      </c>
      <c r="D27" s="324">
        <v>1.248E-3</v>
      </c>
      <c r="E27" s="324">
        <v>0</v>
      </c>
      <c r="F27" s="324">
        <v>2.2262810000000002</v>
      </c>
      <c r="G27" s="324">
        <v>0</v>
      </c>
      <c r="H27" s="324">
        <v>8.3301E-2</v>
      </c>
      <c r="I27" s="324">
        <v>0</v>
      </c>
      <c r="J27" s="324">
        <v>15.664070000000001</v>
      </c>
      <c r="K27" s="324">
        <v>6.7448999999999995E-2</v>
      </c>
      <c r="L27" s="324">
        <v>2.4398439999999999</v>
      </c>
      <c r="M27" s="336">
        <f t="shared" si="1"/>
        <v>20.482193000000002</v>
      </c>
      <c r="N27" s="341">
        <f t="shared" si="2"/>
        <v>20.797012000000002</v>
      </c>
      <c r="O27" s="56"/>
      <c r="P27" s="336">
        <v>0</v>
      </c>
    </row>
    <row r="28" spans="1:16" ht="12.75" customHeight="1">
      <c r="A28" s="333" t="s">
        <v>410</v>
      </c>
      <c r="B28" s="338">
        <v>0</v>
      </c>
      <c r="C28" s="324">
        <v>0</v>
      </c>
      <c r="D28" s="324">
        <v>0</v>
      </c>
      <c r="E28" s="324">
        <v>0</v>
      </c>
      <c r="F28" s="324">
        <v>0</v>
      </c>
      <c r="G28" s="324">
        <v>0</v>
      </c>
      <c r="H28" s="324">
        <v>0</v>
      </c>
      <c r="I28" s="324">
        <v>0</v>
      </c>
      <c r="J28" s="324">
        <v>0</v>
      </c>
      <c r="K28" s="324">
        <v>0</v>
      </c>
      <c r="L28" s="324">
        <v>0</v>
      </c>
      <c r="M28" s="336">
        <f t="shared" si="1"/>
        <v>0</v>
      </c>
      <c r="N28" s="341">
        <f t="shared" si="2"/>
        <v>0</v>
      </c>
      <c r="O28" s="56"/>
      <c r="P28" s="336">
        <v>0</v>
      </c>
    </row>
    <row r="29" spans="1:16" ht="12.75" customHeight="1">
      <c r="A29" s="333" t="s">
        <v>467</v>
      </c>
      <c r="B29" s="338">
        <v>0</v>
      </c>
      <c r="C29" s="324">
        <v>0</v>
      </c>
      <c r="D29" s="324">
        <v>0</v>
      </c>
      <c r="E29" s="324">
        <v>0</v>
      </c>
      <c r="F29" s="324">
        <v>0</v>
      </c>
      <c r="G29" s="324">
        <v>0</v>
      </c>
      <c r="H29" s="324">
        <v>0</v>
      </c>
      <c r="I29" s="324">
        <v>0</v>
      </c>
      <c r="J29" s="324">
        <v>0</v>
      </c>
      <c r="K29" s="324">
        <v>0</v>
      </c>
      <c r="L29" s="324">
        <v>0</v>
      </c>
      <c r="M29" s="336">
        <f t="shared" si="1"/>
        <v>0</v>
      </c>
      <c r="N29" s="341">
        <f t="shared" si="2"/>
        <v>0</v>
      </c>
      <c r="O29" s="56"/>
      <c r="P29" s="336">
        <v>0</v>
      </c>
    </row>
    <row r="30" spans="1:16" ht="12.75" customHeight="1">
      <c r="A30" s="333" t="s">
        <v>468</v>
      </c>
      <c r="B30" s="338">
        <v>0</v>
      </c>
      <c r="C30" s="324">
        <v>0</v>
      </c>
      <c r="D30" s="324">
        <v>0</v>
      </c>
      <c r="E30" s="324">
        <v>0</v>
      </c>
      <c r="F30" s="324">
        <v>0</v>
      </c>
      <c r="G30" s="324">
        <v>0</v>
      </c>
      <c r="H30" s="324">
        <v>0</v>
      </c>
      <c r="I30" s="324">
        <v>0</v>
      </c>
      <c r="J30" s="324">
        <v>0</v>
      </c>
      <c r="K30" s="324">
        <v>0</v>
      </c>
      <c r="L30" s="324">
        <v>0</v>
      </c>
      <c r="M30" s="336">
        <f t="shared" si="1"/>
        <v>0</v>
      </c>
      <c r="N30" s="341">
        <f t="shared" si="2"/>
        <v>0</v>
      </c>
      <c r="O30" s="56"/>
      <c r="P30" s="336">
        <v>0</v>
      </c>
    </row>
    <row r="31" spans="1:16" ht="12.75" customHeight="1">
      <c r="A31" s="333" t="s">
        <v>469</v>
      </c>
      <c r="B31" s="338">
        <v>0</v>
      </c>
      <c r="C31" s="324">
        <v>0</v>
      </c>
      <c r="D31" s="324">
        <v>0</v>
      </c>
      <c r="E31" s="324">
        <v>0</v>
      </c>
      <c r="F31" s="324">
        <v>0</v>
      </c>
      <c r="G31" s="324">
        <v>0</v>
      </c>
      <c r="H31" s="324">
        <v>0</v>
      </c>
      <c r="I31" s="324">
        <v>0</v>
      </c>
      <c r="J31" s="324">
        <v>0</v>
      </c>
      <c r="K31" s="324">
        <v>0</v>
      </c>
      <c r="L31" s="324">
        <v>0</v>
      </c>
      <c r="M31" s="336">
        <f t="shared" si="1"/>
        <v>0</v>
      </c>
      <c r="N31" s="341">
        <f t="shared" si="2"/>
        <v>0</v>
      </c>
      <c r="O31" s="56"/>
      <c r="P31" s="336">
        <v>0</v>
      </c>
    </row>
    <row r="32" spans="1:16" ht="12.75" customHeight="1">
      <c r="A32" s="333" t="s">
        <v>470</v>
      </c>
      <c r="B32" s="338">
        <v>0</v>
      </c>
      <c r="C32" s="324">
        <v>0</v>
      </c>
      <c r="D32" s="324">
        <v>0</v>
      </c>
      <c r="E32" s="324">
        <v>0</v>
      </c>
      <c r="F32" s="324">
        <v>0</v>
      </c>
      <c r="G32" s="324">
        <v>0</v>
      </c>
      <c r="H32" s="324">
        <v>0</v>
      </c>
      <c r="I32" s="324">
        <v>0</v>
      </c>
      <c r="J32" s="324">
        <v>0</v>
      </c>
      <c r="K32" s="324">
        <v>0</v>
      </c>
      <c r="L32" s="324">
        <v>0</v>
      </c>
      <c r="M32" s="336">
        <f t="shared" si="1"/>
        <v>0</v>
      </c>
      <c r="N32" s="341">
        <f t="shared" si="2"/>
        <v>0</v>
      </c>
      <c r="O32" s="56"/>
      <c r="P32" s="336">
        <v>0</v>
      </c>
    </row>
    <row r="33" spans="1:16" ht="12.75" customHeight="1">
      <c r="A33" s="333" t="s">
        <v>471</v>
      </c>
      <c r="B33" s="338">
        <v>0</v>
      </c>
      <c r="C33" s="324">
        <v>0</v>
      </c>
      <c r="D33" s="324">
        <v>0</v>
      </c>
      <c r="E33" s="324">
        <v>0</v>
      </c>
      <c r="F33" s="324">
        <v>0</v>
      </c>
      <c r="G33" s="324">
        <v>0</v>
      </c>
      <c r="H33" s="324">
        <v>0</v>
      </c>
      <c r="I33" s="324">
        <v>0</v>
      </c>
      <c r="J33" s="324">
        <v>0</v>
      </c>
      <c r="K33" s="324">
        <v>0</v>
      </c>
      <c r="L33" s="324">
        <v>0</v>
      </c>
      <c r="M33" s="336">
        <f t="shared" si="1"/>
        <v>0</v>
      </c>
      <c r="N33" s="341">
        <f t="shared" si="2"/>
        <v>0</v>
      </c>
      <c r="O33" s="56"/>
      <c r="P33" s="336">
        <v>0</v>
      </c>
    </row>
    <row r="34" spans="1:16" ht="12.75" customHeight="1">
      <c r="A34" s="333" t="s">
        <v>472</v>
      </c>
      <c r="B34" s="338">
        <v>0</v>
      </c>
      <c r="C34" s="324">
        <v>0</v>
      </c>
      <c r="D34" s="324">
        <v>0</v>
      </c>
      <c r="E34" s="324">
        <v>0</v>
      </c>
      <c r="F34" s="324">
        <v>0</v>
      </c>
      <c r="G34" s="324">
        <v>0</v>
      </c>
      <c r="H34" s="324">
        <v>0</v>
      </c>
      <c r="I34" s="324">
        <v>0</v>
      </c>
      <c r="J34" s="324">
        <v>0</v>
      </c>
      <c r="K34" s="324">
        <v>0</v>
      </c>
      <c r="L34" s="324">
        <v>0</v>
      </c>
      <c r="M34" s="336">
        <f t="shared" si="1"/>
        <v>0</v>
      </c>
      <c r="N34" s="341">
        <f t="shared" si="2"/>
        <v>0</v>
      </c>
      <c r="O34" s="56"/>
      <c r="P34" s="336">
        <v>0</v>
      </c>
    </row>
    <row r="35" spans="1:16" ht="12.75" customHeight="1">
      <c r="A35" s="333" t="s">
        <v>330</v>
      </c>
      <c r="B35" s="338">
        <v>0</v>
      </c>
      <c r="C35" s="324">
        <v>0</v>
      </c>
      <c r="D35" s="324">
        <v>0</v>
      </c>
      <c r="E35" s="324">
        <v>0</v>
      </c>
      <c r="F35" s="324">
        <v>0</v>
      </c>
      <c r="G35" s="324">
        <v>0</v>
      </c>
      <c r="H35" s="324">
        <v>0</v>
      </c>
      <c r="I35" s="324">
        <v>0</v>
      </c>
      <c r="J35" s="324">
        <v>0.45616699999999999</v>
      </c>
      <c r="K35" s="324">
        <v>0</v>
      </c>
      <c r="L35" s="324">
        <v>0</v>
      </c>
      <c r="M35" s="336">
        <f t="shared" si="1"/>
        <v>0.45616699999999999</v>
      </c>
      <c r="N35" s="341">
        <f t="shared" si="2"/>
        <v>0.45616699999999999</v>
      </c>
      <c r="O35" s="56"/>
      <c r="P35" s="336">
        <v>0</v>
      </c>
    </row>
    <row r="36" spans="1:16" ht="12.75" customHeight="1">
      <c r="A36" s="333" t="s">
        <v>636</v>
      </c>
      <c r="B36" s="338">
        <v>927.87195399999996</v>
      </c>
      <c r="C36" s="324">
        <v>0</v>
      </c>
      <c r="D36" s="324">
        <v>0</v>
      </c>
      <c r="E36" s="324">
        <v>0</v>
      </c>
      <c r="F36" s="324">
        <v>0</v>
      </c>
      <c r="G36" s="324">
        <v>0</v>
      </c>
      <c r="H36" s="324">
        <v>0</v>
      </c>
      <c r="I36" s="324">
        <v>0</v>
      </c>
      <c r="J36" s="324">
        <v>2.081E-3</v>
      </c>
      <c r="K36" s="324">
        <v>0</v>
      </c>
      <c r="L36" s="324">
        <v>0</v>
      </c>
      <c r="M36" s="336">
        <f t="shared" si="1"/>
        <v>2.081E-3</v>
      </c>
      <c r="N36" s="341">
        <f t="shared" si="2"/>
        <v>927.87403499999994</v>
      </c>
      <c r="O36" s="56"/>
      <c r="P36" s="336">
        <v>0</v>
      </c>
    </row>
    <row r="37" spans="1:16" ht="12.75" customHeight="1">
      <c r="A37" s="333" t="s">
        <v>332</v>
      </c>
      <c r="B37" s="338">
        <v>0</v>
      </c>
      <c r="C37" s="324">
        <v>0</v>
      </c>
      <c r="D37" s="324">
        <v>0</v>
      </c>
      <c r="E37" s="324">
        <v>0</v>
      </c>
      <c r="F37" s="324">
        <v>0</v>
      </c>
      <c r="G37" s="324">
        <v>0</v>
      </c>
      <c r="H37" s="324">
        <v>0</v>
      </c>
      <c r="I37" s="324">
        <v>0</v>
      </c>
      <c r="J37" s="324">
        <v>0</v>
      </c>
      <c r="K37" s="324">
        <v>0</v>
      </c>
      <c r="L37" s="324">
        <v>0</v>
      </c>
      <c r="M37" s="336">
        <f t="shared" si="1"/>
        <v>0</v>
      </c>
      <c r="N37" s="341">
        <f t="shared" si="2"/>
        <v>0</v>
      </c>
      <c r="O37" s="56"/>
      <c r="P37" s="336">
        <v>0</v>
      </c>
    </row>
    <row r="38" spans="1:16" ht="12.75" customHeight="1">
      <c r="A38" s="333" t="s">
        <v>414</v>
      </c>
      <c r="B38" s="338">
        <v>0</v>
      </c>
      <c r="C38" s="324">
        <v>0</v>
      </c>
      <c r="D38" s="324">
        <v>0</v>
      </c>
      <c r="E38" s="324">
        <v>0</v>
      </c>
      <c r="F38" s="324">
        <v>0</v>
      </c>
      <c r="G38" s="324">
        <v>0</v>
      </c>
      <c r="H38" s="324">
        <v>0</v>
      </c>
      <c r="I38" s="324">
        <v>0</v>
      </c>
      <c r="J38" s="324">
        <v>0</v>
      </c>
      <c r="K38" s="324">
        <v>0</v>
      </c>
      <c r="L38" s="324">
        <v>0</v>
      </c>
      <c r="M38" s="336">
        <f t="shared" si="1"/>
        <v>0</v>
      </c>
      <c r="N38" s="341">
        <f t="shared" si="2"/>
        <v>0</v>
      </c>
      <c r="O38" s="56"/>
      <c r="P38" s="336">
        <v>0</v>
      </c>
    </row>
    <row r="39" spans="1:16" ht="12.75" customHeight="1">
      <c r="A39" s="333" t="s">
        <v>473</v>
      </c>
      <c r="B39" s="338">
        <v>0</v>
      </c>
      <c r="C39" s="324">
        <v>0</v>
      </c>
      <c r="D39" s="324">
        <v>0</v>
      </c>
      <c r="E39" s="324">
        <v>0</v>
      </c>
      <c r="F39" s="324">
        <v>0</v>
      </c>
      <c r="G39" s="324">
        <v>0</v>
      </c>
      <c r="H39" s="324">
        <v>0</v>
      </c>
      <c r="I39" s="324">
        <v>0</v>
      </c>
      <c r="J39" s="324">
        <v>0</v>
      </c>
      <c r="K39" s="324">
        <v>0</v>
      </c>
      <c r="L39" s="324">
        <v>0</v>
      </c>
      <c r="M39" s="336">
        <f t="shared" si="1"/>
        <v>0</v>
      </c>
      <c r="N39" s="341">
        <f t="shared" si="2"/>
        <v>0</v>
      </c>
      <c r="O39" s="56"/>
      <c r="P39" s="336">
        <v>0</v>
      </c>
    </row>
    <row r="40" spans="1:16" ht="12.75" customHeight="1">
      <c r="A40" s="333" t="s">
        <v>475</v>
      </c>
      <c r="B40" s="338">
        <v>0</v>
      </c>
      <c r="C40" s="324">
        <v>0</v>
      </c>
      <c r="D40" s="324">
        <v>0</v>
      </c>
      <c r="E40" s="324">
        <v>0</v>
      </c>
      <c r="F40" s="324">
        <v>0</v>
      </c>
      <c r="G40" s="324">
        <v>0</v>
      </c>
      <c r="H40" s="324">
        <v>0</v>
      </c>
      <c r="I40" s="324">
        <v>0</v>
      </c>
      <c r="J40" s="324">
        <v>0</v>
      </c>
      <c r="K40" s="324">
        <v>0</v>
      </c>
      <c r="L40" s="324">
        <v>0</v>
      </c>
      <c r="M40" s="336">
        <f t="shared" si="1"/>
        <v>0</v>
      </c>
      <c r="N40" s="341">
        <f t="shared" si="2"/>
        <v>0</v>
      </c>
      <c r="O40" s="56"/>
      <c r="P40" s="336">
        <v>0</v>
      </c>
    </row>
    <row r="41" spans="1:16" ht="12.75" customHeight="1">
      <c r="A41" s="333" t="s">
        <v>407</v>
      </c>
      <c r="B41" s="338">
        <v>0</v>
      </c>
      <c r="C41" s="324">
        <v>0</v>
      </c>
      <c r="D41" s="324">
        <v>0</v>
      </c>
      <c r="E41" s="324">
        <v>0</v>
      </c>
      <c r="F41" s="324">
        <v>0</v>
      </c>
      <c r="G41" s="324">
        <v>0</v>
      </c>
      <c r="H41" s="324">
        <v>0</v>
      </c>
      <c r="I41" s="324">
        <v>0</v>
      </c>
      <c r="J41" s="324">
        <v>0</v>
      </c>
      <c r="K41" s="324">
        <v>0</v>
      </c>
      <c r="L41" s="324">
        <v>0</v>
      </c>
      <c r="M41" s="336">
        <f t="shared" si="1"/>
        <v>0</v>
      </c>
      <c r="N41" s="341">
        <f t="shared" si="2"/>
        <v>0</v>
      </c>
      <c r="O41" s="56"/>
      <c r="P41" s="336">
        <v>0</v>
      </c>
    </row>
    <row r="42" spans="1:16" ht="12.75" customHeight="1">
      <c r="A42" s="333" t="s">
        <v>474</v>
      </c>
      <c r="B42" s="338">
        <v>0</v>
      </c>
      <c r="C42" s="324">
        <v>0</v>
      </c>
      <c r="D42" s="324">
        <v>0</v>
      </c>
      <c r="E42" s="324">
        <v>0</v>
      </c>
      <c r="F42" s="324">
        <v>0</v>
      </c>
      <c r="G42" s="324">
        <v>0</v>
      </c>
      <c r="H42" s="324">
        <v>0</v>
      </c>
      <c r="I42" s="324">
        <v>0</v>
      </c>
      <c r="J42" s="324">
        <v>0</v>
      </c>
      <c r="K42" s="324">
        <v>0</v>
      </c>
      <c r="L42" s="324">
        <v>0</v>
      </c>
      <c r="M42" s="336">
        <f t="shared" si="1"/>
        <v>0</v>
      </c>
      <c r="N42" s="341">
        <f t="shared" si="2"/>
        <v>0</v>
      </c>
      <c r="O42" s="56"/>
      <c r="P42" s="336">
        <v>0</v>
      </c>
    </row>
    <row r="43" spans="1:16" ht="12.75" customHeight="1">
      <c r="A43" s="333" t="s">
        <v>186</v>
      </c>
      <c r="B43" s="338">
        <v>0.12059499999999999</v>
      </c>
      <c r="C43" s="324">
        <v>0</v>
      </c>
      <c r="D43" s="324">
        <v>2.6840000000000002E-3</v>
      </c>
      <c r="E43" s="324">
        <v>3.0860000000000002E-3</v>
      </c>
      <c r="F43" s="324">
        <v>0</v>
      </c>
      <c r="G43" s="324">
        <v>0</v>
      </c>
      <c r="H43" s="324">
        <v>0</v>
      </c>
      <c r="I43" s="324">
        <v>0</v>
      </c>
      <c r="J43" s="324">
        <v>4.6911880000000004</v>
      </c>
      <c r="K43" s="324">
        <v>0.15945100000000001</v>
      </c>
      <c r="L43" s="324">
        <v>0.106401</v>
      </c>
      <c r="M43" s="336">
        <f t="shared" si="1"/>
        <v>4.9628100000000002</v>
      </c>
      <c r="N43" s="341">
        <f t="shared" si="2"/>
        <v>5.083405</v>
      </c>
      <c r="O43" s="56"/>
      <c r="P43" s="336">
        <v>0</v>
      </c>
    </row>
    <row r="44" spans="1:16" ht="12.75" customHeight="1">
      <c r="A44" s="333" t="s">
        <v>454</v>
      </c>
      <c r="B44" s="338">
        <v>0</v>
      </c>
      <c r="C44" s="324">
        <v>0</v>
      </c>
      <c r="D44" s="324">
        <v>0</v>
      </c>
      <c r="E44" s="324">
        <v>0</v>
      </c>
      <c r="F44" s="324">
        <v>0</v>
      </c>
      <c r="G44" s="324">
        <v>0</v>
      </c>
      <c r="H44" s="324">
        <v>0</v>
      </c>
      <c r="I44" s="324">
        <v>0</v>
      </c>
      <c r="J44" s="324">
        <v>0</v>
      </c>
      <c r="K44" s="324">
        <v>0</v>
      </c>
      <c r="L44" s="324">
        <v>0</v>
      </c>
      <c r="M44" s="336">
        <f t="shared" si="1"/>
        <v>0</v>
      </c>
      <c r="N44" s="341">
        <f t="shared" si="2"/>
        <v>0</v>
      </c>
      <c r="O44" s="56"/>
      <c r="P44" s="336">
        <v>0</v>
      </c>
    </row>
    <row r="45" spans="1:16" ht="12.75" customHeight="1">
      <c r="A45" s="333" t="s">
        <v>476</v>
      </c>
      <c r="B45" s="338">
        <v>0</v>
      </c>
      <c r="C45" s="324">
        <v>0</v>
      </c>
      <c r="D45" s="324">
        <v>0</v>
      </c>
      <c r="E45" s="324">
        <v>0</v>
      </c>
      <c r="F45" s="324">
        <v>0</v>
      </c>
      <c r="G45" s="324">
        <v>0</v>
      </c>
      <c r="H45" s="324">
        <v>0</v>
      </c>
      <c r="I45" s="324">
        <v>0</v>
      </c>
      <c r="J45" s="324">
        <v>0</v>
      </c>
      <c r="K45" s="324">
        <v>0</v>
      </c>
      <c r="L45" s="324">
        <v>0</v>
      </c>
      <c r="M45" s="336">
        <f t="shared" si="1"/>
        <v>0</v>
      </c>
      <c r="N45" s="341">
        <f t="shared" si="2"/>
        <v>0</v>
      </c>
      <c r="O45" s="56"/>
      <c r="P45" s="336">
        <v>0</v>
      </c>
    </row>
    <row r="46" spans="1:16" ht="12.75" customHeight="1">
      <c r="A46" s="333" t="s">
        <v>209</v>
      </c>
      <c r="B46" s="338">
        <v>0</v>
      </c>
      <c r="C46" s="324">
        <v>0</v>
      </c>
      <c r="D46" s="324">
        <v>0</v>
      </c>
      <c r="E46" s="324">
        <v>0</v>
      </c>
      <c r="F46" s="324">
        <v>0</v>
      </c>
      <c r="G46" s="324">
        <v>0</v>
      </c>
      <c r="H46" s="324">
        <v>0</v>
      </c>
      <c r="I46" s="324">
        <v>0</v>
      </c>
      <c r="J46" s="324">
        <v>3.1610000000000002E-3</v>
      </c>
      <c r="K46" s="324">
        <v>0</v>
      </c>
      <c r="L46" s="324">
        <v>0</v>
      </c>
      <c r="M46" s="336">
        <f t="shared" si="1"/>
        <v>3.1610000000000002E-3</v>
      </c>
      <c r="N46" s="341">
        <f t="shared" si="2"/>
        <v>3.1610000000000002E-3</v>
      </c>
      <c r="O46" s="56"/>
      <c r="P46" s="336">
        <v>0</v>
      </c>
    </row>
    <row r="47" spans="1:16" ht="12.75" customHeight="1">
      <c r="A47" s="333" t="s">
        <v>637</v>
      </c>
      <c r="B47" s="338">
        <v>1.6441999999999998E-2</v>
      </c>
      <c r="C47" s="324">
        <v>0.90730299999999997</v>
      </c>
      <c r="D47" s="324">
        <v>101.197639</v>
      </c>
      <c r="E47" s="324">
        <v>0</v>
      </c>
      <c r="F47" s="324">
        <v>529.80848700000001</v>
      </c>
      <c r="G47" s="324">
        <v>0</v>
      </c>
      <c r="H47" s="324">
        <v>2111.9404519999998</v>
      </c>
      <c r="I47" s="324">
        <v>5.135688</v>
      </c>
      <c r="J47" s="324">
        <v>24.612556999999999</v>
      </c>
      <c r="K47" s="324">
        <v>65.084446999999997</v>
      </c>
      <c r="L47" s="324">
        <v>10.816898999999999</v>
      </c>
      <c r="M47" s="336">
        <f t="shared" si="1"/>
        <v>2849.5034719999999</v>
      </c>
      <c r="N47" s="341">
        <f t="shared" si="2"/>
        <v>2849.519914</v>
      </c>
      <c r="O47" s="56"/>
      <c r="P47" s="336">
        <v>0</v>
      </c>
    </row>
    <row r="48" spans="1:16" ht="12.75" customHeight="1">
      <c r="A48" s="333" t="s">
        <v>393</v>
      </c>
      <c r="B48" s="338">
        <v>9.2069999999999999E-3</v>
      </c>
      <c r="C48" s="324">
        <v>3.5620000000000001E-3</v>
      </c>
      <c r="D48" s="324">
        <v>27.512536999999998</v>
      </c>
      <c r="E48" s="324">
        <v>0</v>
      </c>
      <c r="F48" s="324">
        <v>184.02992</v>
      </c>
      <c r="G48" s="324">
        <v>0</v>
      </c>
      <c r="H48" s="324">
        <v>502.45905599999998</v>
      </c>
      <c r="I48" s="324">
        <v>1.208512</v>
      </c>
      <c r="J48" s="324">
        <v>0.47542299999999998</v>
      </c>
      <c r="K48" s="324">
        <v>21.460349000000001</v>
      </c>
      <c r="L48" s="324">
        <v>0.41787999999999997</v>
      </c>
      <c r="M48" s="336">
        <f t="shared" si="1"/>
        <v>737.56723899999997</v>
      </c>
      <c r="N48" s="341">
        <f t="shared" si="2"/>
        <v>737.57644599999992</v>
      </c>
      <c r="O48" s="56"/>
      <c r="P48" s="336">
        <v>0</v>
      </c>
    </row>
    <row r="49" spans="1:16" ht="12.75" customHeight="1">
      <c r="A49" s="333" t="s">
        <v>349</v>
      </c>
      <c r="B49" s="338">
        <v>0</v>
      </c>
      <c r="C49" s="324">
        <v>0</v>
      </c>
      <c r="D49" s="324">
        <v>0</v>
      </c>
      <c r="E49" s="324">
        <v>0</v>
      </c>
      <c r="F49" s="324">
        <v>0</v>
      </c>
      <c r="G49" s="324">
        <v>0</v>
      </c>
      <c r="H49" s="324">
        <v>0</v>
      </c>
      <c r="I49" s="324">
        <v>0</v>
      </c>
      <c r="J49" s="324">
        <v>0</v>
      </c>
      <c r="K49" s="324">
        <v>0</v>
      </c>
      <c r="L49" s="324">
        <v>0</v>
      </c>
      <c r="M49" s="336">
        <f t="shared" si="1"/>
        <v>0</v>
      </c>
      <c r="N49" s="341">
        <f t="shared" si="2"/>
        <v>0</v>
      </c>
      <c r="O49" s="56"/>
      <c r="P49" s="336">
        <v>0</v>
      </c>
    </row>
    <row r="50" spans="1:16" ht="12.75" customHeight="1">
      <c r="A50" s="333" t="s">
        <v>394</v>
      </c>
      <c r="B50" s="338">
        <v>0</v>
      </c>
      <c r="C50" s="324">
        <v>0</v>
      </c>
      <c r="D50" s="324">
        <v>0</v>
      </c>
      <c r="E50" s="324">
        <v>0</v>
      </c>
      <c r="F50" s="324">
        <v>0</v>
      </c>
      <c r="G50" s="324">
        <v>0</v>
      </c>
      <c r="H50" s="324">
        <v>0</v>
      </c>
      <c r="I50" s="324">
        <v>0</v>
      </c>
      <c r="J50" s="324">
        <v>0</v>
      </c>
      <c r="K50" s="324">
        <v>0</v>
      </c>
      <c r="L50" s="324">
        <v>0</v>
      </c>
      <c r="M50" s="336">
        <f t="shared" si="1"/>
        <v>0</v>
      </c>
      <c r="N50" s="341">
        <f t="shared" si="2"/>
        <v>0</v>
      </c>
      <c r="O50" s="56"/>
      <c r="P50" s="336">
        <v>0</v>
      </c>
    </row>
    <row r="51" spans="1:16" ht="12.75" customHeight="1">
      <c r="A51" s="333" t="s">
        <v>550</v>
      </c>
      <c r="B51" s="338">
        <v>0</v>
      </c>
      <c r="C51" s="324">
        <v>0</v>
      </c>
      <c r="D51" s="324">
        <v>0</v>
      </c>
      <c r="E51" s="324">
        <v>0</v>
      </c>
      <c r="F51" s="324">
        <v>0</v>
      </c>
      <c r="G51" s="324">
        <v>0</v>
      </c>
      <c r="H51" s="324">
        <v>0</v>
      </c>
      <c r="I51" s="324">
        <v>0</v>
      </c>
      <c r="J51" s="324">
        <v>0</v>
      </c>
      <c r="K51" s="324">
        <v>0</v>
      </c>
      <c r="L51" s="324">
        <v>0</v>
      </c>
      <c r="M51" s="336">
        <f t="shared" si="1"/>
        <v>0</v>
      </c>
      <c r="N51" s="341">
        <f t="shared" si="2"/>
        <v>0</v>
      </c>
      <c r="O51" s="56"/>
      <c r="P51" s="336">
        <v>0</v>
      </c>
    </row>
    <row r="52" spans="1:16" ht="12.75" customHeight="1">
      <c r="A52" s="333" t="s">
        <v>477</v>
      </c>
      <c r="B52" s="338">
        <v>0</v>
      </c>
      <c r="C52" s="324">
        <v>0</v>
      </c>
      <c r="D52" s="324">
        <v>0</v>
      </c>
      <c r="E52" s="324">
        <v>0</v>
      </c>
      <c r="F52" s="324">
        <v>0</v>
      </c>
      <c r="G52" s="324">
        <v>0</v>
      </c>
      <c r="H52" s="324">
        <v>0</v>
      </c>
      <c r="I52" s="324">
        <v>0</v>
      </c>
      <c r="J52" s="324">
        <v>0</v>
      </c>
      <c r="K52" s="324">
        <v>0</v>
      </c>
      <c r="L52" s="324">
        <v>0</v>
      </c>
      <c r="M52" s="336">
        <f t="shared" si="1"/>
        <v>0</v>
      </c>
      <c r="N52" s="341">
        <f t="shared" si="2"/>
        <v>0</v>
      </c>
      <c r="O52" s="56"/>
      <c r="P52" s="336">
        <v>0</v>
      </c>
    </row>
    <row r="53" spans="1:16" ht="12.75" customHeight="1">
      <c r="A53" s="333" t="s">
        <v>334</v>
      </c>
      <c r="B53" s="338">
        <v>262.044648</v>
      </c>
      <c r="C53" s="324">
        <v>0</v>
      </c>
      <c r="D53" s="324">
        <v>0</v>
      </c>
      <c r="E53" s="324">
        <v>0</v>
      </c>
      <c r="F53" s="324">
        <v>0</v>
      </c>
      <c r="G53" s="324">
        <v>0</v>
      </c>
      <c r="H53" s="324">
        <v>0</v>
      </c>
      <c r="I53" s="324">
        <v>0</v>
      </c>
      <c r="J53" s="324">
        <v>0</v>
      </c>
      <c r="K53" s="324">
        <v>0</v>
      </c>
      <c r="L53" s="324">
        <v>0</v>
      </c>
      <c r="M53" s="336">
        <f t="shared" si="1"/>
        <v>0</v>
      </c>
      <c r="N53" s="341">
        <f t="shared" si="2"/>
        <v>262.044648</v>
      </c>
      <c r="O53" s="56"/>
      <c r="P53" s="336">
        <v>0</v>
      </c>
    </row>
    <row r="54" spans="1:16" ht="12.75" customHeight="1">
      <c r="A54" s="333" t="s">
        <v>478</v>
      </c>
      <c r="B54" s="338">
        <v>0</v>
      </c>
      <c r="C54" s="324">
        <v>0</v>
      </c>
      <c r="D54" s="324">
        <v>0</v>
      </c>
      <c r="E54" s="324">
        <v>0</v>
      </c>
      <c r="F54" s="324">
        <v>0</v>
      </c>
      <c r="G54" s="324">
        <v>0</v>
      </c>
      <c r="H54" s="324">
        <v>0</v>
      </c>
      <c r="I54" s="324">
        <v>0</v>
      </c>
      <c r="J54" s="324">
        <v>0</v>
      </c>
      <c r="K54" s="324">
        <v>0</v>
      </c>
      <c r="L54" s="324">
        <v>0</v>
      </c>
      <c r="M54" s="336">
        <f t="shared" si="1"/>
        <v>0</v>
      </c>
      <c r="N54" s="341">
        <f t="shared" si="2"/>
        <v>0</v>
      </c>
      <c r="O54" s="56"/>
      <c r="P54" s="336">
        <v>0</v>
      </c>
    </row>
    <row r="55" spans="1:16" ht="12.75" customHeight="1">
      <c r="A55" s="333" t="s">
        <v>479</v>
      </c>
      <c r="B55" s="338">
        <v>0</v>
      </c>
      <c r="C55" s="324">
        <v>0</v>
      </c>
      <c r="D55" s="324">
        <v>0</v>
      </c>
      <c r="E55" s="324">
        <v>0</v>
      </c>
      <c r="F55" s="324">
        <v>0</v>
      </c>
      <c r="G55" s="324">
        <v>0</v>
      </c>
      <c r="H55" s="324">
        <v>0</v>
      </c>
      <c r="I55" s="324">
        <v>0</v>
      </c>
      <c r="J55" s="324">
        <v>0</v>
      </c>
      <c r="K55" s="324">
        <v>0</v>
      </c>
      <c r="L55" s="324">
        <v>0</v>
      </c>
      <c r="M55" s="336">
        <f t="shared" si="1"/>
        <v>0</v>
      </c>
      <c r="N55" s="341">
        <f t="shared" si="2"/>
        <v>0</v>
      </c>
      <c r="O55" s="56"/>
      <c r="P55" s="336">
        <v>0</v>
      </c>
    </row>
    <row r="56" spans="1:16" ht="12.75" customHeight="1">
      <c r="A56" s="333" t="s">
        <v>551</v>
      </c>
      <c r="B56" s="338">
        <v>0</v>
      </c>
      <c r="C56" s="324">
        <v>0</v>
      </c>
      <c r="D56" s="324">
        <v>0</v>
      </c>
      <c r="E56" s="324">
        <v>0</v>
      </c>
      <c r="F56" s="324">
        <v>0</v>
      </c>
      <c r="G56" s="324">
        <v>0</v>
      </c>
      <c r="H56" s="324">
        <v>0</v>
      </c>
      <c r="I56" s="324">
        <v>0</v>
      </c>
      <c r="J56" s="324">
        <v>0</v>
      </c>
      <c r="K56" s="324">
        <v>0</v>
      </c>
      <c r="L56" s="324">
        <v>0</v>
      </c>
      <c r="M56" s="336">
        <f t="shared" si="1"/>
        <v>0</v>
      </c>
      <c r="N56" s="341">
        <f t="shared" si="2"/>
        <v>0</v>
      </c>
      <c r="O56" s="56"/>
      <c r="P56" s="336">
        <v>0</v>
      </c>
    </row>
    <row r="57" spans="1:16" ht="12.75" customHeight="1">
      <c r="A57" s="333" t="s">
        <v>328</v>
      </c>
      <c r="B57" s="338">
        <v>0</v>
      </c>
      <c r="C57" s="324">
        <v>0</v>
      </c>
      <c r="D57" s="324">
        <v>0</v>
      </c>
      <c r="E57" s="324">
        <v>0</v>
      </c>
      <c r="F57" s="324">
        <v>0</v>
      </c>
      <c r="G57" s="324">
        <v>0</v>
      </c>
      <c r="H57" s="324">
        <v>0.31429200000000002</v>
      </c>
      <c r="I57" s="324">
        <v>0</v>
      </c>
      <c r="J57" s="324">
        <v>0</v>
      </c>
      <c r="K57" s="324">
        <v>0.161193</v>
      </c>
      <c r="L57" s="324">
        <v>0</v>
      </c>
      <c r="M57" s="336">
        <f t="shared" si="1"/>
        <v>0.47548500000000005</v>
      </c>
      <c r="N57" s="341">
        <f t="shared" si="2"/>
        <v>0.47548500000000005</v>
      </c>
      <c r="O57" s="56"/>
      <c r="P57" s="336">
        <v>0</v>
      </c>
    </row>
    <row r="58" spans="1:16" ht="12.75" customHeight="1">
      <c r="A58" s="333" t="s">
        <v>480</v>
      </c>
      <c r="B58" s="338">
        <v>0</v>
      </c>
      <c r="C58" s="324">
        <v>0</v>
      </c>
      <c r="D58" s="324">
        <v>0</v>
      </c>
      <c r="E58" s="324">
        <v>0</v>
      </c>
      <c r="F58" s="324">
        <v>0</v>
      </c>
      <c r="G58" s="324">
        <v>0</v>
      </c>
      <c r="H58" s="324">
        <v>0</v>
      </c>
      <c r="I58" s="324">
        <v>0</v>
      </c>
      <c r="J58" s="324">
        <v>0</v>
      </c>
      <c r="K58" s="324">
        <v>0</v>
      </c>
      <c r="L58" s="324">
        <v>0</v>
      </c>
      <c r="M58" s="336">
        <f t="shared" si="1"/>
        <v>0</v>
      </c>
      <c r="N58" s="341">
        <f t="shared" si="2"/>
        <v>0</v>
      </c>
      <c r="O58" s="56"/>
      <c r="P58" s="336">
        <v>0</v>
      </c>
    </row>
    <row r="59" spans="1:16" ht="12.75" customHeight="1">
      <c r="A59" s="333" t="s">
        <v>481</v>
      </c>
      <c r="B59" s="338">
        <v>0</v>
      </c>
      <c r="C59" s="324">
        <v>0</v>
      </c>
      <c r="D59" s="324">
        <v>0</v>
      </c>
      <c r="E59" s="324">
        <v>0</v>
      </c>
      <c r="F59" s="324">
        <v>0</v>
      </c>
      <c r="G59" s="324">
        <v>0</v>
      </c>
      <c r="H59" s="324">
        <v>0</v>
      </c>
      <c r="I59" s="324">
        <v>3.4022999999999998E-2</v>
      </c>
      <c r="J59" s="324">
        <v>0.10736</v>
      </c>
      <c r="K59" s="324">
        <v>0</v>
      </c>
      <c r="L59" s="324">
        <v>0</v>
      </c>
      <c r="M59" s="336">
        <f t="shared" si="1"/>
        <v>0.14138299999999998</v>
      </c>
      <c r="N59" s="341">
        <f t="shared" si="2"/>
        <v>0.14138299999999998</v>
      </c>
      <c r="O59" s="56"/>
      <c r="P59" s="336">
        <v>0</v>
      </c>
    </row>
    <row r="60" spans="1:16" ht="12.75" customHeight="1">
      <c r="A60" s="333" t="s">
        <v>202</v>
      </c>
      <c r="B60" s="338">
        <v>0</v>
      </c>
      <c r="C60" s="324">
        <v>0</v>
      </c>
      <c r="D60" s="324">
        <v>0</v>
      </c>
      <c r="E60" s="324">
        <v>0</v>
      </c>
      <c r="F60" s="324">
        <v>0</v>
      </c>
      <c r="G60" s="324">
        <v>0</v>
      </c>
      <c r="H60" s="324">
        <v>0</v>
      </c>
      <c r="I60" s="324">
        <v>0</v>
      </c>
      <c r="J60" s="324">
        <v>2.2901000000000001E-2</v>
      </c>
      <c r="K60" s="324">
        <v>0.15570200000000001</v>
      </c>
      <c r="L60" s="324">
        <v>0</v>
      </c>
      <c r="M60" s="336">
        <f t="shared" si="1"/>
        <v>0.17860300000000001</v>
      </c>
      <c r="N60" s="341">
        <f t="shared" si="2"/>
        <v>0.17860300000000001</v>
      </c>
      <c r="O60" s="56"/>
      <c r="P60" s="336">
        <v>0</v>
      </c>
    </row>
    <row r="61" spans="1:16" ht="12.75" customHeight="1">
      <c r="A61" s="333" t="s">
        <v>187</v>
      </c>
      <c r="B61" s="338">
        <v>3.0567E-2</v>
      </c>
      <c r="C61" s="324">
        <v>0</v>
      </c>
      <c r="D61" s="324">
        <v>0</v>
      </c>
      <c r="E61" s="324">
        <v>0</v>
      </c>
      <c r="F61" s="324">
        <v>0</v>
      </c>
      <c r="G61" s="324">
        <v>0</v>
      </c>
      <c r="H61" s="324">
        <v>0</v>
      </c>
      <c r="I61" s="324">
        <v>0</v>
      </c>
      <c r="J61" s="324">
        <v>0.67591199999999996</v>
      </c>
      <c r="K61" s="324">
        <v>0</v>
      </c>
      <c r="L61" s="324">
        <v>2.4229999999999998E-3</v>
      </c>
      <c r="M61" s="336">
        <f t="shared" si="1"/>
        <v>0.67833499999999991</v>
      </c>
      <c r="N61" s="341">
        <f t="shared" si="2"/>
        <v>0.70890199999999992</v>
      </c>
      <c r="O61" s="56"/>
      <c r="P61" s="336">
        <v>0</v>
      </c>
    </row>
    <row r="62" spans="1:16" ht="12.75" customHeight="1">
      <c r="A62" s="333" t="s">
        <v>482</v>
      </c>
      <c r="B62" s="338">
        <v>0</v>
      </c>
      <c r="C62" s="324">
        <v>0</v>
      </c>
      <c r="D62" s="324">
        <v>0</v>
      </c>
      <c r="E62" s="324">
        <v>0</v>
      </c>
      <c r="F62" s="324">
        <v>0</v>
      </c>
      <c r="G62" s="324">
        <v>0</v>
      </c>
      <c r="H62" s="324">
        <v>0</v>
      </c>
      <c r="I62" s="324">
        <v>0</v>
      </c>
      <c r="J62" s="324">
        <v>0</v>
      </c>
      <c r="K62" s="324">
        <v>0</v>
      </c>
      <c r="L62" s="324">
        <v>0</v>
      </c>
      <c r="M62" s="336">
        <f t="shared" si="1"/>
        <v>0</v>
      </c>
      <c r="N62" s="341">
        <f t="shared" si="2"/>
        <v>0</v>
      </c>
      <c r="O62" s="56"/>
      <c r="P62" s="336">
        <v>0</v>
      </c>
    </row>
    <row r="63" spans="1:16" ht="12.75" customHeight="1">
      <c r="A63" s="333" t="s">
        <v>483</v>
      </c>
      <c r="B63" s="338">
        <v>0</v>
      </c>
      <c r="C63" s="324">
        <v>0</v>
      </c>
      <c r="D63" s="324">
        <v>0</v>
      </c>
      <c r="E63" s="324">
        <v>0</v>
      </c>
      <c r="F63" s="324">
        <v>0</v>
      </c>
      <c r="G63" s="324">
        <v>0</v>
      </c>
      <c r="H63" s="324">
        <v>0</v>
      </c>
      <c r="I63" s="324">
        <v>0</v>
      </c>
      <c r="J63" s="324">
        <v>0</v>
      </c>
      <c r="K63" s="324">
        <v>0</v>
      </c>
      <c r="L63" s="324">
        <v>0</v>
      </c>
      <c r="M63" s="336">
        <f t="shared" si="1"/>
        <v>0</v>
      </c>
      <c r="N63" s="341">
        <f t="shared" si="2"/>
        <v>0</v>
      </c>
      <c r="O63" s="56"/>
      <c r="P63" s="336">
        <v>0</v>
      </c>
    </row>
    <row r="64" spans="1:16" ht="12.75" customHeight="1">
      <c r="A64" s="333" t="s">
        <v>484</v>
      </c>
      <c r="B64" s="338">
        <v>0</v>
      </c>
      <c r="C64" s="324">
        <v>0</v>
      </c>
      <c r="D64" s="324">
        <v>0</v>
      </c>
      <c r="E64" s="324">
        <v>0</v>
      </c>
      <c r="F64" s="324">
        <v>0</v>
      </c>
      <c r="G64" s="324">
        <v>0</v>
      </c>
      <c r="H64" s="324">
        <v>0</v>
      </c>
      <c r="I64" s="324">
        <v>0</v>
      </c>
      <c r="J64" s="324">
        <v>0</v>
      </c>
      <c r="K64" s="324">
        <v>0</v>
      </c>
      <c r="L64" s="324">
        <v>0</v>
      </c>
      <c r="M64" s="336">
        <f t="shared" si="1"/>
        <v>0</v>
      </c>
      <c r="N64" s="341">
        <f t="shared" si="2"/>
        <v>0</v>
      </c>
      <c r="O64" s="56"/>
      <c r="P64" s="336">
        <v>0</v>
      </c>
    </row>
    <row r="65" spans="1:16" ht="12.75" customHeight="1">
      <c r="A65" s="333" t="s">
        <v>485</v>
      </c>
      <c r="B65" s="338">
        <v>0</v>
      </c>
      <c r="C65" s="324">
        <v>0</v>
      </c>
      <c r="D65" s="324">
        <v>0</v>
      </c>
      <c r="E65" s="324">
        <v>0</v>
      </c>
      <c r="F65" s="324">
        <v>0</v>
      </c>
      <c r="G65" s="324">
        <v>0</v>
      </c>
      <c r="H65" s="324">
        <v>0</v>
      </c>
      <c r="I65" s="324">
        <v>0</v>
      </c>
      <c r="J65" s="324">
        <v>0</v>
      </c>
      <c r="K65" s="324">
        <v>0</v>
      </c>
      <c r="L65" s="324">
        <v>0</v>
      </c>
      <c r="M65" s="336">
        <f t="shared" si="1"/>
        <v>0</v>
      </c>
      <c r="N65" s="341">
        <f t="shared" si="2"/>
        <v>0</v>
      </c>
      <c r="O65" s="56"/>
      <c r="P65" s="336">
        <v>0</v>
      </c>
    </row>
    <row r="66" spans="1:16" ht="12.75" customHeight="1">
      <c r="A66" s="333" t="s">
        <v>329</v>
      </c>
      <c r="B66" s="338">
        <v>0</v>
      </c>
      <c r="C66" s="324">
        <v>0</v>
      </c>
      <c r="D66" s="324">
        <v>0</v>
      </c>
      <c r="E66" s="324">
        <v>0</v>
      </c>
      <c r="F66" s="324">
        <v>0</v>
      </c>
      <c r="G66" s="324">
        <v>0</v>
      </c>
      <c r="H66" s="324">
        <v>0</v>
      </c>
      <c r="I66" s="324">
        <v>0</v>
      </c>
      <c r="J66" s="324">
        <v>0.51293999999999995</v>
      </c>
      <c r="K66" s="324">
        <v>0</v>
      </c>
      <c r="L66" s="324">
        <v>0</v>
      </c>
      <c r="M66" s="336">
        <f t="shared" si="1"/>
        <v>0.51293999999999995</v>
      </c>
      <c r="N66" s="341">
        <f t="shared" si="2"/>
        <v>0.51293999999999995</v>
      </c>
      <c r="O66" s="56"/>
      <c r="P66" s="336">
        <v>0</v>
      </c>
    </row>
    <row r="67" spans="1:16" ht="12.75" customHeight="1">
      <c r="A67" s="333" t="s">
        <v>486</v>
      </c>
      <c r="B67" s="338">
        <v>0</v>
      </c>
      <c r="C67" s="324">
        <v>0</v>
      </c>
      <c r="D67" s="324">
        <v>0</v>
      </c>
      <c r="E67" s="324">
        <v>0</v>
      </c>
      <c r="F67" s="324">
        <v>0</v>
      </c>
      <c r="G67" s="324">
        <v>0</v>
      </c>
      <c r="H67" s="324">
        <v>0</v>
      </c>
      <c r="I67" s="324">
        <v>0</v>
      </c>
      <c r="J67" s="324">
        <v>0</v>
      </c>
      <c r="K67" s="324">
        <v>0</v>
      </c>
      <c r="L67" s="324">
        <v>0</v>
      </c>
      <c r="M67" s="336">
        <f t="shared" si="1"/>
        <v>0</v>
      </c>
      <c r="N67" s="341">
        <f t="shared" si="2"/>
        <v>0</v>
      </c>
      <c r="O67" s="56"/>
      <c r="P67" s="336">
        <v>0</v>
      </c>
    </row>
    <row r="68" spans="1:16" ht="12.75" customHeight="1">
      <c r="A68" s="333" t="s">
        <v>335</v>
      </c>
      <c r="B68" s="338">
        <v>0</v>
      </c>
      <c r="C68" s="324">
        <v>0</v>
      </c>
      <c r="D68" s="324">
        <v>0</v>
      </c>
      <c r="E68" s="324">
        <v>0</v>
      </c>
      <c r="F68" s="324">
        <v>0</v>
      </c>
      <c r="G68" s="324">
        <v>0</v>
      </c>
      <c r="H68" s="324">
        <v>0</v>
      </c>
      <c r="I68" s="324">
        <v>0</v>
      </c>
      <c r="J68" s="324">
        <v>0</v>
      </c>
      <c r="K68" s="324">
        <v>0</v>
      </c>
      <c r="L68" s="324">
        <v>0</v>
      </c>
      <c r="M68" s="336">
        <f t="shared" si="1"/>
        <v>0</v>
      </c>
      <c r="N68" s="341">
        <f t="shared" si="2"/>
        <v>0</v>
      </c>
      <c r="O68" s="56"/>
      <c r="P68" s="336">
        <v>0</v>
      </c>
    </row>
    <row r="69" spans="1:16" ht="12.75" customHeight="1">
      <c r="A69" s="333" t="s">
        <v>487</v>
      </c>
      <c r="B69" s="338">
        <v>0</v>
      </c>
      <c r="C69" s="324">
        <v>0</v>
      </c>
      <c r="D69" s="324">
        <v>0</v>
      </c>
      <c r="E69" s="324">
        <v>0</v>
      </c>
      <c r="F69" s="324">
        <v>0</v>
      </c>
      <c r="G69" s="324">
        <v>0</v>
      </c>
      <c r="H69" s="324">
        <v>0</v>
      </c>
      <c r="I69" s="324">
        <v>0</v>
      </c>
      <c r="J69" s="324">
        <v>0</v>
      </c>
      <c r="K69" s="324">
        <v>0</v>
      </c>
      <c r="L69" s="324">
        <v>0</v>
      </c>
      <c r="M69" s="336">
        <f t="shared" si="1"/>
        <v>0</v>
      </c>
      <c r="N69" s="341">
        <f t="shared" si="2"/>
        <v>0</v>
      </c>
      <c r="O69" s="56"/>
      <c r="P69" s="336">
        <v>0</v>
      </c>
    </row>
    <row r="70" spans="1:16" ht="12.75" customHeight="1">
      <c r="A70" s="333" t="s">
        <v>203</v>
      </c>
      <c r="B70" s="338">
        <v>0</v>
      </c>
      <c r="C70" s="324">
        <v>0</v>
      </c>
      <c r="D70" s="324">
        <v>165.27144200000001</v>
      </c>
      <c r="E70" s="324">
        <v>0.10897999999999999</v>
      </c>
      <c r="F70" s="324">
        <v>0</v>
      </c>
      <c r="G70" s="324">
        <v>0</v>
      </c>
      <c r="H70" s="324">
        <v>0</v>
      </c>
      <c r="I70" s="324">
        <v>0</v>
      </c>
      <c r="J70" s="324">
        <v>5.3819999999999996E-3</v>
      </c>
      <c r="K70" s="324">
        <v>0</v>
      </c>
      <c r="L70" s="324">
        <v>0</v>
      </c>
      <c r="M70" s="336">
        <f t="shared" si="1"/>
        <v>165.38580400000001</v>
      </c>
      <c r="N70" s="341">
        <f t="shared" si="2"/>
        <v>165.38580400000001</v>
      </c>
      <c r="O70" s="56"/>
      <c r="P70" s="336">
        <v>0</v>
      </c>
    </row>
    <row r="71" spans="1:16" ht="12.75" customHeight="1">
      <c r="A71" s="333" t="s">
        <v>488</v>
      </c>
      <c r="B71" s="338">
        <v>0</v>
      </c>
      <c r="C71" s="324">
        <v>0</v>
      </c>
      <c r="D71" s="324">
        <v>0</v>
      </c>
      <c r="E71" s="324">
        <v>0</v>
      </c>
      <c r="F71" s="324">
        <v>0</v>
      </c>
      <c r="G71" s="324">
        <v>0</v>
      </c>
      <c r="H71" s="324">
        <v>0</v>
      </c>
      <c r="I71" s="324">
        <v>0</v>
      </c>
      <c r="J71" s="324">
        <v>0</v>
      </c>
      <c r="K71" s="324">
        <v>0</v>
      </c>
      <c r="L71" s="324">
        <v>0</v>
      </c>
      <c r="M71" s="336">
        <f t="shared" si="1"/>
        <v>0</v>
      </c>
      <c r="N71" s="341">
        <f t="shared" si="2"/>
        <v>0</v>
      </c>
      <c r="O71" s="56"/>
      <c r="P71" s="336">
        <v>0</v>
      </c>
    </row>
    <row r="72" spans="1:16" ht="12.75" customHeight="1">
      <c r="A72" s="333" t="s">
        <v>489</v>
      </c>
      <c r="B72" s="338">
        <v>0</v>
      </c>
      <c r="C72" s="324">
        <v>0</v>
      </c>
      <c r="D72" s="324">
        <v>0</v>
      </c>
      <c r="E72" s="324">
        <v>0</v>
      </c>
      <c r="F72" s="324">
        <v>0</v>
      </c>
      <c r="G72" s="324">
        <v>0</v>
      </c>
      <c r="H72" s="324">
        <v>0</v>
      </c>
      <c r="I72" s="324">
        <v>0</v>
      </c>
      <c r="J72" s="324">
        <v>0</v>
      </c>
      <c r="K72" s="324">
        <v>0</v>
      </c>
      <c r="L72" s="324">
        <v>0</v>
      </c>
      <c r="M72" s="336">
        <f t="shared" si="1"/>
        <v>0</v>
      </c>
      <c r="N72" s="341">
        <f t="shared" si="2"/>
        <v>0</v>
      </c>
      <c r="O72" s="56"/>
      <c r="P72" s="336">
        <v>0</v>
      </c>
    </row>
    <row r="73" spans="1:16" ht="12.75" customHeight="1">
      <c r="A73" s="333" t="s">
        <v>350</v>
      </c>
      <c r="B73" s="338">
        <v>0</v>
      </c>
      <c r="C73" s="324">
        <v>0</v>
      </c>
      <c r="D73" s="324">
        <v>0</v>
      </c>
      <c r="E73" s="324">
        <v>0</v>
      </c>
      <c r="F73" s="324">
        <v>0</v>
      </c>
      <c r="G73" s="324">
        <v>0</v>
      </c>
      <c r="H73" s="324">
        <v>0</v>
      </c>
      <c r="I73" s="324">
        <v>0</v>
      </c>
      <c r="J73" s="324">
        <v>0</v>
      </c>
      <c r="K73" s="324">
        <v>0</v>
      </c>
      <c r="L73" s="324">
        <v>0</v>
      </c>
      <c r="M73" s="336">
        <f t="shared" si="1"/>
        <v>0</v>
      </c>
      <c r="N73" s="341">
        <f t="shared" si="2"/>
        <v>0</v>
      </c>
      <c r="O73" s="56"/>
      <c r="P73" s="336">
        <v>0</v>
      </c>
    </row>
    <row r="74" spans="1:16" ht="12.75" customHeight="1">
      <c r="A74" s="333" t="s">
        <v>188</v>
      </c>
      <c r="B74" s="338">
        <v>6.6579999999999999E-3</v>
      </c>
      <c r="C74" s="324">
        <v>0</v>
      </c>
      <c r="D74" s="324">
        <v>0</v>
      </c>
      <c r="E74" s="324">
        <v>0</v>
      </c>
      <c r="F74" s="324">
        <v>0</v>
      </c>
      <c r="G74" s="324">
        <v>0</v>
      </c>
      <c r="H74" s="324">
        <v>0</v>
      </c>
      <c r="I74" s="324">
        <v>0</v>
      </c>
      <c r="J74" s="324">
        <v>0.84953599999999996</v>
      </c>
      <c r="K74" s="324">
        <v>0</v>
      </c>
      <c r="L74" s="324">
        <v>0</v>
      </c>
      <c r="M74" s="336">
        <f t="shared" si="1"/>
        <v>0.84953599999999996</v>
      </c>
      <c r="N74" s="341">
        <f t="shared" si="2"/>
        <v>0.85619400000000001</v>
      </c>
      <c r="O74" s="56"/>
      <c r="P74" s="336">
        <v>0</v>
      </c>
    </row>
    <row r="75" spans="1:16" ht="12.75" customHeight="1">
      <c r="A75" s="333" t="s">
        <v>189</v>
      </c>
      <c r="B75" s="338">
        <v>2.7560999999999999E-2</v>
      </c>
      <c r="C75" s="324">
        <v>4.4195999999999999E-2</v>
      </c>
      <c r="D75" s="324">
        <v>0.41665600000000003</v>
      </c>
      <c r="E75" s="324">
        <v>0</v>
      </c>
      <c r="F75" s="324">
        <v>2.0960000000000002E-3</v>
      </c>
      <c r="G75" s="324">
        <v>0.33566400000000002</v>
      </c>
      <c r="H75" s="324">
        <v>0.182925</v>
      </c>
      <c r="I75" s="324">
        <v>9.0811000000000003E-2</v>
      </c>
      <c r="J75" s="324">
        <v>10.337088</v>
      </c>
      <c r="K75" s="324">
        <v>1.447462</v>
      </c>
      <c r="L75" s="324">
        <v>1.204197</v>
      </c>
      <c r="M75" s="336">
        <f t="shared" ref="M75:M138" si="3">SUM(C75:L75)</f>
        <v>14.061095</v>
      </c>
      <c r="N75" s="341">
        <f t="shared" ref="N75:N138" si="4">SUM(M75,B75)</f>
        <v>14.088656</v>
      </c>
      <c r="O75" s="56"/>
      <c r="P75" s="336">
        <v>0</v>
      </c>
    </row>
    <row r="76" spans="1:16" ht="12.75" customHeight="1">
      <c r="A76" s="333" t="s">
        <v>650</v>
      </c>
      <c r="B76" s="338">
        <v>0</v>
      </c>
      <c r="C76" s="324">
        <v>0</v>
      </c>
      <c r="D76" s="324">
        <v>0</v>
      </c>
      <c r="E76" s="324">
        <v>0</v>
      </c>
      <c r="F76" s="324">
        <v>0</v>
      </c>
      <c r="G76" s="324">
        <v>0</v>
      </c>
      <c r="H76" s="324">
        <v>0</v>
      </c>
      <c r="I76" s="324">
        <v>0</v>
      </c>
      <c r="J76" s="324">
        <v>5.8076000000000003E-2</v>
      </c>
      <c r="K76" s="324">
        <v>0</v>
      </c>
      <c r="L76" s="324">
        <v>0</v>
      </c>
      <c r="M76" s="336">
        <f t="shared" si="3"/>
        <v>5.8076000000000003E-2</v>
      </c>
      <c r="N76" s="341">
        <f t="shared" si="4"/>
        <v>5.8076000000000003E-2</v>
      </c>
      <c r="O76" s="56"/>
      <c r="P76" s="336">
        <v>0</v>
      </c>
    </row>
    <row r="77" spans="1:16" ht="12.75" customHeight="1">
      <c r="A77" s="333" t="s">
        <v>490</v>
      </c>
      <c r="B77" s="338">
        <v>0</v>
      </c>
      <c r="C77" s="324">
        <v>0</v>
      </c>
      <c r="D77" s="324">
        <v>0</v>
      </c>
      <c r="E77" s="324">
        <v>0</v>
      </c>
      <c r="F77" s="324">
        <v>0</v>
      </c>
      <c r="G77" s="324">
        <v>0</v>
      </c>
      <c r="H77" s="324">
        <v>0</v>
      </c>
      <c r="I77" s="324">
        <v>0</v>
      </c>
      <c r="J77" s="324">
        <v>0</v>
      </c>
      <c r="K77" s="324">
        <v>0</v>
      </c>
      <c r="L77" s="324">
        <v>0</v>
      </c>
      <c r="M77" s="336">
        <f t="shared" si="3"/>
        <v>0</v>
      </c>
      <c r="N77" s="341">
        <f t="shared" si="4"/>
        <v>0</v>
      </c>
      <c r="O77" s="56"/>
      <c r="P77" s="336">
        <v>0</v>
      </c>
    </row>
    <row r="78" spans="1:16" ht="12.75" customHeight="1">
      <c r="A78" s="333" t="s">
        <v>353</v>
      </c>
      <c r="B78" s="338">
        <v>0</v>
      </c>
      <c r="C78" s="324">
        <v>0</v>
      </c>
      <c r="D78" s="324">
        <v>0</v>
      </c>
      <c r="E78" s="324">
        <v>0</v>
      </c>
      <c r="F78" s="324">
        <v>0</v>
      </c>
      <c r="G78" s="324">
        <v>0</v>
      </c>
      <c r="H78" s="324">
        <v>0</v>
      </c>
      <c r="I78" s="324">
        <v>0</v>
      </c>
      <c r="J78" s="324">
        <v>0</v>
      </c>
      <c r="K78" s="324">
        <v>0</v>
      </c>
      <c r="L78" s="324">
        <v>0</v>
      </c>
      <c r="M78" s="336">
        <f t="shared" si="3"/>
        <v>0</v>
      </c>
      <c r="N78" s="341">
        <f t="shared" si="4"/>
        <v>0</v>
      </c>
      <c r="O78" s="56"/>
      <c r="P78" s="336">
        <v>0</v>
      </c>
    </row>
    <row r="79" spans="1:16" ht="12.75" customHeight="1">
      <c r="A79" s="333" t="s">
        <v>333</v>
      </c>
      <c r="B79" s="338">
        <v>351.13965400000001</v>
      </c>
      <c r="C79" s="324">
        <v>0</v>
      </c>
      <c r="D79" s="324">
        <v>0</v>
      </c>
      <c r="E79" s="324">
        <v>0</v>
      </c>
      <c r="F79" s="324">
        <v>0</v>
      </c>
      <c r="G79" s="324">
        <v>0</v>
      </c>
      <c r="H79" s="324">
        <v>0</v>
      </c>
      <c r="I79" s="324">
        <v>0</v>
      </c>
      <c r="J79" s="324">
        <v>0</v>
      </c>
      <c r="K79" s="324">
        <v>0</v>
      </c>
      <c r="L79" s="324">
        <v>0</v>
      </c>
      <c r="M79" s="336">
        <f t="shared" si="3"/>
        <v>0</v>
      </c>
      <c r="N79" s="341">
        <f t="shared" si="4"/>
        <v>351.13965400000001</v>
      </c>
      <c r="O79" s="56"/>
      <c r="P79" s="336">
        <v>0</v>
      </c>
    </row>
    <row r="80" spans="1:16" ht="12.75" customHeight="1">
      <c r="A80" s="333" t="s">
        <v>491</v>
      </c>
      <c r="B80" s="338">
        <v>0</v>
      </c>
      <c r="C80" s="324">
        <v>0</v>
      </c>
      <c r="D80" s="324">
        <v>0</v>
      </c>
      <c r="E80" s="324">
        <v>0</v>
      </c>
      <c r="F80" s="324">
        <v>0</v>
      </c>
      <c r="G80" s="324">
        <v>0</v>
      </c>
      <c r="H80" s="324">
        <v>0</v>
      </c>
      <c r="I80" s="324">
        <v>0</v>
      </c>
      <c r="J80" s="324">
        <v>0</v>
      </c>
      <c r="K80" s="324">
        <v>0</v>
      </c>
      <c r="L80" s="324">
        <v>0</v>
      </c>
      <c r="M80" s="336">
        <f t="shared" si="3"/>
        <v>0</v>
      </c>
      <c r="N80" s="341">
        <f t="shared" si="4"/>
        <v>0</v>
      </c>
      <c r="O80" s="56"/>
      <c r="P80" s="336">
        <v>0</v>
      </c>
    </row>
    <row r="81" spans="1:16" ht="12.75" customHeight="1">
      <c r="A81" s="333" t="s">
        <v>492</v>
      </c>
      <c r="B81" s="338">
        <v>0</v>
      </c>
      <c r="C81" s="324">
        <v>0</v>
      </c>
      <c r="D81" s="324">
        <v>0</v>
      </c>
      <c r="E81" s="324">
        <v>0</v>
      </c>
      <c r="F81" s="324">
        <v>0</v>
      </c>
      <c r="G81" s="324">
        <v>0</v>
      </c>
      <c r="H81" s="324">
        <v>0</v>
      </c>
      <c r="I81" s="324">
        <v>0</v>
      </c>
      <c r="J81" s="324">
        <v>0</v>
      </c>
      <c r="K81" s="324">
        <v>0</v>
      </c>
      <c r="L81" s="324">
        <v>0</v>
      </c>
      <c r="M81" s="336">
        <f t="shared" si="3"/>
        <v>0</v>
      </c>
      <c r="N81" s="341">
        <f t="shared" si="4"/>
        <v>0</v>
      </c>
      <c r="O81" s="56"/>
      <c r="P81" s="336">
        <v>0</v>
      </c>
    </row>
    <row r="82" spans="1:16" ht="12.75" customHeight="1">
      <c r="A82" s="333" t="s">
        <v>190</v>
      </c>
      <c r="B82" s="338">
        <v>0.55848900000000001</v>
      </c>
      <c r="C82" s="324">
        <v>0.101143</v>
      </c>
      <c r="D82" s="324">
        <v>9.7253999999999993E-2</v>
      </c>
      <c r="E82" s="324">
        <v>0</v>
      </c>
      <c r="F82" s="324">
        <v>0.14741699999999999</v>
      </c>
      <c r="G82" s="324">
        <v>0</v>
      </c>
      <c r="H82" s="324">
        <v>0.194496</v>
      </c>
      <c r="I82" s="324">
        <v>0.39014399999999999</v>
      </c>
      <c r="J82" s="324">
        <v>40.211286000000001</v>
      </c>
      <c r="K82" s="324">
        <v>0</v>
      </c>
      <c r="L82" s="324">
        <v>1.2643960000000001</v>
      </c>
      <c r="M82" s="336">
        <f t="shared" si="3"/>
        <v>42.406135999999996</v>
      </c>
      <c r="N82" s="341">
        <f t="shared" si="4"/>
        <v>42.964624999999998</v>
      </c>
      <c r="O82" s="56"/>
      <c r="P82" s="336">
        <v>0</v>
      </c>
    </row>
    <row r="83" spans="1:16" ht="12.75" customHeight="1">
      <c r="A83" s="333" t="s">
        <v>355</v>
      </c>
      <c r="B83" s="338">
        <v>0</v>
      </c>
      <c r="C83" s="324">
        <v>0</v>
      </c>
      <c r="D83" s="324">
        <v>0</v>
      </c>
      <c r="E83" s="324">
        <v>0</v>
      </c>
      <c r="F83" s="324">
        <v>0</v>
      </c>
      <c r="G83" s="324">
        <v>0</v>
      </c>
      <c r="H83" s="324">
        <v>0</v>
      </c>
      <c r="I83" s="324">
        <v>0</v>
      </c>
      <c r="J83" s="324">
        <v>0</v>
      </c>
      <c r="K83" s="324">
        <v>0</v>
      </c>
      <c r="L83" s="324">
        <v>0</v>
      </c>
      <c r="M83" s="336">
        <f t="shared" si="3"/>
        <v>0</v>
      </c>
      <c r="N83" s="341">
        <f t="shared" si="4"/>
        <v>0</v>
      </c>
      <c r="O83" s="56"/>
      <c r="P83" s="336">
        <v>0</v>
      </c>
    </row>
    <row r="84" spans="1:16" ht="12.75" customHeight="1">
      <c r="A84" s="333" t="s">
        <v>347</v>
      </c>
      <c r="B84" s="338">
        <v>0</v>
      </c>
      <c r="C84" s="324">
        <v>0</v>
      </c>
      <c r="D84" s="324">
        <v>0</v>
      </c>
      <c r="E84" s="324">
        <v>0</v>
      </c>
      <c r="F84" s="324">
        <v>0</v>
      </c>
      <c r="G84" s="324">
        <v>0</v>
      </c>
      <c r="H84" s="324">
        <v>0</v>
      </c>
      <c r="I84" s="324">
        <v>0</v>
      </c>
      <c r="J84" s="324">
        <v>0</v>
      </c>
      <c r="K84" s="324">
        <v>0</v>
      </c>
      <c r="L84" s="324">
        <v>0</v>
      </c>
      <c r="M84" s="336">
        <f t="shared" si="3"/>
        <v>0</v>
      </c>
      <c r="N84" s="341">
        <f t="shared" si="4"/>
        <v>0</v>
      </c>
      <c r="O84" s="56"/>
      <c r="P84" s="336">
        <v>0</v>
      </c>
    </row>
    <row r="85" spans="1:16" ht="12.75" customHeight="1">
      <c r="A85" s="333" t="s">
        <v>204</v>
      </c>
      <c r="B85" s="338">
        <v>0</v>
      </c>
      <c r="C85" s="324">
        <v>0</v>
      </c>
      <c r="D85" s="324">
        <v>0</v>
      </c>
      <c r="E85" s="324">
        <v>0</v>
      </c>
      <c r="F85" s="324">
        <v>0</v>
      </c>
      <c r="G85" s="324">
        <v>0</v>
      </c>
      <c r="H85" s="324">
        <v>0</v>
      </c>
      <c r="I85" s="324">
        <v>0</v>
      </c>
      <c r="J85" s="324">
        <v>2.7100000000000002E-3</v>
      </c>
      <c r="K85" s="324">
        <v>0</v>
      </c>
      <c r="L85" s="324">
        <v>3.1796999999999999E-2</v>
      </c>
      <c r="M85" s="336">
        <f t="shared" si="3"/>
        <v>3.4506999999999996E-2</v>
      </c>
      <c r="N85" s="341">
        <f t="shared" si="4"/>
        <v>3.4506999999999996E-2</v>
      </c>
      <c r="O85" s="56"/>
      <c r="P85" s="336">
        <v>0</v>
      </c>
    </row>
    <row r="86" spans="1:16" ht="12.75" customHeight="1">
      <c r="A86" s="333" t="s">
        <v>493</v>
      </c>
      <c r="B86" s="338">
        <v>0</v>
      </c>
      <c r="C86" s="324">
        <v>0</v>
      </c>
      <c r="D86" s="324">
        <v>0</v>
      </c>
      <c r="E86" s="324">
        <v>0</v>
      </c>
      <c r="F86" s="324">
        <v>0</v>
      </c>
      <c r="G86" s="324">
        <v>0</v>
      </c>
      <c r="H86" s="324">
        <v>0</v>
      </c>
      <c r="I86" s="324">
        <v>0</v>
      </c>
      <c r="J86" s="324">
        <v>0</v>
      </c>
      <c r="K86" s="324">
        <v>0</v>
      </c>
      <c r="L86" s="324">
        <v>0</v>
      </c>
      <c r="M86" s="336">
        <f t="shared" si="3"/>
        <v>0</v>
      </c>
      <c r="N86" s="341">
        <f t="shared" si="4"/>
        <v>0</v>
      </c>
      <c r="O86" s="56"/>
      <c r="P86" s="336">
        <v>0</v>
      </c>
    </row>
    <row r="87" spans="1:16" ht="12.75" customHeight="1">
      <c r="A87" s="333" t="s">
        <v>494</v>
      </c>
      <c r="B87" s="338">
        <v>0</v>
      </c>
      <c r="C87" s="324">
        <v>0</v>
      </c>
      <c r="D87" s="324">
        <v>0</v>
      </c>
      <c r="E87" s="324">
        <v>0</v>
      </c>
      <c r="F87" s="324">
        <v>0</v>
      </c>
      <c r="G87" s="324">
        <v>0</v>
      </c>
      <c r="H87" s="324">
        <v>0</v>
      </c>
      <c r="I87" s="324">
        <v>0</v>
      </c>
      <c r="J87" s="324">
        <v>0</v>
      </c>
      <c r="K87" s="324">
        <v>0</v>
      </c>
      <c r="L87" s="324">
        <v>0</v>
      </c>
      <c r="M87" s="336">
        <f t="shared" si="3"/>
        <v>0</v>
      </c>
      <c r="N87" s="341">
        <f t="shared" si="4"/>
        <v>0</v>
      </c>
      <c r="O87" s="56"/>
      <c r="P87" s="336">
        <v>0</v>
      </c>
    </row>
    <row r="88" spans="1:16" ht="12.75" customHeight="1">
      <c r="A88" s="333" t="s">
        <v>495</v>
      </c>
      <c r="B88" s="338">
        <v>0</v>
      </c>
      <c r="C88" s="324">
        <v>0</v>
      </c>
      <c r="D88" s="324">
        <v>0</v>
      </c>
      <c r="E88" s="324">
        <v>0</v>
      </c>
      <c r="F88" s="324">
        <v>0</v>
      </c>
      <c r="G88" s="324">
        <v>0</v>
      </c>
      <c r="H88" s="324">
        <v>0</v>
      </c>
      <c r="I88" s="324">
        <v>0</v>
      </c>
      <c r="J88" s="324">
        <v>0</v>
      </c>
      <c r="K88" s="324">
        <v>0</v>
      </c>
      <c r="L88" s="324">
        <v>0</v>
      </c>
      <c r="M88" s="336">
        <f t="shared" si="3"/>
        <v>0</v>
      </c>
      <c r="N88" s="341">
        <f t="shared" si="4"/>
        <v>0</v>
      </c>
      <c r="O88" s="56"/>
      <c r="P88" s="336">
        <v>0</v>
      </c>
    </row>
    <row r="89" spans="1:16" ht="12.75" customHeight="1">
      <c r="A89" s="333" t="s">
        <v>496</v>
      </c>
      <c r="B89" s="338">
        <v>0</v>
      </c>
      <c r="C89" s="324">
        <v>0</v>
      </c>
      <c r="D89" s="324">
        <v>0</v>
      </c>
      <c r="E89" s="324">
        <v>0</v>
      </c>
      <c r="F89" s="324">
        <v>0</v>
      </c>
      <c r="G89" s="324">
        <v>0</v>
      </c>
      <c r="H89" s="324">
        <v>0</v>
      </c>
      <c r="I89" s="324">
        <v>0</v>
      </c>
      <c r="J89" s="324">
        <v>0</v>
      </c>
      <c r="K89" s="324">
        <v>0</v>
      </c>
      <c r="L89" s="324">
        <v>0</v>
      </c>
      <c r="M89" s="336">
        <f t="shared" si="3"/>
        <v>0</v>
      </c>
      <c r="N89" s="341">
        <f t="shared" si="4"/>
        <v>0</v>
      </c>
      <c r="O89" s="56"/>
      <c r="P89" s="336">
        <v>0</v>
      </c>
    </row>
    <row r="90" spans="1:16" ht="12.75" customHeight="1">
      <c r="A90" s="333" t="s">
        <v>497</v>
      </c>
      <c r="B90" s="338">
        <v>0</v>
      </c>
      <c r="C90" s="324">
        <v>0</v>
      </c>
      <c r="D90" s="324">
        <v>0</v>
      </c>
      <c r="E90" s="324">
        <v>0</v>
      </c>
      <c r="F90" s="324">
        <v>0</v>
      </c>
      <c r="G90" s="324">
        <v>0</v>
      </c>
      <c r="H90" s="324">
        <v>0</v>
      </c>
      <c r="I90" s="324">
        <v>0</v>
      </c>
      <c r="J90" s="324">
        <v>0</v>
      </c>
      <c r="K90" s="324">
        <v>0</v>
      </c>
      <c r="L90" s="324">
        <v>0</v>
      </c>
      <c r="M90" s="336">
        <f t="shared" si="3"/>
        <v>0</v>
      </c>
      <c r="N90" s="341">
        <f t="shared" si="4"/>
        <v>0</v>
      </c>
      <c r="O90" s="56"/>
      <c r="P90" s="336">
        <v>0</v>
      </c>
    </row>
    <row r="91" spans="1:16" ht="12.75" customHeight="1">
      <c r="A91" s="333" t="s">
        <v>498</v>
      </c>
      <c r="B91" s="338">
        <v>0</v>
      </c>
      <c r="C91" s="324">
        <v>0</v>
      </c>
      <c r="D91" s="324">
        <v>0</v>
      </c>
      <c r="E91" s="324">
        <v>0</v>
      </c>
      <c r="F91" s="324">
        <v>0</v>
      </c>
      <c r="G91" s="324">
        <v>0</v>
      </c>
      <c r="H91" s="324">
        <v>0</v>
      </c>
      <c r="I91" s="324">
        <v>0</v>
      </c>
      <c r="J91" s="324">
        <v>0</v>
      </c>
      <c r="K91" s="324">
        <v>0</v>
      </c>
      <c r="L91" s="324">
        <v>0</v>
      </c>
      <c r="M91" s="336">
        <f t="shared" si="3"/>
        <v>0</v>
      </c>
      <c r="N91" s="341">
        <f t="shared" si="4"/>
        <v>0</v>
      </c>
      <c r="O91" s="56"/>
      <c r="P91" s="336">
        <v>0</v>
      </c>
    </row>
    <row r="92" spans="1:16" ht="12.75" customHeight="1">
      <c r="A92" s="333" t="s">
        <v>499</v>
      </c>
      <c r="B92" s="338">
        <v>0</v>
      </c>
      <c r="C92" s="324">
        <v>0</v>
      </c>
      <c r="D92" s="324">
        <v>0</v>
      </c>
      <c r="E92" s="324">
        <v>0</v>
      </c>
      <c r="F92" s="324">
        <v>0</v>
      </c>
      <c r="G92" s="324">
        <v>0</v>
      </c>
      <c r="H92" s="324">
        <v>0</v>
      </c>
      <c r="I92" s="324">
        <v>0</v>
      </c>
      <c r="J92" s="324">
        <v>0</v>
      </c>
      <c r="K92" s="324">
        <v>0</v>
      </c>
      <c r="L92" s="324">
        <v>0</v>
      </c>
      <c r="M92" s="336">
        <f t="shared" si="3"/>
        <v>0</v>
      </c>
      <c r="N92" s="341">
        <f t="shared" si="4"/>
        <v>0</v>
      </c>
      <c r="O92" s="56"/>
      <c r="P92" s="336">
        <v>0</v>
      </c>
    </row>
    <row r="93" spans="1:16" ht="12.75" customHeight="1">
      <c r="A93" s="333" t="s">
        <v>500</v>
      </c>
      <c r="B93" s="338">
        <v>0</v>
      </c>
      <c r="C93" s="324">
        <v>0</v>
      </c>
      <c r="D93" s="324">
        <v>0</v>
      </c>
      <c r="E93" s="324">
        <v>0</v>
      </c>
      <c r="F93" s="324">
        <v>0</v>
      </c>
      <c r="G93" s="324">
        <v>0</v>
      </c>
      <c r="H93" s="324">
        <v>0</v>
      </c>
      <c r="I93" s="324">
        <v>0</v>
      </c>
      <c r="J93" s="324">
        <v>0</v>
      </c>
      <c r="K93" s="324">
        <v>0</v>
      </c>
      <c r="L93" s="324">
        <v>0</v>
      </c>
      <c r="M93" s="336">
        <f t="shared" si="3"/>
        <v>0</v>
      </c>
      <c r="N93" s="341">
        <f t="shared" si="4"/>
        <v>0</v>
      </c>
      <c r="O93" s="56"/>
      <c r="P93" s="336">
        <v>0</v>
      </c>
    </row>
    <row r="94" spans="1:16" ht="12.75" customHeight="1">
      <c r="A94" s="333" t="s">
        <v>392</v>
      </c>
      <c r="B94" s="338">
        <v>0</v>
      </c>
      <c r="C94" s="324">
        <v>1.9192000000000001E-2</v>
      </c>
      <c r="D94" s="324">
        <v>2.1145000000000001E-2</v>
      </c>
      <c r="E94" s="324">
        <v>0</v>
      </c>
      <c r="F94" s="324">
        <v>0</v>
      </c>
      <c r="G94" s="324">
        <v>0</v>
      </c>
      <c r="H94" s="324">
        <v>9.1023999999999994E-2</v>
      </c>
      <c r="I94" s="324">
        <v>1.6108210000000001</v>
      </c>
      <c r="J94" s="324">
        <v>11.359158000000001</v>
      </c>
      <c r="K94" s="324">
        <v>0</v>
      </c>
      <c r="L94" s="324">
        <v>0</v>
      </c>
      <c r="M94" s="336">
        <f t="shared" si="3"/>
        <v>13.10134</v>
      </c>
      <c r="N94" s="341">
        <f t="shared" si="4"/>
        <v>13.10134</v>
      </c>
      <c r="O94" s="56"/>
      <c r="P94" s="336">
        <v>0</v>
      </c>
    </row>
    <row r="95" spans="1:16" ht="12.75" customHeight="1">
      <c r="A95" s="333" t="s">
        <v>282</v>
      </c>
      <c r="B95" s="338">
        <v>0</v>
      </c>
      <c r="C95" s="324">
        <v>0</v>
      </c>
      <c r="D95" s="324">
        <v>0</v>
      </c>
      <c r="E95" s="324">
        <v>0</v>
      </c>
      <c r="F95" s="324">
        <v>0</v>
      </c>
      <c r="G95" s="324">
        <v>0</v>
      </c>
      <c r="H95" s="324">
        <v>0</v>
      </c>
      <c r="I95" s="324">
        <v>0</v>
      </c>
      <c r="J95" s="324">
        <v>3.627E-3</v>
      </c>
      <c r="K95" s="324">
        <v>0</v>
      </c>
      <c r="L95" s="324">
        <v>0</v>
      </c>
      <c r="M95" s="336">
        <f t="shared" si="3"/>
        <v>3.627E-3</v>
      </c>
      <c r="N95" s="341">
        <f t="shared" si="4"/>
        <v>3.627E-3</v>
      </c>
      <c r="O95" s="56"/>
      <c r="P95" s="336">
        <v>0</v>
      </c>
    </row>
    <row r="96" spans="1:16" ht="12.75" customHeight="1">
      <c r="A96" s="333" t="s">
        <v>501</v>
      </c>
      <c r="B96" s="338">
        <v>0</v>
      </c>
      <c r="C96" s="324">
        <v>0</v>
      </c>
      <c r="D96" s="324">
        <v>0</v>
      </c>
      <c r="E96" s="324">
        <v>0</v>
      </c>
      <c r="F96" s="324">
        <v>0</v>
      </c>
      <c r="G96" s="324">
        <v>0</v>
      </c>
      <c r="H96" s="324">
        <v>0</v>
      </c>
      <c r="I96" s="324">
        <v>0</v>
      </c>
      <c r="J96" s="324">
        <v>0</v>
      </c>
      <c r="K96" s="324">
        <v>0</v>
      </c>
      <c r="L96" s="324">
        <v>0</v>
      </c>
      <c r="M96" s="336">
        <f t="shared" si="3"/>
        <v>0</v>
      </c>
      <c r="N96" s="341">
        <f t="shared" si="4"/>
        <v>0</v>
      </c>
      <c r="O96" s="56"/>
      <c r="P96" s="336">
        <v>0</v>
      </c>
    </row>
    <row r="97" spans="1:16" ht="12.75" customHeight="1">
      <c r="A97" s="333" t="s">
        <v>315</v>
      </c>
      <c r="B97" s="338">
        <v>2.8258390000000002</v>
      </c>
      <c r="C97" s="324">
        <v>0</v>
      </c>
      <c r="D97" s="324">
        <v>80.595753000000002</v>
      </c>
      <c r="E97" s="324">
        <v>0</v>
      </c>
      <c r="F97" s="324">
        <v>45.10866</v>
      </c>
      <c r="G97" s="324">
        <v>2.1964999999999998E-2</v>
      </c>
      <c r="H97" s="324">
        <v>410.846271</v>
      </c>
      <c r="I97" s="324">
        <v>0</v>
      </c>
      <c r="J97" s="324">
        <v>28.885413</v>
      </c>
      <c r="K97" s="324">
        <v>0</v>
      </c>
      <c r="L97" s="324">
        <v>2.3987069999999999</v>
      </c>
      <c r="M97" s="336">
        <f t="shared" si="3"/>
        <v>567.85676899999987</v>
      </c>
      <c r="N97" s="341">
        <f t="shared" si="4"/>
        <v>570.68260799999985</v>
      </c>
      <c r="O97" s="56"/>
      <c r="P97" s="336">
        <v>0</v>
      </c>
    </row>
    <row r="98" spans="1:16" ht="12.75" customHeight="1">
      <c r="A98" s="333" t="s">
        <v>320</v>
      </c>
      <c r="B98" s="338">
        <v>825.87512300000003</v>
      </c>
      <c r="C98" s="324">
        <v>2.2687460000000002</v>
      </c>
      <c r="D98" s="324">
        <v>0</v>
      </c>
      <c r="E98" s="324">
        <v>0</v>
      </c>
      <c r="F98" s="324">
        <v>0</v>
      </c>
      <c r="G98" s="324">
        <v>0</v>
      </c>
      <c r="H98" s="324">
        <v>635.03657299999998</v>
      </c>
      <c r="I98" s="324">
        <v>16.562028999999999</v>
      </c>
      <c r="J98" s="324">
        <v>5.4727269999999999</v>
      </c>
      <c r="K98" s="324">
        <v>0</v>
      </c>
      <c r="L98" s="324">
        <v>0.11476699999999999</v>
      </c>
      <c r="M98" s="336">
        <f t="shared" si="3"/>
        <v>659.45484199999999</v>
      </c>
      <c r="N98" s="341">
        <f t="shared" si="4"/>
        <v>1485.3299649999999</v>
      </c>
      <c r="O98" s="56"/>
      <c r="P98" s="336">
        <v>0</v>
      </c>
    </row>
    <row r="99" spans="1:16" ht="12.75" customHeight="1">
      <c r="A99" s="333" t="s">
        <v>311</v>
      </c>
      <c r="B99" s="338">
        <v>0</v>
      </c>
      <c r="C99" s="324">
        <v>0</v>
      </c>
      <c r="D99" s="324">
        <v>0</v>
      </c>
      <c r="E99" s="324">
        <v>0</v>
      </c>
      <c r="F99" s="324">
        <v>0</v>
      </c>
      <c r="G99" s="324">
        <v>0</v>
      </c>
      <c r="H99" s="324">
        <v>0</v>
      </c>
      <c r="I99" s="324">
        <v>0</v>
      </c>
      <c r="J99" s="324">
        <v>0</v>
      </c>
      <c r="K99" s="324">
        <v>0</v>
      </c>
      <c r="L99" s="324">
        <v>0</v>
      </c>
      <c r="M99" s="336">
        <f t="shared" si="3"/>
        <v>0</v>
      </c>
      <c r="N99" s="341">
        <f t="shared" si="4"/>
        <v>0</v>
      </c>
      <c r="O99" s="56"/>
      <c r="P99" s="336">
        <v>0</v>
      </c>
    </row>
    <row r="100" spans="1:16" ht="12.75" customHeight="1">
      <c r="A100" s="333" t="s">
        <v>366</v>
      </c>
      <c r="B100" s="338">
        <v>0</v>
      </c>
      <c r="C100" s="324">
        <v>0</v>
      </c>
      <c r="D100" s="324">
        <v>0</v>
      </c>
      <c r="E100" s="324">
        <v>0</v>
      </c>
      <c r="F100" s="324">
        <v>0</v>
      </c>
      <c r="G100" s="324">
        <v>0</v>
      </c>
      <c r="H100" s="324">
        <v>0</v>
      </c>
      <c r="I100" s="324">
        <v>0</v>
      </c>
      <c r="J100" s="324">
        <v>0</v>
      </c>
      <c r="K100" s="324">
        <v>0</v>
      </c>
      <c r="L100" s="324">
        <v>0</v>
      </c>
      <c r="M100" s="336">
        <f t="shared" si="3"/>
        <v>0</v>
      </c>
      <c r="N100" s="341">
        <f t="shared" si="4"/>
        <v>0</v>
      </c>
      <c r="O100" s="56"/>
      <c r="P100" s="336">
        <v>0</v>
      </c>
    </row>
    <row r="101" spans="1:16" ht="12.75" customHeight="1">
      <c r="A101" s="333" t="s">
        <v>502</v>
      </c>
      <c r="B101" s="338">
        <v>0</v>
      </c>
      <c r="C101" s="324">
        <v>0</v>
      </c>
      <c r="D101" s="324">
        <v>0</v>
      </c>
      <c r="E101" s="324">
        <v>0</v>
      </c>
      <c r="F101" s="324">
        <v>0</v>
      </c>
      <c r="G101" s="324">
        <v>0</v>
      </c>
      <c r="H101" s="324">
        <v>0</v>
      </c>
      <c r="I101" s="324">
        <v>0</v>
      </c>
      <c r="J101" s="324">
        <v>0</v>
      </c>
      <c r="K101" s="324">
        <v>0</v>
      </c>
      <c r="L101" s="324">
        <v>0</v>
      </c>
      <c r="M101" s="336">
        <f t="shared" si="3"/>
        <v>0</v>
      </c>
      <c r="N101" s="341">
        <f t="shared" si="4"/>
        <v>0</v>
      </c>
      <c r="O101" s="56"/>
      <c r="P101" s="336">
        <v>0</v>
      </c>
    </row>
    <row r="102" spans="1:16" ht="12.75" customHeight="1">
      <c r="A102" s="333" t="s">
        <v>205</v>
      </c>
      <c r="B102" s="338">
        <v>0</v>
      </c>
      <c r="C102" s="324">
        <v>0</v>
      </c>
      <c r="D102" s="324">
        <v>0</v>
      </c>
      <c r="E102" s="324">
        <v>0</v>
      </c>
      <c r="F102" s="324">
        <v>0</v>
      </c>
      <c r="G102" s="324">
        <v>0</v>
      </c>
      <c r="H102" s="324">
        <v>0</v>
      </c>
      <c r="I102" s="324">
        <v>0</v>
      </c>
      <c r="J102" s="324">
        <v>1.5790999999999999E-2</v>
      </c>
      <c r="K102" s="324">
        <v>0</v>
      </c>
      <c r="L102" s="324">
        <v>4.7800000000000004E-3</v>
      </c>
      <c r="M102" s="336">
        <f t="shared" si="3"/>
        <v>2.0570999999999999E-2</v>
      </c>
      <c r="N102" s="341">
        <f t="shared" si="4"/>
        <v>2.0570999999999999E-2</v>
      </c>
      <c r="O102" s="56"/>
      <c r="P102" s="336">
        <v>0</v>
      </c>
    </row>
    <row r="103" spans="1:16" ht="12.75" customHeight="1">
      <c r="A103" s="333" t="s">
        <v>191</v>
      </c>
      <c r="B103" s="338">
        <v>1.684E-3</v>
      </c>
      <c r="C103" s="324">
        <v>0</v>
      </c>
      <c r="D103" s="324">
        <v>0</v>
      </c>
      <c r="E103" s="324">
        <v>0</v>
      </c>
      <c r="F103" s="324">
        <v>0</v>
      </c>
      <c r="G103" s="324">
        <v>0</v>
      </c>
      <c r="H103" s="324">
        <v>0</v>
      </c>
      <c r="I103" s="324">
        <v>0</v>
      </c>
      <c r="J103" s="324">
        <v>0.88419800000000004</v>
      </c>
      <c r="K103" s="324">
        <v>0</v>
      </c>
      <c r="L103" s="324">
        <v>0</v>
      </c>
      <c r="M103" s="336">
        <f t="shared" si="3"/>
        <v>0.88419800000000004</v>
      </c>
      <c r="N103" s="341">
        <f t="shared" si="4"/>
        <v>0.88588200000000006</v>
      </c>
      <c r="O103" s="56"/>
      <c r="P103" s="336">
        <v>0</v>
      </c>
    </row>
    <row r="104" spans="1:16" ht="12.75" customHeight="1">
      <c r="A104" s="333" t="s">
        <v>192</v>
      </c>
      <c r="B104" s="338">
        <v>3.0521E-2</v>
      </c>
      <c r="C104" s="324">
        <v>0</v>
      </c>
      <c r="D104" s="324">
        <v>3.1184E-2</v>
      </c>
      <c r="E104" s="324">
        <v>0</v>
      </c>
      <c r="F104" s="324">
        <v>0</v>
      </c>
      <c r="G104" s="324">
        <v>0</v>
      </c>
      <c r="H104" s="324">
        <v>5.9680000000000002E-3</v>
      </c>
      <c r="I104" s="324">
        <v>0</v>
      </c>
      <c r="J104" s="324">
        <v>4.5843999999999996</v>
      </c>
      <c r="K104" s="324">
        <v>2.468982</v>
      </c>
      <c r="L104" s="324">
        <v>0.111941</v>
      </c>
      <c r="M104" s="336">
        <f t="shared" si="3"/>
        <v>7.2024749999999997</v>
      </c>
      <c r="N104" s="341">
        <f t="shared" si="4"/>
        <v>7.232996</v>
      </c>
      <c r="O104" s="56"/>
      <c r="P104" s="336">
        <v>0</v>
      </c>
    </row>
    <row r="105" spans="1:16" ht="12.75" customHeight="1">
      <c r="A105" s="333" t="s">
        <v>503</v>
      </c>
      <c r="B105" s="338">
        <v>0</v>
      </c>
      <c r="C105" s="324">
        <v>0</v>
      </c>
      <c r="D105" s="324">
        <v>0</v>
      </c>
      <c r="E105" s="324">
        <v>0</v>
      </c>
      <c r="F105" s="324">
        <v>0</v>
      </c>
      <c r="G105" s="324">
        <v>0</v>
      </c>
      <c r="H105" s="324">
        <v>0</v>
      </c>
      <c r="I105" s="324">
        <v>0</v>
      </c>
      <c r="J105" s="324">
        <v>0</v>
      </c>
      <c r="K105" s="324">
        <v>0</v>
      </c>
      <c r="L105" s="324">
        <v>0</v>
      </c>
      <c r="M105" s="336">
        <f t="shared" si="3"/>
        <v>0</v>
      </c>
      <c r="N105" s="341">
        <f t="shared" si="4"/>
        <v>0</v>
      </c>
      <c r="O105" s="56"/>
      <c r="P105" s="336">
        <v>0</v>
      </c>
    </row>
    <row r="106" spans="1:16" ht="12.75" customHeight="1">
      <c r="A106" s="333" t="s">
        <v>193</v>
      </c>
      <c r="B106" s="338">
        <v>4.9922000000000001E-2</v>
      </c>
      <c r="C106" s="324">
        <v>0</v>
      </c>
      <c r="D106" s="324">
        <v>317.02474100000001</v>
      </c>
      <c r="E106" s="324">
        <v>0</v>
      </c>
      <c r="F106" s="324">
        <v>660.74072999999999</v>
      </c>
      <c r="G106" s="324">
        <v>0</v>
      </c>
      <c r="H106" s="324">
        <v>3014.8877929999999</v>
      </c>
      <c r="I106" s="324">
        <v>0.47170499999999999</v>
      </c>
      <c r="J106" s="324">
        <v>6.200501</v>
      </c>
      <c r="K106" s="324">
        <v>7.3217340000000002</v>
      </c>
      <c r="L106" s="324">
        <v>0.45117099999999999</v>
      </c>
      <c r="M106" s="336">
        <f t="shared" si="3"/>
        <v>4007.0983749999996</v>
      </c>
      <c r="N106" s="341">
        <f t="shared" si="4"/>
        <v>4007.1482969999997</v>
      </c>
      <c r="O106" s="56"/>
      <c r="P106" s="336">
        <v>0</v>
      </c>
    </row>
    <row r="107" spans="1:16" ht="12.75" customHeight="1">
      <c r="A107" s="333" t="s">
        <v>504</v>
      </c>
      <c r="B107" s="338">
        <v>0</v>
      </c>
      <c r="C107" s="324">
        <v>0</v>
      </c>
      <c r="D107" s="324">
        <v>0</v>
      </c>
      <c r="E107" s="324">
        <v>0</v>
      </c>
      <c r="F107" s="324">
        <v>0</v>
      </c>
      <c r="G107" s="324">
        <v>0</v>
      </c>
      <c r="H107" s="324">
        <v>0</v>
      </c>
      <c r="I107" s="324">
        <v>0</v>
      </c>
      <c r="J107" s="324">
        <v>0</v>
      </c>
      <c r="K107" s="324">
        <v>0</v>
      </c>
      <c r="L107" s="324">
        <v>0</v>
      </c>
      <c r="M107" s="336">
        <f t="shared" si="3"/>
        <v>0</v>
      </c>
      <c r="N107" s="341">
        <f t="shared" si="4"/>
        <v>0</v>
      </c>
      <c r="O107" s="56"/>
      <c r="P107" s="336">
        <v>0</v>
      </c>
    </row>
    <row r="108" spans="1:16" ht="12.75" customHeight="1">
      <c r="A108" s="333" t="s">
        <v>365</v>
      </c>
      <c r="B108" s="338">
        <v>0</v>
      </c>
      <c r="C108" s="324">
        <v>0</v>
      </c>
      <c r="D108" s="324">
        <v>0</v>
      </c>
      <c r="E108" s="324">
        <v>0</v>
      </c>
      <c r="F108" s="324">
        <v>0</v>
      </c>
      <c r="G108" s="324">
        <v>0</v>
      </c>
      <c r="H108" s="324">
        <v>0</v>
      </c>
      <c r="I108" s="324">
        <v>0</v>
      </c>
      <c r="J108" s="324">
        <v>0</v>
      </c>
      <c r="K108" s="324">
        <v>0</v>
      </c>
      <c r="L108" s="324">
        <v>0</v>
      </c>
      <c r="M108" s="336">
        <f t="shared" si="3"/>
        <v>0</v>
      </c>
      <c r="N108" s="341">
        <f t="shared" si="4"/>
        <v>0</v>
      </c>
      <c r="O108" s="56"/>
      <c r="P108" s="336">
        <v>0</v>
      </c>
    </row>
    <row r="109" spans="1:16" ht="12.75" customHeight="1">
      <c r="A109" s="333" t="s">
        <v>364</v>
      </c>
      <c r="B109" s="338">
        <v>0</v>
      </c>
      <c r="C109" s="324">
        <v>0</v>
      </c>
      <c r="D109" s="324">
        <v>0</v>
      </c>
      <c r="E109" s="324">
        <v>0</v>
      </c>
      <c r="F109" s="324">
        <v>0</v>
      </c>
      <c r="G109" s="324">
        <v>0</v>
      </c>
      <c r="H109" s="324">
        <v>0</v>
      </c>
      <c r="I109" s="324">
        <v>0</v>
      </c>
      <c r="J109" s="324">
        <v>0</v>
      </c>
      <c r="K109" s="324">
        <v>0</v>
      </c>
      <c r="L109" s="324">
        <v>0</v>
      </c>
      <c r="M109" s="336">
        <f t="shared" si="3"/>
        <v>0</v>
      </c>
      <c r="N109" s="341">
        <f t="shared" si="4"/>
        <v>0</v>
      </c>
      <c r="O109" s="56"/>
      <c r="P109" s="336">
        <v>0</v>
      </c>
    </row>
    <row r="110" spans="1:16" ht="12.75" customHeight="1">
      <c r="A110" s="333" t="s">
        <v>357</v>
      </c>
      <c r="B110" s="338">
        <v>0</v>
      </c>
      <c r="C110" s="324">
        <v>0</v>
      </c>
      <c r="D110" s="324">
        <v>0</v>
      </c>
      <c r="E110" s="324">
        <v>0</v>
      </c>
      <c r="F110" s="324">
        <v>0</v>
      </c>
      <c r="G110" s="324">
        <v>0</v>
      </c>
      <c r="H110" s="324">
        <v>0</v>
      </c>
      <c r="I110" s="324">
        <v>0</v>
      </c>
      <c r="J110" s="324">
        <v>0</v>
      </c>
      <c r="K110" s="324">
        <v>0</v>
      </c>
      <c r="L110" s="324">
        <v>0</v>
      </c>
      <c r="M110" s="336">
        <f t="shared" si="3"/>
        <v>0</v>
      </c>
      <c r="N110" s="341">
        <f t="shared" si="4"/>
        <v>0</v>
      </c>
      <c r="O110" s="56"/>
      <c r="P110" s="336">
        <v>0</v>
      </c>
    </row>
    <row r="111" spans="1:16" ht="12.75" customHeight="1">
      <c r="A111" s="333" t="s">
        <v>375</v>
      </c>
      <c r="B111" s="338">
        <v>20.091170000000002</v>
      </c>
      <c r="C111" s="324">
        <v>11.061914</v>
      </c>
      <c r="D111" s="324">
        <v>1161.7674320000001</v>
      </c>
      <c r="E111" s="324">
        <v>0</v>
      </c>
      <c r="F111" s="324">
        <v>1820.764545</v>
      </c>
      <c r="G111" s="324">
        <v>2.430412</v>
      </c>
      <c r="H111" s="324">
        <v>2089.8806140000002</v>
      </c>
      <c r="I111" s="324">
        <v>0.14349200000000001</v>
      </c>
      <c r="J111" s="324">
        <v>102.720356</v>
      </c>
      <c r="K111" s="324">
        <v>119.053434</v>
      </c>
      <c r="L111" s="324">
        <v>31.762843</v>
      </c>
      <c r="M111" s="336">
        <f t="shared" si="3"/>
        <v>5339.5850420000006</v>
      </c>
      <c r="N111" s="341">
        <f t="shared" si="4"/>
        <v>5359.6762120000003</v>
      </c>
      <c r="O111" s="56"/>
      <c r="P111" s="336">
        <v>0</v>
      </c>
    </row>
    <row r="112" spans="1:16" ht="12.75" customHeight="1">
      <c r="A112" s="333" t="s">
        <v>340</v>
      </c>
      <c r="B112" s="338">
        <v>0</v>
      </c>
      <c r="C112" s="324">
        <v>0</v>
      </c>
      <c r="D112" s="324">
        <v>0</v>
      </c>
      <c r="E112" s="324">
        <v>0</v>
      </c>
      <c r="F112" s="324">
        <v>0</v>
      </c>
      <c r="G112" s="324">
        <v>0</v>
      </c>
      <c r="H112" s="324">
        <v>0</v>
      </c>
      <c r="I112" s="324">
        <v>0</v>
      </c>
      <c r="J112" s="324">
        <v>0</v>
      </c>
      <c r="K112" s="324">
        <v>0</v>
      </c>
      <c r="L112" s="324">
        <v>0</v>
      </c>
      <c r="M112" s="336">
        <f t="shared" si="3"/>
        <v>0</v>
      </c>
      <c r="N112" s="341">
        <f t="shared" si="4"/>
        <v>0</v>
      </c>
      <c r="O112" s="56"/>
      <c r="P112" s="336">
        <v>0</v>
      </c>
    </row>
    <row r="113" spans="1:16" ht="12.75" customHeight="1">
      <c r="A113" s="333" t="s">
        <v>459</v>
      </c>
      <c r="B113" s="338">
        <v>0</v>
      </c>
      <c r="C113" s="324">
        <v>0</v>
      </c>
      <c r="D113" s="324">
        <v>0</v>
      </c>
      <c r="E113" s="324">
        <v>0</v>
      </c>
      <c r="F113" s="324">
        <v>0</v>
      </c>
      <c r="G113" s="324">
        <v>0</v>
      </c>
      <c r="H113" s="324">
        <v>0</v>
      </c>
      <c r="I113" s="324">
        <v>0</v>
      </c>
      <c r="J113" s="324">
        <v>0</v>
      </c>
      <c r="K113" s="324">
        <v>0</v>
      </c>
      <c r="L113" s="324">
        <v>0</v>
      </c>
      <c r="M113" s="336">
        <f t="shared" si="3"/>
        <v>0</v>
      </c>
      <c r="N113" s="341">
        <f t="shared" si="4"/>
        <v>0</v>
      </c>
      <c r="O113" s="56"/>
      <c r="P113" s="336">
        <v>0</v>
      </c>
    </row>
    <row r="114" spans="1:16" ht="12.75" customHeight="1">
      <c r="A114" s="333" t="s">
        <v>358</v>
      </c>
      <c r="B114" s="338">
        <v>0</v>
      </c>
      <c r="C114" s="324">
        <v>0</v>
      </c>
      <c r="D114" s="324">
        <v>0</v>
      </c>
      <c r="E114" s="324">
        <v>0</v>
      </c>
      <c r="F114" s="324">
        <v>0</v>
      </c>
      <c r="G114" s="324">
        <v>0</v>
      </c>
      <c r="H114" s="324">
        <v>0</v>
      </c>
      <c r="I114" s="324">
        <v>0</v>
      </c>
      <c r="J114" s="324">
        <v>0</v>
      </c>
      <c r="K114" s="324">
        <v>0</v>
      </c>
      <c r="L114" s="324">
        <v>0</v>
      </c>
      <c r="M114" s="336">
        <f t="shared" si="3"/>
        <v>0</v>
      </c>
      <c r="N114" s="341">
        <f t="shared" si="4"/>
        <v>0</v>
      </c>
      <c r="O114" s="56"/>
      <c r="P114" s="336">
        <v>0</v>
      </c>
    </row>
    <row r="115" spans="1:16" ht="12.75" customHeight="1">
      <c r="A115" s="333" t="s">
        <v>206</v>
      </c>
      <c r="B115" s="338">
        <v>2.1683000000000001E-2</v>
      </c>
      <c r="C115" s="324">
        <v>0</v>
      </c>
      <c r="D115" s="324">
        <v>0</v>
      </c>
      <c r="E115" s="324">
        <v>0</v>
      </c>
      <c r="F115" s="324">
        <v>0</v>
      </c>
      <c r="G115" s="324">
        <v>0</v>
      </c>
      <c r="H115" s="324">
        <v>0</v>
      </c>
      <c r="I115" s="324">
        <v>0</v>
      </c>
      <c r="J115" s="324">
        <v>0</v>
      </c>
      <c r="K115" s="324">
        <v>0</v>
      </c>
      <c r="L115" s="324">
        <v>0</v>
      </c>
      <c r="M115" s="336">
        <f t="shared" si="3"/>
        <v>0</v>
      </c>
      <c r="N115" s="341">
        <f t="shared" si="4"/>
        <v>2.1683000000000001E-2</v>
      </c>
      <c r="O115" s="56"/>
      <c r="P115" s="336">
        <v>0</v>
      </c>
    </row>
    <row r="116" spans="1:16" ht="12.75" customHeight="1">
      <c r="A116" s="333" t="s">
        <v>405</v>
      </c>
      <c r="B116" s="338">
        <v>0</v>
      </c>
      <c r="C116" s="324">
        <v>0</v>
      </c>
      <c r="D116" s="324">
        <v>0</v>
      </c>
      <c r="E116" s="324">
        <v>0</v>
      </c>
      <c r="F116" s="324">
        <v>0</v>
      </c>
      <c r="G116" s="324">
        <v>0</v>
      </c>
      <c r="H116" s="324">
        <v>0</v>
      </c>
      <c r="I116" s="324">
        <v>0</v>
      </c>
      <c r="J116" s="324">
        <v>0</v>
      </c>
      <c r="K116" s="324">
        <v>0</v>
      </c>
      <c r="L116" s="324">
        <v>0</v>
      </c>
      <c r="M116" s="336">
        <f t="shared" si="3"/>
        <v>0</v>
      </c>
      <c r="N116" s="341">
        <f t="shared" si="4"/>
        <v>0</v>
      </c>
      <c r="O116" s="56"/>
      <c r="P116" s="336">
        <v>0</v>
      </c>
    </row>
    <row r="117" spans="1:16" ht="12.75" customHeight="1">
      <c r="A117" s="333" t="s">
        <v>505</v>
      </c>
      <c r="B117" s="338">
        <v>0</v>
      </c>
      <c r="C117" s="324">
        <v>0</v>
      </c>
      <c r="D117" s="324">
        <v>0</v>
      </c>
      <c r="E117" s="324">
        <v>0</v>
      </c>
      <c r="F117" s="324">
        <v>0</v>
      </c>
      <c r="G117" s="324">
        <v>0</v>
      </c>
      <c r="H117" s="324">
        <v>0</v>
      </c>
      <c r="I117" s="324">
        <v>0</v>
      </c>
      <c r="J117" s="324">
        <v>0</v>
      </c>
      <c r="K117" s="324">
        <v>0</v>
      </c>
      <c r="L117" s="324">
        <v>0</v>
      </c>
      <c r="M117" s="336">
        <f t="shared" si="3"/>
        <v>0</v>
      </c>
      <c r="N117" s="341">
        <f t="shared" si="4"/>
        <v>0</v>
      </c>
      <c r="O117" s="56"/>
      <c r="P117" s="336">
        <v>0</v>
      </c>
    </row>
    <row r="118" spans="1:16" ht="12.75" customHeight="1">
      <c r="A118" s="333" t="s">
        <v>455</v>
      </c>
      <c r="B118" s="338">
        <v>0</v>
      </c>
      <c r="C118" s="324">
        <v>0</v>
      </c>
      <c r="D118" s="324">
        <v>0</v>
      </c>
      <c r="E118" s="324">
        <v>0</v>
      </c>
      <c r="F118" s="324">
        <v>0</v>
      </c>
      <c r="G118" s="324">
        <v>0</v>
      </c>
      <c r="H118" s="324">
        <v>0</v>
      </c>
      <c r="I118" s="324">
        <v>0</v>
      </c>
      <c r="J118" s="324">
        <v>0</v>
      </c>
      <c r="K118" s="324">
        <v>0</v>
      </c>
      <c r="L118" s="324">
        <v>0</v>
      </c>
      <c r="M118" s="336">
        <f t="shared" si="3"/>
        <v>0</v>
      </c>
      <c r="N118" s="341">
        <f t="shared" si="4"/>
        <v>0</v>
      </c>
      <c r="O118" s="56"/>
      <c r="P118" s="336">
        <v>0</v>
      </c>
    </row>
    <row r="119" spans="1:16" ht="12.75" customHeight="1">
      <c r="A119" s="333" t="s">
        <v>431</v>
      </c>
      <c r="B119" s="338">
        <v>698.309708</v>
      </c>
      <c r="C119" s="324">
        <v>0</v>
      </c>
      <c r="D119" s="324">
        <v>0</v>
      </c>
      <c r="E119" s="324">
        <v>0</v>
      </c>
      <c r="F119" s="324">
        <v>0</v>
      </c>
      <c r="G119" s="324">
        <v>0</v>
      </c>
      <c r="H119" s="324">
        <v>0</v>
      </c>
      <c r="I119" s="324">
        <v>0</v>
      </c>
      <c r="J119" s="324">
        <v>0</v>
      </c>
      <c r="K119" s="324">
        <v>0</v>
      </c>
      <c r="L119" s="324">
        <v>0</v>
      </c>
      <c r="M119" s="336">
        <f t="shared" si="3"/>
        <v>0</v>
      </c>
      <c r="N119" s="341">
        <f t="shared" si="4"/>
        <v>698.309708</v>
      </c>
      <c r="O119" s="56"/>
      <c r="P119" s="336">
        <v>0</v>
      </c>
    </row>
    <row r="120" spans="1:16" ht="12.75" customHeight="1">
      <c r="A120" s="333" t="s">
        <v>339</v>
      </c>
      <c r="B120" s="338">
        <v>0</v>
      </c>
      <c r="C120" s="324">
        <v>0</v>
      </c>
      <c r="D120" s="324">
        <v>0</v>
      </c>
      <c r="E120" s="324">
        <v>0</v>
      </c>
      <c r="F120" s="324">
        <v>0</v>
      </c>
      <c r="G120" s="324">
        <v>0</v>
      </c>
      <c r="H120" s="324">
        <v>0</v>
      </c>
      <c r="I120" s="324">
        <v>0</v>
      </c>
      <c r="J120" s="324">
        <v>0</v>
      </c>
      <c r="K120" s="324">
        <v>7.3036000000000004E-2</v>
      </c>
      <c r="L120" s="324">
        <v>0</v>
      </c>
      <c r="M120" s="336">
        <f t="shared" si="3"/>
        <v>7.3036000000000004E-2</v>
      </c>
      <c r="N120" s="341">
        <f t="shared" si="4"/>
        <v>7.3036000000000004E-2</v>
      </c>
      <c r="O120" s="56"/>
      <c r="P120" s="336">
        <v>0</v>
      </c>
    </row>
    <row r="121" spans="1:16" ht="12.75" customHeight="1">
      <c r="A121" s="333" t="s">
        <v>281</v>
      </c>
      <c r="B121" s="338">
        <v>0</v>
      </c>
      <c r="C121" s="324">
        <v>0</v>
      </c>
      <c r="D121" s="324">
        <v>0</v>
      </c>
      <c r="E121" s="324">
        <v>0</v>
      </c>
      <c r="F121" s="324">
        <v>0</v>
      </c>
      <c r="G121" s="324">
        <v>0</v>
      </c>
      <c r="H121" s="324">
        <v>0</v>
      </c>
      <c r="I121" s="324">
        <v>0</v>
      </c>
      <c r="J121" s="324">
        <v>0</v>
      </c>
      <c r="K121" s="324">
        <v>0</v>
      </c>
      <c r="L121" s="324">
        <v>0</v>
      </c>
      <c r="M121" s="336">
        <f t="shared" si="3"/>
        <v>0</v>
      </c>
      <c r="N121" s="341">
        <f t="shared" si="4"/>
        <v>0</v>
      </c>
      <c r="O121" s="56"/>
      <c r="P121" s="336">
        <v>0</v>
      </c>
    </row>
    <row r="122" spans="1:16" ht="12.75" customHeight="1">
      <c r="A122" s="333" t="s">
        <v>558</v>
      </c>
      <c r="B122" s="338">
        <v>0</v>
      </c>
      <c r="C122" s="324">
        <v>0</v>
      </c>
      <c r="D122" s="324">
        <v>0</v>
      </c>
      <c r="E122" s="324">
        <v>0</v>
      </c>
      <c r="F122" s="324">
        <v>0</v>
      </c>
      <c r="G122" s="324">
        <v>0</v>
      </c>
      <c r="H122" s="324">
        <v>0</v>
      </c>
      <c r="I122" s="324">
        <v>0</v>
      </c>
      <c r="J122" s="324">
        <v>0</v>
      </c>
      <c r="K122" s="324">
        <v>0</v>
      </c>
      <c r="L122" s="324">
        <v>0</v>
      </c>
      <c r="M122" s="336">
        <f t="shared" si="3"/>
        <v>0</v>
      </c>
      <c r="N122" s="341">
        <f t="shared" si="4"/>
        <v>0</v>
      </c>
      <c r="O122" s="56"/>
      <c r="P122" s="336">
        <v>0</v>
      </c>
    </row>
    <row r="123" spans="1:16" ht="12.75" customHeight="1">
      <c r="A123" s="333" t="s">
        <v>506</v>
      </c>
      <c r="B123" s="338">
        <v>0</v>
      </c>
      <c r="C123" s="324">
        <v>0</v>
      </c>
      <c r="D123" s="324">
        <v>0</v>
      </c>
      <c r="E123" s="324">
        <v>0</v>
      </c>
      <c r="F123" s="324">
        <v>0</v>
      </c>
      <c r="G123" s="324">
        <v>0</v>
      </c>
      <c r="H123" s="324">
        <v>0</v>
      </c>
      <c r="I123" s="324">
        <v>0</v>
      </c>
      <c r="J123" s="324">
        <v>0</v>
      </c>
      <c r="K123" s="324">
        <v>0</v>
      </c>
      <c r="L123" s="324">
        <v>0</v>
      </c>
      <c r="M123" s="336">
        <f t="shared" si="3"/>
        <v>0</v>
      </c>
      <c r="N123" s="341">
        <f t="shared" si="4"/>
        <v>0</v>
      </c>
      <c r="O123" s="56"/>
      <c r="P123" s="336">
        <v>0</v>
      </c>
    </row>
    <row r="124" spans="1:16" ht="12.75" customHeight="1">
      <c r="A124" s="333" t="s">
        <v>507</v>
      </c>
      <c r="B124" s="338">
        <v>0</v>
      </c>
      <c r="C124" s="324">
        <v>0</v>
      </c>
      <c r="D124" s="324">
        <v>0</v>
      </c>
      <c r="E124" s="324">
        <v>0</v>
      </c>
      <c r="F124" s="324">
        <v>0</v>
      </c>
      <c r="G124" s="324">
        <v>0</v>
      </c>
      <c r="H124" s="324">
        <v>0</v>
      </c>
      <c r="I124" s="324">
        <v>0</v>
      </c>
      <c r="J124" s="324">
        <v>0</v>
      </c>
      <c r="K124" s="324">
        <v>0</v>
      </c>
      <c r="L124" s="324">
        <v>0</v>
      </c>
      <c r="M124" s="336">
        <f t="shared" si="3"/>
        <v>0</v>
      </c>
      <c r="N124" s="341">
        <f t="shared" si="4"/>
        <v>0</v>
      </c>
      <c r="O124" s="56"/>
      <c r="P124" s="336">
        <v>0</v>
      </c>
    </row>
    <row r="125" spans="1:16" ht="12.75" customHeight="1">
      <c r="A125" s="333" t="s">
        <v>313</v>
      </c>
      <c r="B125" s="338">
        <v>4259.8164390000002</v>
      </c>
      <c r="C125" s="324">
        <v>0</v>
      </c>
      <c r="D125" s="324">
        <v>411.40595200000001</v>
      </c>
      <c r="E125" s="324">
        <v>0</v>
      </c>
      <c r="F125" s="324">
        <v>106.34386000000001</v>
      </c>
      <c r="G125" s="324">
        <v>2.5760000000000002E-2</v>
      </c>
      <c r="H125" s="324">
        <v>1049.5656369999999</v>
      </c>
      <c r="I125" s="324">
        <v>291.66281800000002</v>
      </c>
      <c r="J125" s="324">
        <v>43.63109</v>
      </c>
      <c r="K125" s="324">
        <v>40.575583999999999</v>
      </c>
      <c r="L125" s="324">
        <v>10.810055</v>
      </c>
      <c r="M125" s="336">
        <f t="shared" si="3"/>
        <v>1954.0207559999999</v>
      </c>
      <c r="N125" s="341">
        <f t="shared" si="4"/>
        <v>6213.8371950000001</v>
      </c>
      <c r="O125" s="56"/>
      <c r="P125" s="336">
        <v>0</v>
      </c>
    </row>
    <row r="126" spans="1:16" ht="12.75" customHeight="1">
      <c r="A126" s="333" t="s">
        <v>409</v>
      </c>
      <c r="B126" s="338">
        <v>0</v>
      </c>
      <c r="C126" s="324">
        <v>0</v>
      </c>
      <c r="D126" s="324">
        <v>0</v>
      </c>
      <c r="E126" s="324">
        <v>0</v>
      </c>
      <c r="F126" s="324">
        <v>0</v>
      </c>
      <c r="G126" s="324">
        <v>0</v>
      </c>
      <c r="H126" s="324">
        <v>0</v>
      </c>
      <c r="I126" s="324">
        <v>0</v>
      </c>
      <c r="J126" s="324">
        <v>0</v>
      </c>
      <c r="K126" s="324">
        <v>0</v>
      </c>
      <c r="L126" s="324">
        <v>0</v>
      </c>
      <c r="M126" s="336">
        <f t="shared" si="3"/>
        <v>0</v>
      </c>
      <c r="N126" s="341">
        <f t="shared" si="4"/>
        <v>0</v>
      </c>
      <c r="O126" s="56"/>
      <c r="P126" s="336">
        <v>0</v>
      </c>
    </row>
    <row r="127" spans="1:16" ht="12.75" customHeight="1">
      <c r="A127" s="333" t="s">
        <v>508</v>
      </c>
      <c r="B127" s="338">
        <v>0</v>
      </c>
      <c r="C127" s="324">
        <v>0</v>
      </c>
      <c r="D127" s="324">
        <v>0</v>
      </c>
      <c r="E127" s="324">
        <v>0</v>
      </c>
      <c r="F127" s="324">
        <v>0</v>
      </c>
      <c r="G127" s="324">
        <v>0</v>
      </c>
      <c r="H127" s="324">
        <v>0</v>
      </c>
      <c r="I127" s="324">
        <v>0</v>
      </c>
      <c r="J127" s="324">
        <v>0</v>
      </c>
      <c r="K127" s="324">
        <v>0</v>
      </c>
      <c r="L127" s="324">
        <v>0</v>
      </c>
      <c r="M127" s="336">
        <f t="shared" si="3"/>
        <v>0</v>
      </c>
      <c r="N127" s="341">
        <f t="shared" si="4"/>
        <v>0</v>
      </c>
      <c r="O127" s="56"/>
      <c r="P127" s="336">
        <v>0</v>
      </c>
    </row>
    <row r="128" spans="1:16" ht="12.75" customHeight="1">
      <c r="A128" s="333" t="s">
        <v>331</v>
      </c>
      <c r="B128" s="338">
        <v>0</v>
      </c>
      <c r="C128" s="324">
        <v>0</v>
      </c>
      <c r="D128" s="324">
        <v>0</v>
      </c>
      <c r="E128" s="324">
        <v>0</v>
      </c>
      <c r="F128" s="324">
        <v>0</v>
      </c>
      <c r="G128" s="324">
        <v>0</v>
      </c>
      <c r="H128" s="324">
        <v>0</v>
      </c>
      <c r="I128" s="324">
        <v>0</v>
      </c>
      <c r="J128" s="324">
        <v>0.12600600000000001</v>
      </c>
      <c r="K128" s="324">
        <v>0</v>
      </c>
      <c r="L128" s="324">
        <v>0</v>
      </c>
      <c r="M128" s="336">
        <f t="shared" si="3"/>
        <v>0.12600600000000001</v>
      </c>
      <c r="N128" s="341">
        <f t="shared" si="4"/>
        <v>0.12600600000000001</v>
      </c>
      <c r="O128" s="56"/>
      <c r="P128" s="336">
        <v>0</v>
      </c>
    </row>
    <row r="129" spans="1:16" ht="12.75" customHeight="1">
      <c r="A129" s="333" t="s">
        <v>404</v>
      </c>
      <c r="B129" s="338">
        <v>0</v>
      </c>
      <c r="C129" s="324">
        <v>0</v>
      </c>
      <c r="D129" s="324">
        <v>0</v>
      </c>
      <c r="E129" s="324">
        <v>0</v>
      </c>
      <c r="F129" s="324">
        <v>0</v>
      </c>
      <c r="G129" s="324">
        <v>0</v>
      </c>
      <c r="H129" s="324">
        <v>0</v>
      </c>
      <c r="I129" s="324">
        <v>0</v>
      </c>
      <c r="J129" s="324">
        <v>0</v>
      </c>
      <c r="K129" s="324">
        <v>0</v>
      </c>
      <c r="L129" s="324">
        <v>0</v>
      </c>
      <c r="M129" s="336">
        <f t="shared" si="3"/>
        <v>0</v>
      </c>
      <c r="N129" s="341">
        <f t="shared" si="4"/>
        <v>0</v>
      </c>
      <c r="O129" s="56"/>
      <c r="P129" s="336">
        <v>0</v>
      </c>
    </row>
    <row r="130" spans="1:16" ht="12.75" customHeight="1">
      <c r="A130" s="333" t="s">
        <v>412</v>
      </c>
      <c r="B130" s="338">
        <v>0</v>
      </c>
      <c r="C130" s="324">
        <v>0</v>
      </c>
      <c r="D130" s="324">
        <v>0</v>
      </c>
      <c r="E130" s="324">
        <v>0</v>
      </c>
      <c r="F130" s="324">
        <v>0</v>
      </c>
      <c r="G130" s="324">
        <v>0</v>
      </c>
      <c r="H130" s="324">
        <v>0</v>
      </c>
      <c r="I130" s="324">
        <v>0</v>
      </c>
      <c r="J130" s="324">
        <v>0</v>
      </c>
      <c r="K130" s="324">
        <v>0</v>
      </c>
      <c r="L130" s="324">
        <v>0</v>
      </c>
      <c r="M130" s="336">
        <f t="shared" si="3"/>
        <v>0</v>
      </c>
      <c r="N130" s="341">
        <f t="shared" si="4"/>
        <v>0</v>
      </c>
      <c r="O130" s="56"/>
      <c r="P130" s="336">
        <v>0</v>
      </c>
    </row>
    <row r="131" spans="1:16" ht="12.75" customHeight="1">
      <c r="A131" s="333" t="s">
        <v>408</v>
      </c>
      <c r="B131" s="338">
        <v>0</v>
      </c>
      <c r="C131" s="324">
        <v>0</v>
      </c>
      <c r="D131" s="324">
        <v>0</v>
      </c>
      <c r="E131" s="324">
        <v>0</v>
      </c>
      <c r="F131" s="324">
        <v>0</v>
      </c>
      <c r="G131" s="324">
        <v>0</v>
      </c>
      <c r="H131" s="324">
        <v>0.64933200000000002</v>
      </c>
      <c r="I131" s="324">
        <v>0</v>
      </c>
      <c r="J131" s="324">
        <v>6.5606999999999999E-2</v>
      </c>
      <c r="K131" s="324">
        <v>0</v>
      </c>
      <c r="L131" s="324">
        <v>0</v>
      </c>
      <c r="M131" s="336">
        <f t="shared" si="3"/>
        <v>0.71493899999999999</v>
      </c>
      <c r="N131" s="341">
        <f t="shared" si="4"/>
        <v>0.71493899999999999</v>
      </c>
      <c r="O131" s="56"/>
      <c r="P131" s="336">
        <v>0</v>
      </c>
    </row>
    <row r="132" spans="1:16" ht="12.75" customHeight="1">
      <c r="A132" s="333" t="s">
        <v>207</v>
      </c>
      <c r="B132" s="338">
        <v>0</v>
      </c>
      <c r="C132" s="324">
        <v>0</v>
      </c>
      <c r="D132" s="324">
        <v>0</v>
      </c>
      <c r="E132" s="324">
        <v>0</v>
      </c>
      <c r="F132" s="324">
        <v>0</v>
      </c>
      <c r="G132" s="324">
        <v>0</v>
      </c>
      <c r="H132" s="324">
        <v>0</v>
      </c>
      <c r="I132" s="324">
        <v>0</v>
      </c>
      <c r="J132" s="324">
        <v>0.29144399999999998</v>
      </c>
      <c r="K132" s="324">
        <v>0</v>
      </c>
      <c r="L132" s="324">
        <v>0</v>
      </c>
      <c r="M132" s="336">
        <f t="shared" si="3"/>
        <v>0.29144399999999998</v>
      </c>
      <c r="N132" s="341">
        <f t="shared" si="4"/>
        <v>0.29144399999999998</v>
      </c>
      <c r="O132" s="56"/>
      <c r="P132" s="336">
        <v>0</v>
      </c>
    </row>
    <row r="133" spans="1:16" ht="12.75" customHeight="1">
      <c r="A133" s="333" t="s">
        <v>509</v>
      </c>
      <c r="B133" s="338">
        <v>0</v>
      </c>
      <c r="C133" s="324">
        <v>0</v>
      </c>
      <c r="D133" s="324">
        <v>0</v>
      </c>
      <c r="E133" s="324">
        <v>0</v>
      </c>
      <c r="F133" s="324">
        <v>0</v>
      </c>
      <c r="G133" s="324">
        <v>0</v>
      </c>
      <c r="H133" s="324">
        <v>0</v>
      </c>
      <c r="I133" s="324">
        <v>0</v>
      </c>
      <c r="J133" s="324">
        <v>0</v>
      </c>
      <c r="K133" s="324">
        <v>0</v>
      </c>
      <c r="L133" s="324">
        <v>0</v>
      </c>
      <c r="M133" s="336">
        <f t="shared" si="3"/>
        <v>0</v>
      </c>
      <c r="N133" s="341">
        <f t="shared" si="4"/>
        <v>0</v>
      </c>
      <c r="O133" s="56"/>
      <c r="P133" s="336">
        <v>0</v>
      </c>
    </row>
    <row r="134" spans="1:16" ht="12.75" customHeight="1">
      <c r="A134" s="333" t="s">
        <v>510</v>
      </c>
      <c r="B134" s="338">
        <v>0</v>
      </c>
      <c r="C134" s="324">
        <v>0</v>
      </c>
      <c r="D134" s="324">
        <v>0</v>
      </c>
      <c r="E134" s="324">
        <v>0</v>
      </c>
      <c r="F134" s="324">
        <v>0</v>
      </c>
      <c r="G134" s="324">
        <v>0</v>
      </c>
      <c r="H134" s="324">
        <v>0</v>
      </c>
      <c r="I134" s="324">
        <v>0</v>
      </c>
      <c r="J134" s="324">
        <v>0</v>
      </c>
      <c r="K134" s="324">
        <v>0</v>
      </c>
      <c r="L134" s="324">
        <v>0</v>
      </c>
      <c r="M134" s="336">
        <f t="shared" si="3"/>
        <v>0</v>
      </c>
      <c r="N134" s="341">
        <f t="shared" si="4"/>
        <v>0</v>
      </c>
      <c r="O134" s="56"/>
      <c r="P134" s="336">
        <v>0</v>
      </c>
    </row>
    <row r="135" spans="1:16" ht="12.75" customHeight="1">
      <c r="A135" s="333" t="s">
        <v>402</v>
      </c>
      <c r="B135" s="338">
        <v>0</v>
      </c>
      <c r="C135" s="324">
        <v>0</v>
      </c>
      <c r="D135" s="324">
        <v>0</v>
      </c>
      <c r="E135" s="324">
        <v>0</v>
      </c>
      <c r="F135" s="324">
        <v>0</v>
      </c>
      <c r="G135" s="324">
        <v>0</v>
      </c>
      <c r="H135" s="324">
        <v>0</v>
      </c>
      <c r="I135" s="324">
        <v>0</v>
      </c>
      <c r="J135" s="324">
        <v>0</v>
      </c>
      <c r="K135" s="324">
        <v>0</v>
      </c>
      <c r="L135" s="324">
        <v>0</v>
      </c>
      <c r="M135" s="336">
        <f t="shared" si="3"/>
        <v>0</v>
      </c>
      <c r="N135" s="341">
        <f t="shared" si="4"/>
        <v>0</v>
      </c>
      <c r="O135" s="56"/>
      <c r="P135" s="336">
        <v>0</v>
      </c>
    </row>
    <row r="136" spans="1:16" ht="12.75" customHeight="1">
      <c r="A136" s="333" t="s">
        <v>511</v>
      </c>
      <c r="B136" s="338">
        <v>0</v>
      </c>
      <c r="C136" s="324">
        <v>0</v>
      </c>
      <c r="D136" s="324">
        <v>0</v>
      </c>
      <c r="E136" s="324">
        <v>0</v>
      </c>
      <c r="F136" s="324">
        <v>0</v>
      </c>
      <c r="G136" s="324">
        <v>0</v>
      </c>
      <c r="H136" s="324">
        <v>0</v>
      </c>
      <c r="I136" s="324">
        <v>0</v>
      </c>
      <c r="J136" s="324">
        <v>0</v>
      </c>
      <c r="K136" s="324">
        <v>0</v>
      </c>
      <c r="L136" s="324">
        <v>0</v>
      </c>
      <c r="M136" s="336">
        <f t="shared" si="3"/>
        <v>0</v>
      </c>
      <c r="N136" s="341">
        <f t="shared" si="4"/>
        <v>0</v>
      </c>
      <c r="O136" s="56"/>
      <c r="P136" s="336">
        <v>0</v>
      </c>
    </row>
    <row r="137" spans="1:16" ht="12.75" customHeight="1">
      <c r="A137" s="333" t="s">
        <v>512</v>
      </c>
      <c r="B137" s="338">
        <v>0</v>
      </c>
      <c r="C137" s="324">
        <v>0</v>
      </c>
      <c r="D137" s="324">
        <v>0</v>
      </c>
      <c r="E137" s="324">
        <v>0</v>
      </c>
      <c r="F137" s="324">
        <v>0</v>
      </c>
      <c r="G137" s="324">
        <v>0</v>
      </c>
      <c r="H137" s="324">
        <v>0</v>
      </c>
      <c r="I137" s="324">
        <v>0</v>
      </c>
      <c r="J137" s="324">
        <v>0</v>
      </c>
      <c r="K137" s="324">
        <v>0</v>
      </c>
      <c r="L137" s="324">
        <v>0</v>
      </c>
      <c r="M137" s="336">
        <f t="shared" si="3"/>
        <v>0</v>
      </c>
      <c r="N137" s="341">
        <f t="shared" si="4"/>
        <v>0</v>
      </c>
      <c r="O137" s="56"/>
      <c r="P137" s="336">
        <v>0</v>
      </c>
    </row>
    <row r="138" spans="1:16" ht="12.75" customHeight="1">
      <c r="A138" s="333" t="s">
        <v>513</v>
      </c>
      <c r="B138" s="338">
        <v>0</v>
      </c>
      <c r="C138" s="324">
        <v>0</v>
      </c>
      <c r="D138" s="324">
        <v>0</v>
      </c>
      <c r="E138" s="324">
        <v>0</v>
      </c>
      <c r="F138" s="324">
        <v>0</v>
      </c>
      <c r="G138" s="324">
        <v>0</v>
      </c>
      <c r="H138" s="324">
        <v>0</v>
      </c>
      <c r="I138" s="324">
        <v>0</v>
      </c>
      <c r="J138" s="324">
        <v>0</v>
      </c>
      <c r="K138" s="324">
        <v>0</v>
      </c>
      <c r="L138" s="324">
        <v>0</v>
      </c>
      <c r="M138" s="336">
        <f t="shared" si="3"/>
        <v>0</v>
      </c>
      <c r="N138" s="341">
        <f t="shared" si="4"/>
        <v>0</v>
      </c>
      <c r="O138" s="56"/>
      <c r="P138" s="336">
        <v>0</v>
      </c>
    </row>
    <row r="139" spans="1:16" ht="12.75" customHeight="1">
      <c r="A139" s="333" t="s">
        <v>359</v>
      </c>
      <c r="B139" s="338">
        <v>0</v>
      </c>
      <c r="C139" s="324">
        <v>0</v>
      </c>
      <c r="D139" s="324">
        <v>0</v>
      </c>
      <c r="E139" s="324">
        <v>0</v>
      </c>
      <c r="F139" s="324">
        <v>0</v>
      </c>
      <c r="G139" s="324">
        <v>0</v>
      </c>
      <c r="H139" s="324">
        <v>0</v>
      </c>
      <c r="I139" s="324">
        <v>0</v>
      </c>
      <c r="J139" s="324">
        <v>0</v>
      </c>
      <c r="K139" s="324">
        <v>0</v>
      </c>
      <c r="L139" s="324">
        <v>0</v>
      </c>
      <c r="M139" s="336">
        <f t="shared" ref="M139:M202" si="5">SUM(C139:L139)</f>
        <v>0</v>
      </c>
      <c r="N139" s="341">
        <f t="shared" ref="N139:N202" si="6">SUM(M139,B139)</f>
        <v>0</v>
      </c>
      <c r="O139" s="56"/>
      <c r="P139" s="336">
        <v>0</v>
      </c>
    </row>
    <row r="140" spans="1:16" ht="12.75" customHeight="1">
      <c r="A140" s="333" t="s">
        <v>361</v>
      </c>
      <c r="B140" s="338">
        <v>0</v>
      </c>
      <c r="C140" s="324">
        <v>0</v>
      </c>
      <c r="D140" s="324">
        <v>0</v>
      </c>
      <c r="E140" s="324">
        <v>0</v>
      </c>
      <c r="F140" s="324">
        <v>0</v>
      </c>
      <c r="G140" s="324">
        <v>0</v>
      </c>
      <c r="H140" s="324">
        <v>0</v>
      </c>
      <c r="I140" s="324">
        <v>0</v>
      </c>
      <c r="J140" s="324">
        <v>0</v>
      </c>
      <c r="K140" s="324">
        <v>0</v>
      </c>
      <c r="L140" s="324">
        <v>0</v>
      </c>
      <c r="M140" s="336">
        <f t="shared" si="5"/>
        <v>0</v>
      </c>
      <c r="N140" s="341">
        <f t="shared" si="6"/>
        <v>0</v>
      </c>
      <c r="O140" s="56"/>
      <c r="P140" s="336">
        <v>0</v>
      </c>
    </row>
    <row r="141" spans="1:16" ht="12.75" customHeight="1">
      <c r="A141" s="333" t="s">
        <v>413</v>
      </c>
      <c r="B141" s="338">
        <v>0</v>
      </c>
      <c r="C141" s="324">
        <v>0</v>
      </c>
      <c r="D141" s="324">
        <v>0</v>
      </c>
      <c r="E141" s="324">
        <v>0</v>
      </c>
      <c r="F141" s="324">
        <v>0</v>
      </c>
      <c r="G141" s="324">
        <v>0</v>
      </c>
      <c r="H141" s="324">
        <v>0</v>
      </c>
      <c r="I141" s="324">
        <v>0</v>
      </c>
      <c r="J141" s="324">
        <v>0</v>
      </c>
      <c r="K141" s="324">
        <v>0</v>
      </c>
      <c r="L141" s="324">
        <v>0</v>
      </c>
      <c r="M141" s="336">
        <f t="shared" si="5"/>
        <v>0</v>
      </c>
      <c r="N141" s="341">
        <f t="shared" si="6"/>
        <v>0</v>
      </c>
      <c r="O141" s="56"/>
      <c r="P141" s="336">
        <v>0</v>
      </c>
    </row>
    <row r="142" spans="1:16" ht="12.75" customHeight="1">
      <c r="A142" s="333" t="s">
        <v>354</v>
      </c>
      <c r="B142" s="338">
        <v>0</v>
      </c>
      <c r="C142" s="324">
        <v>0</v>
      </c>
      <c r="D142" s="324">
        <v>0</v>
      </c>
      <c r="E142" s="324">
        <v>0</v>
      </c>
      <c r="F142" s="324">
        <v>0</v>
      </c>
      <c r="G142" s="324">
        <v>0</v>
      </c>
      <c r="H142" s="324">
        <v>0</v>
      </c>
      <c r="I142" s="324">
        <v>0</v>
      </c>
      <c r="J142" s="324">
        <v>0</v>
      </c>
      <c r="K142" s="324">
        <v>0</v>
      </c>
      <c r="L142" s="324">
        <v>0</v>
      </c>
      <c r="M142" s="336">
        <f t="shared" si="5"/>
        <v>0</v>
      </c>
      <c r="N142" s="341">
        <f t="shared" si="6"/>
        <v>0</v>
      </c>
      <c r="O142" s="56"/>
      <c r="P142" s="336">
        <v>0</v>
      </c>
    </row>
    <row r="143" spans="1:16" ht="12.75" customHeight="1">
      <c r="A143" s="333" t="s">
        <v>514</v>
      </c>
      <c r="B143" s="338">
        <v>0</v>
      </c>
      <c r="C143" s="324">
        <v>0</v>
      </c>
      <c r="D143" s="324">
        <v>0</v>
      </c>
      <c r="E143" s="324">
        <v>0</v>
      </c>
      <c r="F143" s="324">
        <v>0</v>
      </c>
      <c r="G143" s="324">
        <v>0</v>
      </c>
      <c r="H143" s="324">
        <v>0</v>
      </c>
      <c r="I143" s="324">
        <v>0</v>
      </c>
      <c r="J143" s="324">
        <v>0</v>
      </c>
      <c r="K143" s="324">
        <v>0</v>
      </c>
      <c r="L143" s="324">
        <v>0</v>
      </c>
      <c r="M143" s="336">
        <f t="shared" si="5"/>
        <v>0</v>
      </c>
      <c r="N143" s="341">
        <f t="shared" si="6"/>
        <v>0</v>
      </c>
      <c r="O143" s="56"/>
      <c r="P143" s="336">
        <v>0</v>
      </c>
    </row>
    <row r="144" spans="1:16" ht="12.75" customHeight="1">
      <c r="A144" s="333" t="s">
        <v>194</v>
      </c>
      <c r="B144" s="338">
        <v>5.4592000000000002E-2</v>
      </c>
      <c r="C144" s="324">
        <v>2.4076E-2</v>
      </c>
      <c r="D144" s="324">
        <v>679.29331200000001</v>
      </c>
      <c r="E144" s="324">
        <v>0</v>
      </c>
      <c r="F144" s="324">
        <v>0</v>
      </c>
      <c r="G144" s="324">
        <v>0</v>
      </c>
      <c r="H144" s="324">
        <v>0.28817100000000001</v>
      </c>
      <c r="I144" s="324">
        <v>1.283701</v>
      </c>
      <c r="J144" s="324">
        <v>5.0179179999999999</v>
      </c>
      <c r="K144" s="324">
        <v>0.61168699999999998</v>
      </c>
      <c r="L144" s="324">
        <v>2.6268289999999999</v>
      </c>
      <c r="M144" s="336">
        <f t="shared" si="5"/>
        <v>689.14569400000005</v>
      </c>
      <c r="N144" s="341">
        <f t="shared" si="6"/>
        <v>689.20028600000001</v>
      </c>
      <c r="O144" s="56"/>
      <c r="P144" s="336">
        <v>0</v>
      </c>
    </row>
    <row r="145" spans="1:16" ht="12.75" customHeight="1">
      <c r="A145" s="333" t="s">
        <v>336</v>
      </c>
      <c r="B145" s="338">
        <v>0</v>
      </c>
      <c r="C145" s="324">
        <v>0</v>
      </c>
      <c r="D145" s="324">
        <v>0</v>
      </c>
      <c r="E145" s="324">
        <v>0</v>
      </c>
      <c r="F145" s="324">
        <v>0</v>
      </c>
      <c r="G145" s="324">
        <v>0</v>
      </c>
      <c r="H145" s="324">
        <v>0</v>
      </c>
      <c r="I145" s="324">
        <v>0</v>
      </c>
      <c r="J145" s="324">
        <v>0</v>
      </c>
      <c r="K145" s="324">
        <v>0</v>
      </c>
      <c r="L145" s="324">
        <v>0</v>
      </c>
      <c r="M145" s="336">
        <f t="shared" si="5"/>
        <v>0</v>
      </c>
      <c r="N145" s="341">
        <f t="shared" si="6"/>
        <v>0</v>
      </c>
      <c r="O145" s="56"/>
      <c r="P145" s="336">
        <v>0</v>
      </c>
    </row>
    <row r="146" spans="1:16" ht="12.75" customHeight="1">
      <c r="A146" s="333" t="s">
        <v>344</v>
      </c>
      <c r="B146" s="338">
        <v>0</v>
      </c>
      <c r="C146" s="324">
        <v>0</v>
      </c>
      <c r="D146" s="324">
        <v>0</v>
      </c>
      <c r="E146" s="324">
        <v>0</v>
      </c>
      <c r="F146" s="324">
        <v>0</v>
      </c>
      <c r="G146" s="324">
        <v>0</v>
      </c>
      <c r="H146" s="324">
        <v>3.9384000000000002E-2</v>
      </c>
      <c r="I146" s="324">
        <v>0</v>
      </c>
      <c r="J146" s="324">
        <v>3.7620000000000002E-3</v>
      </c>
      <c r="K146" s="324">
        <v>0</v>
      </c>
      <c r="L146" s="324">
        <v>0</v>
      </c>
      <c r="M146" s="336">
        <f t="shared" si="5"/>
        <v>4.3146000000000004E-2</v>
      </c>
      <c r="N146" s="341">
        <f t="shared" si="6"/>
        <v>4.3146000000000004E-2</v>
      </c>
      <c r="O146" s="56"/>
      <c r="P146" s="336">
        <v>0</v>
      </c>
    </row>
    <row r="147" spans="1:16" ht="12.75" customHeight="1">
      <c r="A147" s="333" t="s">
        <v>195</v>
      </c>
      <c r="B147" s="338">
        <v>662.53923599999996</v>
      </c>
      <c r="C147" s="324">
        <v>0.102911</v>
      </c>
      <c r="D147" s="324">
        <v>37.898448999999999</v>
      </c>
      <c r="E147" s="324">
        <v>0</v>
      </c>
      <c r="F147" s="324">
        <v>1.8460000000000001E-2</v>
      </c>
      <c r="G147" s="324">
        <v>0</v>
      </c>
      <c r="H147" s="324">
        <v>0.65645600000000004</v>
      </c>
      <c r="I147" s="324">
        <v>12.313261000000001</v>
      </c>
      <c r="J147" s="324">
        <v>1.2460659999999999</v>
      </c>
      <c r="K147" s="324">
        <v>0.53851800000000005</v>
      </c>
      <c r="L147" s="324">
        <v>3.3267999999999999E-2</v>
      </c>
      <c r="M147" s="336">
        <f t="shared" si="5"/>
        <v>52.807389000000001</v>
      </c>
      <c r="N147" s="341">
        <f t="shared" si="6"/>
        <v>715.3466249999999</v>
      </c>
      <c r="O147" s="56"/>
      <c r="P147" s="336">
        <v>0</v>
      </c>
    </row>
    <row r="148" spans="1:16" ht="12.75" customHeight="1">
      <c r="A148" s="333" t="s">
        <v>515</v>
      </c>
      <c r="B148" s="338">
        <v>0</v>
      </c>
      <c r="C148" s="324">
        <v>0</v>
      </c>
      <c r="D148" s="324">
        <v>0</v>
      </c>
      <c r="E148" s="324">
        <v>0</v>
      </c>
      <c r="F148" s="324">
        <v>0</v>
      </c>
      <c r="G148" s="324">
        <v>0</v>
      </c>
      <c r="H148" s="324">
        <v>0</v>
      </c>
      <c r="I148" s="324">
        <v>0</v>
      </c>
      <c r="J148" s="324">
        <v>0</v>
      </c>
      <c r="K148" s="324">
        <v>0</v>
      </c>
      <c r="L148" s="324">
        <v>0</v>
      </c>
      <c r="M148" s="336">
        <f t="shared" si="5"/>
        <v>0</v>
      </c>
      <c r="N148" s="341">
        <f t="shared" si="6"/>
        <v>0</v>
      </c>
      <c r="O148" s="56"/>
      <c r="P148" s="336">
        <v>0</v>
      </c>
    </row>
    <row r="149" spans="1:16" ht="12.75" customHeight="1">
      <c r="A149" s="333" t="s">
        <v>348</v>
      </c>
      <c r="B149" s="338">
        <v>0</v>
      </c>
      <c r="C149" s="324">
        <v>0</v>
      </c>
      <c r="D149" s="324">
        <v>0</v>
      </c>
      <c r="E149" s="324">
        <v>0</v>
      </c>
      <c r="F149" s="324">
        <v>0</v>
      </c>
      <c r="G149" s="324">
        <v>0</v>
      </c>
      <c r="H149" s="324">
        <v>0</v>
      </c>
      <c r="I149" s="324">
        <v>0</v>
      </c>
      <c r="J149" s="324">
        <v>0</v>
      </c>
      <c r="K149" s="324">
        <v>0</v>
      </c>
      <c r="L149" s="324">
        <v>0</v>
      </c>
      <c r="M149" s="336">
        <f t="shared" si="5"/>
        <v>0</v>
      </c>
      <c r="N149" s="341">
        <f t="shared" si="6"/>
        <v>0</v>
      </c>
      <c r="O149" s="56"/>
      <c r="P149" s="336">
        <v>0</v>
      </c>
    </row>
    <row r="150" spans="1:16" ht="12.75" customHeight="1">
      <c r="A150" s="333" t="s">
        <v>317</v>
      </c>
      <c r="B150" s="338">
        <v>521.70731799999999</v>
      </c>
      <c r="C150" s="324">
        <v>0</v>
      </c>
      <c r="D150" s="324">
        <v>0</v>
      </c>
      <c r="E150" s="324">
        <v>0</v>
      </c>
      <c r="F150" s="324">
        <v>0</v>
      </c>
      <c r="G150" s="324">
        <v>0</v>
      </c>
      <c r="H150" s="324">
        <v>0</v>
      </c>
      <c r="I150" s="324">
        <v>0</v>
      </c>
      <c r="J150" s="324">
        <v>1.3190000000000001E-3</v>
      </c>
      <c r="K150" s="324">
        <v>0</v>
      </c>
      <c r="L150" s="324">
        <v>0</v>
      </c>
      <c r="M150" s="336">
        <f t="shared" si="5"/>
        <v>1.3190000000000001E-3</v>
      </c>
      <c r="N150" s="341">
        <f t="shared" si="6"/>
        <v>521.70863699999995</v>
      </c>
      <c r="O150" s="56"/>
      <c r="P150" s="336">
        <v>0</v>
      </c>
    </row>
    <row r="151" spans="1:16" ht="12.75" customHeight="1">
      <c r="A151" s="333" t="s">
        <v>516</v>
      </c>
      <c r="B151" s="338">
        <v>0</v>
      </c>
      <c r="C151" s="324">
        <v>0</v>
      </c>
      <c r="D151" s="324">
        <v>0</v>
      </c>
      <c r="E151" s="324">
        <v>0</v>
      </c>
      <c r="F151" s="324">
        <v>0</v>
      </c>
      <c r="G151" s="324">
        <v>0</v>
      </c>
      <c r="H151" s="324">
        <v>0</v>
      </c>
      <c r="I151" s="324">
        <v>0</v>
      </c>
      <c r="J151" s="324">
        <v>0</v>
      </c>
      <c r="K151" s="324">
        <v>0</v>
      </c>
      <c r="L151" s="324">
        <v>0</v>
      </c>
      <c r="M151" s="336">
        <f t="shared" si="5"/>
        <v>0</v>
      </c>
      <c r="N151" s="341">
        <f t="shared" si="6"/>
        <v>0</v>
      </c>
      <c r="O151" s="56"/>
      <c r="P151" s="336">
        <v>0</v>
      </c>
    </row>
    <row r="152" spans="1:16" ht="12.75" customHeight="1">
      <c r="A152" s="333" t="s">
        <v>401</v>
      </c>
      <c r="B152" s="338">
        <v>0</v>
      </c>
      <c r="C152" s="324">
        <v>0</v>
      </c>
      <c r="D152" s="324">
        <v>0</v>
      </c>
      <c r="E152" s="324">
        <v>0</v>
      </c>
      <c r="F152" s="324">
        <v>0</v>
      </c>
      <c r="G152" s="324">
        <v>0</v>
      </c>
      <c r="H152" s="324">
        <v>0</v>
      </c>
      <c r="I152" s="324">
        <v>0</v>
      </c>
      <c r="J152" s="324">
        <v>0</v>
      </c>
      <c r="K152" s="324">
        <v>0</v>
      </c>
      <c r="L152" s="324">
        <v>0</v>
      </c>
      <c r="M152" s="336">
        <f t="shared" si="5"/>
        <v>0</v>
      </c>
      <c r="N152" s="341">
        <f t="shared" si="6"/>
        <v>0</v>
      </c>
      <c r="O152" s="56"/>
      <c r="P152" s="336">
        <v>0</v>
      </c>
    </row>
    <row r="153" spans="1:16" ht="12.75" customHeight="1">
      <c r="A153" s="333" t="s">
        <v>368</v>
      </c>
      <c r="B153" s="338">
        <v>0</v>
      </c>
      <c r="C153" s="324">
        <v>0</v>
      </c>
      <c r="D153" s="324">
        <v>0</v>
      </c>
      <c r="E153" s="324">
        <v>0</v>
      </c>
      <c r="F153" s="324">
        <v>0</v>
      </c>
      <c r="G153" s="324">
        <v>0</v>
      </c>
      <c r="H153" s="324">
        <v>0</v>
      </c>
      <c r="I153" s="324">
        <v>0</v>
      </c>
      <c r="J153" s="324">
        <v>0</v>
      </c>
      <c r="K153" s="324">
        <v>0</v>
      </c>
      <c r="L153" s="324">
        <v>0</v>
      </c>
      <c r="M153" s="336">
        <f t="shared" si="5"/>
        <v>0</v>
      </c>
      <c r="N153" s="341">
        <f t="shared" si="6"/>
        <v>0</v>
      </c>
      <c r="O153" s="56"/>
      <c r="P153" s="336">
        <v>0</v>
      </c>
    </row>
    <row r="154" spans="1:16" ht="12.75" customHeight="1">
      <c r="A154" s="333" t="s">
        <v>196</v>
      </c>
      <c r="B154" s="338">
        <v>0</v>
      </c>
      <c r="C154" s="324">
        <v>0</v>
      </c>
      <c r="D154" s="324">
        <v>0</v>
      </c>
      <c r="E154" s="324">
        <v>0</v>
      </c>
      <c r="F154" s="324">
        <v>0</v>
      </c>
      <c r="G154" s="324">
        <v>0</v>
      </c>
      <c r="H154" s="324">
        <v>2.0821510000000001</v>
      </c>
      <c r="I154" s="324">
        <v>0</v>
      </c>
      <c r="J154" s="324">
        <v>0.38500400000000001</v>
      </c>
      <c r="K154" s="324">
        <v>0</v>
      </c>
      <c r="L154" s="324">
        <v>0.17283699999999999</v>
      </c>
      <c r="M154" s="336">
        <f t="shared" si="5"/>
        <v>2.6399919999999999</v>
      </c>
      <c r="N154" s="341">
        <f t="shared" si="6"/>
        <v>2.6399919999999999</v>
      </c>
      <c r="O154" s="56"/>
      <c r="P154" s="336">
        <v>0</v>
      </c>
    </row>
    <row r="155" spans="1:16" ht="12.75" customHeight="1">
      <c r="A155" s="333" t="s">
        <v>338</v>
      </c>
      <c r="B155" s="338">
        <v>0</v>
      </c>
      <c r="C155" s="324">
        <v>0</v>
      </c>
      <c r="D155" s="324">
        <v>0</v>
      </c>
      <c r="E155" s="324">
        <v>0</v>
      </c>
      <c r="F155" s="324">
        <v>0</v>
      </c>
      <c r="G155" s="324">
        <v>0</v>
      </c>
      <c r="H155" s="324">
        <v>36.807535000000001</v>
      </c>
      <c r="I155" s="324">
        <v>0</v>
      </c>
      <c r="J155" s="324">
        <v>0</v>
      </c>
      <c r="K155" s="324">
        <v>0</v>
      </c>
      <c r="L155" s="324">
        <v>0</v>
      </c>
      <c r="M155" s="336">
        <f t="shared" si="5"/>
        <v>36.807535000000001</v>
      </c>
      <c r="N155" s="341">
        <f t="shared" si="6"/>
        <v>36.807535000000001</v>
      </c>
      <c r="O155" s="56"/>
      <c r="P155" s="336">
        <v>0</v>
      </c>
    </row>
    <row r="156" spans="1:16" ht="12.75" customHeight="1">
      <c r="A156" s="333" t="s">
        <v>309</v>
      </c>
      <c r="B156" s="338">
        <v>0</v>
      </c>
      <c r="C156" s="324">
        <v>0</v>
      </c>
      <c r="D156" s="324">
        <v>0</v>
      </c>
      <c r="E156" s="324">
        <v>0</v>
      </c>
      <c r="F156" s="324">
        <v>0</v>
      </c>
      <c r="G156" s="324">
        <v>0</v>
      </c>
      <c r="H156" s="324">
        <v>0</v>
      </c>
      <c r="I156" s="324">
        <v>0</v>
      </c>
      <c r="J156" s="324">
        <v>0</v>
      </c>
      <c r="K156" s="324">
        <v>0</v>
      </c>
      <c r="L156" s="324">
        <v>0</v>
      </c>
      <c r="M156" s="336">
        <f t="shared" si="5"/>
        <v>0</v>
      </c>
      <c r="N156" s="341">
        <f t="shared" si="6"/>
        <v>0</v>
      </c>
      <c r="O156" s="56"/>
      <c r="P156" s="336">
        <v>0</v>
      </c>
    </row>
    <row r="157" spans="1:16" ht="12.75" customHeight="1">
      <c r="A157" s="333" t="s">
        <v>322</v>
      </c>
      <c r="B157" s="338">
        <v>29.876894</v>
      </c>
      <c r="C157" s="324">
        <v>0</v>
      </c>
      <c r="D157" s="324">
        <v>0</v>
      </c>
      <c r="E157" s="324">
        <v>0</v>
      </c>
      <c r="F157" s="324">
        <v>0</v>
      </c>
      <c r="G157" s="324">
        <v>0</v>
      </c>
      <c r="H157" s="324">
        <v>0</v>
      </c>
      <c r="I157" s="324">
        <v>0</v>
      </c>
      <c r="J157" s="324">
        <v>0</v>
      </c>
      <c r="K157" s="324">
        <v>0</v>
      </c>
      <c r="L157" s="324">
        <v>4.8329999999999996E-3</v>
      </c>
      <c r="M157" s="336">
        <f t="shared" si="5"/>
        <v>4.8329999999999996E-3</v>
      </c>
      <c r="N157" s="341">
        <f t="shared" si="6"/>
        <v>29.881727000000001</v>
      </c>
      <c r="O157" s="56"/>
      <c r="P157" s="336">
        <v>0</v>
      </c>
    </row>
    <row r="158" spans="1:16" ht="12.75" customHeight="1">
      <c r="A158" s="333" t="s">
        <v>517</v>
      </c>
      <c r="B158" s="338">
        <v>0</v>
      </c>
      <c r="C158" s="324">
        <v>0</v>
      </c>
      <c r="D158" s="324">
        <v>0</v>
      </c>
      <c r="E158" s="324">
        <v>0</v>
      </c>
      <c r="F158" s="324">
        <v>0</v>
      </c>
      <c r="G158" s="324">
        <v>0</v>
      </c>
      <c r="H158" s="324">
        <v>0</v>
      </c>
      <c r="I158" s="324">
        <v>0</v>
      </c>
      <c r="J158" s="324">
        <v>0</v>
      </c>
      <c r="K158" s="324">
        <v>0</v>
      </c>
      <c r="L158" s="324">
        <v>0</v>
      </c>
      <c r="M158" s="336">
        <f t="shared" si="5"/>
        <v>0</v>
      </c>
      <c r="N158" s="341">
        <f t="shared" si="6"/>
        <v>0</v>
      </c>
      <c r="O158" s="56"/>
      <c r="P158" s="336">
        <v>0</v>
      </c>
    </row>
    <row r="159" spans="1:16" ht="12.75" customHeight="1">
      <c r="A159" s="333" t="s">
        <v>518</v>
      </c>
      <c r="B159" s="338">
        <v>0</v>
      </c>
      <c r="C159" s="324">
        <v>0</v>
      </c>
      <c r="D159" s="324">
        <v>0</v>
      </c>
      <c r="E159" s="324">
        <v>0</v>
      </c>
      <c r="F159" s="324">
        <v>0</v>
      </c>
      <c r="G159" s="324">
        <v>0</v>
      </c>
      <c r="H159" s="324">
        <v>5.3564000000000001E-2</v>
      </c>
      <c r="I159" s="324">
        <v>0.28831600000000002</v>
      </c>
      <c r="J159" s="324">
        <v>0</v>
      </c>
      <c r="K159" s="324">
        <v>0</v>
      </c>
      <c r="L159" s="324">
        <v>0</v>
      </c>
      <c r="M159" s="336">
        <f t="shared" si="5"/>
        <v>0.34188000000000002</v>
      </c>
      <c r="N159" s="341">
        <f t="shared" si="6"/>
        <v>0.34188000000000002</v>
      </c>
      <c r="O159" s="56"/>
      <c r="P159" s="336">
        <v>0</v>
      </c>
    </row>
    <row r="160" spans="1:16" ht="12.75" customHeight="1">
      <c r="A160" s="333" t="s">
        <v>316</v>
      </c>
      <c r="B160" s="338">
        <v>644.43860199999995</v>
      </c>
      <c r="C160" s="324">
        <v>0</v>
      </c>
      <c r="D160" s="324">
        <v>0</v>
      </c>
      <c r="E160" s="324">
        <v>0</v>
      </c>
      <c r="F160" s="324">
        <v>0</v>
      </c>
      <c r="G160" s="324">
        <v>0</v>
      </c>
      <c r="H160" s="324">
        <v>0.43192599999999998</v>
      </c>
      <c r="I160" s="324">
        <v>0</v>
      </c>
      <c r="J160" s="324">
        <v>0.90801299999999996</v>
      </c>
      <c r="K160" s="324">
        <v>0</v>
      </c>
      <c r="L160" s="324">
        <v>0</v>
      </c>
      <c r="M160" s="336">
        <f t="shared" si="5"/>
        <v>1.339939</v>
      </c>
      <c r="N160" s="341">
        <f t="shared" si="6"/>
        <v>645.7785409999999</v>
      </c>
      <c r="O160" s="56"/>
      <c r="P160" s="336">
        <v>0</v>
      </c>
    </row>
    <row r="161" spans="1:16" ht="12.75" customHeight="1">
      <c r="A161" s="333" t="s">
        <v>519</v>
      </c>
      <c r="B161" s="338">
        <v>0</v>
      </c>
      <c r="C161" s="324">
        <v>0</v>
      </c>
      <c r="D161" s="324">
        <v>0</v>
      </c>
      <c r="E161" s="324">
        <v>0</v>
      </c>
      <c r="F161" s="324">
        <v>0</v>
      </c>
      <c r="G161" s="324">
        <v>0</v>
      </c>
      <c r="H161" s="324">
        <v>0</v>
      </c>
      <c r="I161" s="324">
        <v>0</v>
      </c>
      <c r="J161" s="324">
        <v>0</v>
      </c>
      <c r="K161" s="324">
        <v>0</v>
      </c>
      <c r="L161" s="324">
        <v>0</v>
      </c>
      <c r="M161" s="336">
        <f t="shared" si="5"/>
        <v>0</v>
      </c>
      <c r="N161" s="341">
        <f t="shared" si="6"/>
        <v>0</v>
      </c>
      <c r="O161" s="56"/>
      <c r="P161" s="336">
        <v>0</v>
      </c>
    </row>
    <row r="162" spans="1:16" ht="12.75" customHeight="1">
      <c r="A162" s="333" t="s">
        <v>520</v>
      </c>
      <c r="B162" s="338">
        <v>0</v>
      </c>
      <c r="C162" s="324">
        <v>0</v>
      </c>
      <c r="D162" s="324">
        <v>0</v>
      </c>
      <c r="E162" s="324">
        <v>0</v>
      </c>
      <c r="F162" s="324">
        <v>0</v>
      </c>
      <c r="G162" s="324">
        <v>0</v>
      </c>
      <c r="H162" s="324">
        <v>0</v>
      </c>
      <c r="I162" s="324">
        <v>0</v>
      </c>
      <c r="J162" s="324">
        <v>0</v>
      </c>
      <c r="K162" s="324">
        <v>0</v>
      </c>
      <c r="L162" s="324">
        <v>0</v>
      </c>
      <c r="M162" s="336">
        <f t="shared" si="5"/>
        <v>0</v>
      </c>
      <c r="N162" s="341">
        <f t="shared" si="6"/>
        <v>0</v>
      </c>
      <c r="O162" s="56"/>
      <c r="P162" s="336">
        <v>57.249488999999997</v>
      </c>
    </row>
    <row r="163" spans="1:16" ht="12.75" customHeight="1">
      <c r="A163" s="333" t="s">
        <v>343</v>
      </c>
      <c r="B163" s="338">
        <v>0</v>
      </c>
      <c r="C163" s="324">
        <v>0</v>
      </c>
      <c r="D163" s="324">
        <v>0</v>
      </c>
      <c r="E163" s="324">
        <v>0</v>
      </c>
      <c r="F163" s="324">
        <v>0</v>
      </c>
      <c r="G163" s="324">
        <v>0</v>
      </c>
      <c r="H163" s="324">
        <v>0</v>
      </c>
      <c r="I163" s="324">
        <v>0</v>
      </c>
      <c r="J163" s="324">
        <v>6.9750999999999994E-2</v>
      </c>
      <c r="K163" s="324">
        <v>0</v>
      </c>
      <c r="L163" s="324">
        <v>0</v>
      </c>
      <c r="M163" s="336">
        <f t="shared" si="5"/>
        <v>6.9750999999999994E-2</v>
      </c>
      <c r="N163" s="341">
        <f t="shared" si="6"/>
        <v>6.9750999999999994E-2</v>
      </c>
      <c r="O163" s="56"/>
      <c r="P163" s="336">
        <v>0</v>
      </c>
    </row>
    <row r="164" spans="1:16" ht="12.75" customHeight="1">
      <c r="A164" s="333" t="s">
        <v>197</v>
      </c>
      <c r="B164" s="338">
        <v>0</v>
      </c>
      <c r="C164" s="324">
        <v>0</v>
      </c>
      <c r="D164" s="324">
        <v>0</v>
      </c>
      <c r="E164" s="324">
        <v>0</v>
      </c>
      <c r="F164" s="324">
        <v>0</v>
      </c>
      <c r="G164" s="324">
        <v>0</v>
      </c>
      <c r="H164" s="324">
        <v>0</v>
      </c>
      <c r="I164" s="324">
        <v>0</v>
      </c>
      <c r="J164" s="324">
        <v>0.174869</v>
      </c>
      <c r="K164" s="324">
        <v>0.16082199999999999</v>
      </c>
      <c r="L164" s="324">
        <v>5.8164E-2</v>
      </c>
      <c r="M164" s="336">
        <f t="shared" si="5"/>
        <v>0.39385499999999996</v>
      </c>
      <c r="N164" s="341">
        <f t="shared" si="6"/>
        <v>0.39385499999999996</v>
      </c>
      <c r="O164" s="56"/>
      <c r="P164" s="336">
        <v>0</v>
      </c>
    </row>
    <row r="165" spans="1:16" ht="12.75" customHeight="1">
      <c r="A165" s="333" t="s">
        <v>208</v>
      </c>
      <c r="B165" s="338">
        <v>0</v>
      </c>
      <c r="C165" s="324">
        <v>0</v>
      </c>
      <c r="D165" s="324">
        <v>0</v>
      </c>
      <c r="E165" s="324">
        <v>0</v>
      </c>
      <c r="F165" s="324">
        <v>0</v>
      </c>
      <c r="G165" s="324">
        <v>0</v>
      </c>
      <c r="H165" s="324">
        <v>2.2391999999999999E-2</v>
      </c>
      <c r="I165" s="324">
        <v>7.6674000000000006E-2</v>
      </c>
      <c r="J165" s="324">
        <v>2.1558999999999998E-2</v>
      </c>
      <c r="K165" s="324">
        <v>0</v>
      </c>
      <c r="L165" s="324">
        <v>0</v>
      </c>
      <c r="M165" s="336">
        <f t="shared" si="5"/>
        <v>0.120625</v>
      </c>
      <c r="N165" s="341">
        <f t="shared" si="6"/>
        <v>0.120625</v>
      </c>
      <c r="O165" s="56"/>
      <c r="P165" s="336">
        <v>0</v>
      </c>
    </row>
    <row r="166" spans="1:16" ht="12.75" customHeight="1">
      <c r="A166" s="333" t="s">
        <v>521</v>
      </c>
      <c r="B166" s="338">
        <v>0</v>
      </c>
      <c r="C166" s="324">
        <v>0</v>
      </c>
      <c r="D166" s="324">
        <v>0</v>
      </c>
      <c r="E166" s="324">
        <v>0</v>
      </c>
      <c r="F166" s="324">
        <v>0</v>
      </c>
      <c r="G166" s="324">
        <v>0</v>
      </c>
      <c r="H166" s="324">
        <v>0</v>
      </c>
      <c r="I166" s="324">
        <v>0</v>
      </c>
      <c r="J166" s="324">
        <v>0</v>
      </c>
      <c r="K166" s="324">
        <v>0</v>
      </c>
      <c r="L166" s="324">
        <v>0</v>
      </c>
      <c r="M166" s="336">
        <f t="shared" si="5"/>
        <v>0</v>
      </c>
      <c r="N166" s="341">
        <f t="shared" si="6"/>
        <v>0</v>
      </c>
      <c r="O166" s="56"/>
      <c r="P166" s="336">
        <v>0</v>
      </c>
    </row>
    <row r="167" spans="1:16" ht="12.75" customHeight="1">
      <c r="A167" s="333" t="s">
        <v>337</v>
      </c>
      <c r="B167" s="338">
        <v>0</v>
      </c>
      <c r="C167" s="324">
        <v>0</v>
      </c>
      <c r="D167" s="324">
        <v>0</v>
      </c>
      <c r="E167" s="324">
        <v>0</v>
      </c>
      <c r="F167" s="324">
        <v>32.150620000000004</v>
      </c>
      <c r="G167" s="324">
        <v>0</v>
      </c>
      <c r="H167" s="324">
        <v>24.042003000000001</v>
      </c>
      <c r="I167" s="324">
        <v>0</v>
      </c>
      <c r="J167" s="324">
        <v>4.0080000000000003E-3</v>
      </c>
      <c r="K167" s="324">
        <v>0</v>
      </c>
      <c r="L167" s="324">
        <v>0</v>
      </c>
      <c r="M167" s="336">
        <f t="shared" si="5"/>
        <v>56.196631000000004</v>
      </c>
      <c r="N167" s="341">
        <f t="shared" si="6"/>
        <v>56.196631000000004</v>
      </c>
      <c r="O167" s="56"/>
      <c r="P167" s="336">
        <v>0</v>
      </c>
    </row>
    <row r="168" spans="1:16" ht="12.75" customHeight="1">
      <c r="A168" s="333" t="s">
        <v>415</v>
      </c>
      <c r="B168" s="338">
        <v>0</v>
      </c>
      <c r="C168" s="324">
        <v>0</v>
      </c>
      <c r="D168" s="324">
        <v>0</v>
      </c>
      <c r="E168" s="324">
        <v>0</v>
      </c>
      <c r="F168" s="324">
        <v>0</v>
      </c>
      <c r="G168" s="324">
        <v>0</v>
      </c>
      <c r="H168" s="324">
        <v>0</v>
      </c>
      <c r="I168" s="324">
        <v>0</v>
      </c>
      <c r="J168" s="324">
        <v>0</v>
      </c>
      <c r="K168" s="324">
        <v>0</v>
      </c>
      <c r="L168" s="324">
        <v>0</v>
      </c>
      <c r="M168" s="336">
        <f t="shared" si="5"/>
        <v>0</v>
      </c>
      <c r="N168" s="341">
        <f t="shared" si="6"/>
        <v>0</v>
      </c>
      <c r="O168" s="56"/>
      <c r="P168" s="336">
        <v>0</v>
      </c>
    </row>
    <row r="169" spans="1:16" ht="12.75" customHeight="1">
      <c r="A169" s="333" t="s">
        <v>552</v>
      </c>
      <c r="B169" s="338">
        <v>0</v>
      </c>
      <c r="C169" s="324">
        <v>0</v>
      </c>
      <c r="D169" s="324">
        <v>0</v>
      </c>
      <c r="E169" s="324">
        <v>0</v>
      </c>
      <c r="F169" s="324">
        <v>0</v>
      </c>
      <c r="G169" s="324">
        <v>0</v>
      </c>
      <c r="H169" s="324">
        <v>0</v>
      </c>
      <c r="I169" s="324">
        <v>0</v>
      </c>
      <c r="J169" s="324">
        <v>0</v>
      </c>
      <c r="K169" s="324">
        <v>0</v>
      </c>
      <c r="L169" s="324">
        <v>0</v>
      </c>
      <c r="M169" s="336">
        <f t="shared" si="5"/>
        <v>0</v>
      </c>
      <c r="N169" s="341">
        <f t="shared" si="6"/>
        <v>0</v>
      </c>
      <c r="O169" s="56"/>
      <c r="P169" s="336">
        <v>0</v>
      </c>
    </row>
    <row r="170" spans="1:16" ht="12.75" customHeight="1">
      <c r="A170" s="333" t="s">
        <v>323</v>
      </c>
      <c r="B170" s="338">
        <v>122.652073</v>
      </c>
      <c r="C170" s="324">
        <v>0</v>
      </c>
      <c r="D170" s="324">
        <v>5.2331370000000001</v>
      </c>
      <c r="E170" s="324">
        <v>0</v>
      </c>
      <c r="F170" s="324">
        <v>0</v>
      </c>
      <c r="G170" s="324">
        <v>0</v>
      </c>
      <c r="H170" s="324">
        <v>6.4395999999999995E-2</v>
      </c>
      <c r="I170" s="324">
        <v>0</v>
      </c>
      <c r="J170" s="324">
        <v>0</v>
      </c>
      <c r="K170" s="324">
        <v>6.9620000000000003E-3</v>
      </c>
      <c r="L170" s="324">
        <v>0</v>
      </c>
      <c r="M170" s="336">
        <f t="shared" si="5"/>
        <v>5.3044950000000002</v>
      </c>
      <c r="N170" s="341">
        <f t="shared" si="6"/>
        <v>127.956568</v>
      </c>
      <c r="O170" s="56"/>
      <c r="P170" s="336">
        <v>0</v>
      </c>
    </row>
    <row r="171" spans="1:16" ht="12.75" customHeight="1">
      <c r="A171" s="333" t="s">
        <v>522</v>
      </c>
      <c r="B171" s="338">
        <v>0</v>
      </c>
      <c r="C171" s="324">
        <v>0</v>
      </c>
      <c r="D171" s="324">
        <v>0</v>
      </c>
      <c r="E171" s="324">
        <v>0</v>
      </c>
      <c r="F171" s="324">
        <v>0</v>
      </c>
      <c r="G171" s="324">
        <v>0</v>
      </c>
      <c r="H171" s="324">
        <v>0</v>
      </c>
      <c r="I171" s="324">
        <v>0</v>
      </c>
      <c r="J171" s="324">
        <v>0</v>
      </c>
      <c r="K171" s="324">
        <v>0</v>
      </c>
      <c r="L171" s="324">
        <v>0</v>
      </c>
      <c r="M171" s="336">
        <f t="shared" si="5"/>
        <v>0</v>
      </c>
      <c r="N171" s="341">
        <f t="shared" si="6"/>
        <v>0</v>
      </c>
      <c r="O171" s="56"/>
      <c r="P171" s="336">
        <v>0</v>
      </c>
    </row>
    <row r="172" spans="1:16" ht="12.75" customHeight="1">
      <c r="A172" s="333" t="s">
        <v>397</v>
      </c>
      <c r="B172" s="338">
        <v>0</v>
      </c>
      <c r="C172" s="324">
        <v>0</v>
      </c>
      <c r="D172" s="324">
        <v>0</v>
      </c>
      <c r="E172" s="324">
        <v>0</v>
      </c>
      <c r="F172" s="324">
        <v>0</v>
      </c>
      <c r="G172" s="324">
        <v>0</v>
      </c>
      <c r="H172" s="324">
        <v>0</v>
      </c>
      <c r="I172" s="324">
        <v>0</v>
      </c>
      <c r="J172" s="324">
        <v>0</v>
      </c>
      <c r="K172" s="324">
        <v>0</v>
      </c>
      <c r="L172" s="324">
        <v>0</v>
      </c>
      <c r="M172" s="336">
        <f t="shared" si="5"/>
        <v>0</v>
      </c>
      <c r="N172" s="341">
        <f t="shared" si="6"/>
        <v>0</v>
      </c>
      <c r="O172" s="56"/>
      <c r="P172" s="336">
        <v>0</v>
      </c>
    </row>
    <row r="173" spans="1:16" ht="12.75" customHeight="1">
      <c r="A173" s="333" t="s">
        <v>527</v>
      </c>
      <c r="B173" s="338">
        <v>0</v>
      </c>
      <c r="C173" s="324">
        <v>0</v>
      </c>
      <c r="D173" s="324">
        <v>0</v>
      </c>
      <c r="E173" s="324">
        <v>0</v>
      </c>
      <c r="F173" s="324">
        <v>0</v>
      </c>
      <c r="G173" s="324">
        <v>0</v>
      </c>
      <c r="H173" s="324">
        <v>0</v>
      </c>
      <c r="I173" s="324">
        <v>0</v>
      </c>
      <c r="J173" s="324">
        <v>0</v>
      </c>
      <c r="K173" s="324">
        <v>0</v>
      </c>
      <c r="L173" s="324">
        <v>0</v>
      </c>
      <c r="M173" s="336">
        <f t="shared" si="5"/>
        <v>0</v>
      </c>
      <c r="N173" s="341">
        <f t="shared" si="6"/>
        <v>0</v>
      </c>
      <c r="O173" s="56"/>
      <c r="P173" s="336">
        <v>0</v>
      </c>
    </row>
    <row r="174" spans="1:16" ht="12.75" customHeight="1">
      <c r="A174" s="333" t="s">
        <v>356</v>
      </c>
      <c r="B174" s="338">
        <v>0</v>
      </c>
      <c r="C174" s="324">
        <v>0</v>
      </c>
      <c r="D174" s="324">
        <v>45.369993000000001</v>
      </c>
      <c r="E174" s="324">
        <v>0</v>
      </c>
      <c r="F174" s="324">
        <v>0</v>
      </c>
      <c r="G174" s="324">
        <v>0</v>
      </c>
      <c r="H174" s="324">
        <v>104.18168900000001</v>
      </c>
      <c r="I174" s="324">
        <v>0</v>
      </c>
      <c r="J174" s="324">
        <v>6.4489999999999999E-3</v>
      </c>
      <c r="K174" s="324">
        <v>0.147289</v>
      </c>
      <c r="L174" s="324">
        <v>0</v>
      </c>
      <c r="M174" s="336">
        <f t="shared" si="5"/>
        <v>149.70542</v>
      </c>
      <c r="N174" s="341">
        <f t="shared" si="6"/>
        <v>149.70542</v>
      </c>
      <c r="O174" s="56"/>
      <c r="P174" s="336">
        <v>0</v>
      </c>
    </row>
    <row r="175" spans="1:16" ht="12.75" customHeight="1">
      <c r="A175" s="333" t="s">
        <v>411</v>
      </c>
      <c r="B175" s="338">
        <v>0</v>
      </c>
      <c r="C175" s="324">
        <v>0</v>
      </c>
      <c r="D175" s="324">
        <v>0</v>
      </c>
      <c r="E175" s="324">
        <v>0</v>
      </c>
      <c r="F175" s="324">
        <v>0</v>
      </c>
      <c r="G175" s="324">
        <v>0</v>
      </c>
      <c r="H175" s="324">
        <v>0</v>
      </c>
      <c r="I175" s="324">
        <v>0</v>
      </c>
      <c r="J175" s="324">
        <v>0</v>
      </c>
      <c r="K175" s="324">
        <v>0</v>
      </c>
      <c r="L175" s="324">
        <v>0</v>
      </c>
      <c r="M175" s="336">
        <f t="shared" si="5"/>
        <v>0</v>
      </c>
      <c r="N175" s="341">
        <f t="shared" si="6"/>
        <v>0</v>
      </c>
      <c r="O175" s="56"/>
      <c r="P175" s="336">
        <v>0</v>
      </c>
    </row>
    <row r="176" spans="1:16" ht="12.75" customHeight="1">
      <c r="A176" s="333" t="s">
        <v>528</v>
      </c>
      <c r="B176" s="338">
        <v>0</v>
      </c>
      <c r="C176" s="324">
        <v>0</v>
      </c>
      <c r="D176" s="324">
        <v>0</v>
      </c>
      <c r="E176" s="324">
        <v>0</v>
      </c>
      <c r="F176" s="324">
        <v>0</v>
      </c>
      <c r="G176" s="324">
        <v>0</v>
      </c>
      <c r="H176" s="324">
        <v>0</v>
      </c>
      <c r="I176" s="324">
        <v>0</v>
      </c>
      <c r="J176" s="324">
        <v>0</v>
      </c>
      <c r="K176" s="324">
        <v>0</v>
      </c>
      <c r="L176" s="324">
        <v>0</v>
      </c>
      <c r="M176" s="336">
        <f t="shared" si="5"/>
        <v>0</v>
      </c>
      <c r="N176" s="341">
        <f t="shared" si="6"/>
        <v>0</v>
      </c>
      <c r="O176" s="56"/>
      <c r="P176" s="336">
        <v>0</v>
      </c>
    </row>
    <row r="177" spans="1:16" ht="12.75" customHeight="1">
      <c r="A177" s="333" t="s">
        <v>342</v>
      </c>
      <c r="B177" s="338">
        <v>0</v>
      </c>
      <c r="C177" s="324">
        <v>0</v>
      </c>
      <c r="D177" s="324">
        <v>0</v>
      </c>
      <c r="E177" s="324">
        <v>0</v>
      </c>
      <c r="F177" s="324">
        <v>0</v>
      </c>
      <c r="G177" s="324">
        <v>0</v>
      </c>
      <c r="H177" s="324">
        <v>0</v>
      </c>
      <c r="I177" s="324">
        <v>0</v>
      </c>
      <c r="J177" s="324">
        <v>0</v>
      </c>
      <c r="K177" s="324">
        <v>0</v>
      </c>
      <c r="L177" s="324">
        <v>0</v>
      </c>
      <c r="M177" s="336">
        <f t="shared" si="5"/>
        <v>0</v>
      </c>
      <c r="N177" s="341">
        <f t="shared" si="6"/>
        <v>0</v>
      </c>
      <c r="O177" s="56"/>
      <c r="P177" s="336">
        <v>0</v>
      </c>
    </row>
    <row r="178" spans="1:16" ht="12.75" customHeight="1">
      <c r="A178" s="333" t="s">
        <v>395</v>
      </c>
      <c r="B178" s="338">
        <v>0</v>
      </c>
      <c r="C178" s="324">
        <v>0</v>
      </c>
      <c r="D178" s="324">
        <v>0</v>
      </c>
      <c r="E178" s="324">
        <v>0</v>
      </c>
      <c r="F178" s="324">
        <v>0</v>
      </c>
      <c r="G178" s="324">
        <v>0</v>
      </c>
      <c r="H178" s="324">
        <v>0</v>
      </c>
      <c r="I178" s="324">
        <v>0</v>
      </c>
      <c r="J178" s="324">
        <v>0</v>
      </c>
      <c r="K178" s="324">
        <v>0</v>
      </c>
      <c r="L178" s="324">
        <v>0</v>
      </c>
      <c r="M178" s="336">
        <f t="shared" si="5"/>
        <v>0</v>
      </c>
      <c r="N178" s="341">
        <f t="shared" si="6"/>
        <v>0</v>
      </c>
      <c r="O178" s="56"/>
      <c r="P178" s="336">
        <v>0</v>
      </c>
    </row>
    <row r="179" spans="1:16" ht="12.75" customHeight="1">
      <c r="A179" s="333" t="s">
        <v>529</v>
      </c>
      <c r="B179" s="338">
        <v>0</v>
      </c>
      <c r="C179" s="324">
        <v>0</v>
      </c>
      <c r="D179" s="324">
        <v>0</v>
      </c>
      <c r="E179" s="324">
        <v>0</v>
      </c>
      <c r="F179" s="324">
        <v>0</v>
      </c>
      <c r="G179" s="324">
        <v>0</v>
      </c>
      <c r="H179" s="324">
        <v>0</v>
      </c>
      <c r="I179" s="324">
        <v>0</v>
      </c>
      <c r="J179" s="324">
        <v>0</v>
      </c>
      <c r="K179" s="324">
        <v>0</v>
      </c>
      <c r="L179" s="324">
        <v>0</v>
      </c>
      <c r="M179" s="336">
        <f t="shared" si="5"/>
        <v>0</v>
      </c>
      <c r="N179" s="341">
        <f t="shared" si="6"/>
        <v>0</v>
      </c>
      <c r="O179" s="56"/>
      <c r="P179" s="336">
        <v>0</v>
      </c>
    </row>
    <row r="180" spans="1:16" ht="12.75" customHeight="1">
      <c r="A180" s="333" t="s">
        <v>312</v>
      </c>
      <c r="B180" s="338">
        <v>297.84772400000003</v>
      </c>
      <c r="C180" s="324">
        <v>2.77813</v>
      </c>
      <c r="D180" s="324">
        <v>984.467806</v>
      </c>
      <c r="E180" s="324">
        <v>0</v>
      </c>
      <c r="F180" s="324">
        <v>866.74165100000005</v>
      </c>
      <c r="G180" s="324">
        <v>3.8764E-2</v>
      </c>
      <c r="H180" s="324">
        <v>4645.4483030000001</v>
      </c>
      <c r="I180" s="324">
        <v>76.942795000000004</v>
      </c>
      <c r="J180" s="324">
        <v>384.69867299999999</v>
      </c>
      <c r="K180" s="324">
        <v>114.35195</v>
      </c>
      <c r="L180" s="324">
        <v>17.742677</v>
      </c>
      <c r="M180" s="336">
        <f t="shared" si="5"/>
        <v>7093.2107489999999</v>
      </c>
      <c r="N180" s="341">
        <f t="shared" si="6"/>
        <v>7391.058473</v>
      </c>
      <c r="O180" s="56"/>
      <c r="P180" s="336">
        <v>0</v>
      </c>
    </row>
    <row r="181" spans="1:16" ht="12.75" customHeight="1">
      <c r="A181" s="333" t="s">
        <v>457</v>
      </c>
      <c r="B181" s="338">
        <v>0</v>
      </c>
      <c r="C181" s="324">
        <v>0</v>
      </c>
      <c r="D181" s="324">
        <v>0</v>
      </c>
      <c r="E181" s="324">
        <v>0</v>
      </c>
      <c r="F181" s="324">
        <v>0</v>
      </c>
      <c r="G181" s="324">
        <v>0</v>
      </c>
      <c r="H181" s="324">
        <v>0</v>
      </c>
      <c r="I181" s="324">
        <v>0</v>
      </c>
      <c r="J181" s="324">
        <v>0</v>
      </c>
      <c r="K181" s="324">
        <v>0</v>
      </c>
      <c r="L181" s="324">
        <v>0</v>
      </c>
      <c r="M181" s="336">
        <f t="shared" si="5"/>
        <v>0</v>
      </c>
      <c r="N181" s="341">
        <f t="shared" si="6"/>
        <v>0</v>
      </c>
      <c r="O181" s="56"/>
      <c r="P181" s="336">
        <v>0</v>
      </c>
    </row>
    <row r="182" spans="1:16" ht="12.75" customHeight="1">
      <c r="A182" s="333" t="s">
        <v>198</v>
      </c>
      <c r="B182" s="338">
        <v>0</v>
      </c>
      <c r="C182" s="324">
        <v>0</v>
      </c>
      <c r="D182" s="324">
        <v>0</v>
      </c>
      <c r="E182" s="324">
        <v>0</v>
      </c>
      <c r="F182" s="324">
        <v>0</v>
      </c>
      <c r="G182" s="324">
        <v>0</v>
      </c>
      <c r="H182" s="324">
        <v>0</v>
      </c>
      <c r="I182" s="324">
        <v>0</v>
      </c>
      <c r="J182" s="324">
        <v>0.15123600000000001</v>
      </c>
      <c r="K182" s="324">
        <v>0</v>
      </c>
      <c r="L182" s="324">
        <v>0</v>
      </c>
      <c r="M182" s="336">
        <f t="shared" si="5"/>
        <v>0.15123600000000001</v>
      </c>
      <c r="N182" s="341">
        <f t="shared" si="6"/>
        <v>0.15123600000000001</v>
      </c>
      <c r="O182" s="56"/>
      <c r="P182" s="336">
        <v>0</v>
      </c>
    </row>
    <row r="183" spans="1:16" ht="12.75" customHeight="1">
      <c r="A183" s="333" t="s">
        <v>351</v>
      </c>
      <c r="B183" s="338">
        <v>0</v>
      </c>
      <c r="C183" s="324">
        <v>0</v>
      </c>
      <c r="D183" s="324">
        <v>0</v>
      </c>
      <c r="E183" s="324">
        <v>0</v>
      </c>
      <c r="F183" s="324">
        <v>0</v>
      </c>
      <c r="G183" s="324">
        <v>0</v>
      </c>
      <c r="H183" s="324">
        <v>0</v>
      </c>
      <c r="I183" s="324">
        <v>0</v>
      </c>
      <c r="J183" s="324">
        <v>0</v>
      </c>
      <c r="K183" s="324">
        <v>2.3350879999999998</v>
      </c>
      <c r="L183" s="324">
        <v>0</v>
      </c>
      <c r="M183" s="336">
        <f t="shared" si="5"/>
        <v>2.3350879999999998</v>
      </c>
      <c r="N183" s="341">
        <f t="shared" si="6"/>
        <v>2.3350879999999998</v>
      </c>
      <c r="O183" s="56"/>
      <c r="P183" s="336">
        <v>0</v>
      </c>
    </row>
    <row r="184" spans="1:16" ht="12.75" customHeight="1">
      <c r="A184" s="333" t="s">
        <v>530</v>
      </c>
      <c r="B184" s="338">
        <v>0</v>
      </c>
      <c r="C184" s="324">
        <v>0</v>
      </c>
      <c r="D184" s="324">
        <v>0</v>
      </c>
      <c r="E184" s="324">
        <v>0</v>
      </c>
      <c r="F184" s="324">
        <v>0</v>
      </c>
      <c r="G184" s="324">
        <v>0</v>
      </c>
      <c r="H184" s="324">
        <v>0</v>
      </c>
      <c r="I184" s="324">
        <v>0</v>
      </c>
      <c r="J184" s="324">
        <v>0</v>
      </c>
      <c r="K184" s="324">
        <v>0</v>
      </c>
      <c r="L184" s="324">
        <v>0</v>
      </c>
      <c r="M184" s="336">
        <f t="shared" si="5"/>
        <v>0</v>
      </c>
      <c r="N184" s="341">
        <f t="shared" si="6"/>
        <v>0</v>
      </c>
      <c r="O184" s="56"/>
      <c r="P184" s="336">
        <v>0</v>
      </c>
    </row>
    <row r="185" spans="1:16" ht="12.75" customHeight="1">
      <c r="A185" s="333" t="s">
        <v>326</v>
      </c>
      <c r="B185" s="338">
        <v>0</v>
      </c>
      <c r="C185" s="324">
        <v>0</v>
      </c>
      <c r="D185" s="324">
        <v>0</v>
      </c>
      <c r="E185" s="324">
        <v>0</v>
      </c>
      <c r="F185" s="324">
        <v>0</v>
      </c>
      <c r="G185" s="324">
        <v>0</v>
      </c>
      <c r="H185" s="324">
        <v>1.6209359999999999</v>
      </c>
      <c r="I185" s="324">
        <v>9.4904000000000002E-2</v>
      </c>
      <c r="J185" s="324">
        <v>0.93678499999999998</v>
      </c>
      <c r="K185" s="324">
        <v>6.2357000000000003E-2</v>
      </c>
      <c r="L185" s="324">
        <v>5.7111850000000004</v>
      </c>
      <c r="M185" s="336">
        <f t="shared" si="5"/>
        <v>8.4261669999999995</v>
      </c>
      <c r="N185" s="341">
        <f t="shared" si="6"/>
        <v>8.4261669999999995</v>
      </c>
      <c r="O185" s="56"/>
      <c r="P185" s="336">
        <v>0</v>
      </c>
    </row>
    <row r="186" spans="1:16" ht="12.75" customHeight="1">
      <c r="A186" s="333" t="s">
        <v>531</v>
      </c>
      <c r="B186" s="338">
        <v>0</v>
      </c>
      <c r="C186" s="324">
        <v>0</v>
      </c>
      <c r="D186" s="324">
        <v>0</v>
      </c>
      <c r="E186" s="324">
        <v>0</v>
      </c>
      <c r="F186" s="324">
        <v>0</v>
      </c>
      <c r="G186" s="324">
        <v>0</v>
      </c>
      <c r="H186" s="324">
        <v>0</v>
      </c>
      <c r="I186" s="324">
        <v>0</v>
      </c>
      <c r="J186" s="324">
        <v>0</v>
      </c>
      <c r="K186" s="324">
        <v>0</v>
      </c>
      <c r="L186" s="324">
        <v>0</v>
      </c>
      <c r="M186" s="336">
        <f t="shared" si="5"/>
        <v>0</v>
      </c>
      <c r="N186" s="341">
        <f t="shared" si="6"/>
        <v>0</v>
      </c>
      <c r="O186" s="56"/>
      <c r="P186" s="336">
        <v>0</v>
      </c>
    </row>
    <row r="187" spans="1:16" ht="12.75" customHeight="1">
      <c r="A187" s="333" t="s">
        <v>199</v>
      </c>
      <c r="B187" s="338">
        <v>1.3272000000000001E-2</v>
      </c>
      <c r="C187" s="324">
        <v>0</v>
      </c>
      <c r="D187" s="324">
        <v>0</v>
      </c>
      <c r="E187" s="324">
        <v>0</v>
      </c>
      <c r="F187" s="324">
        <v>0</v>
      </c>
      <c r="G187" s="324">
        <v>0</v>
      </c>
      <c r="H187" s="324">
        <v>0.99533700000000003</v>
      </c>
      <c r="I187" s="324">
        <v>1.09196</v>
      </c>
      <c r="J187" s="324">
        <v>7.2891440000000003</v>
      </c>
      <c r="K187" s="324">
        <v>0</v>
      </c>
      <c r="L187" s="324">
        <v>1.035E-2</v>
      </c>
      <c r="M187" s="336">
        <f t="shared" si="5"/>
        <v>9.3867910000000006</v>
      </c>
      <c r="N187" s="341">
        <f t="shared" si="6"/>
        <v>9.4000630000000012</v>
      </c>
      <c r="O187" s="56"/>
      <c r="P187" s="336">
        <v>0</v>
      </c>
    </row>
    <row r="188" spans="1:16" ht="12.75" customHeight="1">
      <c r="A188" s="333" t="s">
        <v>325</v>
      </c>
      <c r="B188" s="338">
        <v>0</v>
      </c>
      <c r="C188" s="324">
        <v>0</v>
      </c>
      <c r="D188" s="324">
        <v>0</v>
      </c>
      <c r="E188" s="324">
        <v>0</v>
      </c>
      <c r="F188" s="324">
        <v>0</v>
      </c>
      <c r="G188" s="324">
        <v>0</v>
      </c>
      <c r="H188" s="324">
        <v>0</v>
      </c>
      <c r="I188" s="324">
        <v>0.106457</v>
      </c>
      <c r="J188" s="324">
        <v>0</v>
      </c>
      <c r="K188" s="324">
        <v>0</v>
      </c>
      <c r="L188" s="324">
        <v>0</v>
      </c>
      <c r="M188" s="336">
        <f t="shared" si="5"/>
        <v>0.106457</v>
      </c>
      <c r="N188" s="341">
        <f t="shared" si="6"/>
        <v>0.106457</v>
      </c>
      <c r="O188" s="56"/>
      <c r="P188" s="336">
        <v>0</v>
      </c>
    </row>
    <row r="189" spans="1:16" ht="12.75" customHeight="1">
      <c r="A189" s="333" t="s">
        <v>523</v>
      </c>
      <c r="B189" s="338">
        <v>0</v>
      </c>
      <c r="C189" s="324">
        <v>0</v>
      </c>
      <c r="D189" s="324">
        <v>0</v>
      </c>
      <c r="E189" s="324">
        <v>0</v>
      </c>
      <c r="F189" s="324">
        <v>0</v>
      </c>
      <c r="G189" s="324">
        <v>0</v>
      </c>
      <c r="H189" s="324">
        <v>0</v>
      </c>
      <c r="I189" s="324">
        <v>0</v>
      </c>
      <c r="J189" s="324">
        <v>0</v>
      </c>
      <c r="K189" s="324">
        <v>0</v>
      </c>
      <c r="L189" s="324">
        <v>0</v>
      </c>
      <c r="M189" s="336">
        <f t="shared" si="5"/>
        <v>0</v>
      </c>
      <c r="N189" s="341">
        <f t="shared" si="6"/>
        <v>0</v>
      </c>
      <c r="O189" s="56"/>
      <c r="P189" s="336">
        <v>0</v>
      </c>
    </row>
    <row r="190" spans="1:16" ht="12.75" customHeight="1">
      <c r="A190" s="333" t="s">
        <v>524</v>
      </c>
      <c r="B190" s="338">
        <v>0</v>
      </c>
      <c r="C190" s="324">
        <v>0</v>
      </c>
      <c r="D190" s="324">
        <v>0</v>
      </c>
      <c r="E190" s="324">
        <v>0</v>
      </c>
      <c r="F190" s="324">
        <v>0</v>
      </c>
      <c r="G190" s="324">
        <v>0</v>
      </c>
      <c r="H190" s="324">
        <v>0</v>
      </c>
      <c r="I190" s="324">
        <v>0</v>
      </c>
      <c r="J190" s="324">
        <v>0</v>
      </c>
      <c r="K190" s="324">
        <v>0</v>
      </c>
      <c r="L190" s="324">
        <v>0</v>
      </c>
      <c r="M190" s="336">
        <f t="shared" si="5"/>
        <v>0</v>
      </c>
      <c r="N190" s="341">
        <f t="shared" si="6"/>
        <v>0</v>
      </c>
      <c r="O190" s="56"/>
      <c r="P190" s="336">
        <v>0</v>
      </c>
    </row>
    <row r="191" spans="1:16" ht="12.75" customHeight="1">
      <c r="A191" s="333" t="s">
        <v>525</v>
      </c>
      <c r="B191" s="338">
        <v>0</v>
      </c>
      <c r="C191" s="324">
        <v>0</v>
      </c>
      <c r="D191" s="324">
        <v>0</v>
      </c>
      <c r="E191" s="324">
        <v>0</v>
      </c>
      <c r="F191" s="324">
        <v>0</v>
      </c>
      <c r="G191" s="324">
        <v>0</v>
      </c>
      <c r="H191" s="324">
        <v>0</v>
      </c>
      <c r="I191" s="324">
        <v>0</v>
      </c>
      <c r="J191" s="324">
        <v>0</v>
      </c>
      <c r="K191" s="324">
        <v>0</v>
      </c>
      <c r="L191" s="324">
        <v>0</v>
      </c>
      <c r="M191" s="336">
        <f t="shared" si="5"/>
        <v>0</v>
      </c>
      <c r="N191" s="341">
        <f t="shared" si="6"/>
        <v>0</v>
      </c>
      <c r="O191" s="56"/>
      <c r="P191" s="336">
        <v>0</v>
      </c>
    </row>
    <row r="192" spans="1:16" ht="12.75" customHeight="1">
      <c r="A192" s="333" t="s">
        <v>526</v>
      </c>
      <c r="B192" s="338">
        <v>0</v>
      </c>
      <c r="C192" s="324">
        <v>0</v>
      </c>
      <c r="D192" s="324">
        <v>0</v>
      </c>
      <c r="E192" s="324">
        <v>0</v>
      </c>
      <c r="F192" s="324">
        <v>0</v>
      </c>
      <c r="G192" s="324">
        <v>0</v>
      </c>
      <c r="H192" s="324">
        <v>0</v>
      </c>
      <c r="I192" s="324">
        <v>0</v>
      </c>
      <c r="J192" s="324">
        <v>0</v>
      </c>
      <c r="K192" s="324">
        <v>0</v>
      </c>
      <c r="L192" s="324">
        <v>0</v>
      </c>
      <c r="M192" s="336">
        <f t="shared" si="5"/>
        <v>0</v>
      </c>
      <c r="N192" s="341">
        <f t="shared" si="6"/>
        <v>0</v>
      </c>
      <c r="O192" s="56"/>
      <c r="P192" s="336">
        <v>0</v>
      </c>
    </row>
    <row r="193" spans="1:16" ht="12.75" customHeight="1">
      <c r="A193" s="333" t="s">
        <v>649</v>
      </c>
      <c r="B193" s="338">
        <v>0</v>
      </c>
      <c r="C193" s="324">
        <v>0</v>
      </c>
      <c r="D193" s="324">
        <v>0</v>
      </c>
      <c r="E193" s="324">
        <v>0</v>
      </c>
      <c r="F193" s="324">
        <v>0</v>
      </c>
      <c r="G193" s="324">
        <v>0</v>
      </c>
      <c r="H193" s="324">
        <v>0</v>
      </c>
      <c r="I193" s="324">
        <v>0</v>
      </c>
      <c r="J193" s="324">
        <v>0</v>
      </c>
      <c r="K193" s="324">
        <v>0</v>
      </c>
      <c r="L193" s="324">
        <v>0</v>
      </c>
      <c r="M193" s="336">
        <f t="shared" si="5"/>
        <v>0</v>
      </c>
      <c r="N193" s="341">
        <f t="shared" si="6"/>
        <v>0</v>
      </c>
      <c r="O193" s="56"/>
      <c r="P193" s="336">
        <v>0</v>
      </c>
    </row>
    <row r="194" spans="1:16" ht="12.75" customHeight="1">
      <c r="A194" s="333" t="s">
        <v>532</v>
      </c>
      <c r="B194" s="338">
        <v>0</v>
      </c>
      <c r="C194" s="324">
        <v>0</v>
      </c>
      <c r="D194" s="324">
        <v>0</v>
      </c>
      <c r="E194" s="324">
        <v>0</v>
      </c>
      <c r="F194" s="324">
        <v>0</v>
      </c>
      <c r="G194" s="324">
        <v>0</v>
      </c>
      <c r="H194" s="324">
        <v>0</v>
      </c>
      <c r="I194" s="324">
        <v>0</v>
      </c>
      <c r="J194" s="324">
        <v>0</v>
      </c>
      <c r="K194" s="324">
        <v>0.35076099999999999</v>
      </c>
      <c r="L194" s="324">
        <v>0</v>
      </c>
      <c r="M194" s="336">
        <f t="shared" si="5"/>
        <v>0.35076099999999999</v>
      </c>
      <c r="N194" s="341">
        <f t="shared" si="6"/>
        <v>0.35076099999999999</v>
      </c>
      <c r="O194" s="56"/>
      <c r="P194" s="336">
        <v>0</v>
      </c>
    </row>
    <row r="195" spans="1:16" ht="12.75" customHeight="1">
      <c r="A195" s="333" t="s">
        <v>533</v>
      </c>
      <c r="B195" s="338">
        <v>0</v>
      </c>
      <c r="C195" s="324">
        <v>0</v>
      </c>
      <c r="D195" s="324">
        <v>0</v>
      </c>
      <c r="E195" s="324">
        <v>0</v>
      </c>
      <c r="F195" s="324">
        <v>0</v>
      </c>
      <c r="G195" s="324">
        <v>0</v>
      </c>
      <c r="H195" s="324">
        <v>0</v>
      </c>
      <c r="I195" s="324">
        <v>0</v>
      </c>
      <c r="J195" s="324">
        <v>0</v>
      </c>
      <c r="K195" s="324">
        <v>0</v>
      </c>
      <c r="L195" s="324">
        <v>0</v>
      </c>
      <c r="M195" s="336">
        <f t="shared" si="5"/>
        <v>0</v>
      </c>
      <c r="N195" s="341">
        <f t="shared" si="6"/>
        <v>0</v>
      </c>
      <c r="O195" s="56"/>
      <c r="P195" s="336">
        <v>0</v>
      </c>
    </row>
    <row r="196" spans="1:16" ht="12.75" customHeight="1">
      <c r="A196" s="333" t="s">
        <v>534</v>
      </c>
      <c r="B196" s="338">
        <v>0</v>
      </c>
      <c r="C196" s="324">
        <v>0</v>
      </c>
      <c r="D196" s="324">
        <v>0</v>
      </c>
      <c r="E196" s="324">
        <v>0</v>
      </c>
      <c r="F196" s="324">
        <v>0</v>
      </c>
      <c r="G196" s="324">
        <v>0</v>
      </c>
      <c r="H196" s="324">
        <v>0</v>
      </c>
      <c r="I196" s="324">
        <v>0</v>
      </c>
      <c r="J196" s="324">
        <v>0</v>
      </c>
      <c r="K196" s="324">
        <v>0</v>
      </c>
      <c r="L196" s="324">
        <v>0</v>
      </c>
      <c r="M196" s="336">
        <f t="shared" si="5"/>
        <v>0</v>
      </c>
      <c r="N196" s="341">
        <f t="shared" si="6"/>
        <v>0</v>
      </c>
      <c r="O196" s="56"/>
      <c r="P196" s="336">
        <v>0</v>
      </c>
    </row>
    <row r="197" spans="1:16" ht="12.75" customHeight="1">
      <c r="A197" s="333" t="s">
        <v>200</v>
      </c>
      <c r="B197" s="338">
        <v>0.32252799999999998</v>
      </c>
      <c r="C197" s="324">
        <v>0</v>
      </c>
      <c r="D197" s="324">
        <v>0</v>
      </c>
      <c r="E197" s="324">
        <v>2.8010000000000001E-3</v>
      </c>
      <c r="F197" s="324">
        <v>0</v>
      </c>
      <c r="G197" s="324">
        <v>0</v>
      </c>
      <c r="H197" s="324">
        <v>0</v>
      </c>
      <c r="I197" s="324">
        <v>0</v>
      </c>
      <c r="J197" s="324">
        <v>4.9253159999999996</v>
      </c>
      <c r="K197" s="324">
        <v>0.169572</v>
      </c>
      <c r="L197" s="324">
        <v>8.7969999999999993E-3</v>
      </c>
      <c r="M197" s="336">
        <f t="shared" si="5"/>
        <v>5.1064859999999994</v>
      </c>
      <c r="N197" s="341">
        <f t="shared" si="6"/>
        <v>5.4290139999999996</v>
      </c>
      <c r="O197" s="56"/>
      <c r="P197" s="336">
        <v>0</v>
      </c>
    </row>
    <row r="198" spans="1:16" ht="12.75" customHeight="1">
      <c r="A198" s="333" t="s">
        <v>201</v>
      </c>
      <c r="B198" s="338">
        <v>0.12934999999999999</v>
      </c>
      <c r="C198" s="324">
        <v>0</v>
      </c>
      <c r="D198" s="324">
        <v>0</v>
      </c>
      <c r="E198" s="324">
        <v>0</v>
      </c>
      <c r="F198" s="324">
        <v>0</v>
      </c>
      <c r="G198" s="324">
        <v>0</v>
      </c>
      <c r="H198" s="324">
        <v>0</v>
      </c>
      <c r="I198" s="324">
        <v>0</v>
      </c>
      <c r="J198" s="324">
        <v>3.7375539999999998</v>
      </c>
      <c r="K198" s="324">
        <v>3.2446679999999999</v>
      </c>
      <c r="L198" s="324">
        <v>1.354E-3</v>
      </c>
      <c r="M198" s="336">
        <f t="shared" si="5"/>
        <v>6.9835760000000002</v>
      </c>
      <c r="N198" s="341">
        <f t="shared" si="6"/>
        <v>7.1129259999999999</v>
      </c>
      <c r="O198" s="56"/>
      <c r="P198" s="336">
        <v>0</v>
      </c>
    </row>
    <row r="199" spans="1:16" ht="12.75" customHeight="1">
      <c r="A199" s="333" t="s">
        <v>535</v>
      </c>
      <c r="B199" s="338">
        <v>0</v>
      </c>
      <c r="C199" s="324">
        <v>0</v>
      </c>
      <c r="D199" s="324">
        <v>0</v>
      </c>
      <c r="E199" s="324">
        <v>0</v>
      </c>
      <c r="F199" s="324">
        <v>0</v>
      </c>
      <c r="G199" s="324">
        <v>0</v>
      </c>
      <c r="H199" s="324">
        <v>0</v>
      </c>
      <c r="I199" s="324">
        <v>0</v>
      </c>
      <c r="J199" s="324">
        <v>0</v>
      </c>
      <c r="K199" s="324">
        <v>0</v>
      </c>
      <c r="L199" s="324">
        <v>0</v>
      </c>
      <c r="M199" s="336">
        <f t="shared" si="5"/>
        <v>0</v>
      </c>
      <c r="N199" s="341">
        <f t="shared" si="6"/>
        <v>0</v>
      </c>
      <c r="O199" s="56"/>
      <c r="P199" s="336">
        <v>0</v>
      </c>
    </row>
    <row r="200" spans="1:16" ht="12.75" customHeight="1">
      <c r="A200" s="333" t="s">
        <v>553</v>
      </c>
      <c r="B200" s="338">
        <v>0</v>
      </c>
      <c r="C200" s="324">
        <v>0</v>
      </c>
      <c r="D200" s="324">
        <v>0</v>
      </c>
      <c r="E200" s="324">
        <v>0</v>
      </c>
      <c r="F200" s="324">
        <v>0</v>
      </c>
      <c r="G200" s="324">
        <v>0</v>
      </c>
      <c r="H200" s="324">
        <v>0</v>
      </c>
      <c r="I200" s="324">
        <v>0</v>
      </c>
      <c r="J200" s="324">
        <v>0</v>
      </c>
      <c r="K200" s="324">
        <v>0</v>
      </c>
      <c r="L200" s="324">
        <v>0</v>
      </c>
      <c r="M200" s="336">
        <f t="shared" si="5"/>
        <v>0</v>
      </c>
      <c r="N200" s="341">
        <f t="shared" si="6"/>
        <v>0</v>
      </c>
      <c r="O200" s="56"/>
      <c r="P200" s="336">
        <v>0</v>
      </c>
    </row>
    <row r="201" spans="1:16" ht="12.75" customHeight="1">
      <c r="A201" s="333" t="s">
        <v>536</v>
      </c>
      <c r="B201" s="338">
        <v>0</v>
      </c>
      <c r="C201" s="324">
        <v>0</v>
      </c>
      <c r="D201" s="324">
        <v>0</v>
      </c>
      <c r="E201" s="324">
        <v>0</v>
      </c>
      <c r="F201" s="324">
        <v>0</v>
      </c>
      <c r="G201" s="324">
        <v>0</v>
      </c>
      <c r="H201" s="324">
        <v>0</v>
      </c>
      <c r="I201" s="324">
        <v>0</v>
      </c>
      <c r="J201" s="324">
        <v>0</v>
      </c>
      <c r="K201" s="324">
        <v>0</v>
      </c>
      <c r="L201" s="324">
        <v>0</v>
      </c>
      <c r="M201" s="336">
        <f t="shared" si="5"/>
        <v>0</v>
      </c>
      <c r="N201" s="341">
        <f t="shared" si="6"/>
        <v>0</v>
      </c>
      <c r="O201" s="56"/>
      <c r="P201" s="336">
        <v>0</v>
      </c>
    </row>
    <row r="202" spans="1:16" ht="12.75" customHeight="1">
      <c r="A202" s="333" t="s">
        <v>369</v>
      </c>
      <c r="B202" s="338">
        <v>0</v>
      </c>
      <c r="C202" s="324">
        <v>0</v>
      </c>
      <c r="D202" s="324">
        <v>0</v>
      </c>
      <c r="E202" s="324">
        <v>0</v>
      </c>
      <c r="F202" s="324">
        <v>0</v>
      </c>
      <c r="G202" s="324">
        <v>0</v>
      </c>
      <c r="H202" s="324">
        <v>0</v>
      </c>
      <c r="I202" s="324">
        <v>0</v>
      </c>
      <c r="J202" s="324">
        <v>0</v>
      </c>
      <c r="K202" s="324">
        <v>0</v>
      </c>
      <c r="L202" s="324">
        <v>0</v>
      </c>
      <c r="M202" s="336">
        <f t="shared" si="5"/>
        <v>0</v>
      </c>
      <c r="N202" s="341">
        <f t="shared" si="6"/>
        <v>0</v>
      </c>
      <c r="O202" s="56"/>
      <c r="P202" s="336">
        <v>0</v>
      </c>
    </row>
    <row r="203" spans="1:16" ht="12.75" customHeight="1">
      <c r="A203" s="333" t="s">
        <v>324</v>
      </c>
      <c r="B203" s="338">
        <v>49.796042999999997</v>
      </c>
      <c r="C203" s="324">
        <v>0</v>
      </c>
      <c r="D203" s="324">
        <v>0</v>
      </c>
      <c r="E203" s="324">
        <v>0</v>
      </c>
      <c r="F203" s="324">
        <v>0</v>
      </c>
      <c r="G203" s="324">
        <v>0</v>
      </c>
      <c r="H203" s="324">
        <v>7.1989999999999997E-3</v>
      </c>
      <c r="I203" s="324">
        <v>8.0422999999999994E-2</v>
      </c>
      <c r="J203" s="324">
        <v>55.324145999999999</v>
      </c>
      <c r="K203" s="324">
        <v>92.960634999999996</v>
      </c>
      <c r="L203" s="324">
        <v>10.699963</v>
      </c>
      <c r="M203" s="336">
        <f t="shared" ref="M203:M230" si="7">SUM(C203:L203)</f>
        <v>159.07236599999999</v>
      </c>
      <c r="N203" s="341">
        <f t="shared" ref="N203:N230" si="8">SUM(M203,B203)</f>
        <v>208.86840899999999</v>
      </c>
      <c r="O203" s="56"/>
      <c r="P203" s="336">
        <v>0</v>
      </c>
    </row>
    <row r="204" spans="1:16" ht="12.75" customHeight="1">
      <c r="A204" s="333" t="s">
        <v>396</v>
      </c>
      <c r="B204" s="338">
        <v>0</v>
      </c>
      <c r="C204" s="324">
        <v>0</v>
      </c>
      <c r="D204" s="324">
        <v>0</v>
      </c>
      <c r="E204" s="324">
        <v>0</v>
      </c>
      <c r="F204" s="324">
        <v>0</v>
      </c>
      <c r="G204" s="324">
        <v>0</v>
      </c>
      <c r="H204" s="324">
        <v>0</v>
      </c>
      <c r="I204" s="324">
        <v>0</v>
      </c>
      <c r="J204" s="324">
        <v>0</v>
      </c>
      <c r="K204" s="324">
        <v>0</v>
      </c>
      <c r="L204" s="324">
        <v>0</v>
      </c>
      <c r="M204" s="336">
        <f t="shared" si="7"/>
        <v>0</v>
      </c>
      <c r="N204" s="341">
        <f t="shared" si="8"/>
        <v>0</v>
      </c>
      <c r="O204" s="56"/>
      <c r="P204" s="336">
        <v>0</v>
      </c>
    </row>
    <row r="205" spans="1:16" ht="12.75" customHeight="1">
      <c r="A205" s="333" t="s">
        <v>537</v>
      </c>
      <c r="B205" s="338">
        <v>0</v>
      </c>
      <c r="C205" s="324">
        <v>0</v>
      </c>
      <c r="D205" s="324">
        <v>0</v>
      </c>
      <c r="E205" s="324">
        <v>0</v>
      </c>
      <c r="F205" s="324">
        <v>0</v>
      </c>
      <c r="G205" s="324">
        <v>0</v>
      </c>
      <c r="H205" s="324">
        <v>0</v>
      </c>
      <c r="I205" s="324">
        <v>0</v>
      </c>
      <c r="J205" s="324">
        <v>0</v>
      </c>
      <c r="K205" s="324">
        <v>0</v>
      </c>
      <c r="L205" s="324">
        <v>0</v>
      </c>
      <c r="M205" s="336">
        <f t="shared" si="7"/>
        <v>0</v>
      </c>
      <c r="N205" s="341">
        <f t="shared" si="8"/>
        <v>0</v>
      </c>
      <c r="O205" s="56"/>
      <c r="P205" s="336">
        <v>0</v>
      </c>
    </row>
    <row r="206" spans="1:16" ht="12.75" customHeight="1">
      <c r="A206" s="333" t="s">
        <v>363</v>
      </c>
      <c r="B206" s="338">
        <v>0</v>
      </c>
      <c r="C206" s="324">
        <v>0</v>
      </c>
      <c r="D206" s="324">
        <v>0</v>
      </c>
      <c r="E206" s="324">
        <v>0</v>
      </c>
      <c r="F206" s="324">
        <v>0</v>
      </c>
      <c r="G206" s="324">
        <v>0</v>
      </c>
      <c r="H206" s="324">
        <v>0</v>
      </c>
      <c r="I206" s="324">
        <v>0</v>
      </c>
      <c r="J206" s="324">
        <v>0</v>
      </c>
      <c r="K206" s="324">
        <v>0</v>
      </c>
      <c r="L206" s="324">
        <v>0</v>
      </c>
      <c r="M206" s="336">
        <f t="shared" si="7"/>
        <v>0</v>
      </c>
      <c r="N206" s="341">
        <f t="shared" si="8"/>
        <v>0</v>
      </c>
      <c r="O206" s="56"/>
      <c r="P206" s="336">
        <v>0</v>
      </c>
    </row>
    <row r="207" spans="1:16" ht="12.75" customHeight="1">
      <c r="A207" s="333" t="s">
        <v>538</v>
      </c>
      <c r="B207" s="338">
        <v>0</v>
      </c>
      <c r="C207" s="324">
        <v>0</v>
      </c>
      <c r="D207" s="324">
        <v>0</v>
      </c>
      <c r="E207" s="324">
        <v>0</v>
      </c>
      <c r="F207" s="324">
        <v>0</v>
      </c>
      <c r="G207" s="324">
        <v>0</v>
      </c>
      <c r="H207" s="324">
        <v>0</v>
      </c>
      <c r="I207" s="324">
        <v>0</v>
      </c>
      <c r="J207" s="324">
        <v>0</v>
      </c>
      <c r="K207" s="324">
        <v>0</v>
      </c>
      <c r="L207" s="324">
        <v>0</v>
      </c>
      <c r="M207" s="336">
        <f t="shared" si="7"/>
        <v>0</v>
      </c>
      <c r="N207" s="341">
        <f t="shared" si="8"/>
        <v>0</v>
      </c>
      <c r="O207" s="56"/>
      <c r="P207" s="336">
        <v>0</v>
      </c>
    </row>
    <row r="208" spans="1:16" ht="12.75" customHeight="1">
      <c r="A208" s="333" t="s">
        <v>406</v>
      </c>
      <c r="B208" s="338">
        <v>0</v>
      </c>
      <c r="C208" s="324">
        <v>0</v>
      </c>
      <c r="D208" s="324">
        <v>0</v>
      </c>
      <c r="E208" s="324">
        <v>0</v>
      </c>
      <c r="F208" s="324">
        <v>0</v>
      </c>
      <c r="G208" s="324">
        <v>0</v>
      </c>
      <c r="H208" s="324">
        <v>0</v>
      </c>
      <c r="I208" s="324">
        <v>0</v>
      </c>
      <c r="J208" s="324">
        <v>0</v>
      </c>
      <c r="K208" s="324">
        <v>0</v>
      </c>
      <c r="L208" s="324">
        <v>0</v>
      </c>
      <c r="M208" s="336">
        <f t="shared" si="7"/>
        <v>0</v>
      </c>
      <c r="N208" s="341">
        <f t="shared" si="8"/>
        <v>0</v>
      </c>
      <c r="O208" s="56"/>
      <c r="P208" s="336">
        <v>0</v>
      </c>
    </row>
    <row r="209" spans="1:16" ht="12.75" customHeight="1">
      <c r="A209" s="333" t="s">
        <v>210</v>
      </c>
      <c r="B209" s="338">
        <v>1.2016000000000001E-2</v>
      </c>
      <c r="C209" s="324">
        <v>0</v>
      </c>
      <c r="D209" s="324">
        <v>0</v>
      </c>
      <c r="E209" s="324">
        <v>0</v>
      </c>
      <c r="F209" s="324">
        <v>0</v>
      </c>
      <c r="G209" s="324">
        <v>0</v>
      </c>
      <c r="H209" s="324">
        <v>4.2810000000000001E-2</v>
      </c>
      <c r="I209" s="324">
        <v>0</v>
      </c>
      <c r="J209" s="324">
        <v>6.9799E-2</v>
      </c>
      <c r="K209" s="324">
        <v>0</v>
      </c>
      <c r="L209" s="324">
        <v>2.7499999999999998E-3</v>
      </c>
      <c r="M209" s="336">
        <f t="shared" si="7"/>
        <v>0.115359</v>
      </c>
      <c r="N209" s="341">
        <f t="shared" si="8"/>
        <v>0.12737500000000002</v>
      </c>
      <c r="O209" s="56"/>
      <c r="P209" s="336">
        <v>0</v>
      </c>
    </row>
    <row r="210" spans="1:16" ht="12.75" customHeight="1">
      <c r="A210" s="333" t="s">
        <v>539</v>
      </c>
      <c r="B210" s="338">
        <v>0</v>
      </c>
      <c r="C210" s="324">
        <v>0</v>
      </c>
      <c r="D210" s="324">
        <v>0</v>
      </c>
      <c r="E210" s="324">
        <v>0</v>
      </c>
      <c r="F210" s="324">
        <v>0</v>
      </c>
      <c r="G210" s="324">
        <v>0</v>
      </c>
      <c r="H210" s="324">
        <v>0</v>
      </c>
      <c r="I210" s="324">
        <v>0</v>
      </c>
      <c r="J210" s="324">
        <v>0</v>
      </c>
      <c r="K210" s="324">
        <v>0</v>
      </c>
      <c r="L210" s="324">
        <v>0</v>
      </c>
      <c r="M210" s="336">
        <f t="shared" si="7"/>
        <v>0</v>
      </c>
      <c r="N210" s="341">
        <f t="shared" si="8"/>
        <v>0</v>
      </c>
      <c r="O210" s="56"/>
      <c r="P210" s="336">
        <v>0</v>
      </c>
    </row>
    <row r="211" spans="1:16" ht="12.75" customHeight="1">
      <c r="A211" s="333" t="s">
        <v>540</v>
      </c>
      <c r="B211" s="338">
        <v>0</v>
      </c>
      <c r="C211" s="324">
        <v>0</v>
      </c>
      <c r="D211" s="324">
        <v>0</v>
      </c>
      <c r="E211" s="324">
        <v>0</v>
      </c>
      <c r="F211" s="324">
        <v>0</v>
      </c>
      <c r="G211" s="324">
        <v>0</v>
      </c>
      <c r="H211" s="324">
        <v>0</v>
      </c>
      <c r="I211" s="324">
        <v>0</v>
      </c>
      <c r="J211" s="324">
        <v>0</v>
      </c>
      <c r="K211" s="324">
        <v>0</v>
      </c>
      <c r="L211" s="324">
        <v>0</v>
      </c>
      <c r="M211" s="336">
        <f t="shared" si="7"/>
        <v>0</v>
      </c>
      <c r="N211" s="341">
        <f t="shared" si="8"/>
        <v>0</v>
      </c>
      <c r="O211" s="56"/>
      <c r="P211" s="336">
        <v>0</v>
      </c>
    </row>
    <row r="212" spans="1:16" ht="12.75" customHeight="1">
      <c r="A212" s="333" t="s">
        <v>453</v>
      </c>
      <c r="B212" s="338">
        <v>0</v>
      </c>
      <c r="C212" s="324">
        <v>0</v>
      </c>
      <c r="D212" s="324">
        <v>0</v>
      </c>
      <c r="E212" s="324">
        <v>0</v>
      </c>
      <c r="F212" s="324">
        <v>0</v>
      </c>
      <c r="G212" s="324">
        <v>0</v>
      </c>
      <c r="H212" s="324">
        <v>0</v>
      </c>
      <c r="I212" s="324">
        <v>0</v>
      </c>
      <c r="J212" s="324">
        <v>0</v>
      </c>
      <c r="K212" s="324">
        <v>0</v>
      </c>
      <c r="L212" s="324">
        <v>0</v>
      </c>
      <c r="M212" s="336">
        <f t="shared" si="7"/>
        <v>0</v>
      </c>
      <c r="N212" s="341">
        <f t="shared" si="8"/>
        <v>0</v>
      </c>
      <c r="O212" s="56"/>
      <c r="P212" s="336">
        <v>0</v>
      </c>
    </row>
    <row r="213" spans="1:16" ht="12.75" customHeight="1">
      <c r="A213" s="333" t="s">
        <v>541</v>
      </c>
      <c r="B213" s="338">
        <v>0</v>
      </c>
      <c r="C213" s="324">
        <v>0</v>
      </c>
      <c r="D213" s="324">
        <v>0</v>
      </c>
      <c r="E213" s="324">
        <v>0</v>
      </c>
      <c r="F213" s="324">
        <v>0</v>
      </c>
      <c r="G213" s="324">
        <v>0</v>
      </c>
      <c r="H213" s="324">
        <v>0</v>
      </c>
      <c r="I213" s="324">
        <v>0</v>
      </c>
      <c r="J213" s="324">
        <v>0</v>
      </c>
      <c r="K213" s="324">
        <v>0</v>
      </c>
      <c r="L213" s="324">
        <v>0</v>
      </c>
      <c r="M213" s="336">
        <f t="shared" si="7"/>
        <v>0</v>
      </c>
      <c r="N213" s="341">
        <f t="shared" si="8"/>
        <v>0</v>
      </c>
      <c r="O213" s="56"/>
      <c r="P213" s="336">
        <v>0</v>
      </c>
    </row>
    <row r="214" spans="1:16" ht="12.75" customHeight="1">
      <c r="A214" s="333" t="s">
        <v>346</v>
      </c>
      <c r="B214" s="338">
        <v>0</v>
      </c>
      <c r="C214" s="324">
        <v>0</v>
      </c>
      <c r="D214" s="324">
        <v>0</v>
      </c>
      <c r="E214" s="324">
        <v>0</v>
      </c>
      <c r="F214" s="324">
        <v>0</v>
      </c>
      <c r="G214" s="324">
        <v>0</v>
      </c>
      <c r="H214" s="324">
        <v>0</v>
      </c>
      <c r="I214" s="324">
        <v>0</v>
      </c>
      <c r="J214" s="324">
        <v>0</v>
      </c>
      <c r="K214" s="324">
        <v>0</v>
      </c>
      <c r="L214" s="324">
        <v>0</v>
      </c>
      <c r="M214" s="336">
        <f t="shared" si="7"/>
        <v>0</v>
      </c>
      <c r="N214" s="341">
        <f t="shared" si="8"/>
        <v>0</v>
      </c>
      <c r="O214" s="56"/>
      <c r="P214" s="336">
        <v>0</v>
      </c>
    </row>
    <row r="215" spans="1:16" ht="12.75" customHeight="1">
      <c r="A215" s="333" t="s">
        <v>314</v>
      </c>
      <c r="B215" s="338">
        <v>2144.3194779999999</v>
      </c>
      <c r="C215" s="324">
        <v>1.1089999999999999E-2</v>
      </c>
      <c r="D215" s="324">
        <v>63.551600999999998</v>
      </c>
      <c r="E215" s="324">
        <v>0</v>
      </c>
      <c r="F215" s="324">
        <v>32.538097999999998</v>
      </c>
      <c r="G215" s="324">
        <v>0</v>
      </c>
      <c r="H215" s="324">
        <v>507.07896899999997</v>
      </c>
      <c r="I215" s="324">
        <v>5.5183000000000003E-2</v>
      </c>
      <c r="J215" s="324">
        <v>3.0296460000000001</v>
      </c>
      <c r="K215" s="324">
        <v>0.30820900000000001</v>
      </c>
      <c r="L215" s="324">
        <v>2.1048999999999998E-2</v>
      </c>
      <c r="M215" s="336">
        <f t="shared" si="7"/>
        <v>606.59384499999999</v>
      </c>
      <c r="N215" s="341">
        <f t="shared" si="8"/>
        <v>2750.9133229999998</v>
      </c>
      <c r="O215" s="56"/>
      <c r="P215" s="336">
        <v>0</v>
      </c>
    </row>
    <row r="216" spans="1:16" ht="12.75" customHeight="1">
      <c r="A216" s="333" t="s">
        <v>211</v>
      </c>
      <c r="B216" s="338">
        <v>0.36341800000000002</v>
      </c>
      <c r="C216" s="324">
        <v>5.2879000000000002E-2</v>
      </c>
      <c r="D216" s="324">
        <v>49.015317000000003</v>
      </c>
      <c r="E216" s="324">
        <v>0</v>
      </c>
      <c r="F216" s="324">
        <v>0</v>
      </c>
      <c r="G216" s="324">
        <v>0</v>
      </c>
      <c r="H216" s="324">
        <v>0.70676899999999998</v>
      </c>
      <c r="I216" s="324">
        <v>0</v>
      </c>
      <c r="J216" s="324">
        <v>10.278403000000001</v>
      </c>
      <c r="K216" s="324">
        <v>0.92261199999999999</v>
      </c>
      <c r="L216" s="324">
        <v>1.2258</v>
      </c>
      <c r="M216" s="336">
        <f t="shared" si="7"/>
        <v>62.201780000000007</v>
      </c>
      <c r="N216" s="341">
        <f t="shared" si="8"/>
        <v>62.565198000000009</v>
      </c>
      <c r="O216" s="56"/>
      <c r="P216" s="336">
        <v>0</v>
      </c>
    </row>
    <row r="217" spans="1:16" ht="12.75" customHeight="1">
      <c r="A217" s="333" t="s">
        <v>319</v>
      </c>
      <c r="B217" s="338">
        <v>331.84385300000002</v>
      </c>
      <c r="C217" s="324">
        <v>256.58009800000002</v>
      </c>
      <c r="D217" s="324">
        <v>91.514244000000005</v>
      </c>
      <c r="E217" s="324">
        <v>1.1999999999999999E-3</v>
      </c>
      <c r="F217" s="324">
        <v>0.27169599999999999</v>
      </c>
      <c r="G217" s="324">
        <v>1.206E-3</v>
      </c>
      <c r="H217" s="324">
        <v>2.3550999999999999E-2</v>
      </c>
      <c r="I217" s="324">
        <v>0.16322900000000001</v>
      </c>
      <c r="J217" s="324">
        <v>105.790942</v>
      </c>
      <c r="K217" s="324">
        <v>19.878226999999999</v>
      </c>
      <c r="L217" s="324">
        <v>8.7043750000000006</v>
      </c>
      <c r="M217" s="336">
        <f t="shared" si="7"/>
        <v>482.92876800000005</v>
      </c>
      <c r="N217" s="341">
        <f t="shared" si="8"/>
        <v>814.77262100000007</v>
      </c>
      <c r="O217" s="56"/>
      <c r="P217" s="336">
        <v>9.2350000000000002E-3</v>
      </c>
    </row>
    <row r="218" spans="1:16" ht="12.75" customHeight="1">
      <c r="A218" s="333" t="s">
        <v>542</v>
      </c>
      <c r="B218" s="338">
        <v>0</v>
      </c>
      <c r="C218" s="324">
        <v>0</v>
      </c>
      <c r="D218" s="324">
        <v>0</v>
      </c>
      <c r="E218" s="324">
        <v>0</v>
      </c>
      <c r="F218" s="324">
        <v>0</v>
      </c>
      <c r="G218" s="324">
        <v>0</v>
      </c>
      <c r="H218" s="324">
        <v>1.0690000000000001E-3</v>
      </c>
      <c r="I218" s="324">
        <v>0</v>
      </c>
      <c r="J218" s="324">
        <v>0</v>
      </c>
      <c r="K218" s="324">
        <v>0</v>
      </c>
      <c r="L218" s="324">
        <v>0</v>
      </c>
      <c r="M218" s="336">
        <f t="shared" si="7"/>
        <v>1.0690000000000001E-3</v>
      </c>
      <c r="N218" s="341">
        <f t="shared" si="8"/>
        <v>1.0690000000000001E-3</v>
      </c>
      <c r="O218" s="56"/>
      <c r="P218" s="336">
        <v>0</v>
      </c>
    </row>
    <row r="219" spans="1:16" ht="12.75" customHeight="1">
      <c r="A219" s="333" t="s">
        <v>543</v>
      </c>
      <c r="B219" s="338">
        <v>0</v>
      </c>
      <c r="C219" s="324">
        <v>0</v>
      </c>
      <c r="D219" s="324">
        <v>0</v>
      </c>
      <c r="E219" s="324">
        <v>0</v>
      </c>
      <c r="F219" s="324">
        <v>0</v>
      </c>
      <c r="G219" s="324">
        <v>0</v>
      </c>
      <c r="H219" s="324">
        <v>0</v>
      </c>
      <c r="I219" s="324">
        <v>0</v>
      </c>
      <c r="J219" s="324">
        <v>0</v>
      </c>
      <c r="K219" s="324">
        <v>0</v>
      </c>
      <c r="L219" s="324">
        <v>0</v>
      </c>
      <c r="M219" s="336">
        <f t="shared" si="7"/>
        <v>0</v>
      </c>
      <c r="N219" s="341">
        <f t="shared" si="8"/>
        <v>0</v>
      </c>
      <c r="O219" s="56"/>
      <c r="P219" s="336">
        <v>0</v>
      </c>
    </row>
    <row r="220" spans="1:16" ht="12.75" customHeight="1">
      <c r="A220" s="333" t="s">
        <v>352</v>
      </c>
      <c r="B220" s="338">
        <v>0</v>
      </c>
      <c r="C220" s="324">
        <v>0</v>
      </c>
      <c r="D220" s="324">
        <v>0</v>
      </c>
      <c r="E220" s="324">
        <v>0</v>
      </c>
      <c r="F220" s="324">
        <v>0</v>
      </c>
      <c r="G220" s="324">
        <v>0</v>
      </c>
      <c r="H220" s="324">
        <v>0</v>
      </c>
      <c r="I220" s="324">
        <v>0</v>
      </c>
      <c r="J220" s="324">
        <v>0</v>
      </c>
      <c r="K220" s="324">
        <v>0</v>
      </c>
      <c r="L220" s="324">
        <v>0</v>
      </c>
      <c r="M220" s="336">
        <f t="shared" si="7"/>
        <v>0</v>
      </c>
      <c r="N220" s="341">
        <f t="shared" si="8"/>
        <v>0</v>
      </c>
      <c r="O220" s="56"/>
      <c r="P220" s="336">
        <v>0</v>
      </c>
    </row>
    <row r="221" spans="1:16" ht="12.75" customHeight="1">
      <c r="A221" s="333" t="s">
        <v>544</v>
      </c>
      <c r="B221" s="338">
        <v>0</v>
      </c>
      <c r="C221" s="324">
        <v>0</v>
      </c>
      <c r="D221" s="324">
        <v>0</v>
      </c>
      <c r="E221" s="324">
        <v>0</v>
      </c>
      <c r="F221" s="324">
        <v>0</v>
      </c>
      <c r="G221" s="324">
        <v>0</v>
      </c>
      <c r="H221" s="324">
        <v>0</v>
      </c>
      <c r="I221" s="324">
        <v>0</v>
      </c>
      <c r="J221" s="324">
        <v>0</v>
      </c>
      <c r="K221" s="324">
        <v>0</v>
      </c>
      <c r="L221" s="324">
        <v>0</v>
      </c>
      <c r="M221" s="336">
        <f t="shared" si="7"/>
        <v>0</v>
      </c>
      <c r="N221" s="341">
        <f t="shared" si="8"/>
        <v>0</v>
      </c>
      <c r="O221" s="56"/>
      <c r="P221" s="336">
        <v>0</v>
      </c>
    </row>
    <row r="222" spans="1:16" ht="12.75" customHeight="1">
      <c r="A222" s="333" t="s">
        <v>327</v>
      </c>
      <c r="B222" s="338">
        <v>539.42729999999995</v>
      </c>
      <c r="C222" s="324">
        <v>0</v>
      </c>
      <c r="D222" s="324">
        <v>0</v>
      </c>
      <c r="E222" s="324">
        <v>0</v>
      </c>
      <c r="F222" s="324">
        <v>0</v>
      </c>
      <c r="G222" s="324">
        <v>0</v>
      </c>
      <c r="H222" s="324">
        <v>0.134184</v>
      </c>
      <c r="I222" s="324">
        <v>0</v>
      </c>
      <c r="J222" s="324">
        <v>2.300351</v>
      </c>
      <c r="K222" s="324">
        <v>1.7392559999999999</v>
      </c>
      <c r="L222" s="324">
        <v>1.743E-3</v>
      </c>
      <c r="M222" s="336">
        <f t="shared" si="7"/>
        <v>4.1755339999999999</v>
      </c>
      <c r="N222" s="341">
        <f t="shared" si="8"/>
        <v>543.60283399999992</v>
      </c>
      <c r="O222" s="56"/>
      <c r="P222" s="336">
        <v>0</v>
      </c>
    </row>
    <row r="223" spans="1:16" ht="12.75" customHeight="1">
      <c r="A223" s="333" t="s">
        <v>554</v>
      </c>
      <c r="B223" s="338">
        <v>0</v>
      </c>
      <c r="C223" s="324">
        <v>0</v>
      </c>
      <c r="D223" s="324">
        <v>0</v>
      </c>
      <c r="E223" s="324">
        <v>0</v>
      </c>
      <c r="F223" s="324">
        <v>0</v>
      </c>
      <c r="G223" s="324">
        <v>0</v>
      </c>
      <c r="H223" s="324">
        <v>0</v>
      </c>
      <c r="I223" s="324">
        <v>0</v>
      </c>
      <c r="J223" s="324">
        <v>0</v>
      </c>
      <c r="K223" s="324">
        <v>0</v>
      </c>
      <c r="L223" s="324">
        <v>0</v>
      </c>
      <c r="M223" s="336">
        <f t="shared" si="7"/>
        <v>0</v>
      </c>
      <c r="N223" s="341">
        <f t="shared" si="8"/>
        <v>0</v>
      </c>
      <c r="O223" s="56"/>
      <c r="P223" s="336">
        <v>0</v>
      </c>
    </row>
    <row r="224" spans="1:16" ht="12.75" customHeight="1">
      <c r="A224" s="333" t="s">
        <v>545</v>
      </c>
      <c r="B224" s="338">
        <v>0</v>
      </c>
      <c r="C224" s="324">
        <v>0</v>
      </c>
      <c r="D224" s="324">
        <v>0</v>
      </c>
      <c r="E224" s="324">
        <v>0</v>
      </c>
      <c r="F224" s="324">
        <v>0</v>
      </c>
      <c r="G224" s="324">
        <v>0</v>
      </c>
      <c r="H224" s="324">
        <v>0</v>
      </c>
      <c r="I224" s="324">
        <v>0</v>
      </c>
      <c r="J224" s="324">
        <v>0</v>
      </c>
      <c r="K224" s="324">
        <v>0</v>
      </c>
      <c r="L224" s="324">
        <v>0</v>
      </c>
      <c r="M224" s="336">
        <f t="shared" si="7"/>
        <v>0</v>
      </c>
      <c r="N224" s="341">
        <f t="shared" si="8"/>
        <v>0</v>
      </c>
      <c r="O224" s="56"/>
      <c r="P224" s="336">
        <v>0</v>
      </c>
    </row>
    <row r="225" spans="1:16" ht="12.75" customHeight="1">
      <c r="A225" s="335" t="s">
        <v>546</v>
      </c>
      <c r="B225" s="338">
        <v>0</v>
      </c>
      <c r="C225" s="324">
        <v>0</v>
      </c>
      <c r="D225" s="324">
        <v>0</v>
      </c>
      <c r="E225" s="324">
        <v>0</v>
      </c>
      <c r="F225" s="324">
        <v>0</v>
      </c>
      <c r="G225" s="324">
        <v>0</v>
      </c>
      <c r="H225" s="324">
        <v>0</v>
      </c>
      <c r="I225" s="324">
        <v>0</v>
      </c>
      <c r="J225" s="324">
        <v>0</v>
      </c>
      <c r="K225" s="324">
        <v>0</v>
      </c>
      <c r="L225" s="324">
        <v>0</v>
      </c>
      <c r="M225" s="336">
        <f t="shared" si="7"/>
        <v>0</v>
      </c>
      <c r="N225" s="341">
        <f t="shared" si="8"/>
        <v>0</v>
      </c>
      <c r="O225" s="56"/>
      <c r="P225" s="336">
        <v>0</v>
      </c>
    </row>
    <row r="226" spans="1:16" ht="12.75" customHeight="1">
      <c r="A226" s="333" t="s">
        <v>547</v>
      </c>
      <c r="B226" s="338">
        <v>0</v>
      </c>
      <c r="C226" s="324">
        <v>0</v>
      </c>
      <c r="D226" s="324">
        <v>0</v>
      </c>
      <c r="E226" s="324">
        <v>0</v>
      </c>
      <c r="F226" s="324">
        <v>0</v>
      </c>
      <c r="G226" s="324">
        <v>0</v>
      </c>
      <c r="H226" s="324">
        <v>0</v>
      </c>
      <c r="I226" s="324">
        <v>0</v>
      </c>
      <c r="J226" s="324">
        <v>0</v>
      </c>
      <c r="K226" s="324">
        <v>0</v>
      </c>
      <c r="L226" s="324">
        <v>0</v>
      </c>
      <c r="M226" s="336">
        <f t="shared" si="7"/>
        <v>0</v>
      </c>
      <c r="N226" s="341">
        <f t="shared" si="8"/>
        <v>0</v>
      </c>
      <c r="O226" s="56"/>
      <c r="P226" s="336">
        <v>0</v>
      </c>
    </row>
    <row r="227" spans="1:16" ht="12.75" customHeight="1">
      <c r="A227" s="333" t="s">
        <v>548</v>
      </c>
      <c r="B227" s="338">
        <v>31.372392999999999</v>
      </c>
      <c r="C227" s="324">
        <v>0</v>
      </c>
      <c r="D227" s="324">
        <v>0</v>
      </c>
      <c r="E227" s="324">
        <v>0</v>
      </c>
      <c r="F227" s="324">
        <v>0</v>
      </c>
      <c r="G227" s="324">
        <v>0</v>
      </c>
      <c r="H227" s="324">
        <v>0</v>
      </c>
      <c r="I227" s="324">
        <v>0</v>
      </c>
      <c r="J227" s="324">
        <v>0</v>
      </c>
      <c r="K227" s="324">
        <v>0</v>
      </c>
      <c r="L227" s="324">
        <v>0</v>
      </c>
      <c r="M227" s="336">
        <f t="shared" si="7"/>
        <v>0</v>
      </c>
      <c r="N227" s="341">
        <f t="shared" si="8"/>
        <v>31.372392999999999</v>
      </c>
      <c r="O227" s="56"/>
      <c r="P227" s="336">
        <v>0</v>
      </c>
    </row>
    <row r="228" spans="1:16" ht="12.75" customHeight="1">
      <c r="A228" s="333" t="s">
        <v>398</v>
      </c>
      <c r="B228" s="338">
        <v>0</v>
      </c>
      <c r="C228" s="324">
        <v>0</v>
      </c>
      <c r="D228" s="324">
        <v>0</v>
      </c>
      <c r="E228" s="324">
        <v>0</v>
      </c>
      <c r="F228" s="324">
        <v>0</v>
      </c>
      <c r="G228" s="324">
        <v>0</v>
      </c>
      <c r="H228" s="324">
        <v>0</v>
      </c>
      <c r="I228" s="324">
        <v>0</v>
      </c>
      <c r="J228" s="324">
        <v>0</v>
      </c>
      <c r="K228" s="324">
        <v>0</v>
      </c>
      <c r="L228" s="324">
        <v>0</v>
      </c>
      <c r="M228" s="336">
        <f t="shared" si="7"/>
        <v>0</v>
      </c>
      <c r="N228" s="341">
        <f t="shared" si="8"/>
        <v>0</v>
      </c>
      <c r="O228" s="56"/>
      <c r="P228" s="336">
        <v>0</v>
      </c>
    </row>
    <row r="229" spans="1:16" ht="12.75" customHeight="1">
      <c r="A229" s="333" t="s">
        <v>367</v>
      </c>
      <c r="B229" s="338">
        <v>0</v>
      </c>
      <c r="C229" s="324">
        <v>0</v>
      </c>
      <c r="D229" s="324">
        <v>0</v>
      </c>
      <c r="E229" s="324">
        <v>0</v>
      </c>
      <c r="F229" s="324">
        <v>0</v>
      </c>
      <c r="G229" s="324">
        <v>0</v>
      </c>
      <c r="H229" s="324">
        <v>0</v>
      </c>
      <c r="I229" s="324">
        <v>0</v>
      </c>
      <c r="J229" s="324">
        <v>0</v>
      </c>
      <c r="K229" s="324">
        <v>0</v>
      </c>
      <c r="L229" s="324">
        <v>0</v>
      </c>
      <c r="M229" s="336">
        <f t="shared" si="7"/>
        <v>0</v>
      </c>
      <c r="N229" s="341">
        <f t="shared" si="8"/>
        <v>0</v>
      </c>
      <c r="O229" s="56"/>
      <c r="P229" s="336">
        <v>0</v>
      </c>
    </row>
    <row r="230" spans="1:16" ht="12.75" customHeight="1">
      <c r="A230" s="442" t="s">
        <v>549</v>
      </c>
      <c r="B230" s="460">
        <v>0</v>
      </c>
      <c r="C230" s="430">
        <v>0</v>
      </c>
      <c r="D230" s="430">
        <v>0</v>
      </c>
      <c r="E230" s="430">
        <v>0</v>
      </c>
      <c r="F230" s="430">
        <v>0</v>
      </c>
      <c r="G230" s="430">
        <v>0</v>
      </c>
      <c r="H230" s="430">
        <v>0</v>
      </c>
      <c r="I230" s="430">
        <v>0</v>
      </c>
      <c r="J230" s="430">
        <v>0</v>
      </c>
      <c r="K230" s="430">
        <v>0</v>
      </c>
      <c r="L230" s="430">
        <v>0</v>
      </c>
      <c r="M230" s="429">
        <f t="shared" si="7"/>
        <v>0</v>
      </c>
      <c r="N230" s="429">
        <f t="shared" si="8"/>
        <v>0</v>
      </c>
      <c r="O230" s="56"/>
      <c r="P230" s="429">
        <v>0</v>
      </c>
    </row>
    <row r="231" spans="1:16" ht="12.75" customHeight="1">
      <c r="A231" s="726" t="s">
        <v>572</v>
      </c>
      <c r="B231" s="726"/>
      <c r="C231" s="726"/>
      <c r="D231" s="726"/>
      <c r="E231" s="726"/>
      <c r="F231" s="726"/>
      <c r="G231" s="726"/>
      <c r="H231" s="726"/>
      <c r="I231" s="726"/>
      <c r="J231" s="726"/>
      <c r="K231" s="726"/>
      <c r="L231" s="726"/>
      <c r="M231" s="726"/>
      <c r="N231" s="726"/>
      <c r="O231" s="726"/>
      <c r="P231" s="726"/>
    </row>
    <row r="232" spans="1:16" ht="12.75" customHeight="1">
      <c r="A232" s="726" t="s">
        <v>579</v>
      </c>
      <c r="B232" s="726"/>
      <c r="C232" s="726"/>
      <c r="D232" s="726"/>
      <c r="E232" s="726"/>
      <c r="F232" s="726"/>
      <c r="G232" s="726"/>
      <c r="H232" s="726"/>
      <c r="I232" s="726"/>
      <c r="J232" s="726"/>
      <c r="K232" s="726"/>
      <c r="L232" s="726"/>
      <c r="M232" s="726"/>
      <c r="N232" s="726"/>
      <c r="O232" s="726"/>
      <c r="P232" s="726"/>
    </row>
    <row r="233" spans="1:16" ht="12.75" customHeight="1">
      <c r="A233" s="726" t="s">
        <v>574</v>
      </c>
      <c r="B233" s="726"/>
      <c r="C233" s="726"/>
      <c r="D233" s="726"/>
      <c r="E233" s="726"/>
      <c r="F233" s="726"/>
      <c r="G233" s="726"/>
      <c r="H233" s="726"/>
      <c r="I233" s="726"/>
      <c r="J233" s="726"/>
      <c r="K233" s="726"/>
      <c r="L233" s="726"/>
      <c r="M233" s="726"/>
      <c r="N233" s="726"/>
      <c r="O233" s="726"/>
      <c r="P233" s="726"/>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6"/>
      <c r="B236" s="307"/>
      <c r="C236" s="301"/>
      <c r="D236" s="301"/>
      <c r="E236" s="301"/>
      <c r="F236" s="301"/>
      <c r="G236" s="301"/>
      <c r="H236" s="301"/>
      <c r="I236" s="301"/>
      <c r="J236" s="301"/>
      <c r="K236" s="301"/>
      <c r="L236" s="301"/>
      <c r="M236" s="301"/>
      <c r="N236" s="301"/>
    </row>
    <row r="237" spans="1:16" ht="12.75" customHeight="1">
      <c r="A237" s="306"/>
      <c r="B237" s="307"/>
      <c r="C237" s="301"/>
      <c r="D237" s="301"/>
      <c r="E237" s="301"/>
      <c r="F237" s="301"/>
      <c r="G237" s="301"/>
      <c r="H237" s="301"/>
      <c r="I237" s="301"/>
      <c r="J237" s="301"/>
      <c r="K237" s="301"/>
      <c r="L237" s="301"/>
      <c r="M237" s="301"/>
      <c r="N237" s="301"/>
    </row>
    <row r="238" spans="1:16" ht="12.75" customHeight="1">
      <c r="A238" s="306"/>
      <c r="B238" s="307"/>
      <c r="C238" s="301"/>
      <c r="D238" s="301"/>
      <c r="E238" s="301"/>
      <c r="F238" s="301"/>
      <c r="G238" s="301"/>
      <c r="H238" s="301"/>
      <c r="I238" s="301"/>
      <c r="J238" s="301"/>
      <c r="K238" s="301"/>
      <c r="L238" s="301"/>
      <c r="M238" s="301"/>
      <c r="N238" s="301"/>
    </row>
    <row r="239" spans="1:16" ht="12.75" customHeight="1">
      <c r="A239" s="306"/>
      <c r="B239" s="307"/>
      <c r="C239" s="301"/>
      <c r="D239" s="301"/>
      <c r="E239" s="301"/>
      <c r="F239" s="301"/>
      <c r="G239" s="301"/>
      <c r="H239" s="301"/>
      <c r="I239" s="301"/>
      <c r="J239" s="301"/>
      <c r="K239" s="301"/>
      <c r="L239" s="301"/>
      <c r="M239" s="301"/>
      <c r="N239" s="301"/>
    </row>
    <row r="240" spans="1:16" ht="12.75" customHeight="1">
      <c r="A240" s="306"/>
      <c r="B240" s="307"/>
      <c r="C240" s="301"/>
      <c r="D240" s="301"/>
      <c r="E240" s="301"/>
      <c r="F240" s="301"/>
      <c r="G240" s="301"/>
      <c r="H240" s="301"/>
      <c r="I240" s="301"/>
      <c r="J240" s="301"/>
      <c r="K240" s="301"/>
      <c r="L240" s="301"/>
      <c r="M240" s="301"/>
      <c r="N240" s="301"/>
    </row>
    <row r="241" spans="1:14" ht="12.75" customHeight="1">
      <c r="A241" s="306"/>
      <c r="B241" s="307"/>
      <c r="C241" s="301"/>
      <c r="D241" s="301"/>
      <c r="E241" s="301"/>
      <c r="F241" s="301"/>
      <c r="G241" s="301"/>
      <c r="H241" s="301"/>
      <c r="I241" s="301"/>
      <c r="J241" s="301"/>
      <c r="K241" s="301"/>
      <c r="L241" s="301"/>
      <c r="M241" s="301"/>
      <c r="N241" s="301"/>
    </row>
    <row r="242" spans="1:14" ht="12.75" customHeight="1">
      <c r="A242" s="306"/>
      <c r="B242" s="307"/>
      <c r="C242" s="301"/>
      <c r="D242" s="301"/>
      <c r="E242" s="301"/>
      <c r="F242" s="301"/>
      <c r="G242" s="301"/>
      <c r="H242" s="301"/>
      <c r="I242" s="301"/>
      <c r="J242" s="301"/>
      <c r="K242" s="301"/>
      <c r="L242" s="301"/>
      <c r="M242" s="301"/>
      <c r="N242" s="301"/>
    </row>
    <row r="243" spans="1:14" ht="12.75" customHeight="1">
      <c r="A243" s="306"/>
      <c r="B243" s="307"/>
      <c r="C243" s="301"/>
      <c r="D243" s="301"/>
      <c r="E243" s="301"/>
      <c r="F243" s="301"/>
      <c r="G243" s="301"/>
      <c r="H243" s="301"/>
      <c r="I243" s="301"/>
      <c r="J243" s="301"/>
      <c r="K243" s="301"/>
      <c r="L243" s="301"/>
      <c r="M243" s="301"/>
      <c r="N243" s="301"/>
    </row>
    <row r="244" spans="1:14" ht="12.75" customHeight="1">
      <c r="A244" s="306"/>
      <c r="B244" s="307"/>
      <c r="C244" s="301"/>
      <c r="D244" s="301"/>
      <c r="E244" s="301"/>
      <c r="F244" s="301"/>
      <c r="G244" s="301"/>
      <c r="H244" s="301"/>
      <c r="I244" s="301"/>
      <c r="J244" s="301"/>
      <c r="K244" s="301"/>
      <c r="L244" s="301"/>
      <c r="M244" s="301"/>
      <c r="N244" s="301"/>
    </row>
    <row r="245" spans="1:14" ht="12.75" customHeight="1">
      <c r="A245" s="306"/>
      <c r="B245" s="307"/>
      <c r="C245" s="301"/>
      <c r="D245" s="301"/>
      <c r="E245" s="301"/>
      <c r="F245" s="301"/>
      <c r="G245" s="301"/>
      <c r="H245" s="301"/>
      <c r="I245" s="301"/>
      <c r="J245" s="301"/>
      <c r="K245" s="301"/>
      <c r="L245" s="301"/>
      <c r="M245" s="301"/>
      <c r="N245" s="301"/>
    </row>
    <row r="246" spans="1:14" ht="12.75" customHeight="1">
      <c r="A246" s="306"/>
      <c r="B246" s="307"/>
      <c r="C246" s="301"/>
      <c r="D246" s="301"/>
      <c r="E246" s="301"/>
      <c r="F246" s="301"/>
      <c r="G246" s="301"/>
      <c r="H246" s="301"/>
      <c r="I246" s="301"/>
      <c r="J246" s="301"/>
      <c r="K246" s="301"/>
      <c r="L246" s="301"/>
      <c r="M246" s="301"/>
      <c r="N246" s="301"/>
    </row>
    <row r="247" spans="1:14" ht="12.75" customHeight="1">
      <c r="A247" s="306"/>
      <c r="B247" s="307"/>
      <c r="C247" s="301"/>
      <c r="D247" s="301"/>
      <c r="E247" s="301"/>
      <c r="F247" s="301"/>
      <c r="G247" s="301"/>
      <c r="H247" s="301"/>
      <c r="I247" s="301"/>
      <c r="J247" s="301"/>
      <c r="K247" s="301"/>
      <c r="L247" s="301"/>
      <c r="M247" s="301"/>
      <c r="N247" s="301"/>
    </row>
    <row r="248" spans="1:14" ht="12.75" customHeight="1">
      <c r="A248" s="306"/>
      <c r="B248" s="307"/>
      <c r="C248" s="301"/>
      <c r="D248" s="301"/>
      <c r="E248" s="301"/>
      <c r="F248" s="301"/>
      <c r="G248" s="301"/>
      <c r="H248" s="301"/>
      <c r="I248" s="301"/>
      <c r="J248" s="301"/>
      <c r="K248" s="301"/>
      <c r="L248" s="301"/>
      <c r="M248" s="301"/>
      <c r="N248" s="301"/>
    </row>
    <row r="249" spans="1:14" ht="12.75" customHeight="1">
      <c r="A249" s="306"/>
      <c r="B249" s="307"/>
      <c r="C249" s="301"/>
      <c r="D249" s="301"/>
      <c r="E249" s="301"/>
      <c r="F249" s="301"/>
      <c r="G249" s="301"/>
      <c r="H249" s="301"/>
      <c r="I249" s="301"/>
      <c r="J249" s="301"/>
      <c r="K249" s="301"/>
      <c r="L249" s="301"/>
      <c r="M249" s="301"/>
      <c r="N249" s="301"/>
    </row>
    <row r="250" spans="1:14" ht="12.75" customHeight="1">
      <c r="A250" s="306"/>
      <c r="B250" s="307"/>
      <c r="C250" s="301"/>
      <c r="D250" s="301"/>
      <c r="E250" s="301"/>
      <c r="F250" s="301"/>
      <c r="G250" s="301"/>
      <c r="H250" s="301"/>
      <c r="I250" s="301"/>
      <c r="J250" s="301"/>
      <c r="K250" s="301"/>
      <c r="L250" s="301"/>
      <c r="M250" s="301"/>
      <c r="N250" s="301"/>
    </row>
    <row r="251" spans="1:14" ht="12.75" customHeight="1">
      <c r="A251" s="306"/>
      <c r="B251" s="307"/>
      <c r="C251" s="301"/>
      <c r="D251" s="301"/>
      <c r="E251" s="301"/>
      <c r="F251" s="301"/>
      <c r="G251" s="301"/>
      <c r="H251" s="301"/>
      <c r="I251" s="301"/>
      <c r="J251" s="301"/>
      <c r="K251" s="301"/>
      <c r="L251" s="301"/>
      <c r="M251" s="301"/>
      <c r="N251" s="301"/>
    </row>
    <row r="252" spans="1:14" ht="12.75" customHeight="1">
      <c r="A252" s="306"/>
      <c r="B252" s="307"/>
      <c r="C252" s="301"/>
      <c r="D252" s="301"/>
      <c r="E252" s="301"/>
      <c r="F252" s="301"/>
      <c r="G252" s="301"/>
      <c r="H252" s="301"/>
      <c r="I252" s="301"/>
      <c r="J252" s="301"/>
      <c r="K252" s="301"/>
      <c r="L252" s="301"/>
      <c r="M252" s="301"/>
      <c r="N252" s="301"/>
    </row>
    <row r="253" spans="1:14" ht="12.75" customHeight="1">
      <c r="A253" s="306"/>
      <c r="B253" s="307"/>
      <c r="C253" s="301"/>
      <c r="D253" s="301"/>
      <c r="E253" s="301"/>
      <c r="F253" s="301"/>
      <c r="G253" s="301"/>
      <c r="H253" s="301"/>
      <c r="I253" s="301"/>
      <c r="J253" s="301"/>
      <c r="K253" s="301"/>
      <c r="L253" s="301"/>
      <c r="M253" s="301"/>
      <c r="N253" s="301"/>
    </row>
    <row r="254" spans="1:14" ht="12.75" customHeight="1">
      <c r="A254" s="306"/>
      <c r="B254" s="307"/>
      <c r="C254" s="301"/>
      <c r="D254" s="301"/>
      <c r="E254" s="301"/>
      <c r="F254" s="301"/>
      <c r="G254" s="301"/>
      <c r="H254" s="301"/>
      <c r="I254" s="301"/>
      <c r="J254" s="301"/>
      <c r="K254" s="301"/>
      <c r="L254" s="301"/>
      <c r="M254" s="301"/>
      <c r="N254" s="301"/>
    </row>
    <row r="255" spans="1:14" ht="12.75" customHeight="1">
      <c r="A255" s="306"/>
      <c r="B255" s="307"/>
      <c r="C255" s="301"/>
      <c r="D255" s="301"/>
      <c r="E255" s="301"/>
      <c r="F255" s="301"/>
      <c r="G255" s="301"/>
      <c r="H255" s="301"/>
      <c r="I255" s="301"/>
      <c r="J255" s="301"/>
      <c r="K255" s="301"/>
      <c r="L255" s="301"/>
      <c r="M255" s="301"/>
      <c r="N255" s="301"/>
    </row>
    <row r="256" spans="1:14" ht="12.75" customHeight="1">
      <c r="A256" s="306"/>
      <c r="B256" s="307"/>
      <c r="C256" s="301"/>
      <c r="D256" s="301"/>
      <c r="E256" s="301"/>
      <c r="F256" s="301"/>
      <c r="G256" s="301"/>
      <c r="H256" s="301"/>
      <c r="I256" s="301"/>
      <c r="J256" s="301"/>
      <c r="K256" s="301"/>
      <c r="L256" s="301"/>
      <c r="M256" s="301"/>
      <c r="N256" s="301"/>
    </row>
    <row r="257" spans="1:14" ht="12.75" customHeight="1">
      <c r="A257" s="306"/>
      <c r="B257" s="307"/>
      <c r="C257" s="301"/>
      <c r="D257" s="301"/>
      <c r="E257" s="301"/>
      <c r="F257" s="301"/>
      <c r="G257" s="301"/>
      <c r="H257" s="301"/>
      <c r="I257" s="301"/>
      <c r="J257" s="301"/>
      <c r="K257" s="301"/>
      <c r="L257" s="301"/>
      <c r="M257" s="301"/>
      <c r="N257" s="301"/>
    </row>
    <row r="258" spans="1:14" ht="12.75" customHeight="1">
      <c r="A258" s="306"/>
      <c r="B258" s="307"/>
      <c r="C258" s="301"/>
      <c r="D258" s="301"/>
      <c r="E258" s="301"/>
      <c r="F258" s="301"/>
      <c r="G258" s="301"/>
      <c r="H258" s="301"/>
      <c r="I258" s="301"/>
      <c r="J258" s="301"/>
      <c r="K258" s="301"/>
      <c r="L258" s="301"/>
      <c r="M258" s="301"/>
      <c r="N258" s="301"/>
    </row>
    <row r="259" spans="1:14" ht="12.75" customHeight="1">
      <c r="A259" s="306"/>
      <c r="B259" s="307"/>
      <c r="C259" s="301"/>
      <c r="D259" s="301"/>
      <c r="E259" s="301"/>
      <c r="F259" s="301"/>
      <c r="G259" s="301"/>
      <c r="H259" s="301"/>
      <c r="I259" s="301"/>
      <c r="J259" s="301"/>
      <c r="K259" s="301"/>
      <c r="L259" s="301"/>
      <c r="M259" s="301"/>
      <c r="N259" s="301"/>
    </row>
    <row r="260" spans="1:14" ht="12.75" customHeight="1">
      <c r="A260" s="306"/>
      <c r="B260" s="307"/>
      <c r="C260" s="301"/>
      <c r="D260" s="301"/>
      <c r="E260" s="301"/>
      <c r="F260" s="301"/>
      <c r="G260" s="301"/>
      <c r="H260" s="301"/>
      <c r="I260" s="301"/>
      <c r="J260" s="301"/>
      <c r="K260" s="301"/>
      <c r="L260" s="301"/>
      <c r="M260" s="301"/>
      <c r="N260" s="301"/>
    </row>
    <row r="261" spans="1:14" ht="12.75" customHeight="1">
      <c r="A261" s="306"/>
      <c r="B261" s="307"/>
      <c r="C261" s="301"/>
      <c r="D261" s="301"/>
      <c r="E261" s="301"/>
      <c r="F261" s="301"/>
      <c r="G261" s="301"/>
      <c r="H261" s="301"/>
      <c r="I261" s="301"/>
      <c r="J261" s="301"/>
      <c r="K261" s="301"/>
      <c r="L261" s="301"/>
      <c r="M261" s="301"/>
      <c r="N261" s="301"/>
    </row>
    <row r="262" spans="1:14" ht="12.75" customHeight="1">
      <c r="A262" s="306"/>
      <c r="B262" s="307"/>
      <c r="C262" s="301"/>
      <c r="D262" s="301"/>
      <c r="E262" s="301"/>
      <c r="F262" s="301"/>
      <c r="G262" s="301"/>
      <c r="H262" s="301"/>
      <c r="I262" s="301"/>
      <c r="J262" s="301"/>
      <c r="K262" s="301"/>
      <c r="L262" s="301"/>
      <c r="M262" s="301"/>
      <c r="N262" s="301"/>
    </row>
    <row r="263" spans="1:14" ht="12.75" customHeight="1">
      <c r="A263" s="306"/>
      <c r="B263" s="307"/>
      <c r="C263" s="301"/>
      <c r="D263" s="301"/>
      <c r="E263" s="301"/>
      <c r="F263" s="301"/>
      <c r="G263" s="301"/>
      <c r="H263" s="301"/>
      <c r="I263" s="301"/>
      <c r="J263" s="301"/>
      <c r="K263" s="301"/>
      <c r="L263" s="301"/>
      <c r="M263" s="301"/>
      <c r="N263" s="301"/>
    </row>
    <row r="264" spans="1:14" ht="12.75" customHeight="1">
      <c r="A264" s="306"/>
      <c r="B264" s="307"/>
      <c r="C264" s="301"/>
      <c r="D264" s="301"/>
      <c r="E264" s="301"/>
      <c r="F264" s="301"/>
      <c r="G264" s="301"/>
      <c r="H264" s="301"/>
      <c r="I264" s="301"/>
      <c r="J264" s="301"/>
      <c r="K264" s="301"/>
      <c r="L264" s="301"/>
      <c r="M264" s="301"/>
      <c r="N264" s="301"/>
    </row>
    <row r="265" spans="1:14" ht="12.75" customHeight="1">
      <c r="A265" s="306"/>
      <c r="B265" s="307"/>
      <c r="C265" s="301"/>
      <c r="D265" s="301"/>
      <c r="E265" s="301"/>
      <c r="F265" s="301"/>
      <c r="G265" s="301"/>
      <c r="H265" s="301"/>
      <c r="I265" s="301"/>
      <c r="J265" s="301"/>
      <c r="K265" s="301"/>
      <c r="L265" s="301"/>
      <c r="M265" s="301"/>
      <c r="N265" s="301"/>
    </row>
    <row r="266" spans="1:14" ht="12.75" customHeight="1">
      <c r="A266" s="306"/>
      <c r="B266" s="307"/>
      <c r="C266" s="301"/>
      <c r="D266" s="301"/>
      <c r="E266" s="301"/>
      <c r="F266" s="301"/>
      <c r="G266" s="301"/>
      <c r="H266" s="301"/>
      <c r="I266" s="301"/>
      <c r="J266" s="301"/>
      <c r="K266" s="301"/>
      <c r="L266" s="301"/>
      <c r="M266" s="301"/>
      <c r="N266" s="301"/>
    </row>
    <row r="267" spans="1:14" ht="12.75" customHeight="1">
      <c r="A267" s="306"/>
      <c r="B267" s="307"/>
      <c r="C267" s="301"/>
      <c r="D267" s="301"/>
      <c r="E267" s="301"/>
      <c r="F267" s="301"/>
      <c r="G267" s="301"/>
      <c r="H267" s="301"/>
      <c r="I267" s="301"/>
      <c r="J267" s="301"/>
      <c r="K267" s="301"/>
      <c r="L267" s="301"/>
      <c r="M267" s="301"/>
      <c r="N267" s="301"/>
    </row>
    <row r="268" spans="1:14" ht="12.75" customHeight="1">
      <c r="A268" s="306"/>
      <c r="B268" s="307"/>
      <c r="C268" s="301"/>
      <c r="D268" s="301"/>
      <c r="E268" s="301"/>
      <c r="F268" s="301"/>
      <c r="G268" s="301"/>
      <c r="H268" s="301"/>
      <c r="I268" s="301"/>
      <c r="J268" s="301"/>
      <c r="K268" s="301"/>
      <c r="L268" s="301"/>
      <c r="M268" s="301"/>
      <c r="N268" s="301"/>
    </row>
    <row r="269" spans="1:14" ht="12.75" customHeight="1">
      <c r="A269" s="306"/>
      <c r="B269" s="307"/>
      <c r="C269" s="301"/>
      <c r="D269" s="301"/>
      <c r="E269" s="301"/>
      <c r="F269" s="301"/>
      <c r="G269" s="301"/>
      <c r="H269" s="301"/>
      <c r="I269" s="301"/>
      <c r="J269" s="301"/>
      <c r="K269" s="301"/>
      <c r="L269" s="301"/>
      <c r="M269" s="301"/>
      <c r="N269" s="301"/>
    </row>
    <row r="270" spans="1:14" ht="12.75" customHeight="1">
      <c r="A270" s="306"/>
      <c r="B270" s="307"/>
      <c r="C270" s="301"/>
      <c r="D270" s="301"/>
      <c r="E270" s="301"/>
      <c r="F270" s="301"/>
      <c r="G270" s="301"/>
      <c r="H270" s="301"/>
      <c r="I270" s="301"/>
      <c r="J270" s="301"/>
      <c r="K270" s="301"/>
      <c r="L270" s="301"/>
      <c r="M270" s="301"/>
      <c r="N270" s="301"/>
    </row>
    <row r="271" spans="1:14" ht="12.75" customHeight="1">
      <c r="A271" s="306"/>
      <c r="B271" s="307"/>
      <c r="C271" s="301"/>
      <c r="D271" s="301"/>
      <c r="E271" s="301"/>
      <c r="F271" s="301"/>
      <c r="G271" s="301"/>
      <c r="H271" s="301"/>
      <c r="I271" s="301"/>
      <c r="J271" s="301"/>
      <c r="K271" s="301"/>
      <c r="L271" s="301"/>
      <c r="M271" s="301"/>
      <c r="N271" s="301"/>
    </row>
    <row r="272" spans="1:14" ht="12.75" customHeight="1">
      <c r="A272" s="306"/>
      <c r="B272" s="307"/>
      <c r="C272" s="301"/>
      <c r="D272" s="301"/>
      <c r="E272" s="301"/>
      <c r="F272" s="301"/>
      <c r="G272" s="301"/>
      <c r="H272" s="301"/>
      <c r="I272" s="301"/>
      <c r="J272" s="301"/>
      <c r="K272" s="301"/>
      <c r="L272" s="301"/>
      <c r="M272" s="301"/>
      <c r="N272" s="301"/>
    </row>
    <row r="273" spans="1:14" ht="12.75" customHeight="1">
      <c r="A273" s="306"/>
      <c r="B273" s="307"/>
      <c r="C273" s="301"/>
      <c r="D273" s="301"/>
      <c r="E273" s="301"/>
      <c r="F273" s="301"/>
      <c r="G273" s="301"/>
      <c r="H273" s="301"/>
      <c r="I273" s="301"/>
      <c r="J273" s="301"/>
      <c r="K273" s="301"/>
      <c r="L273" s="301"/>
      <c r="M273" s="301"/>
      <c r="N273" s="301"/>
    </row>
    <row r="274" spans="1:14" ht="12.75" customHeight="1">
      <c r="A274" s="306"/>
      <c r="B274" s="307"/>
      <c r="C274" s="301"/>
      <c r="D274" s="301"/>
      <c r="E274" s="301"/>
      <c r="F274" s="301"/>
      <c r="G274" s="301"/>
      <c r="H274" s="301"/>
      <c r="I274" s="301"/>
      <c r="J274" s="301"/>
      <c r="K274" s="301"/>
      <c r="L274" s="301"/>
      <c r="M274" s="301"/>
      <c r="N274" s="301"/>
    </row>
    <row r="275" spans="1:14" ht="12.75" customHeight="1">
      <c r="A275" s="306"/>
      <c r="B275" s="307"/>
      <c r="C275" s="301"/>
      <c r="D275" s="301"/>
      <c r="E275" s="301"/>
      <c r="F275" s="301"/>
      <c r="G275" s="301"/>
      <c r="H275" s="301"/>
      <c r="I275" s="301"/>
      <c r="J275" s="301"/>
      <c r="K275" s="301"/>
      <c r="L275" s="301"/>
      <c r="M275" s="301"/>
      <c r="N275" s="301"/>
    </row>
    <row r="276" spans="1:14" ht="12.75" customHeight="1">
      <c r="A276" s="306"/>
      <c r="B276" s="307"/>
      <c r="C276" s="301"/>
      <c r="D276" s="301"/>
      <c r="E276" s="301"/>
      <c r="F276" s="301"/>
      <c r="G276" s="301"/>
      <c r="H276" s="301"/>
      <c r="I276" s="301"/>
      <c r="J276" s="301"/>
      <c r="K276" s="301"/>
      <c r="L276" s="301"/>
      <c r="M276" s="301"/>
      <c r="N276" s="301"/>
    </row>
    <row r="277" spans="1:14" ht="12.75" customHeight="1">
      <c r="A277" s="306"/>
      <c r="B277" s="307"/>
      <c r="C277" s="301"/>
      <c r="D277" s="301"/>
      <c r="E277" s="301"/>
      <c r="F277" s="301"/>
      <c r="G277" s="301"/>
      <c r="H277" s="301"/>
      <c r="I277" s="301"/>
      <c r="J277" s="301"/>
      <c r="K277" s="301"/>
      <c r="L277" s="301"/>
      <c r="M277" s="301"/>
      <c r="N277" s="301"/>
    </row>
    <row r="278" spans="1:14" ht="12.75" customHeight="1">
      <c r="A278" s="306"/>
      <c r="B278" s="307"/>
      <c r="C278" s="301"/>
      <c r="D278" s="301"/>
      <c r="E278" s="301"/>
      <c r="F278" s="301"/>
      <c r="G278" s="301"/>
      <c r="H278" s="301"/>
      <c r="I278" s="301"/>
      <c r="J278" s="301"/>
      <c r="K278" s="301"/>
      <c r="L278" s="301"/>
      <c r="M278" s="301"/>
      <c r="N278" s="301"/>
    </row>
    <row r="279" spans="1:14" ht="12.75" customHeight="1">
      <c r="A279" s="306"/>
      <c r="B279" s="307"/>
      <c r="C279" s="301"/>
      <c r="D279" s="301"/>
      <c r="E279" s="301"/>
      <c r="F279" s="301"/>
      <c r="G279" s="301"/>
      <c r="H279" s="301"/>
      <c r="I279" s="301"/>
      <c r="J279" s="301"/>
      <c r="K279" s="301"/>
      <c r="L279" s="301"/>
      <c r="M279" s="301"/>
      <c r="N279" s="301"/>
    </row>
    <row r="280" spans="1:14" ht="12.75" customHeight="1">
      <c r="A280" s="306"/>
      <c r="B280" s="307"/>
      <c r="C280" s="301"/>
      <c r="D280" s="301"/>
      <c r="E280" s="301"/>
      <c r="F280" s="301"/>
      <c r="G280" s="301"/>
      <c r="H280" s="301"/>
      <c r="I280" s="301"/>
      <c r="J280" s="301"/>
      <c r="K280" s="301"/>
      <c r="L280" s="301"/>
      <c r="M280" s="301"/>
      <c r="N280" s="301"/>
    </row>
    <row r="281" spans="1:14" ht="12.75" customHeight="1">
      <c r="A281" s="306"/>
      <c r="B281" s="307"/>
      <c r="C281" s="301"/>
      <c r="D281" s="301"/>
      <c r="E281" s="301"/>
      <c r="F281" s="301"/>
      <c r="G281" s="301"/>
      <c r="H281" s="301"/>
      <c r="I281" s="301"/>
      <c r="J281" s="301"/>
      <c r="K281" s="301"/>
      <c r="L281" s="301"/>
      <c r="M281" s="301"/>
      <c r="N281" s="301"/>
    </row>
    <row r="282" spans="1:14" ht="12.75" customHeight="1">
      <c r="A282" s="306"/>
      <c r="B282" s="307"/>
      <c r="C282" s="301"/>
      <c r="D282" s="301"/>
      <c r="E282" s="301"/>
      <c r="F282" s="301"/>
      <c r="G282" s="301"/>
      <c r="H282" s="301"/>
      <c r="I282" s="301"/>
      <c r="J282" s="301"/>
      <c r="K282" s="301"/>
      <c r="L282" s="301"/>
      <c r="M282" s="301"/>
      <c r="N282" s="301"/>
    </row>
    <row r="283" spans="1:14" ht="12.75" customHeight="1">
      <c r="A283" s="306"/>
      <c r="B283" s="307"/>
      <c r="C283" s="301"/>
      <c r="D283" s="301"/>
      <c r="E283" s="301"/>
      <c r="F283" s="301"/>
      <c r="G283" s="301"/>
      <c r="H283" s="301"/>
      <c r="I283" s="301"/>
      <c r="J283" s="301"/>
      <c r="K283" s="301"/>
      <c r="L283" s="301"/>
      <c r="M283" s="301"/>
      <c r="N283" s="301"/>
    </row>
    <row r="284" spans="1:14" ht="12.75" customHeight="1">
      <c r="A284" s="306"/>
      <c r="B284" s="307"/>
      <c r="C284" s="301"/>
      <c r="D284" s="301"/>
      <c r="E284" s="301"/>
      <c r="F284" s="301"/>
      <c r="G284" s="301"/>
      <c r="H284" s="301"/>
      <c r="I284" s="301"/>
      <c r="J284" s="301"/>
      <c r="K284" s="301"/>
      <c r="L284" s="301"/>
      <c r="M284" s="301"/>
      <c r="N284" s="301"/>
    </row>
    <row r="285" spans="1:14" ht="12.75" customHeight="1">
      <c r="A285" s="306"/>
      <c r="B285" s="307"/>
      <c r="C285" s="301"/>
      <c r="D285" s="301"/>
      <c r="E285" s="301"/>
      <c r="F285" s="301"/>
      <c r="G285" s="301"/>
      <c r="H285" s="301"/>
      <c r="I285" s="301"/>
      <c r="J285" s="301"/>
      <c r="K285" s="301"/>
      <c r="L285" s="301"/>
      <c r="M285" s="301"/>
      <c r="N285" s="301"/>
    </row>
    <row r="286" spans="1:14" ht="12.75" customHeight="1">
      <c r="A286" s="306"/>
      <c r="B286" s="307"/>
      <c r="C286" s="301"/>
      <c r="D286" s="301"/>
      <c r="E286" s="301"/>
      <c r="F286" s="301"/>
      <c r="G286" s="301"/>
      <c r="H286" s="301"/>
      <c r="I286" s="301"/>
      <c r="J286" s="301"/>
      <c r="K286" s="301"/>
      <c r="L286" s="301"/>
      <c r="M286" s="301"/>
      <c r="N286" s="301"/>
    </row>
    <row r="287" spans="1:14" ht="12.75" customHeight="1">
      <c r="A287" s="306"/>
      <c r="B287" s="307"/>
      <c r="C287" s="301"/>
      <c r="D287" s="301"/>
      <c r="E287" s="301"/>
      <c r="F287" s="301"/>
      <c r="G287" s="301"/>
      <c r="H287" s="301"/>
      <c r="I287" s="301"/>
      <c r="J287" s="301"/>
      <c r="K287" s="301"/>
      <c r="L287" s="301"/>
      <c r="M287" s="301"/>
      <c r="N287" s="301"/>
    </row>
    <row r="288" spans="1:14" ht="12.75" customHeight="1">
      <c r="A288" s="306"/>
      <c r="B288" s="307"/>
      <c r="C288" s="301"/>
      <c r="D288" s="301"/>
      <c r="E288" s="301"/>
      <c r="F288" s="301"/>
      <c r="G288" s="301"/>
      <c r="H288" s="301"/>
      <c r="I288" s="301"/>
      <c r="J288" s="301"/>
      <c r="K288" s="301"/>
      <c r="L288" s="301"/>
      <c r="M288" s="301"/>
      <c r="N288" s="301"/>
    </row>
    <row r="289" spans="1:14" ht="12.75" customHeight="1">
      <c r="A289" s="306"/>
      <c r="B289" s="307"/>
      <c r="C289" s="301"/>
      <c r="D289" s="301"/>
      <c r="E289" s="301"/>
      <c r="F289" s="301"/>
      <c r="G289" s="301"/>
      <c r="H289" s="301"/>
      <c r="I289" s="301"/>
      <c r="J289" s="301"/>
      <c r="K289" s="301"/>
      <c r="L289" s="301"/>
      <c r="M289" s="301"/>
      <c r="N289" s="301"/>
    </row>
    <row r="290" spans="1:14" ht="12.75" customHeight="1">
      <c r="A290" s="306"/>
      <c r="B290" s="307"/>
      <c r="C290" s="301"/>
      <c r="D290" s="301"/>
      <c r="E290" s="301"/>
      <c r="F290" s="301"/>
      <c r="G290" s="301"/>
      <c r="H290" s="301"/>
      <c r="I290" s="301"/>
      <c r="J290" s="301"/>
      <c r="K290" s="301"/>
      <c r="L290" s="301"/>
      <c r="M290" s="301"/>
      <c r="N290" s="301"/>
    </row>
    <row r="291" spans="1:14" ht="12.75" customHeight="1">
      <c r="A291" s="306"/>
      <c r="B291" s="307"/>
      <c r="C291" s="301"/>
      <c r="D291" s="301"/>
      <c r="E291" s="301"/>
      <c r="F291" s="301"/>
      <c r="G291" s="301"/>
      <c r="H291" s="301"/>
      <c r="I291" s="301"/>
      <c r="J291" s="301"/>
      <c r="K291" s="301"/>
      <c r="L291" s="301"/>
      <c r="M291" s="301"/>
      <c r="N291" s="301"/>
    </row>
    <row r="292" spans="1:14" ht="12.75" customHeight="1">
      <c r="A292" s="306"/>
      <c r="B292" s="307"/>
      <c r="C292" s="301"/>
      <c r="D292" s="301"/>
      <c r="E292" s="301"/>
      <c r="F292" s="301"/>
      <c r="G292" s="301"/>
      <c r="H292" s="301"/>
      <c r="I292" s="301"/>
      <c r="J292" s="301"/>
      <c r="K292" s="301"/>
      <c r="L292" s="301"/>
      <c r="M292" s="301"/>
      <c r="N292" s="301"/>
    </row>
    <row r="293" spans="1:14" ht="12.75" customHeight="1">
      <c r="A293" s="306"/>
      <c r="B293" s="307"/>
      <c r="C293" s="301"/>
      <c r="D293" s="301"/>
      <c r="E293" s="301"/>
      <c r="F293" s="301"/>
      <c r="G293" s="301"/>
      <c r="H293" s="301"/>
      <c r="I293" s="301"/>
      <c r="J293" s="301"/>
      <c r="K293" s="301"/>
      <c r="L293" s="301"/>
      <c r="M293" s="301"/>
      <c r="N293" s="301"/>
    </row>
    <row r="294" spans="1:14" ht="12.75" customHeight="1">
      <c r="A294" s="306"/>
      <c r="B294" s="307"/>
      <c r="C294" s="301"/>
      <c r="D294" s="301"/>
      <c r="E294" s="301"/>
      <c r="F294" s="301"/>
      <c r="G294" s="301"/>
      <c r="H294" s="301"/>
      <c r="I294" s="301"/>
      <c r="J294" s="301"/>
      <c r="K294" s="301"/>
      <c r="L294" s="301"/>
      <c r="M294" s="301"/>
      <c r="N294" s="301"/>
    </row>
    <row r="295" spans="1:14" ht="12.75" customHeight="1">
      <c r="A295" s="306"/>
      <c r="B295" s="307"/>
      <c r="C295" s="301"/>
      <c r="D295" s="301"/>
      <c r="E295" s="301"/>
      <c r="F295" s="301"/>
      <c r="G295" s="301"/>
      <c r="H295" s="301"/>
      <c r="I295" s="301"/>
      <c r="J295" s="301"/>
      <c r="K295" s="301"/>
      <c r="L295" s="301"/>
      <c r="M295" s="301"/>
      <c r="N295" s="301"/>
    </row>
    <row r="296" spans="1:14" ht="12.75" customHeight="1">
      <c r="A296" s="306"/>
      <c r="B296" s="307"/>
      <c r="C296" s="301"/>
      <c r="D296" s="301"/>
      <c r="E296" s="301"/>
      <c r="F296" s="301"/>
      <c r="G296" s="301"/>
      <c r="H296" s="301"/>
      <c r="I296" s="301"/>
      <c r="J296" s="301"/>
      <c r="K296" s="301"/>
      <c r="L296" s="301"/>
      <c r="M296" s="301"/>
      <c r="N296" s="301"/>
    </row>
    <row r="297" spans="1:14" ht="12.75" customHeight="1">
      <c r="A297" s="306"/>
      <c r="B297" s="307"/>
      <c r="C297" s="301"/>
      <c r="D297" s="301"/>
      <c r="E297" s="301"/>
      <c r="F297" s="301"/>
      <c r="G297" s="301"/>
      <c r="H297" s="301"/>
      <c r="I297" s="301"/>
      <c r="J297" s="301"/>
      <c r="K297" s="301"/>
      <c r="L297" s="301"/>
      <c r="M297" s="301"/>
      <c r="N297" s="301"/>
    </row>
    <row r="298" spans="1:14" ht="12.75" customHeight="1">
      <c r="A298" s="306"/>
      <c r="B298" s="307"/>
      <c r="C298" s="301"/>
      <c r="D298" s="301"/>
      <c r="E298" s="301"/>
      <c r="F298" s="301"/>
      <c r="G298" s="301"/>
      <c r="H298" s="301"/>
      <c r="I298" s="301"/>
      <c r="J298" s="301"/>
      <c r="K298" s="301"/>
      <c r="L298" s="301"/>
      <c r="M298" s="301"/>
      <c r="N298" s="301"/>
    </row>
    <row r="299" spans="1:14" ht="12.75" customHeight="1">
      <c r="A299" s="306"/>
      <c r="B299" s="307"/>
      <c r="C299" s="301"/>
      <c r="D299" s="301"/>
      <c r="E299" s="301"/>
      <c r="F299" s="301"/>
      <c r="G299" s="301"/>
      <c r="H299" s="301"/>
      <c r="I299" s="301"/>
      <c r="J299" s="301"/>
      <c r="K299" s="301"/>
      <c r="L299" s="301"/>
      <c r="M299" s="301"/>
      <c r="N299" s="301"/>
    </row>
    <row r="300" spans="1:14" ht="12.75" customHeight="1">
      <c r="A300" s="306"/>
      <c r="B300" s="307"/>
      <c r="C300" s="301"/>
      <c r="D300" s="301"/>
      <c r="E300" s="301"/>
      <c r="F300" s="301"/>
      <c r="G300" s="301"/>
      <c r="H300" s="301"/>
      <c r="I300" s="301"/>
      <c r="J300" s="301"/>
      <c r="K300" s="301"/>
      <c r="L300" s="301"/>
      <c r="M300" s="301"/>
      <c r="N300" s="301"/>
    </row>
    <row r="301" spans="1:14" ht="12.75" customHeight="1">
      <c r="A301" s="306"/>
      <c r="B301" s="307"/>
      <c r="C301" s="301"/>
      <c r="D301" s="301"/>
      <c r="E301" s="301"/>
      <c r="F301" s="301"/>
      <c r="G301" s="301"/>
      <c r="H301" s="301"/>
      <c r="I301" s="301"/>
      <c r="J301" s="301"/>
      <c r="K301" s="301"/>
      <c r="L301" s="301"/>
      <c r="M301" s="301"/>
      <c r="N301" s="301"/>
    </row>
    <row r="302" spans="1:14" ht="12.75" customHeight="1">
      <c r="A302" s="306"/>
      <c r="B302" s="307"/>
      <c r="C302" s="301"/>
      <c r="D302" s="301"/>
      <c r="E302" s="301"/>
      <c r="F302" s="301"/>
      <c r="G302" s="301"/>
      <c r="H302" s="301"/>
      <c r="I302" s="301"/>
      <c r="J302" s="301"/>
      <c r="K302" s="301"/>
      <c r="L302" s="301"/>
      <c r="M302" s="301"/>
      <c r="N302" s="301"/>
    </row>
    <row r="303" spans="1:14" ht="12.75" customHeight="1">
      <c r="A303" s="306"/>
      <c r="B303" s="307"/>
      <c r="C303" s="301"/>
      <c r="D303" s="301"/>
      <c r="E303" s="301"/>
      <c r="F303" s="301"/>
      <c r="G303" s="301"/>
      <c r="H303" s="301"/>
      <c r="I303" s="301"/>
      <c r="J303" s="301"/>
      <c r="K303" s="301"/>
      <c r="L303" s="301"/>
      <c r="M303" s="301"/>
      <c r="N303" s="301"/>
    </row>
    <row r="304" spans="1:14" ht="12.75" customHeight="1">
      <c r="A304" s="306"/>
      <c r="B304" s="307"/>
      <c r="C304" s="301"/>
      <c r="D304" s="301"/>
      <c r="E304" s="301"/>
      <c r="F304" s="301"/>
      <c r="G304" s="301"/>
      <c r="H304" s="301"/>
      <c r="I304" s="301"/>
      <c r="J304" s="301"/>
      <c r="K304" s="301"/>
      <c r="L304" s="301"/>
      <c r="M304" s="301"/>
      <c r="N304" s="301"/>
    </row>
    <row r="305" spans="1:14" ht="12.75" customHeight="1">
      <c r="A305" s="306"/>
      <c r="B305" s="307"/>
      <c r="C305" s="301"/>
      <c r="D305" s="301"/>
      <c r="E305" s="301"/>
      <c r="F305" s="301"/>
      <c r="G305" s="301"/>
      <c r="H305" s="301"/>
      <c r="I305" s="301"/>
      <c r="J305" s="301"/>
      <c r="K305" s="301"/>
      <c r="L305" s="301"/>
      <c r="M305" s="301"/>
      <c r="N305" s="301"/>
    </row>
    <row r="306" spans="1:14" ht="12.75" customHeight="1">
      <c r="A306" s="306"/>
      <c r="B306" s="307"/>
      <c r="C306" s="301"/>
      <c r="D306" s="301"/>
      <c r="E306" s="301"/>
      <c r="F306" s="301"/>
      <c r="G306" s="301"/>
      <c r="H306" s="301"/>
      <c r="I306" s="301"/>
      <c r="J306" s="301"/>
      <c r="K306" s="301"/>
      <c r="L306" s="301"/>
      <c r="M306" s="301"/>
      <c r="N306" s="301"/>
    </row>
    <row r="307" spans="1:14" ht="12.75" customHeight="1">
      <c r="A307" s="306"/>
      <c r="B307" s="307"/>
      <c r="C307" s="301"/>
      <c r="D307" s="301"/>
      <c r="E307" s="301"/>
      <c r="F307" s="301"/>
      <c r="G307" s="301"/>
      <c r="H307" s="301"/>
      <c r="I307" s="301"/>
      <c r="J307" s="301"/>
      <c r="K307" s="301"/>
      <c r="L307" s="301"/>
      <c r="M307" s="301"/>
      <c r="N307" s="301"/>
    </row>
    <row r="308" spans="1:14" ht="12.75" customHeight="1">
      <c r="A308" s="306"/>
      <c r="B308" s="307"/>
      <c r="C308" s="301"/>
      <c r="D308" s="301"/>
      <c r="E308" s="301"/>
      <c r="F308" s="301"/>
      <c r="G308" s="301"/>
      <c r="H308" s="301"/>
      <c r="I308" s="301"/>
      <c r="J308" s="301"/>
      <c r="K308" s="301"/>
      <c r="L308" s="301"/>
      <c r="M308" s="301"/>
      <c r="N308" s="301"/>
    </row>
    <row r="309" spans="1:14" ht="12.75" customHeight="1">
      <c r="A309" s="306"/>
      <c r="B309" s="307"/>
      <c r="C309" s="301"/>
      <c r="D309" s="301"/>
      <c r="E309" s="301"/>
      <c r="F309" s="301"/>
      <c r="G309" s="301"/>
      <c r="H309" s="301"/>
      <c r="I309" s="301"/>
      <c r="J309" s="301"/>
      <c r="K309" s="301"/>
      <c r="L309" s="301"/>
      <c r="M309" s="301"/>
      <c r="N309" s="301"/>
    </row>
    <row r="310" spans="1:14" ht="12.75" customHeight="1">
      <c r="A310" s="306"/>
      <c r="B310" s="307"/>
      <c r="C310" s="301"/>
      <c r="D310" s="301"/>
      <c r="E310" s="301"/>
      <c r="F310" s="301"/>
      <c r="G310" s="301"/>
      <c r="H310" s="301"/>
      <c r="I310" s="301"/>
      <c r="J310" s="301"/>
      <c r="K310" s="301"/>
      <c r="L310" s="301"/>
      <c r="M310" s="301"/>
      <c r="N310" s="301"/>
    </row>
    <row r="311" spans="1:14" ht="12.75" customHeight="1">
      <c r="A311" s="306"/>
      <c r="B311" s="307"/>
      <c r="C311" s="301"/>
      <c r="D311" s="301"/>
      <c r="E311" s="301"/>
      <c r="F311" s="301"/>
      <c r="G311" s="301"/>
      <c r="H311" s="301"/>
      <c r="I311" s="301"/>
      <c r="J311" s="301"/>
      <c r="K311" s="301"/>
      <c r="L311" s="301"/>
      <c r="M311" s="301"/>
      <c r="N311" s="301"/>
    </row>
    <row r="312" spans="1:14" ht="12.75" customHeight="1">
      <c r="A312" s="306"/>
      <c r="B312" s="307"/>
      <c r="C312" s="301"/>
      <c r="D312" s="301"/>
      <c r="E312" s="301"/>
      <c r="F312" s="301"/>
      <c r="G312" s="301"/>
      <c r="H312" s="301"/>
      <c r="I312" s="301"/>
      <c r="J312" s="301"/>
      <c r="K312" s="301"/>
      <c r="L312" s="301"/>
      <c r="M312" s="301"/>
      <c r="N312" s="301"/>
    </row>
    <row r="313" spans="1:14" ht="12.75" customHeight="1">
      <c r="A313" s="306"/>
      <c r="B313" s="307"/>
      <c r="C313" s="301"/>
      <c r="D313" s="301"/>
      <c r="E313" s="301"/>
      <c r="F313" s="301"/>
      <c r="G313" s="301"/>
      <c r="H313" s="301"/>
      <c r="I313" s="301"/>
      <c r="J313" s="301"/>
      <c r="K313" s="301"/>
      <c r="L313" s="301"/>
      <c r="M313" s="301"/>
      <c r="N313" s="301"/>
    </row>
    <row r="314" spans="1:14" ht="12.75" customHeight="1">
      <c r="A314" s="306"/>
      <c r="B314" s="307"/>
      <c r="C314" s="301"/>
      <c r="D314" s="301"/>
      <c r="E314" s="301"/>
      <c r="F314" s="301"/>
      <c r="G314" s="301"/>
      <c r="H314" s="301"/>
      <c r="I314" s="301"/>
      <c r="J314" s="301"/>
      <c r="K314" s="301"/>
      <c r="L314" s="301"/>
      <c r="M314" s="301"/>
      <c r="N314" s="301"/>
    </row>
    <row r="315" spans="1:14" ht="12.75" customHeight="1">
      <c r="A315" s="306"/>
      <c r="B315" s="307"/>
      <c r="C315" s="301"/>
      <c r="D315" s="301"/>
      <c r="E315" s="301"/>
      <c r="F315" s="301"/>
      <c r="G315" s="301"/>
      <c r="H315" s="301"/>
      <c r="I315" s="301"/>
      <c r="J315" s="301"/>
      <c r="K315" s="301"/>
      <c r="L315" s="301"/>
      <c r="M315" s="301"/>
      <c r="N315" s="301"/>
    </row>
    <row r="316" spans="1:14" ht="12.75" customHeight="1">
      <c r="A316" s="306"/>
      <c r="B316" s="307"/>
      <c r="C316" s="301"/>
      <c r="D316" s="301"/>
      <c r="E316" s="301"/>
      <c r="F316" s="301"/>
      <c r="G316" s="301"/>
      <c r="H316" s="301"/>
      <c r="I316" s="301"/>
      <c r="J316" s="301"/>
      <c r="K316" s="301"/>
      <c r="L316" s="301"/>
      <c r="M316" s="301"/>
      <c r="N316" s="301"/>
    </row>
    <row r="317" spans="1:14" ht="12.75" customHeight="1">
      <c r="A317" s="306"/>
      <c r="B317" s="307"/>
      <c r="C317" s="301"/>
      <c r="D317" s="301"/>
      <c r="E317" s="301"/>
      <c r="F317" s="301"/>
      <c r="G317" s="301"/>
      <c r="H317" s="301"/>
      <c r="I317" s="301"/>
      <c r="J317" s="301"/>
      <c r="K317" s="301"/>
      <c r="L317" s="301"/>
      <c r="M317" s="301"/>
      <c r="N317" s="301"/>
    </row>
    <row r="318" spans="1:14" ht="12.75" customHeight="1">
      <c r="A318" s="306"/>
      <c r="B318" s="307"/>
      <c r="C318" s="301"/>
      <c r="D318" s="301"/>
      <c r="E318" s="301"/>
      <c r="F318" s="301"/>
      <c r="G318" s="301"/>
      <c r="H318" s="301"/>
      <c r="I318" s="301"/>
      <c r="J318" s="301"/>
      <c r="K318" s="301"/>
      <c r="L318" s="301"/>
      <c r="M318" s="301"/>
      <c r="N318" s="301"/>
    </row>
    <row r="319" spans="1:14" ht="12.75" customHeight="1">
      <c r="A319" s="306"/>
      <c r="B319" s="307"/>
      <c r="C319" s="301"/>
      <c r="D319" s="301"/>
      <c r="E319" s="301"/>
      <c r="F319" s="301"/>
      <c r="G319" s="301"/>
      <c r="H319" s="301"/>
      <c r="I319" s="301"/>
      <c r="J319" s="301"/>
      <c r="K319" s="301"/>
      <c r="L319" s="301"/>
      <c r="M319" s="301"/>
      <c r="N319" s="301"/>
    </row>
    <row r="320" spans="1:14" ht="12.75" customHeight="1">
      <c r="A320" s="306"/>
      <c r="B320" s="307"/>
      <c r="C320" s="301"/>
      <c r="D320" s="301"/>
      <c r="E320" s="301"/>
      <c r="F320" s="301"/>
      <c r="G320" s="301"/>
      <c r="H320" s="301"/>
      <c r="I320" s="301"/>
      <c r="J320" s="301"/>
      <c r="K320" s="301"/>
      <c r="L320" s="301"/>
      <c r="M320" s="301"/>
      <c r="N320" s="301"/>
    </row>
    <row r="321" spans="1:14" ht="12.75" customHeight="1">
      <c r="A321" s="306"/>
      <c r="B321" s="307"/>
      <c r="C321" s="301"/>
      <c r="D321" s="301"/>
      <c r="E321" s="301"/>
      <c r="F321" s="301"/>
      <c r="G321" s="301"/>
      <c r="H321" s="301"/>
      <c r="I321" s="301"/>
      <c r="J321" s="301"/>
      <c r="K321" s="301"/>
      <c r="L321" s="301"/>
      <c r="M321" s="301"/>
      <c r="N321" s="301"/>
    </row>
    <row r="322" spans="1:14" ht="12.75" customHeight="1">
      <c r="A322" s="306"/>
      <c r="B322" s="307"/>
      <c r="C322" s="301"/>
      <c r="D322" s="301"/>
      <c r="E322" s="301"/>
      <c r="F322" s="301"/>
      <c r="G322" s="301"/>
      <c r="H322" s="301"/>
      <c r="I322" s="301"/>
      <c r="J322" s="301"/>
      <c r="K322" s="301"/>
      <c r="L322" s="301"/>
      <c r="M322" s="301"/>
      <c r="N322" s="301"/>
    </row>
    <row r="323" spans="1:14" ht="12.75" customHeight="1">
      <c r="A323" s="306"/>
      <c r="B323" s="307"/>
      <c r="C323" s="301"/>
      <c r="D323" s="301"/>
      <c r="E323" s="301"/>
      <c r="F323" s="301"/>
      <c r="G323" s="301"/>
      <c r="H323" s="301"/>
      <c r="I323" s="301"/>
      <c r="J323" s="301"/>
      <c r="K323" s="301"/>
      <c r="L323" s="301"/>
      <c r="M323" s="301"/>
      <c r="N323" s="301"/>
    </row>
    <row r="324" spans="1:14" ht="12.75" customHeight="1">
      <c r="A324" s="306"/>
      <c r="B324" s="307"/>
      <c r="C324" s="301"/>
      <c r="D324" s="301"/>
      <c r="E324" s="301"/>
      <c r="F324" s="301"/>
      <c r="G324" s="301"/>
      <c r="H324" s="301"/>
      <c r="I324" s="301"/>
      <c r="J324" s="301"/>
      <c r="K324" s="301"/>
      <c r="L324" s="301"/>
      <c r="M324" s="301"/>
      <c r="N324" s="301"/>
    </row>
    <row r="325" spans="1:14" ht="12.75" customHeight="1">
      <c r="A325" s="306"/>
      <c r="B325" s="307"/>
      <c r="C325" s="301"/>
      <c r="D325" s="301"/>
      <c r="E325" s="301"/>
      <c r="F325" s="301"/>
      <c r="G325" s="301"/>
      <c r="H325" s="301"/>
      <c r="I325" s="301"/>
      <c r="J325" s="301"/>
      <c r="K325" s="301"/>
      <c r="L325" s="301"/>
      <c r="M325" s="301"/>
      <c r="N325" s="301"/>
    </row>
    <row r="326" spans="1:14" ht="12.75" customHeight="1">
      <c r="A326" s="306"/>
      <c r="B326" s="307"/>
      <c r="C326" s="301"/>
      <c r="D326" s="301"/>
      <c r="E326" s="301"/>
      <c r="F326" s="301"/>
      <c r="G326" s="301"/>
      <c r="H326" s="301"/>
      <c r="I326" s="301"/>
      <c r="J326" s="301"/>
      <c r="K326" s="301"/>
      <c r="L326" s="301"/>
      <c r="M326" s="301"/>
      <c r="N326" s="301"/>
    </row>
    <row r="327" spans="1:14" ht="12.75" customHeight="1">
      <c r="A327" s="306"/>
      <c r="B327" s="307"/>
      <c r="C327" s="301"/>
      <c r="D327" s="301"/>
      <c r="E327" s="301"/>
      <c r="F327" s="301"/>
      <c r="G327" s="301"/>
      <c r="H327" s="301"/>
      <c r="I327" s="301"/>
      <c r="J327" s="301"/>
      <c r="K327" s="301"/>
      <c r="L327" s="301"/>
      <c r="M327" s="301"/>
      <c r="N327" s="301"/>
    </row>
    <row r="328" spans="1:14" ht="12.75" customHeight="1">
      <c r="A328" s="306"/>
      <c r="B328" s="307"/>
      <c r="C328" s="301"/>
      <c r="D328" s="301"/>
      <c r="E328" s="301"/>
      <c r="F328" s="301"/>
      <c r="G328" s="301"/>
      <c r="H328" s="301"/>
      <c r="I328" s="301"/>
      <c r="J328" s="301"/>
      <c r="K328" s="301"/>
      <c r="L328" s="301"/>
      <c r="M328" s="301"/>
      <c r="N328" s="301"/>
    </row>
    <row r="329" spans="1:14" ht="12.75" customHeight="1">
      <c r="A329" s="306"/>
      <c r="B329" s="307"/>
      <c r="C329" s="301"/>
      <c r="D329" s="301"/>
      <c r="E329" s="301"/>
      <c r="F329" s="301"/>
      <c r="G329" s="301"/>
      <c r="H329" s="301"/>
      <c r="I329" s="301"/>
      <c r="J329" s="301"/>
      <c r="K329" s="301"/>
      <c r="L329" s="301"/>
      <c r="M329" s="301"/>
      <c r="N329" s="301"/>
    </row>
    <row r="330" spans="1:14" ht="12.75" customHeight="1">
      <c r="A330" s="306"/>
      <c r="B330" s="307"/>
      <c r="C330" s="301"/>
      <c r="D330" s="301"/>
      <c r="E330" s="301"/>
      <c r="F330" s="301"/>
      <c r="G330" s="301"/>
      <c r="H330" s="301"/>
      <c r="I330" s="301"/>
      <c r="J330" s="301"/>
      <c r="K330" s="301"/>
      <c r="L330" s="301"/>
      <c r="M330" s="301"/>
      <c r="N330" s="301"/>
    </row>
    <row r="331" spans="1:14" ht="12.75" customHeight="1">
      <c r="A331" s="306"/>
      <c r="B331" s="307"/>
      <c r="C331" s="301"/>
      <c r="D331" s="301"/>
      <c r="E331" s="301"/>
      <c r="F331" s="301"/>
      <c r="G331" s="301"/>
      <c r="H331" s="301"/>
      <c r="I331" s="301"/>
      <c r="J331" s="301"/>
      <c r="K331" s="301"/>
      <c r="L331" s="301"/>
      <c r="M331" s="301"/>
      <c r="N331" s="301"/>
    </row>
    <row r="332" spans="1:14" ht="12.75" customHeight="1">
      <c r="A332" s="306"/>
      <c r="B332" s="307"/>
      <c r="C332" s="301"/>
      <c r="D332" s="301"/>
      <c r="E332" s="301"/>
      <c r="F332" s="301"/>
      <c r="G332" s="301"/>
      <c r="H332" s="301"/>
      <c r="I332" s="301"/>
      <c r="J332" s="301"/>
      <c r="K332" s="301"/>
      <c r="L332" s="301"/>
      <c r="M332" s="301"/>
      <c r="N332" s="301"/>
    </row>
    <row r="333" spans="1:14" ht="12.75" customHeight="1">
      <c r="A333" s="306"/>
      <c r="B333" s="307"/>
      <c r="C333" s="301"/>
      <c r="D333" s="301"/>
      <c r="E333" s="301"/>
      <c r="F333" s="301"/>
      <c r="G333" s="301"/>
      <c r="H333" s="301"/>
      <c r="I333" s="301"/>
      <c r="J333" s="301"/>
      <c r="K333" s="301"/>
      <c r="L333" s="301"/>
      <c r="M333" s="301"/>
      <c r="N333" s="301"/>
    </row>
    <row r="334" spans="1:14" ht="12.75" customHeight="1">
      <c r="A334" s="306"/>
      <c r="B334" s="307"/>
      <c r="C334" s="301"/>
      <c r="D334" s="301"/>
      <c r="E334" s="301"/>
      <c r="F334" s="301"/>
      <c r="G334" s="301"/>
      <c r="H334" s="301"/>
      <c r="I334" s="301"/>
      <c r="J334" s="301"/>
      <c r="K334" s="301"/>
      <c r="L334" s="301"/>
      <c r="M334" s="301"/>
      <c r="N334" s="301"/>
    </row>
    <row r="335" spans="1:14" ht="12.75" customHeight="1">
      <c r="A335" s="306"/>
      <c r="B335" s="307"/>
      <c r="C335" s="301"/>
      <c r="D335" s="301"/>
      <c r="E335" s="301"/>
      <c r="F335" s="301"/>
      <c r="G335" s="301"/>
      <c r="H335" s="301"/>
      <c r="I335" s="301"/>
      <c r="J335" s="301"/>
      <c r="K335" s="301"/>
      <c r="L335" s="301"/>
      <c r="M335" s="301"/>
      <c r="N335" s="301"/>
    </row>
    <row r="336" spans="1:14" ht="12.75" customHeight="1">
      <c r="A336" s="306"/>
      <c r="B336" s="307"/>
      <c r="C336" s="301"/>
      <c r="D336" s="301"/>
      <c r="E336" s="301"/>
      <c r="F336" s="301"/>
      <c r="G336" s="301"/>
      <c r="H336" s="301"/>
      <c r="I336" s="301"/>
      <c r="J336" s="301"/>
      <c r="K336" s="301"/>
      <c r="L336" s="301"/>
      <c r="M336" s="301"/>
      <c r="N336" s="301"/>
    </row>
    <row r="337" spans="1:14" ht="12.75" customHeight="1">
      <c r="A337" s="306"/>
      <c r="B337" s="307"/>
      <c r="C337" s="301"/>
      <c r="D337" s="301"/>
      <c r="E337" s="301"/>
      <c r="F337" s="301"/>
      <c r="G337" s="301"/>
      <c r="H337" s="301"/>
      <c r="I337" s="301"/>
      <c r="J337" s="301"/>
      <c r="K337" s="301"/>
      <c r="L337" s="301"/>
      <c r="M337" s="301"/>
      <c r="N337" s="301"/>
    </row>
    <row r="338" spans="1:14" ht="12.75" customHeight="1">
      <c r="A338" s="306"/>
      <c r="B338" s="307"/>
      <c r="C338" s="301"/>
      <c r="D338" s="301"/>
      <c r="E338" s="301"/>
      <c r="F338" s="301"/>
      <c r="G338" s="301"/>
      <c r="H338" s="301"/>
      <c r="I338" s="301"/>
      <c r="J338" s="301"/>
      <c r="K338" s="301"/>
      <c r="L338" s="301"/>
      <c r="M338" s="301"/>
      <c r="N338" s="301"/>
    </row>
    <row r="339" spans="1:14" ht="12.75" customHeight="1">
      <c r="A339" s="306"/>
      <c r="B339" s="307"/>
      <c r="C339" s="301"/>
      <c r="D339" s="301"/>
      <c r="E339" s="301"/>
      <c r="F339" s="301"/>
      <c r="G339" s="301"/>
      <c r="H339" s="301"/>
      <c r="I339" s="301"/>
      <c r="J339" s="301"/>
      <c r="K339" s="301"/>
      <c r="L339" s="301"/>
      <c r="M339" s="301"/>
      <c r="N339" s="301"/>
    </row>
    <row r="340" spans="1:14" ht="12.75" customHeight="1">
      <c r="A340" s="306"/>
      <c r="B340" s="307"/>
      <c r="C340" s="301"/>
      <c r="D340" s="301"/>
      <c r="E340" s="301"/>
      <c r="F340" s="301"/>
      <c r="G340" s="301"/>
      <c r="H340" s="301"/>
      <c r="I340" s="301"/>
      <c r="J340" s="301"/>
      <c r="K340" s="301"/>
      <c r="L340" s="301"/>
      <c r="M340" s="301"/>
      <c r="N340" s="301"/>
    </row>
    <row r="341" spans="1:14" ht="12.75" customHeight="1">
      <c r="A341" s="306"/>
      <c r="B341" s="307"/>
      <c r="C341" s="301"/>
      <c r="D341" s="301"/>
      <c r="E341" s="301"/>
      <c r="F341" s="301"/>
      <c r="G341" s="301"/>
      <c r="H341" s="301"/>
      <c r="I341" s="301"/>
      <c r="J341" s="301"/>
      <c r="K341" s="301"/>
      <c r="L341" s="301"/>
      <c r="M341" s="301"/>
      <c r="N341" s="301"/>
    </row>
    <row r="342" spans="1:14" ht="12.75" customHeight="1">
      <c r="A342" s="306"/>
      <c r="B342" s="307"/>
      <c r="C342" s="301"/>
      <c r="D342" s="301"/>
      <c r="E342" s="301"/>
      <c r="F342" s="301"/>
      <c r="G342" s="301"/>
      <c r="H342" s="301"/>
      <c r="I342" s="301"/>
      <c r="J342" s="301"/>
      <c r="K342" s="301"/>
      <c r="L342" s="301"/>
      <c r="M342" s="301"/>
      <c r="N342" s="301"/>
    </row>
    <row r="343" spans="1:14" ht="12.75" customHeight="1">
      <c r="A343" s="306"/>
      <c r="B343" s="307"/>
      <c r="C343" s="301"/>
      <c r="D343" s="301"/>
      <c r="E343" s="301"/>
      <c r="F343" s="301"/>
      <c r="G343" s="301"/>
      <c r="H343" s="301"/>
      <c r="I343" s="301"/>
      <c r="J343" s="301"/>
      <c r="K343" s="301"/>
      <c r="L343" s="301"/>
      <c r="M343" s="301"/>
      <c r="N343" s="301"/>
    </row>
    <row r="344" spans="1:14" ht="12.75" customHeight="1">
      <c r="A344" s="306"/>
      <c r="B344" s="307"/>
      <c r="C344" s="301"/>
      <c r="D344" s="301"/>
      <c r="E344" s="301"/>
      <c r="F344" s="301"/>
      <c r="G344" s="301"/>
      <c r="H344" s="301"/>
      <c r="I344" s="301"/>
      <c r="J344" s="301"/>
      <c r="K344" s="301"/>
      <c r="L344" s="301"/>
      <c r="M344" s="301"/>
      <c r="N344" s="301"/>
    </row>
    <row r="345" spans="1:14" ht="12.75" customHeight="1">
      <c r="A345" s="306"/>
      <c r="B345" s="307"/>
      <c r="C345" s="301"/>
      <c r="D345" s="301"/>
      <c r="E345" s="301"/>
      <c r="F345" s="301"/>
      <c r="G345" s="301"/>
      <c r="H345" s="301"/>
      <c r="I345" s="301"/>
      <c r="J345" s="301"/>
      <c r="K345" s="301"/>
      <c r="L345" s="301"/>
      <c r="M345" s="301"/>
      <c r="N345" s="301"/>
    </row>
    <row r="346" spans="1:14" ht="12.75" customHeight="1">
      <c r="A346" s="306"/>
      <c r="B346" s="307"/>
      <c r="C346" s="301"/>
      <c r="D346" s="301"/>
      <c r="E346" s="301"/>
      <c r="F346" s="301"/>
      <c r="G346" s="301"/>
      <c r="H346" s="301"/>
      <c r="I346" s="301"/>
      <c r="J346" s="301"/>
      <c r="K346" s="301"/>
      <c r="L346" s="301"/>
      <c r="M346" s="301"/>
      <c r="N346" s="301"/>
    </row>
    <row r="347" spans="1:14" ht="12.75" customHeight="1">
      <c r="A347" s="306"/>
      <c r="B347" s="307"/>
      <c r="C347" s="301"/>
      <c r="D347" s="301"/>
      <c r="E347" s="301"/>
      <c r="F347" s="301"/>
      <c r="G347" s="301"/>
      <c r="H347" s="301"/>
      <c r="I347" s="301"/>
      <c r="J347" s="301"/>
      <c r="K347" s="301"/>
      <c r="L347" s="301"/>
      <c r="M347" s="301"/>
      <c r="N347" s="301"/>
    </row>
    <row r="348" spans="1:14" ht="12.75" customHeight="1">
      <c r="A348" s="306"/>
      <c r="B348" s="307"/>
      <c r="C348" s="301"/>
      <c r="D348" s="301"/>
      <c r="E348" s="301"/>
      <c r="F348" s="301"/>
      <c r="G348" s="301"/>
      <c r="H348" s="301"/>
      <c r="I348" s="301"/>
      <c r="J348" s="301"/>
      <c r="K348" s="301"/>
      <c r="L348" s="301"/>
      <c r="M348" s="301"/>
      <c r="N348" s="301"/>
    </row>
    <row r="349" spans="1:14" ht="12.75" customHeight="1">
      <c r="A349" s="306"/>
      <c r="B349" s="307"/>
      <c r="C349" s="301"/>
      <c r="D349" s="301"/>
      <c r="E349" s="301"/>
      <c r="F349" s="301"/>
      <c r="G349" s="301"/>
      <c r="H349" s="301"/>
      <c r="I349" s="301"/>
      <c r="J349" s="301"/>
      <c r="K349" s="301"/>
      <c r="L349" s="301"/>
      <c r="M349" s="301"/>
      <c r="N349" s="301"/>
    </row>
    <row r="350" spans="1:14" ht="12.75" customHeight="1">
      <c r="A350" s="306"/>
      <c r="B350" s="307"/>
      <c r="C350" s="301"/>
      <c r="D350" s="301"/>
      <c r="E350" s="301"/>
      <c r="F350" s="301"/>
      <c r="G350" s="301"/>
      <c r="H350" s="301"/>
      <c r="I350" s="301"/>
      <c r="J350" s="301"/>
      <c r="K350" s="301"/>
      <c r="L350" s="301"/>
      <c r="M350" s="301"/>
      <c r="N350" s="301"/>
    </row>
    <row r="351" spans="1:14" ht="12.75" customHeight="1">
      <c r="A351" s="306"/>
      <c r="B351" s="307"/>
      <c r="C351" s="301"/>
      <c r="D351" s="301"/>
      <c r="E351" s="301"/>
      <c r="F351" s="301"/>
      <c r="G351" s="301"/>
      <c r="H351" s="301"/>
      <c r="I351" s="301"/>
      <c r="J351" s="301"/>
      <c r="K351" s="301"/>
      <c r="L351" s="301"/>
      <c r="M351" s="301"/>
      <c r="N351" s="301"/>
    </row>
    <row r="352" spans="1:14" ht="12.75" customHeight="1">
      <c r="A352" s="306"/>
      <c r="B352" s="307"/>
      <c r="C352" s="301"/>
      <c r="D352" s="301"/>
      <c r="E352" s="301"/>
      <c r="F352" s="301"/>
      <c r="G352" s="301"/>
      <c r="H352" s="301"/>
      <c r="I352" s="301"/>
      <c r="J352" s="301"/>
      <c r="K352" s="301"/>
      <c r="L352" s="301"/>
      <c r="M352" s="301"/>
      <c r="N352" s="301"/>
    </row>
    <row r="353" spans="1:14" ht="12.75" customHeight="1">
      <c r="A353" s="306"/>
      <c r="B353" s="307"/>
      <c r="C353" s="301"/>
      <c r="D353" s="301"/>
      <c r="E353" s="301"/>
      <c r="F353" s="301"/>
      <c r="G353" s="301"/>
      <c r="H353" s="301"/>
      <c r="I353" s="301"/>
      <c r="J353" s="301"/>
      <c r="K353" s="301"/>
      <c r="L353" s="301"/>
      <c r="M353" s="301"/>
      <c r="N353" s="301"/>
    </row>
    <row r="354" spans="1:14" ht="12.75" customHeight="1">
      <c r="A354" s="306"/>
      <c r="B354" s="307"/>
      <c r="C354" s="301"/>
      <c r="D354" s="301"/>
      <c r="E354" s="301"/>
      <c r="F354" s="301"/>
      <c r="G354" s="301"/>
      <c r="H354" s="301"/>
      <c r="I354" s="301"/>
      <c r="J354" s="301"/>
      <c r="K354" s="301"/>
      <c r="L354" s="301"/>
      <c r="M354" s="301"/>
      <c r="N354" s="301"/>
    </row>
    <row r="355" spans="1:14" ht="12.75" customHeight="1">
      <c r="A355" s="306"/>
      <c r="B355" s="307"/>
      <c r="C355" s="301"/>
      <c r="D355" s="301"/>
      <c r="E355" s="301"/>
      <c r="F355" s="301"/>
      <c r="G355" s="301"/>
      <c r="H355" s="301"/>
      <c r="I355" s="301"/>
      <c r="J355" s="301"/>
      <c r="K355" s="301"/>
      <c r="L355" s="301"/>
      <c r="M355" s="301"/>
      <c r="N355" s="301"/>
    </row>
    <row r="356" spans="1:14" ht="12.75" customHeight="1">
      <c r="A356" s="306"/>
      <c r="B356" s="307"/>
      <c r="C356" s="301"/>
      <c r="D356" s="301"/>
      <c r="E356" s="301"/>
      <c r="F356" s="301"/>
      <c r="G356" s="301"/>
      <c r="H356" s="301"/>
      <c r="I356" s="301"/>
      <c r="J356" s="301"/>
      <c r="K356" s="301"/>
      <c r="L356" s="301"/>
      <c r="M356" s="301"/>
      <c r="N356" s="301"/>
    </row>
    <row r="357" spans="1:14" ht="12.75" customHeight="1">
      <c r="A357" s="306"/>
      <c r="B357" s="307"/>
      <c r="C357" s="301"/>
      <c r="D357" s="301"/>
      <c r="E357" s="301"/>
      <c r="F357" s="301"/>
      <c r="G357" s="301"/>
      <c r="H357" s="301"/>
      <c r="I357" s="301"/>
      <c r="J357" s="301"/>
      <c r="K357" s="301"/>
      <c r="L357" s="301"/>
      <c r="M357" s="301"/>
      <c r="N357" s="301"/>
    </row>
    <row r="358" spans="1:14" ht="12.75" customHeight="1">
      <c r="A358" s="306"/>
      <c r="B358" s="307"/>
      <c r="C358" s="301"/>
      <c r="D358" s="301"/>
      <c r="E358" s="301"/>
      <c r="F358" s="301"/>
      <c r="G358" s="301"/>
      <c r="H358" s="301"/>
      <c r="I358" s="301"/>
      <c r="J358" s="301"/>
      <c r="K358" s="301"/>
      <c r="L358" s="301"/>
      <c r="M358" s="301"/>
      <c r="N358" s="301"/>
    </row>
    <row r="359" spans="1:14" ht="12.75" customHeight="1">
      <c r="A359" s="306"/>
      <c r="B359" s="307"/>
      <c r="C359" s="301"/>
      <c r="D359" s="301"/>
      <c r="E359" s="301"/>
      <c r="F359" s="301"/>
      <c r="G359" s="301"/>
      <c r="H359" s="301"/>
      <c r="I359" s="301"/>
      <c r="J359" s="301"/>
      <c r="K359" s="301"/>
      <c r="L359" s="301"/>
      <c r="M359" s="301"/>
      <c r="N359" s="301"/>
    </row>
    <row r="360" spans="1:14" ht="12.75" customHeight="1">
      <c r="A360" s="306"/>
      <c r="B360" s="307"/>
      <c r="C360" s="301"/>
      <c r="D360" s="301"/>
      <c r="E360" s="301"/>
      <c r="F360" s="301"/>
      <c r="G360" s="301"/>
      <c r="H360" s="301"/>
      <c r="I360" s="301"/>
      <c r="J360" s="301"/>
      <c r="K360" s="301"/>
      <c r="L360" s="301"/>
      <c r="M360" s="301"/>
      <c r="N360" s="301"/>
    </row>
    <row r="361" spans="1:14" ht="12.75" customHeight="1">
      <c r="A361" s="306"/>
      <c r="B361" s="307"/>
      <c r="C361" s="301"/>
      <c r="D361" s="301"/>
      <c r="E361" s="301"/>
      <c r="F361" s="301"/>
      <c r="G361" s="301"/>
      <c r="H361" s="301"/>
      <c r="I361" s="301"/>
      <c r="J361" s="301"/>
      <c r="K361" s="301"/>
      <c r="L361" s="301"/>
      <c r="M361" s="301"/>
      <c r="N361" s="301"/>
    </row>
    <row r="362" spans="1:14" ht="12.75" customHeight="1">
      <c r="A362" s="306"/>
      <c r="B362" s="307"/>
      <c r="C362" s="301"/>
      <c r="D362" s="301"/>
      <c r="E362" s="301"/>
      <c r="F362" s="301"/>
      <c r="G362" s="301"/>
      <c r="H362" s="301"/>
      <c r="I362" s="301"/>
      <c r="J362" s="301"/>
      <c r="K362" s="301"/>
      <c r="L362" s="301"/>
      <c r="M362" s="301"/>
      <c r="N362" s="301"/>
    </row>
    <row r="363" spans="1:14" ht="12.75" customHeight="1">
      <c r="A363" s="306"/>
      <c r="B363" s="307"/>
      <c r="C363" s="301"/>
      <c r="D363" s="301"/>
      <c r="E363" s="301"/>
      <c r="F363" s="301"/>
      <c r="G363" s="301"/>
      <c r="H363" s="301"/>
      <c r="I363" s="301"/>
      <c r="J363" s="301"/>
      <c r="K363" s="301"/>
      <c r="L363" s="301"/>
      <c r="M363" s="301"/>
      <c r="N363" s="301"/>
    </row>
    <row r="364" spans="1:14" ht="12.75" customHeight="1">
      <c r="A364" s="306"/>
      <c r="B364" s="307"/>
      <c r="C364" s="301"/>
      <c r="D364" s="301"/>
      <c r="E364" s="301"/>
      <c r="F364" s="301"/>
      <c r="G364" s="301"/>
      <c r="H364" s="301"/>
      <c r="I364" s="301"/>
      <c r="J364" s="301"/>
      <c r="K364" s="301"/>
      <c r="L364" s="301"/>
      <c r="M364" s="301"/>
      <c r="N364" s="301"/>
    </row>
    <row r="365" spans="1:14" ht="12.75" customHeight="1">
      <c r="A365" s="306"/>
      <c r="B365" s="307"/>
      <c r="C365" s="301"/>
      <c r="D365" s="301"/>
      <c r="E365" s="301"/>
      <c r="F365" s="301"/>
      <c r="G365" s="301"/>
      <c r="H365" s="301"/>
      <c r="I365" s="301"/>
      <c r="J365" s="301"/>
      <c r="K365" s="301"/>
      <c r="L365" s="301"/>
      <c r="M365" s="301"/>
      <c r="N365" s="301"/>
    </row>
    <row r="366" spans="1:14" ht="12.75" customHeight="1">
      <c r="A366" s="306"/>
      <c r="B366" s="307"/>
      <c r="C366" s="301"/>
      <c r="D366" s="301"/>
      <c r="E366" s="301"/>
      <c r="F366" s="301"/>
      <c r="G366" s="301"/>
      <c r="H366" s="301"/>
      <c r="I366" s="301"/>
      <c r="J366" s="301"/>
      <c r="K366" s="301"/>
      <c r="L366" s="301"/>
      <c r="M366" s="301"/>
      <c r="N366" s="301"/>
    </row>
    <row r="367" spans="1:14" ht="12.75" customHeight="1">
      <c r="A367" s="306"/>
      <c r="B367" s="307"/>
      <c r="C367" s="301"/>
      <c r="D367" s="301"/>
      <c r="E367" s="301"/>
      <c r="F367" s="301"/>
      <c r="G367" s="301"/>
      <c r="H367" s="301"/>
      <c r="I367" s="301"/>
      <c r="J367" s="301"/>
      <c r="K367" s="301"/>
      <c r="L367" s="301"/>
      <c r="M367" s="301"/>
      <c r="N367" s="301"/>
    </row>
    <row r="368" spans="1:14" ht="12.75" customHeight="1">
      <c r="A368" s="306"/>
      <c r="B368" s="307"/>
      <c r="C368" s="301"/>
      <c r="D368" s="301"/>
      <c r="E368" s="301"/>
      <c r="F368" s="301"/>
      <c r="G368" s="301"/>
      <c r="H368" s="301"/>
      <c r="I368" s="301"/>
      <c r="J368" s="301"/>
      <c r="K368" s="301"/>
      <c r="L368" s="301"/>
      <c r="M368" s="301"/>
      <c r="N368" s="301"/>
    </row>
    <row r="369" spans="1:14" ht="12.75" customHeight="1">
      <c r="A369" s="306"/>
      <c r="B369" s="307"/>
      <c r="C369" s="301"/>
      <c r="D369" s="301"/>
      <c r="E369" s="301"/>
      <c r="F369" s="301"/>
      <c r="G369" s="301"/>
      <c r="H369" s="301"/>
      <c r="I369" s="301"/>
      <c r="J369" s="301"/>
      <c r="K369" s="301"/>
      <c r="L369" s="301"/>
      <c r="M369" s="301"/>
      <c r="N369" s="301"/>
    </row>
    <row r="370" spans="1:14" ht="12.75" customHeight="1">
      <c r="A370" s="306"/>
      <c r="B370" s="307"/>
      <c r="C370" s="301"/>
      <c r="D370" s="301"/>
      <c r="E370" s="301"/>
      <c r="F370" s="301"/>
      <c r="G370" s="301"/>
      <c r="H370" s="301"/>
      <c r="I370" s="301"/>
      <c r="J370" s="301"/>
      <c r="K370" s="301"/>
      <c r="L370" s="301"/>
      <c r="M370" s="301"/>
      <c r="N370" s="301"/>
    </row>
    <row r="371" spans="1:14" ht="12.75" customHeight="1">
      <c r="A371" s="306"/>
      <c r="B371" s="307"/>
      <c r="C371" s="301"/>
      <c r="D371" s="301"/>
      <c r="E371" s="301"/>
      <c r="F371" s="301"/>
      <c r="G371" s="301"/>
      <c r="H371" s="301"/>
      <c r="I371" s="301"/>
      <c r="J371" s="301"/>
      <c r="K371" s="301"/>
      <c r="L371" s="301"/>
      <c r="M371" s="301"/>
      <c r="N371" s="301"/>
    </row>
    <row r="372" spans="1:14" ht="12.75" customHeight="1">
      <c r="A372" s="306"/>
      <c r="B372" s="307"/>
      <c r="C372" s="301"/>
      <c r="D372" s="301"/>
      <c r="E372" s="301"/>
      <c r="F372" s="301"/>
      <c r="G372" s="301"/>
      <c r="H372" s="301"/>
      <c r="I372" s="301"/>
      <c r="J372" s="301"/>
      <c r="K372" s="301"/>
      <c r="L372" s="301"/>
      <c r="M372" s="301"/>
      <c r="N372" s="301"/>
    </row>
    <row r="373" spans="1:14" ht="12.75" customHeight="1">
      <c r="A373" s="306"/>
      <c r="B373" s="307"/>
      <c r="C373" s="301"/>
      <c r="D373" s="301"/>
      <c r="E373" s="301"/>
      <c r="F373" s="301"/>
      <c r="G373" s="301"/>
      <c r="H373" s="301"/>
      <c r="I373" s="301"/>
      <c r="J373" s="301"/>
      <c r="K373" s="301"/>
      <c r="L373" s="301"/>
      <c r="M373" s="301"/>
      <c r="N373" s="301"/>
    </row>
    <row r="374" spans="1:14" ht="12.75" customHeight="1">
      <c r="A374" s="306"/>
      <c r="B374" s="307"/>
      <c r="C374" s="301"/>
      <c r="D374" s="301"/>
      <c r="E374" s="301"/>
      <c r="F374" s="301"/>
      <c r="G374" s="301"/>
      <c r="H374" s="301"/>
      <c r="I374" s="301"/>
      <c r="J374" s="301"/>
      <c r="K374" s="301"/>
      <c r="L374" s="301"/>
      <c r="M374" s="301"/>
      <c r="N374" s="301"/>
    </row>
    <row r="375" spans="1:14" ht="12.75" customHeight="1">
      <c r="A375" s="306"/>
      <c r="B375" s="307"/>
      <c r="C375" s="301"/>
      <c r="D375" s="301"/>
      <c r="E375" s="301"/>
      <c r="F375" s="301"/>
      <c r="G375" s="301"/>
      <c r="H375" s="301"/>
      <c r="I375" s="301"/>
      <c r="J375" s="301"/>
      <c r="K375" s="301"/>
      <c r="L375" s="301"/>
      <c r="M375" s="301"/>
      <c r="N375" s="301"/>
    </row>
    <row r="376" spans="1:14" ht="12.75" customHeight="1">
      <c r="A376" s="306"/>
      <c r="B376" s="307"/>
      <c r="C376" s="301"/>
      <c r="D376" s="301"/>
      <c r="E376" s="301"/>
      <c r="F376" s="301"/>
      <c r="G376" s="301"/>
      <c r="H376" s="301"/>
      <c r="I376" s="301"/>
      <c r="J376" s="301"/>
      <c r="K376" s="301"/>
      <c r="L376" s="301"/>
      <c r="M376" s="301"/>
      <c r="N376" s="301"/>
    </row>
    <row r="377" spans="1:14" ht="12.75" customHeight="1">
      <c r="A377" s="306"/>
      <c r="B377" s="307"/>
      <c r="C377" s="301"/>
      <c r="D377" s="301"/>
      <c r="E377" s="301"/>
      <c r="F377" s="301"/>
      <c r="G377" s="301"/>
      <c r="H377" s="301"/>
      <c r="I377" s="301"/>
      <c r="J377" s="301"/>
      <c r="K377" s="301"/>
      <c r="L377" s="301"/>
      <c r="M377" s="301"/>
      <c r="N377" s="301"/>
    </row>
    <row r="378" spans="1:14" ht="12.75" customHeight="1">
      <c r="A378" s="306"/>
      <c r="B378" s="307"/>
      <c r="C378" s="301"/>
      <c r="D378" s="301"/>
      <c r="E378" s="301"/>
      <c r="F378" s="301"/>
      <c r="G378" s="301"/>
      <c r="H378" s="301"/>
      <c r="I378" s="301"/>
      <c r="J378" s="301"/>
      <c r="K378" s="301"/>
      <c r="L378" s="301"/>
      <c r="M378" s="301"/>
      <c r="N378" s="301"/>
    </row>
    <row r="379" spans="1:14" ht="12.75" customHeight="1">
      <c r="A379" s="306"/>
      <c r="B379" s="307"/>
      <c r="C379" s="301"/>
      <c r="D379" s="301"/>
      <c r="E379" s="301"/>
      <c r="F379" s="301"/>
      <c r="G379" s="301"/>
      <c r="H379" s="301"/>
      <c r="I379" s="301"/>
      <c r="J379" s="301"/>
      <c r="K379" s="301"/>
      <c r="L379" s="301"/>
      <c r="M379" s="301"/>
      <c r="N379" s="301"/>
    </row>
    <row r="380" spans="1:14" ht="12.75" customHeight="1">
      <c r="A380" s="306"/>
      <c r="B380" s="307"/>
      <c r="C380" s="301"/>
      <c r="D380" s="301"/>
      <c r="E380" s="301"/>
      <c r="F380" s="301"/>
      <c r="G380" s="301"/>
      <c r="H380" s="301"/>
      <c r="I380" s="301"/>
      <c r="J380" s="301"/>
      <c r="K380" s="301"/>
      <c r="L380" s="301"/>
      <c r="M380" s="301"/>
      <c r="N380" s="301"/>
    </row>
    <row r="381" spans="1:14" ht="12.75" customHeight="1">
      <c r="A381" s="306"/>
      <c r="B381" s="307"/>
      <c r="C381" s="301"/>
      <c r="D381" s="301"/>
      <c r="E381" s="301"/>
      <c r="F381" s="301"/>
      <c r="G381" s="301"/>
      <c r="H381" s="301"/>
      <c r="I381" s="301"/>
      <c r="J381" s="301"/>
      <c r="K381" s="301"/>
      <c r="L381" s="301"/>
      <c r="M381" s="301"/>
      <c r="N381" s="301"/>
    </row>
    <row r="382" spans="1:14" ht="12.75" customHeight="1">
      <c r="A382" s="306"/>
      <c r="B382" s="307"/>
      <c r="C382" s="301"/>
      <c r="D382" s="301"/>
      <c r="E382" s="301"/>
      <c r="F382" s="301"/>
      <c r="G382" s="301"/>
      <c r="H382" s="301"/>
      <c r="I382" s="301"/>
      <c r="J382" s="301"/>
      <c r="K382" s="301"/>
      <c r="L382" s="301"/>
      <c r="M382" s="301"/>
      <c r="N382" s="301"/>
    </row>
    <row r="383" spans="1:14" ht="12.75" customHeight="1">
      <c r="A383" s="306"/>
      <c r="B383" s="307"/>
      <c r="C383" s="301"/>
      <c r="D383" s="301"/>
      <c r="E383" s="301"/>
      <c r="F383" s="301"/>
      <c r="G383" s="301"/>
      <c r="H383" s="301"/>
      <c r="I383" s="301"/>
      <c r="J383" s="301"/>
      <c r="K383" s="301"/>
      <c r="L383" s="301"/>
      <c r="M383" s="301"/>
      <c r="N383" s="301"/>
    </row>
    <row r="384" spans="1:14" ht="12.75" customHeight="1">
      <c r="A384" s="306"/>
      <c r="B384" s="307"/>
      <c r="C384" s="301"/>
      <c r="D384" s="301"/>
      <c r="E384" s="301"/>
      <c r="F384" s="301"/>
      <c r="G384" s="301"/>
      <c r="H384" s="301"/>
      <c r="I384" s="301"/>
      <c r="J384" s="301"/>
      <c r="K384" s="301"/>
      <c r="L384" s="301"/>
      <c r="M384" s="301"/>
      <c r="N384" s="301"/>
    </row>
    <row r="385" spans="1:14" ht="12.75" customHeight="1">
      <c r="A385" s="306"/>
      <c r="B385" s="307"/>
      <c r="C385" s="301"/>
      <c r="D385" s="301"/>
      <c r="E385" s="301"/>
      <c r="F385" s="301"/>
      <c r="G385" s="301"/>
      <c r="H385" s="301"/>
      <c r="I385" s="301"/>
      <c r="J385" s="301"/>
      <c r="K385" s="301"/>
      <c r="L385" s="301"/>
      <c r="M385" s="301"/>
      <c r="N385" s="301"/>
    </row>
    <row r="386" spans="1:14" ht="12.75" customHeight="1">
      <c r="A386" s="306"/>
      <c r="B386" s="307"/>
      <c r="C386" s="301"/>
      <c r="D386" s="301"/>
      <c r="E386" s="301"/>
      <c r="F386" s="301"/>
      <c r="G386" s="301"/>
      <c r="H386" s="301"/>
      <c r="I386" s="301"/>
      <c r="J386" s="301"/>
      <c r="K386" s="301"/>
      <c r="L386" s="301"/>
      <c r="M386" s="301"/>
      <c r="N386" s="301"/>
    </row>
    <row r="387" spans="1:14" ht="12.75" customHeight="1">
      <c r="A387" s="306"/>
      <c r="B387" s="307"/>
      <c r="C387" s="301"/>
      <c r="D387" s="301"/>
      <c r="E387" s="301"/>
      <c r="F387" s="301"/>
      <c r="G387" s="301"/>
      <c r="H387" s="301"/>
      <c r="I387" s="301"/>
      <c r="J387" s="301"/>
      <c r="K387" s="301"/>
      <c r="L387" s="301"/>
      <c r="M387" s="301"/>
      <c r="N387" s="301"/>
    </row>
    <row r="388" spans="1:14" ht="12.75" customHeight="1">
      <c r="A388" s="306"/>
      <c r="B388" s="307"/>
      <c r="C388" s="301"/>
      <c r="D388" s="301"/>
      <c r="E388" s="301"/>
      <c r="F388" s="301"/>
      <c r="G388" s="301"/>
      <c r="H388" s="301"/>
      <c r="I388" s="301"/>
      <c r="J388" s="301"/>
      <c r="K388" s="301"/>
      <c r="L388" s="301"/>
      <c r="M388" s="301"/>
      <c r="N388" s="301"/>
    </row>
    <row r="389" spans="1:14" ht="12.75" customHeight="1">
      <c r="A389" s="306"/>
      <c r="B389" s="307"/>
      <c r="C389" s="301"/>
      <c r="D389" s="301"/>
      <c r="E389" s="301"/>
      <c r="F389" s="301"/>
      <c r="G389" s="301"/>
      <c r="H389" s="301"/>
      <c r="I389" s="301"/>
      <c r="J389" s="301"/>
      <c r="K389" s="301"/>
      <c r="L389" s="301"/>
      <c r="M389" s="301"/>
      <c r="N389" s="301"/>
    </row>
    <row r="390" spans="1:14" ht="12.75" customHeight="1">
      <c r="A390" s="306"/>
      <c r="B390" s="307"/>
      <c r="C390" s="301"/>
      <c r="D390" s="301"/>
      <c r="E390" s="301"/>
      <c r="F390" s="301"/>
      <c r="G390" s="301"/>
      <c r="H390" s="301"/>
      <c r="I390" s="301"/>
      <c r="J390" s="301"/>
      <c r="K390" s="301"/>
      <c r="L390" s="301"/>
      <c r="M390" s="301"/>
      <c r="N390" s="301"/>
    </row>
    <row r="391" spans="1:14" ht="12.75" customHeight="1">
      <c r="A391" s="306"/>
      <c r="B391" s="307"/>
      <c r="C391" s="301"/>
      <c r="D391" s="301"/>
      <c r="E391" s="301"/>
      <c r="F391" s="301"/>
      <c r="G391" s="301"/>
      <c r="H391" s="301"/>
      <c r="I391" s="301"/>
      <c r="J391" s="301"/>
      <c r="K391" s="301"/>
      <c r="L391" s="301"/>
      <c r="M391" s="301"/>
      <c r="N391" s="301"/>
    </row>
    <row r="392" spans="1:14" ht="12.75" customHeight="1">
      <c r="A392" s="306"/>
      <c r="B392" s="307"/>
      <c r="C392" s="301"/>
      <c r="D392" s="301"/>
      <c r="E392" s="301"/>
      <c r="F392" s="301"/>
      <c r="G392" s="301"/>
      <c r="H392" s="301"/>
      <c r="I392" s="301"/>
      <c r="J392" s="301"/>
      <c r="K392" s="301"/>
      <c r="L392" s="301"/>
      <c r="M392" s="301"/>
      <c r="N392" s="301"/>
    </row>
    <row r="393" spans="1:14" ht="12.75" customHeight="1">
      <c r="A393" s="306"/>
      <c r="B393" s="307"/>
      <c r="C393" s="301"/>
      <c r="D393" s="301"/>
      <c r="E393" s="301"/>
      <c r="F393" s="301"/>
      <c r="G393" s="301"/>
      <c r="H393" s="301"/>
      <c r="I393" s="301"/>
      <c r="J393" s="301"/>
      <c r="K393" s="301"/>
      <c r="L393" s="301"/>
      <c r="M393" s="301"/>
      <c r="N393" s="301"/>
    </row>
    <row r="394" spans="1:14" ht="12.75" customHeight="1">
      <c r="A394" s="306"/>
      <c r="B394" s="307"/>
      <c r="C394" s="301"/>
      <c r="D394" s="301"/>
      <c r="E394" s="301"/>
      <c r="F394" s="301"/>
      <c r="G394" s="301"/>
      <c r="H394" s="301"/>
      <c r="I394" s="301"/>
      <c r="J394" s="301"/>
      <c r="K394" s="301"/>
      <c r="L394" s="301"/>
      <c r="M394" s="301"/>
      <c r="N394" s="301"/>
    </row>
    <row r="395" spans="1:14" ht="12.75" customHeight="1">
      <c r="A395" s="306"/>
      <c r="B395" s="307"/>
      <c r="C395" s="301"/>
      <c r="D395" s="301"/>
      <c r="E395" s="301"/>
      <c r="F395" s="301"/>
      <c r="G395" s="301"/>
      <c r="H395" s="301"/>
      <c r="I395" s="301"/>
      <c r="J395" s="301"/>
      <c r="K395" s="301"/>
      <c r="L395" s="301"/>
      <c r="M395" s="301"/>
      <c r="N395" s="301"/>
    </row>
    <row r="396" spans="1:14" ht="12.75" customHeight="1">
      <c r="A396" s="306"/>
      <c r="B396" s="307"/>
      <c r="C396" s="301"/>
      <c r="D396" s="301"/>
      <c r="E396" s="301"/>
      <c r="F396" s="301"/>
      <c r="G396" s="301"/>
      <c r="H396" s="301"/>
      <c r="I396" s="301"/>
      <c r="J396" s="301"/>
      <c r="K396" s="301"/>
      <c r="L396" s="301"/>
      <c r="M396" s="301"/>
      <c r="N396" s="301"/>
    </row>
    <row r="397" spans="1:14" ht="12.75" customHeight="1">
      <c r="A397" s="306"/>
      <c r="B397" s="307"/>
      <c r="C397" s="301"/>
      <c r="D397" s="301"/>
      <c r="E397" s="301"/>
      <c r="F397" s="301"/>
      <c r="G397" s="301"/>
      <c r="H397" s="301"/>
      <c r="I397" s="301"/>
      <c r="J397" s="301"/>
      <c r="K397" s="301"/>
      <c r="L397" s="301"/>
      <c r="M397" s="301"/>
      <c r="N397" s="301"/>
    </row>
    <row r="398" spans="1:14" ht="12.75" customHeight="1">
      <c r="A398" s="306"/>
      <c r="B398" s="307"/>
      <c r="C398" s="301"/>
      <c r="D398" s="301"/>
      <c r="E398" s="301"/>
      <c r="F398" s="301"/>
      <c r="G398" s="301"/>
      <c r="H398" s="301"/>
      <c r="I398" s="301"/>
      <c r="J398" s="301"/>
      <c r="K398" s="301"/>
      <c r="L398" s="301"/>
      <c r="M398" s="301"/>
      <c r="N398" s="301"/>
    </row>
    <row r="399" spans="1:14" ht="12.75" customHeight="1">
      <c r="A399" s="306"/>
      <c r="B399" s="307"/>
      <c r="C399" s="301"/>
      <c r="D399" s="301"/>
      <c r="E399" s="301"/>
      <c r="F399" s="301"/>
      <c r="G399" s="301"/>
      <c r="H399" s="301"/>
      <c r="I399" s="301"/>
      <c r="J399" s="301"/>
      <c r="K399" s="301"/>
      <c r="L399" s="301"/>
      <c r="M399" s="301"/>
      <c r="N399" s="301"/>
    </row>
    <row r="400" spans="1:14" ht="12.75" customHeight="1">
      <c r="A400" s="306"/>
      <c r="B400" s="307"/>
      <c r="C400" s="301"/>
      <c r="D400" s="301"/>
      <c r="E400" s="301"/>
      <c r="F400" s="301"/>
      <c r="G400" s="301"/>
      <c r="H400" s="301"/>
      <c r="I400" s="301"/>
      <c r="J400" s="301"/>
      <c r="K400" s="301"/>
      <c r="L400" s="301"/>
      <c r="M400" s="301"/>
      <c r="N400" s="301"/>
    </row>
    <row r="401" spans="1:14" ht="12.75" customHeight="1">
      <c r="A401" s="306"/>
      <c r="B401" s="307"/>
      <c r="C401" s="301"/>
      <c r="D401" s="301"/>
      <c r="E401" s="301"/>
      <c r="F401" s="301"/>
      <c r="G401" s="301"/>
      <c r="H401" s="301"/>
      <c r="I401" s="301"/>
      <c r="J401" s="301"/>
      <c r="K401" s="301"/>
      <c r="L401" s="301"/>
      <c r="M401" s="301"/>
      <c r="N401" s="301"/>
    </row>
    <row r="402" spans="1:14" ht="12.75" customHeight="1">
      <c r="A402" s="306"/>
      <c r="B402" s="307"/>
      <c r="C402" s="301"/>
      <c r="D402" s="301"/>
      <c r="E402" s="301"/>
      <c r="F402" s="301"/>
      <c r="G402" s="301"/>
      <c r="H402" s="301"/>
      <c r="I402" s="301"/>
      <c r="J402" s="301"/>
      <c r="K402" s="301"/>
      <c r="L402" s="301"/>
      <c r="M402" s="301"/>
      <c r="N402" s="301"/>
    </row>
    <row r="403" spans="1:14" ht="12.75" customHeight="1">
      <c r="A403" s="306"/>
      <c r="B403" s="307"/>
      <c r="C403" s="301"/>
      <c r="D403" s="301"/>
      <c r="E403" s="301"/>
      <c r="F403" s="301"/>
      <c r="G403" s="301"/>
      <c r="H403" s="301"/>
      <c r="I403" s="301"/>
      <c r="J403" s="301"/>
      <c r="K403" s="301"/>
      <c r="L403" s="301"/>
      <c r="M403" s="301"/>
      <c r="N403" s="301"/>
    </row>
    <row r="404" spans="1:14" ht="12.75" customHeight="1">
      <c r="A404" s="306"/>
      <c r="B404" s="307"/>
      <c r="C404" s="301"/>
      <c r="D404" s="301"/>
      <c r="E404" s="301"/>
      <c r="F404" s="301"/>
      <c r="G404" s="301"/>
      <c r="H404" s="301"/>
      <c r="I404" s="301"/>
      <c r="J404" s="301"/>
      <c r="K404" s="301"/>
      <c r="L404" s="301"/>
      <c r="M404" s="301"/>
      <c r="N404" s="301"/>
    </row>
    <row r="405" spans="1:14" ht="12.75" customHeight="1">
      <c r="A405" s="306"/>
      <c r="B405" s="307"/>
      <c r="C405" s="301"/>
      <c r="D405" s="301"/>
      <c r="E405" s="301"/>
      <c r="F405" s="301"/>
      <c r="G405" s="301"/>
      <c r="H405" s="301"/>
      <c r="I405" s="301"/>
      <c r="J405" s="301"/>
      <c r="K405" s="301"/>
      <c r="L405" s="301"/>
      <c r="M405" s="301"/>
      <c r="N405" s="301"/>
    </row>
    <row r="406" spans="1:14" ht="12.75" customHeight="1">
      <c r="A406" s="306"/>
      <c r="B406" s="307"/>
      <c r="C406" s="301"/>
      <c r="D406" s="301"/>
      <c r="E406" s="301"/>
      <c r="F406" s="301"/>
      <c r="G406" s="301"/>
      <c r="H406" s="301"/>
      <c r="I406" s="301"/>
      <c r="J406" s="301"/>
      <c r="K406" s="301"/>
      <c r="L406" s="301"/>
      <c r="M406" s="301"/>
      <c r="N406" s="301"/>
    </row>
    <row r="407" spans="1:14" ht="12.75" customHeight="1">
      <c r="A407" s="306"/>
      <c r="B407" s="307"/>
      <c r="C407" s="301"/>
      <c r="D407" s="301"/>
      <c r="E407" s="301"/>
      <c r="F407" s="301"/>
      <c r="G407" s="301"/>
      <c r="H407" s="301"/>
      <c r="I407" s="301"/>
      <c r="J407" s="301"/>
      <c r="K407" s="301"/>
      <c r="L407" s="301"/>
      <c r="M407" s="301"/>
      <c r="N407" s="301"/>
    </row>
    <row r="408" spans="1:14" ht="12.75" customHeight="1">
      <c r="A408" s="306"/>
      <c r="B408" s="307"/>
      <c r="C408" s="301"/>
      <c r="D408" s="301"/>
      <c r="E408" s="301"/>
      <c r="F408" s="301"/>
      <c r="G408" s="301"/>
      <c r="H408" s="301"/>
      <c r="I408" s="301"/>
      <c r="J408" s="301"/>
      <c r="K408" s="301"/>
      <c r="L408" s="301"/>
      <c r="M408" s="301"/>
      <c r="N408" s="301"/>
    </row>
    <row r="409" spans="1:14" ht="12.75" customHeight="1">
      <c r="A409" s="306"/>
      <c r="B409" s="307"/>
      <c r="C409" s="301"/>
      <c r="D409" s="301"/>
      <c r="E409" s="301"/>
      <c r="F409" s="301"/>
      <c r="G409" s="301"/>
      <c r="H409" s="301"/>
      <c r="I409" s="301"/>
      <c r="J409" s="301"/>
      <c r="K409" s="301"/>
      <c r="L409" s="301"/>
      <c r="M409" s="301"/>
      <c r="N409" s="301"/>
    </row>
    <row r="410" spans="1:14" ht="12.75" customHeight="1">
      <c r="A410" s="306"/>
      <c r="B410" s="307"/>
      <c r="C410" s="301"/>
      <c r="D410" s="301"/>
      <c r="E410" s="301"/>
      <c r="F410" s="301"/>
      <c r="G410" s="301"/>
      <c r="H410" s="301"/>
      <c r="I410" s="301"/>
      <c r="J410" s="301"/>
      <c r="K410" s="301"/>
      <c r="L410" s="301"/>
      <c r="M410" s="301"/>
      <c r="N410" s="301"/>
    </row>
    <row r="411" spans="1:14" ht="12.75" customHeight="1">
      <c r="A411" s="306"/>
      <c r="B411" s="307"/>
      <c r="C411" s="301"/>
      <c r="D411" s="301"/>
      <c r="E411" s="301"/>
      <c r="F411" s="301"/>
      <c r="G411" s="301"/>
      <c r="H411" s="301"/>
      <c r="I411" s="301"/>
      <c r="J411" s="301"/>
      <c r="K411" s="301"/>
      <c r="L411" s="301"/>
      <c r="M411" s="301"/>
      <c r="N411" s="301"/>
    </row>
    <row r="412" spans="1:14" ht="12.75" customHeight="1">
      <c r="A412" s="306"/>
      <c r="B412" s="307"/>
      <c r="C412" s="301"/>
      <c r="D412" s="301"/>
      <c r="E412" s="301"/>
      <c r="F412" s="301"/>
      <c r="G412" s="301"/>
      <c r="H412" s="301"/>
      <c r="I412" s="301"/>
      <c r="J412" s="301"/>
      <c r="K412" s="301"/>
      <c r="L412" s="301"/>
      <c r="M412" s="301"/>
      <c r="N412" s="301"/>
    </row>
    <row r="413" spans="1:14" ht="12.75" customHeight="1">
      <c r="A413" s="306"/>
      <c r="B413" s="307"/>
      <c r="C413" s="301"/>
      <c r="D413" s="301"/>
      <c r="E413" s="301"/>
      <c r="F413" s="301"/>
      <c r="G413" s="301"/>
      <c r="H413" s="301"/>
      <c r="I413" s="301"/>
      <c r="J413" s="301"/>
      <c r="K413" s="301"/>
      <c r="L413" s="301"/>
      <c r="M413" s="301"/>
      <c r="N413" s="301"/>
    </row>
    <row r="414" spans="1:14" ht="12.75" customHeight="1">
      <c r="A414" s="306"/>
      <c r="B414" s="307"/>
      <c r="C414" s="301"/>
      <c r="D414" s="301"/>
      <c r="E414" s="301"/>
      <c r="F414" s="301"/>
      <c r="G414" s="301"/>
      <c r="H414" s="301"/>
      <c r="I414" s="301"/>
      <c r="J414" s="301"/>
      <c r="K414" s="301"/>
      <c r="L414" s="301"/>
      <c r="M414" s="301"/>
      <c r="N414" s="301"/>
    </row>
    <row r="415" spans="1:14" ht="12.75" customHeight="1">
      <c r="A415" s="306"/>
      <c r="B415" s="307"/>
      <c r="C415" s="301"/>
      <c r="D415" s="301"/>
      <c r="E415" s="301"/>
      <c r="F415" s="301"/>
      <c r="G415" s="301"/>
      <c r="H415" s="301"/>
      <c r="I415" s="301"/>
      <c r="J415" s="301"/>
      <c r="K415" s="301"/>
      <c r="L415" s="301"/>
      <c r="M415" s="301"/>
      <c r="N415" s="301"/>
    </row>
    <row r="416" spans="1:14" ht="12.75" customHeight="1">
      <c r="A416" s="306"/>
      <c r="B416" s="307"/>
      <c r="C416" s="301"/>
      <c r="D416" s="301"/>
      <c r="E416" s="301"/>
      <c r="F416" s="301"/>
      <c r="G416" s="301"/>
      <c r="H416" s="301"/>
      <c r="I416" s="301"/>
      <c r="J416" s="301"/>
      <c r="K416" s="301"/>
      <c r="L416" s="301"/>
      <c r="M416" s="301"/>
      <c r="N416" s="301"/>
    </row>
    <row r="417" spans="1:14" ht="12.75" customHeight="1">
      <c r="A417" s="306"/>
      <c r="B417" s="307"/>
      <c r="C417" s="301"/>
      <c r="D417" s="301"/>
      <c r="E417" s="301"/>
      <c r="F417" s="301"/>
      <c r="G417" s="301"/>
      <c r="H417" s="301"/>
      <c r="I417" s="301"/>
      <c r="J417" s="301"/>
      <c r="K417" s="301"/>
      <c r="L417" s="301"/>
      <c r="M417" s="301"/>
      <c r="N417" s="301"/>
    </row>
    <row r="418" spans="1:14" ht="12.75" customHeight="1">
      <c r="A418" s="306"/>
      <c r="B418" s="307"/>
      <c r="C418" s="301"/>
      <c r="D418" s="301"/>
      <c r="E418" s="301"/>
      <c r="F418" s="301"/>
      <c r="G418" s="301"/>
      <c r="H418" s="301"/>
      <c r="I418" s="301"/>
      <c r="J418" s="301"/>
      <c r="K418" s="301"/>
      <c r="L418" s="301"/>
      <c r="M418" s="301"/>
      <c r="N418" s="301"/>
    </row>
    <row r="419" spans="1:14" ht="12.75" customHeight="1">
      <c r="A419" s="306"/>
      <c r="B419" s="307"/>
      <c r="C419" s="301"/>
      <c r="D419" s="301"/>
      <c r="E419" s="301"/>
      <c r="F419" s="301"/>
      <c r="G419" s="301"/>
      <c r="H419" s="301"/>
      <c r="I419" s="301"/>
      <c r="J419" s="301"/>
      <c r="K419" s="301"/>
      <c r="L419" s="301"/>
      <c r="M419" s="301"/>
      <c r="N419" s="301"/>
    </row>
    <row r="420" spans="1:14" ht="12.75" customHeight="1">
      <c r="A420" s="306"/>
      <c r="B420" s="307"/>
      <c r="C420" s="301"/>
      <c r="D420" s="301"/>
      <c r="E420" s="301"/>
      <c r="F420" s="301"/>
      <c r="G420" s="301"/>
      <c r="H420" s="301"/>
      <c r="I420" s="301"/>
      <c r="J420" s="301"/>
      <c r="K420" s="301"/>
      <c r="L420" s="301"/>
      <c r="M420" s="301"/>
      <c r="N420" s="301"/>
    </row>
    <row r="421" spans="1:14" ht="12.75" customHeight="1">
      <c r="A421" s="306"/>
      <c r="B421" s="307"/>
      <c r="C421" s="301"/>
      <c r="D421" s="301"/>
      <c r="E421" s="301"/>
      <c r="F421" s="301"/>
      <c r="G421" s="301"/>
      <c r="H421" s="301"/>
      <c r="I421" s="301"/>
      <c r="J421" s="301"/>
      <c r="K421" s="301"/>
      <c r="L421" s="301"/>
      <c r="M421" s="301"/>
      <c r="N421" s="301"/>
    </row>
    <row r="422" spans="1:14" ht="12.75" customHeight="1">
      <c r="A422" s="306"/>
      <c r="B422" s="307"/>
      <c r="C422" s="301"/>
      <c r="D422" s="301"/>
      <c r="E422" s="301"/>
      <c r="F422" s="301"/>
      <c r="G422" s="301"/>
      <c r="H422" s="301"/>
      <c r="I422" s="301"/>
      <c r="J422" s="301"/>
      <c r="K422" s="301"/>
      <c r="L422" s="301"/>
      <c r="M422" s="301"/>
      <c r="N422" s="301"/>
    </row>
    <row r="423" spans="1:14" ht="12.75" customHeight="1">
      <c r="A423" s="306"/>
      <c r="B423" s="307"/>
      <c r="C423" s="301"/>
      <c r="D423" s="301"/>
      <c r="E423" s="301"/>
      <c r="F423" s="301"/>
      <c r="G423" s="301"/>
      <c r="H423" s="301"/>
      <c r="I423" s="301"/>
      <c r="J423" s="301"/>
      <c r="K423" s="301"/>
      <c r="L423" s="301"/>
      <c r="M423" s="301"/>
      <c r="N423" s="301"/>
    </row>
    <row r="424" spans="1:14" ht="12.75" customHeight="1">
      <c r="A424" s="306"/>
      <c r="B424" s="307"/>
      <c r="C424" s="301"/>
      <c r="D424" s="301"/>
      <c r="E424" s="301"/>
      <c r="F424" s="301"/>
      <c r="G424" s="301"/>
      <c r="H424" s="301"/>
      <c r="I424" s="301"/>
      <c r="J424" s="301"/>
      <c r="K424" s="301"/>
      <c r="L424" s="301"/>
      <c r="M424" s="301"/>
      <c r="N424" s="301"/>
    </row>
    <row r="425" spans="1:14" ht="12.75" customHeight="1">
      <c r="A425" s="306"/>
      <c r="B425" s="307"/>
      <c r="C425" s="301"/>
      <c r="D425" s="301"/>
      <c r="E425" s="301"/>
      <c r="F425" s="301"/>
      <c r="G425" s="301"/>
      <c r="H425" s="301"/>
      <c r="I425" s="301"/>
      <c r="J425" s="301"/>
      <c r="K425" s="301"/>
      <c r="L425" s="301"/>
      <c r="M425" s="301"/>
      <c r="N425" s="301"/>
    </row>
    <row r="426" spans="1:14" ht="12.75" customHeight="1">
      <c r="A426" s="306"/>
      <c r="B426" s="307"/>
      <c r="C426" s="301"/>
      <c r="D426" s="301"/>
      <c r="E426" s="301"/>
      <c r="F426" s="301"/>
      <c r="G426" s="301"/>
      <c r="H426" s="301"/>
      <c r="I426" s="301"/>
      <c r="J426" s="301"/>
      <c r="K426" s="301"/>
      <c r="L426" s="301"/>
      <c r="M426" s="301"/>
      <c r="N426" s="301"/>
    </row>
    <row r="427" spans="1:14" ht="12.75" customHeight="1">
      <c r="A427" s="306"/>
      <c r="B427" s="307"/>
      <c r="C427" s="301"/>
      <c r="D427" s="301"/>
      <c r="E427" s="301"/>
      <c r="F427" s="301"/>
      <c r="G427" s="301"/>
      <c r="H427" s="301"/>
      <c r="I427" s="301"/>
      <c r="J427" s="301"/>
      <c r="K427" s="301"/>
      <c r="L427" s="301"/>
      <c r="M427" s="301"/>
      <c r="N427" s="301"/>
    </row>
    <row r="428" spans="1:14" ht="12.75" customHeight="1">
      <c r="A428" s="306"/>
      <c r="B428" s="307"/>
      <c r="C428" s="301"/>
      <c r="D428" s="301"/>
      <c r="E428" s="301"/>
      <c r="F428" s="301"/>
      <c r="G428" s="301"/>
      <c r="H428" s="301"/>
      <c r="I428" s="301"/>
      <c r="J428" s="301"/>
      <c r="K428" s="301"/>
      <c r="L428" s="301"/>
      <c r="M428" s="301"/>
      <c r="N428" s="301"/>
    </row>
    <row r="429" spans="1:14" ht="12.75" customHeight="1">
      <c r="A429" s="306"/>
      <c r="B429" s="307"/>
      <c r="C429" s="301"/>
      <c r="D429" s="301"/>
      <c r="E429" s="301"/>
      <c r="F429" s="301"/>
      <c r="G429" s="301"/>
      <c r="H429" s="301"/>
      <c r="I429" s="301"/>
      <c r="J429" s="301"/>
      <c r="K429" s="301"/>
      <c r="L429" s="301"/>
      <c r="M429" s="301"/>
      <c r="N429" s="301"/>
    </row>
    <row r="430" spans="1:14" ht="12.75" customHeight="1">
      <c r="A430" s="306"/>
      <c r="B430" s="307"/>
      <c r="C430" s="301"/>
      <c r="D430" s="301"/>
      <c r="E430" s="301"/>
      <c r="F430" s="301"/>
      <c r="G430" s="301"/>
      <c r="H430" s="301"/>
      <c r="I430" s="301"/>
      <c r="J430" s="301"/>
      <c r="K430" s="301"/>
      <c r="L430" s="301"/>
      <c r="M430" s="301"/>
      <c r="N430" s="301"/>
    </row>
    <row r="431" spans="1:14" ht="12.75" customHeight="1">
      <c r="A431" s="306"/>
      <c r="B431" s="307"/>
      <c r="C431" s="301"/>
      <c r="D431" s="301"/>
      <c r="E431" s="301"/>
      <c r="F431" s="301"/>
      <c r="G431" s="301"/>
      <c r="H431" s="301"/>
      <c r="I431" s="301"/>
      <c r="J431" s="301"/>
      <c r="K431" s="301"/>
      <c r="L431" s="301"/>
      <c r="M431" s="301"/>
      <c r="N431" s="301"/>
    </row>
    <row r="432" spans="1:14" ht="12.75" customHeight="1">
      <c r="A432" s="306"/>
      <c r="B432" s="307"/>
      <c r="C432" s="301"/>
      <c r="D432" s="301"/>
      <c r="E432" s="301"/>
      <c r="F432" s="301"/>
      <c r="G432" s="301"/>
      <c r="H432" s="301"/>
      <c r="I432" s="301"/>
      <c r="J432" s="301"/>
      <c r="K432" s="301"/>
      <c r="L432" s="301"/>
      <c r="M432" s="301"/>
      <c r="N432" s="301"/>
    </row>
    <row r="433" spans="1:14" ht="12.75" customHeight="1">
      <c r="A433" s="306"/>
      <c r="B433" s="307"/>
      <c r="C433" s="301"/>
      <c r="D433" s="301"/>
      <c r="E433" s="301"/>
      <c r="F433" s="301"/>
      <c r="G433" s="301"/>
      <c r="H433" s="301"/>
      <c r="I433" s="301"/>
      <c r="J433" s="301"/>
      <c r="K433" s="301"/>
      <c r="L433" s="301"/>
      <c r="M433" s="301"/>
      <c r="N433" s="301"/>
    </row>
    <row r="434" spans="1:14" ht="12.75" customHeight="1">
      <c r="A434" s="306"/>
      <c r="B434" s="307"/>
      <c r="C434" s="301"/>
      <c r="D434" s="301"/>
      <c r="E434" s="301"/>
      <c r="F434" s="301"/>
      <c r="G434" s="301"/>
      <c r="H434" s="301"/>
      <c r="I434" s="301"/>
      <c r="J434" s="301"/>
      <c r="K434" s="301"/>
      <c r="L434" s="301"/>
      <c r="M434" s="301"/>
      <c r="N434" s="301"/>
    </row>
    <row r="435" spans="1:14" ht="12.75" customHeight="1">
      <c r="A435" s="306"/>
      <c r="B435" s="307"/>
      <c r="C435" s="301"/>
      <c r="D435" s="301"/>
      <c r="E435" s="301"/>
      <c r="F435" s="301"/>
      <c r="G435" s="301"/>
      <c r="H435" s="301"/>
      <c r="I435" s="301"/>
      <c r="J435" s="301"/>
      <c r="K435" s="301"/>
      <c r="L435" s="301"/>
      <c r="M435" s="301"/>
      <c r="N435" s="301"/>
    </row>
    <row r="436" spans="1:14" ht="12.75" customHeight="1">
      <c r="A436" s="306"/>
      <c r="B436" s="307"/>
      <c r="C436" s="301"/>
      <c r="D436" s="301"/>
      <c r="E436" s="301"/>
      <c r="F436" s="301"/>
      <c r="G436" s="301"/>
      <c r="H436" s="301"/>
      <c r="I436" s="301"/>
      <c r="J436" s="301"/>
      <c r="K436" s="301"/>
      <c r="L436" s="301"/>
      <c r="M436" s="301"/>
      <c r="N436" s="301"/>
    </row>
    <row r="437" spans="1:14" ht="12.75" customHeight="1">
      <c r="A437" s="306"/>
      <c r="B437" s="307"/>
      <c r="C437" s="301"/>
      <c r="D437" s="301"/>
      <c r="E437" s="301"/>
      <c r="F437" s="301"/>
      <c r="G437" s="301"/>
      <c r="H437" s="301"/>
      <c r="I437" s="301"/>
      <c r="J437" s="301"/>
      <c r="K437" s="301"/>
      <c r="L437" s="301"/>
      <c r="M437" s="301"/>
      <c r="N437" s="301"/>
    </row>
    <row r="438" spans="1:14" ht="12.75" customHeight="1">
      <c r="A438" s="306"/>
      <c r="B438" s="307"/>
      <c r="C438" s="301"/>
      <c r="D438" s="301"/>
      <c r="E438" s="301"/>
      <c r="F438" s="301"/>
      <c r="G438" s="301"/>
      <c r="H438" s="301"/>
      <c r="I438" s="301"/>
      <c r="J438" s="301"/>
      <c r="K438" s="301"/>
      <c r="L438" s="301"/>
      <c r="M438" s="301"/>
      <c r="N438" s="301"/>
    </row>
    <row r="439" spans="1:14" ht="12.75" customHeight="1">
      <c r="A439" s="306"/>
      <c r="B439" s="307"/>
      <c r="C439" s="301"/>
      <c r="D439" s="301"/>
      <c r="E439" s="301"/>
      <c r="F439" s="301"/>
      <c r="G439" s="301"/>
      <c r="H439" s="301"/>
      <c r="I439" s="301"/>
      <c r="J439" s="301"/>
      <c r="K439" s="301"/>
      <c r="L439" s="301"/>
      <c r="M439" s="301"/>
      <c r="N439" s="301"/>
    </row>
    <row r="440" spans="1:14" ht="12.75" customHeight="1">
      <c r="A440" s="306"/>
      <c r="B440" s="307"/>
      <c r="C440" s="301"/>
      <c r="D440" s="301"/>
      <c r="E440" s="301"/>
      <c r="F440" s="301"/>
      <c r="G440" s="301"/>
      <c r="H440" s="301"/>
      <c r="I440" s="301"/>
      <c r="J440" s="301"/>
      <c r="K440" s="301"/>
      <c r="L440" s="301"/>
      <c r="M440" s="301"/>
      <c r="N440" s="301"/>
    </row>
    <row r="441" spans="1:14" ht="12.75" customHeight="1">
      <c r="A441" s="306"/>
      <c r="B441" s="307"/>
      <c r="C441" s="301"/>
      <c r="D441" s="301"/>
      <c r="E441" s="301"/>
      <c r="F441" s="301"/>
      <c r="G441" s="301"/>
      <c r="H441" s="301"/>
      <c r="I441" s="301"/>
      <c r="J441" s="301"/>
      <c r="K441" s="301"/>
      <c r="L441" s="301"/>
      <c r="M441" s="301"/>
      <c r="N441" s="301"/>
    </row>
    <row r="442" spans="1:14" ht="12.75" customHeight="1">
      <c r="A442" s="306"/>
      <c r="B442" s="307"/>
      <c r="C442" s="301"/>
      <c r="D442" s="301"/>
      <c r="E442" s="301"/>
      <c r="F442" s="301"/>
      <c r="G442" s="301"/>
      <c r="H442" s="301"/>
      <c r="I442" s="301"/>
      <c r="J442" s="301"/>
      <c r="K442" s="301"/>
      <c r="L442" s="301"/>
      <c r="M442" s="301"/>
      <c r="N442" s="301"/>
    </row>
    <row r="443" spans="1:14" ht="12.75" customHeight="1">
      <c r="A443" s="306"/>
      <c r="B443" s="307"/>
      <c r="C443" s="301"/>
      <c r="D443" s="301"/>
      <c r="E443" s="301"/>
      <c r="F443" s="301"/>
      <c r="G443" s="301"/>
      <c r="H443" s="301"/>
      <c r="I443" s="301"/>
      <c r="J443" s="301"/>
      <c r="K443" s="301"/>
      <c r="L443" s="301"/>
      <c r="M443" s="301"/>
      <c r="N443" s="301"/>
    </row>
    <row r="444" spans="1:14" ht="12.75" customHeight="1">
      <c r="A444" s="306"/>
      <c r="B444" s="307"/>
      <c r="C444" s="301"/>
      <c r="D444" s="301"/>
      <c r="E444" s="301"/>
      <c r="F444" s="301"/>
      <c r="G444" s="301"/>
      <c r="H444" s="301"/>
      <c r="I444" s="301"/>
      <c r="J444" s="301"/>
      <c r="K444" s="301"/>
      <c r="L444" s="301"/>
      <c r="M444" s="301"/>
      <c r="N444" s="301"/>
    </row>
    <row r="445" spans="1:14" ht="12.75" customHeight="1">
      <c r="A445" s="306"/>
      <c r="B445" s="307"/>
      <c r="C445" s="301"/>
      <c r="D445" s="301"/>
      <c r="E445" s="301"/>
      <c r="F445" s="301"/>
      <c r="G445" s="301"/>
      <c r="H445" s="301"/>
      <c r="I445" s="301"/>
      <c r="J445" s="301"/>
      <c r="K445" s="301"/>
      <c r="L445" s="301"/>
      <c r="M445" s="301"/>
      <c r="N445" s="301"/>
    </row>
    <row r="446" spans="1:14" ht="12.75" customHeight="1">
      <c r="A446" s="306"/>
      <c r="B446" s="307"/>
      <c r="C446" s="301"/>
      <c r="D446" s="301"/>
      <c r="E446" s="301"/>
      <c r="F446" s="301"/>
      <c r="G446" s="301"/>
      <c r="H446" s="301"/>
      <c r="I446" s="301"/>
      <c r="J446" s="301"/>
      <c r="K446" s="301"/>
      <c r="L446" s="301"/>
      <c r="M446" s="301"/>
      <c r="N446" s="301"/>
    </row>
    <row r="447" spans="1:14" ht="12.75" customHeight="1">
      <c r="A447" s="306"/>
      <c r="B447" s="307"/>
      <c r="C447" s="301"/>
      <c r="D447" s="301"/>
      <c r="E447" s="301"/>
      <c r="F447" s="301"/>
      <c r="G447" s="301"/>
      <c r="H447" s="301"/>
      <c r="I447" s="301"/>
      <c r="J447" s="301"/>
      <c r="K447" s="301"/>
      <c r="L447" s="301"/>
      <c r="M447" s="301"/>
      <c r="N447" s="301"/>
    </row>
    <row r="448" spans="1:14" ht="12.75" customHeight="1">
      <c r="A448" s="306"/>
      <c r="B448" s="307"/>
      <c r="C448" s="301"/>
      <c r="D448" s="301"/>
      <c r="E448" s="301"/>
      <c r="F448" s="301"/>
      <c r="G448" s="301"/>
      <c r="H448" s="301"/>
      <c r="I448" s="301"/>
      <c r="J448" s="301"/>
      <c r="K448" s="301"/>
      <c r="L448" s="301"/>
      <c r="M448" s="301"/>
      <c r="N448" s="301"/>
    </row>
    <row r="449" spans="1:14" ht="12.75" customHeight="1">
      <c r="A449" s="306"/>
      <c r="B449" s="307"/>
      <c r="C449" s="301"/>
      <c r="D449" s="301"/>
      <c r="E449" s="301"/>
      <c r="F449" s="301"/>
      <c r="G449" s="301"/>
      <c r="H449" s="301"/>
      <c r="I449" s="301"/>
      <c r="J449" s="301"/>
      <c r="K449" s="301"/>
      <c r="L449" s="301"/>
      <c r="M449" s="301"/>
      <c r="N449" s="301"/>
    </row>
    <row r="450" spans="1:14" ht="12.75" customHeight="1">
      <c r="A450" s="306"/>
      <c r="B450" s="307"/>
      <c r="C450" s="301"/>
      <c r="D450" s="301"/>
      <c r="E450" s="301"/>
      <c r="F450" s="301"/>
      <c r="G450" s="301"/>
      <c r="H450" s="301"/>
      <c r="I450" s="301"/>
      <c r="J450" s="301"/>
      <c r="K450" s="301"/>
      <c r="L450" s="301"/>
      <c r="M450" s="301"/>
      <c r="N450" s="301"/>
    </row>
    <row r="451" spans="1:14" ht="12.75" customHeight="1">
      <c r="A451" s="306"/>
      <c r="B451" s="307"/>
      <c r="C451" s="301"/>
      <c r="D451" s="301"/>
      <c r="E451" s="301"/>
      <c r="F451" s="301"/>
      <c r="G451" s="301"/>
      <c r="H451" s="301"/>
      <c r="I451" s="301"/>
      <c r="J451" s="301"/>
      <c r="K451" s="301"/>
      <c r="L451" s="301"/>
      <c r="M451" s="301"/>
      <c r="N451" s="301"/>
    </row>
    <row r="452" spans="1:14" ht="12.75" customHeight="1">
      <c r="A452" s="306"/>
      <c r="B452" s="307"/>
      <c r="C452" s="301"/>
      <c r="D452" s="301"/>
      <c r="E452" s="301"/>
      <c r="F452" s="301"/>
      <c r="G452" s="301"/>
      <c r="H452" s="301"/>
      <c r="I452" s="301"/>
      <c r="J452" s="301"/>
      <c r="K452" s="301"/>
      <c r="L452" s="301"/>
      <c r="M452" s="301"/>
      <c r="N452" s="301"/>
    </row>
    <row r="453" spans="1:14">
      <c r="A453" s="311"/>
      <c r="B453" s="312"/>
      <c r="C453" s="312"/>
      <c r="D453" s="312"/>
      <c r="E453" s="312"/>
      <c r="F453" s="312"/>
      <c r="G453" s="312"/>
      <c r="H453" s="312"/>
      <c r="I453" s="312"/>
      <c r="J453" s="312"/>
      <c r="K453" s="312"/>
      <c r="L453" s="312"/>
      <c r="M453" s="312"/>
      <c r="N453" s="312"/>
    </row>
    <row r="454" spans="1:14">
      <c r="A454" s="310"/>
      <c r="B454" s="310"/>
      <c r="C454" s="310"/>
      <c r="D454" s="310"/>
      <c r="E454" s="310"/>
      <c r="F454" s="310"/>
      <c r="G454" s="310"/>
      <c r="H454" s="310"/>
      <c r="I454" s="310"/>
      <c r="J454" s="310"/>
      <c r="K454" s="310"/>
      <c r="L454" s="310"/>
      <c r="M454" s="310"/>
      <c r="N454" s="310"/>
    </row>
    <row r="455" spans="1:14">
      <c r="A455" s="310"/>
      <c r="B455" s="310"/>
      <c r="C455" s="310"/>
      <c r="D455" s="310"/>
      <c r="E455" s="310"/>
      <c r="F455" s="310"/>
      <c r="G455" s="310"/>
      <c r="H455" s="310"/>
      <c r="I455" s="310"/>
      <c r="J455" s="310"/>
      <c r="K455" s="310"/>
      <c r="L455" s="310"/>
      <c r="M455" s="310"/>
      <c r="N455" s="310"/>
    </row>
    <row r="456" spans="1:14">
      <c r="A456" s="310"/>
      <c r="B456" s="310"/>
      <c r="C456" s="310"/>
      <c r="D456" s="310"/>
      <c r="E456" s="310"/>
      <c r="F456" s="310"/>
      <c r="G456" s="310"/>
      <c r="H456" s="310"/>
      <c r="I456" s="310"/>
      <c r="J456" s="310"/>
      <c r="K456" s="310"/>
      <c r="L456" s="310"/>
      <c r="M456" s="310"/>
      <c r="N456" s="310"/>
    </row>
    <row r="457" spans="1:14">
      <c r="A457" s="696"/>
      <c r="B457" s="696"/>
      <c r="C457" s="696"/>
      <c r="D457" s="696"/>
      <c r="E457" s="696"/>
      <c r="F457" s="696"/>
      <c r="G457" s="696"/>
      <c r="H457" s="696"/>
      <c r="I457" s="696"/>
      <c r="J457" s="696"/>
      <c r="K457" s="696"/>
      <c r="L457" s="696"/>
      <c r="M457" s="696"/>
      <c r="N457" s="454"/>
    </row>
  </sheetData>
  <mergeCells count="22">
    <mergeCell ref="P5:P7"/>
    <mergeCell ref="A457:M457"/>
    <mergeCell ref="J5:J7"/>
    <mergeCell ref="C5:C7"/>
    <mergeCell ref="D5:D7"/>
    <mergeCell ref="M5:M7"/>
    <mergeCell ref="N5:N7"/>
    <mergeCell ref="A231:P231"/>
    <mergeCell ref="A232:P232"/>
    <mergeCell ref="A233:P233"/>
    <mergeCell ref="A1:M1"/>
    <mergeCell ref="A2:M2"/>
    <mergeCell ref="A4:M4"/>
    <mergeCell ref="I5:I7"/>
    <mergeCell ref="K5:K7"/>
    <mergeCell ref="B5:B7"/>
    <mergeCell ref="H5:H7"/>
    <mergeCell ref="G5:G7"/>
    <mergeCell ref="F5:F7"/>
    <mergeCell ref="L5:L7"/>
    <mergeCell ref="E5:E7"/>
    <mergeCell ref="A3:N3"/>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38"/>
  <sheetViews>
    <sheetView zoomScaleNormal="100" zoomScaleSheetLayoutView="75" workbookViewId="0">
      <pane ySplit="17" topLeftCell="A120" activePane="bottomLeft" state="frozen"/>
      <selection pane="bottomLeft" sqref="A1:R1"/>
    </sheetView>
  </sheetViews>
  <sheetFormatPr defaultRowHeight="11.25"/>
  <cols>
    <col min="1" max="1" width="23.28515625" style="56" customWidth="1"/>
    <col min="2" max="18" width="11.7109375" style="56" customWidth="1"/>
    <col min="19" max="19" width="3.7109375" style="61" customWidth="1"/>
    <col min="20" max="20" width="11.7109375" style="56" customWidth="1"/>
    <col min="21" max="16384" width="9.140625" style="56"/>
  </cols>
  <sheetData>
    <row r="1" spans="1:20" s="55" customFormat="1" ht="15">
      <c r="A1" s="741" t="s">
        <v>0</v>
      </c>
      <c r="B1" s="741"/>
      <c r="C1" s="741"/>
      <c r="D1" s="741"/>
      <c r="E1" s="741"/>
      <c r="F1" s="741"/>
      <c r="G1" s="741"/>
      <c r="H1" s="741"/>
      <c r="I1" s="741"/>
      <c r="J1" s="741"/>
      <c r="K1" s="741"/>
      <c r="L1" s="741"/>
      <c r="M1" s="741"/>
      <c r="N1" s="741"/>
      <c r="O1" s="741"/>
      <c r="P1" s="730"/>
      <c r="Q1" s="730"/>
      <c r="R1" s="730"/>
      <c r="S1" s="68"/>
    </row>
    <row r="2" spans="1:20" s="55" customFormat="1" ht="12.75" customHeight="1">
      <c r="A2" s="730"/>
      <c r="B2" s="730"/>
      <c r="C2" s="730"/>
      <c r="D2" s="730"/>
      <c r="E2" s="730"/>
      <c r="F2" s="730"/>
      <c r="G2" s="730"/>
      <c r="H2" s="730"/>
      <c r="I2" s="730"/>
      <c r="J2" s="730"/>
      <c r="K2" s="730"/>
      <c r="L2" s="730"/>
      <c r="M2" s="730"/>
      <c r="N2" s="730"/>
      <c r="O2" s="730"/>
      <c r="P2" s="730"/>
      <c r="Q2" s="730"/>
      <c r="R2" s="730"/>
      <c r="S2" s="68"/>
    </row>
    <row r="3" spans="1:20" s="55" customFormat="1" ht="15">
      <c r="A3" s="739" t="s">
        <v>82</v>
      </c>
      <c r="B3" s="739"/>
      <c r="C3" s="739"/>
      <c r="D3" s="739"/>
      <c r="E3" s="739"/>
      <c r="F3" s="739"/>
      <c r="G3" s="739"/>
      <c r="H3" s="739"/>
      <c r="I3" s="739"/>
      <c r="J3" s="739"/>
      <c r="K3" s="739"/>
      <c r="L3" s="739"/>
      <c r="M3" s="739"/>
      <c r="N3" s="739"/>
      <c r="O3" s="739"/>
      <c r="P3" s="739"/>
      <c r="Q3" s="739"/>
      <c r="R3" s="739"/>
      <c r="S3" s="68"/>
    </row>
    <row r="4" spans="1:20" s="55" customFormat="1" ht="12.75" customHeight="1">
      <c r="A4" s="742"/>
      <c r="B4" s="712" t="s">
        <v>73</v>
      </c>
      <c r="C4" s="734" t="s">
        <v>65</v>
      </c>
      <c r="D4" s="734" t="s">
        <v>54</v>
      </c>
      <c r="E4" s="734" t="s">
        <v>55</v>
      </c>
      <c r="F4" s="734" t="s">
        <v>56</v>
      </c>
      <c r="G4" s="734" t="s">
        <v>57</v>
      </c>
      <c r="H4" s="734" t="s">
        <v>58</v>
      </c>
      <c r="I4" s="734" t="s">
        <v>233</v>
      </c>
      <c r="J4" s="734" t="s">
        <v>60</v>
      </c>
      <c r="K4" s="734" t="s">
        <v>61</v>
      </c>
      <c r="L4" s="734" t="s">
        <v>62</v>
      </c>
      <c r="M4" s="734" t="s">
        <v>63</v>
      </c>
      <c r="N4" s="712" t="s">
        <v>78</v>
      </c>
      <c r="O4" s="746" t="s">
        <v>287</v>
      </c>
      <c r="P4" s="747"/>
      <c r="Q4" s="748"/>
      <c r="R4" s="712" t="s">
        <v>564</v>
      </c>
      <c r="S4" s="68"/>
      <c r="T4" s="712" t="s">
        <v>417</v>
      </c>
    </row>
    <row r="5" spans="1:20" ht="12.75" customHeight="1">
      <c r="A5" s="743"/>
      <c r="B5" s="722"/>
      <c r="C5" s="735"/>
      <c r="D5" s="735"/>
      <c r="E5" s="735"/>
      <c r="F5" s="735"/>
      <c r="G5" s="735"/>
      <c r="H5" s="735"/>
      <c r="I5" s="735"/>
      <c r="J5" s="735"/>
      <c r="K5" s="735"/>
      <c r="L5" s="735"/>
      <c r="M5" s="735"/>
      <c r="N5" s="722"/>
      <c r="O5" s="744" t="s">
        <v>56</v>
      </c>
      <c r="P5" s="734" t="s">
        <v>60</v>
      </c>
      <c r="Q5" s="724" t="s">
        <v>83</v>
      </c>
      <c r="R5" s="722"/>
      <c r="T5" s="722"/>
    </row>
    <row r="6" spans="1:20" ht="12.75" customHeight="1">
      <c r="A6" s="743"/>
      <c r="B6" s="722"/>
      <c r="C6" s="735"/>
      <c r="D6" s="735"/>
      <c r="E6" s="735"/>
      <c r="F6" s="735"/>
      <c r="G6" s="735"/>
      <c r="H6" s="735"/>
      <c r="I6" s="735"/>
      <c r="J6" s="735"/>
      <c r="K6" s="735"/>
      <c r="L6" s="735"/>
      <c r="M6" s="735"/>
      <c r="N6" s="722"/>
      <c r="O6" s="745"/>
      <c r="P6" s="735"/>
      <c r="Q6" s="740"/>
      <c r="R6" s="722"/>
      <c r="T6" s="722"/>
    </row>
    <row r="7" spans="1:20" ht="12.75" customHeight="1">
      <c r="A7" s="743"/>
      <c r="B7" s="145" t="s">
        <v>39</v>
      </c>
      <c r="C7" s="146" t="s">
        <v>39</v>
      </c>
      <c r="D7" s="146" t="s">
        <v>39</v>
      </c>
      <c r="E7" s="146" t="s">
        <v>39</v>
      </c>
      <c r="F7" s="146" t="s">
        <v>39</v>
      </c>
      <c r="G7" s="146" t="s">
        <v>39</v>
      </c>
      <c r="H7" s="146" t="s">
        <v>39</v>
      </c>
      <c r="I7" s="146" t="s">
        <v>39</v>
      </c>
      <c r="J7" s="146" t="s">
        <v>39</v>
      </c>
      <c r="K7" s="146" t="s">
        <v>39</v>
      </c>
      <c r="L7" s="146" t="s">
        <v>39</v>
      </c>
      <c r="M7" s="146" t="s">
        <v>39</v>
      </c>
      <c r="N7" s="145" t="s">
        <v>39</v>
      </c>
      <c r="O7" s="148" t="s">
        <v>39</v>
      </c>
      <c r="P7" s="146" t="s">
        <v>39</v>
      </c>
      <c r="Q7" s="147" t="s">
        <v>39</v>
      </c>
      <c r="R7" s="145" t="s">
        <v>39</v>
      </c>
      <c r="T7" s="446" t="s">
        <v>39</v>
      </c>
    </row>
    <row r="8" spans="1:20" ht="12.75" customHeight="1">
      <c r="A8" s="282" t="s">
        <v>41</v>
      </c>
      <c r="B8" s="164">
        <f>SUM(B18:B29)</f>
        <v>19620.774484999998</v>
      </c>
      <c r="C8" s="165">
        <f t="shared" ref="C8:Q8" si="0">SUM(C18:C29)</f>
        <v>2470.7933899999998</v>
      </c>
      <c r="D8" s="165">
        <f t="shared" si="0"/>
        <v>174.50517500000001</v>
      </c>
      <c r="E8" s="165">
        <f t="shared" si="0"/>
        <v>19.792114000000002</v>
      </c>
      <c r="F8" s="165">
        <f t="shared" si="0"/>
        <v>11.833816999999954</v>
      </c>
      <c r="G8" s="165">
        <f t="shared" si="0"/>
        <v>0</v>
      </c>
      <c r="H8" s="165">
        <f t="shared" si="0"/>
        <v>0</v>
      </c>
      <c r="I8" s="165">
        <f t="shared" si="0"/>
        <v>117.235033</v>
      </c>
      <c r="J8" s="165">
        <f t="shared" si="0"/>
        <v>194.485739</v>
      </c>
      <c r="K8" s="165">
        <f t="shared" si="0"/>
        <v>199.78795999999997</v>
      </c>
      <c r="L8" s="165">
        <f t="shared" si="0"/>
        <v>1.178496</v>
      </c>
      <c r="M8" s="165">
        <f t="shared" si="0"/>
        <v>213.195393</v>
      </c>
      <c r="N8" s="164">
        <f t="shared" si="0"/>
        <v>3402.8071169999994</v>
      </c>
      <c r="O8" s="166">
        <f t="shared" si="0"/>
        <v>1984.6017919999997</v>
      </c>
      <c r="P8" s="165">
        <f t="shared" si="0"/>
        <v>259.44004799999999</v>
      </c>
      <c r="Q8" s="167">
        <f t="shared" si="0"/>
        <v>37.178229999999999</v>
      </c>
      <c r="R8" s="168">
        <f>SUM(R18:R29)</f>
        <v>25304.801671999998</v>
      </c>
      <c r="T8" s="164" t="str">
        <f>IF(SUM(T18:T29)=0,"n.a.",SUM(T18:T29))</f>
        <v>n.a.</v>
      </c>
    </row>
    <row r="9" spans="1:20" ht="12.75" customHeight="1">
      <c r="A9" s="86" t="s">
        <v>42</v>
      </c>
      <c r="B9" s="60">
        <f>SUM(B30:B41)</f>
        <v>17423.877746000002</v>
      </c>
      <c r="C9" s="58">
        <f t="shared" ref="C9:R9" si="1">SUM(C30:C41)</f>
        <v>2114.6980440000002</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287.95478100000003</v>
      </c>
      <c r="L9" s="58">
        <f t="shared" si="1"/>
        <v>1.2983020000000001</v>
      </c>
      <c r="M9" s="58">
        <f t="shared" si="1"/>
        <v>136.71096900000001</v>
      </c>
      <c r="N9" s="60">
        <f t="shared" si="1"/>
        <v>3358.2061889999995</v>
      </c>
      <c r="O9" s="66">
        <f t="shared" si="1"/>
        <v>1984.5970519999996</v>
      </c>
      <c r="P9" s="58">
        <f t="shared" si="1"/>
        <v>269.13761899999997</v>
      </c>
      <c r="Q9" s="67">
        <f t="shared" si="1"/>
        <v>31.568296000000004</v>
      </c>
      <c r="R9" s="59">
        <f t="shared" si="1"/>
        <v>23067.386901999998</v>
      </c>
      <c r="S9" s="69"/>
      <c r="T9" s="60" t="str">
        <f>IF(SUM(T30:T41)=0,"n.a.",SUM(T18:T29))</f>
        <v>n.a.</v>
      </c>
    </row>
    <row r="10" spans="1:20" ht="12.75" customHeight="1">
      <c r="A10" s="86" t="s">
        <v>43</v>
      </c>
      <c r="B10" s="60">
        <f>SUM(B42:B53)</f>
        <v>15761.396123999999</v>
      </c>
      <c r="C10" s="58">
        <f t="shared" ref="C10:R10" si="2">SUM(C42:C53)</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220.21985100000003</v>
      </c>
      <c r="K10" s="58">
        <f t="shared" si="2"/>
        <v>428.68050799999992</v>
      </c>
      <c r="L10" s="58">
        <f t="shared" si="2"/>
        <v>2.5276880000000004</v>
      </c>
      <c r="M10" s="58">
        <f t="shared" si="2"/>
        <v>41.777940000000001</v>
      </c>
      <c r="N10" s="60">
        <f t="shared" si="2"/>
        <v>3304.752125</v>
      </c>
      <c r="O10" s="66">
        <f t="shared" si="2"/>
        <v>1984.5965519999997</v>
      </c>
      <c r="P10" s="58">
        <f t="shared" si="2"/>
        <v>266.532127</v>
      </c>
      <c r="Q10" s="67">
        <f t="shared" si="2"/>
        <v>37.964431999999995</v>
      </c>
      <c r="R10" s="169">
        <f t="shared" si="2"/>
        <v>21355.241360000004</v>
      </c>
      <c r="S10" s="69"/>
      <c r="T10" s="60" t="str">
        <f>IF(SUM(T42:T53)=0,"n.a.",SUM(T18:T29))</f>
        <v>n.a.</v>
      </c>
    </row>
    <row r="11" spans="1:20" ht="12.75" customHeight="1">
      <c r="A11" s="86" t="s">
        <v>44</v>
      </c>
      <c r="B11" s="60">
        <f>SUM(B54:B65)</f>
        <v>14816.783492</v>
      </c>
      <c r="C11" s="58">
        <f t="shared" ref="C11:R11" si="3">SUM(C54:C65)</f>
        <v>2458.8574610000001</v>
      </c>
      <c r="D11" s="58">
        <f t="shared" si="3"/>
        <v>131.18120000000002</v>
      </c>
      <c r="E11" s="58">
        <f t="shared" si="3"/>
        <v>20.341220000000003</v>
      </c>
      <c r="F11" s="58">
        <f t="shared" si="3"/>
        <v>2.2797559999999635</v>
      </c>
      <c r="G11" s="58">
        <f t="shared" si="3"/>
        <v>0</v>
      </c>
      <c r="H11" s="58">
        <f t="shared" si="3"/>
        <v>0</v>
      </c>
      <c r="I11" s="58">
        <f t="shared" si="3"/>
        <v>60.992594000000011</v>
      </c>
      <c r="J11" s="58">
        <f t="shared" si="3"/>
        <v>47.087578000000001</v>
      </c>
      <c r="K11" s="58">
        <f t="shared" si="3"/>
        <v>337.16608000000002</v>
      </c>
      <c r="L11" s="58">
        <f t="shared" si="3"/>
        <v>2.1547E-2</v>
      </c>
      <c r="M11" s="58">
        <f t="shared" si="3"/>
        <v>61.470380000000006</v>
      </c>
      <c r="N11" s="60">
        <f t="shared" si="3"/>
        <v>3119.3978159999997</v>
      </c>
      <c r="O11" s="66">
        <f t="shared" si="3"/>
        <v>1984.6088679999998</v>
      </c>
      <c r="P11" s="58">
        <f t="shared" si="3"/>
        <v>260.35098499999998</v>
      </c>
      <c r="Q11" s="67">
        <f t="shared" si="3"/>
        <v>38.853711000000004</v>
      </c>
      <c r="R11" s="169">
        <f t="shared" si="3"/>
        <v>20219.994871999999</v>
      </c>
      <c r="S11" s="69"/>
      <c r="T11" s="60" t="str">
        <f>IF(SUM(T54:T65)=0,"n.a.",SUM(T18:T29))</f>
        <v>n.a.</v>
      </c>
    </row>
    <row r="12" spans="1:20" ht="12.75" customHeight="1">
      <c r="A12" s="86" t="s">
        <v>171</v>
      </c>
      <c r="B12" s="60">
        <f>SUM(B66:B77)</f>
        <v>15152.291744999999</v>
      </c>
      <c r="C12" s="58">
        <f t="shared" ref="C12:R12" si="4">SUM(C66:C77)</f>
        <v>2111.6785199999999</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2818.3592979999994</v>
      </c>
      <c r="O12" s="66">
        <f t="shared" si="4"/>
        <v>1984.6054869999998</v>
      </c>
      <c r="P12" s="58">
        <f t="shared" si="4"/>
        <v>260.52369199999998</v>
      </c>
      <c r="Q12" s="67">
        <f t="shared" si="4"/>
        <v>50.081422999999994</v>
      </c>
      <c r="R12" s="169">
        <f t="shared" si="4"/>
        <v>20265.861644999997</v>
      </c>
      <c r="S12" s="69"/>
      <c r="T12" s="60" t="str">
        <f>IF(SUM(T66:T77)=0,"n.a.",SUM(T18:T29))</f>
        <v>n.a.</v>
      </c>
    </row>
    <row r="13" spans="1:20" ht="12.75" customHeight="1">
      <c r="A13" s="86" t="s">
        <v>214</v>
      </c>
      <c r="B13" s="60">
        <f>SUM(B78:B89)</f>
        <v>13891.265395000002</v>
      </c>
      <c r="C13" s="58">
        <f t="shared" ref="C13:R13" si="5">SUM(C78:C89)</f>
        <v>1989.214187</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2628.4255649999996</v>
      </c>
      <c r="O13" s="66">
        <f t="shared" si="5"/>
        <v>1984.6060289999996</v>
      </c>
      <c r="P13" s="58">
        <f t="shared" si="5"/>
        <v>264.52539899999999</v>
      </c>
      <c r="Q13" s="67">
        <f t="shared" si="5"/>
        <v>57.612249000000006</v>
      </c>
      <c r="R13" s="169">
        <f t="shared" si="5"/>
        <v>18826.434636999998</v>
      </c>
      <c r="S13" s="69"/>
      <c r="T13" s="60">
        <f>IF(SUM(T78:T89)=0,"n.a.",SUM(T78:T89))</f>
        <v>80112.764718000006</v>
      </c>
    </row>
    <row r="14" spans="1:20" ht="12.75" customHeight="1">
      <c r="A14" s="86" t="s">
        <v>288</v>
      </c>
      <c r="B14" s="60">
        <f t="shared" ref="B14:R14" si="6">SUM(B90:B101)</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274.18343700000003</v>
      </c>
      <c r="L14" s="58">
        <f t="shared" si="6"/>
        <v>6.8458000000000005E-2</v>
      </c>
      <c r="M14" s="58">
        <f t="shared" si="6"/>
        <v>165.028201</v>
      </c>
      <c r="N14" s="60">
        <f t="shared" si="6"/>
        <v>3385.0534240000002</v>
      </c>
      <c r="O14" s="66">
        <f t="shared" si="6"/>
        <v>1984.5965519999997</v>
      </c>
      <c r="P14" s="58">
        <f t="shared" si="6"/>
        <v>262.29882100000003</v>
      </c>
      <c r="Q14" s="67">
        <f t="shared" si="6"/>
        <v>21.307224000000005</v>
      </c>
      <c r="R14" s="169">
        <f t="shared" si="6"/>
        <v>18457.112843999999</v>
      </c>
      <c r="S14" s="69"/>
      <c r="T14" s="60">
        <f>IF(SUM(T90:T101)=0,"n.a.",SUM(T90:T101))</f>
        <v>113312.369391</v>
      </c>
    </row>
    <row r="15" spans="1:20" ht="12.75" customHeight="1">
      <c r="A15" s="86" t="s">
        <v>635</v>
      </c>
      <c r="B15" s="60">
        <f>SUM(B102:B113)</f>
        <v>13034.374884999999</v>
      </c>
      <c r="C15" s="58">
        <f>SUM(C102:C113)</f>
        <v>2285.088499</v>
      </c>
      <c r="D15" s="58">
        <f t="shared" ref="D15:R15" si="7">SUM(D102:D113)</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267.94454399999995</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9">
        <f t="shared" si="7"/>
        <v>18811.737653</v>
      </c>
      <c r="S15" s="69"/>
      <c r="T15" s="60">
        <f>SUM(T102:T113)</f>
        <v>134110.59804099999</v>
      </c>
    </row>
    <row r="16" spans="1:20" ht="12.75" customHeight="1">
      <c r="A16" s="86" t="s">
        <v>705</v>
      </c>
      <c r="B16" s="60">
        <f t="shared" ref="B16:R16" si="8">SUM(B114:B125)</f>
        <v>14739.224239000001</v>
      </c>
      <c r="C16" s="58">
        <f t="shared" si="8"/>
        <v>2672.7904060000001</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265.90285900000003</v>
      </c>
      <c r="L16" s="58">
        <f t="shared" si="8"/>
        <v>0.48228899999999997</v>
      </c>
      <c r="M16" s="58">
        <f t="shared" si="8"/>
        <v>464.15798700000005</v>
      </c>
      <c r="N16" s="60">
        <f t="shared" si="8"/>
        <v>3956.6032140000002</v>
      </c>
      <c r="O16" s="66">
        <f t="shared" si="8"/>
        <v>1984.5993519999997</v>
      </c>
      <c r="P16" s="58">
        <f t="shared" si="8"/>
        <v>259.68633</v>
      </c>
      <c r="Q16" s="67">
        <f t="shared" si="8"/>
        <v>36.322950000000006</v>
      </c>
      <c r="R16" s="169">
        <f t="shared" si="8"/>
        <v>20976.436085000001</v>
      </c>
      <c r="S16" s="69"/>
      <c r="T16" s="60">
        <f>SUM(T114:T125)</f>
        <v>162610.03195599999</v>
      </c>
    </row>
    <row r="17" spans="1:20" ht="12.75" customHeight="1">
      <c r="A17" s="378"/>
      <c r="B17" s="138"/>
      <c r="C17" s="137"/>
      <c r="D17" s="137"/>
      <c r="E17" s="137"/>
      <c r="F17" s="137"/>
      <c r="G17" s="137"/>
      <c r="H17" s="137"/>
      <c r="I17" s="137"/>
      <c r="J17" s="137"/>
      <c r="K17" s="137"/>
      <c r="L17" s="137"/>
      <c r="M17" s="137"/>
      <c r="N17" s="139"/>
      <c r="O17" s="170"/>
      <c r="P17" s="137"/>
      <c r="Q17" s="171"/>
      <c r="R17" s="172"/>
      <c r="S17" s="69"/>
      <c r="T17" s="138"/>
    </row>
    <row r="18" spans="1:20" ht="12.75" customHeight="1">
      <c r="A18" s="194">
        <v>40360</v>
      </c>
      <c r="B18" s="62">
        <v>2291.081639</v>
      </c>
      <c r="C18" s="63">
        <v>259.67793900000004</v>
      </c>
      <c r="D18" s="63">
        <v>21.984484000000002</v>
      </c>
      <c r="E18" s="63">
        <v>1.2351799999999999</v>
      </c>
      <c r="F18" s="63">
        <v>0.31033600000000661</v>
      </c>
      <c r="G18" s="63">
        <v>0</v>
      </c>
      <c r="H18" s="63">
        <v>0</v>
      </c>
      <c r="I18" s="63">
        <v>1.35</v>
      </c>
      <c r="J18" s="63">
        <v>26.317790000000002</v>
      </c>
      <c r="K18" s="63">
        <v>1.8480680000000009</v>
      </c>
      <c r="L18" s="63">
        <v>0.15934100000000001</v>
      </c>
      <c r="M18" s="63">
        <v>21.431850999999998</v>
      </c>
      <c r="N18" s="372">
        <f>SUM(C18:M18)</f>
        <v>334.31498900000008</v>
      </c>
      <c r="O18" s="127">
        <v>165.38304600000001</v>
      </c>
      <c r="P18" s="63">
        <v>21.620004000000002</v>
      </c>
      <c r="Q18" s="128">
        <v>1.716283</v>
      </c>
      <c r="R18" s="173">
        <f>SUM(B18,N18,O18,P18,Q18)</f>
        <v>2814.115961</v>
      </c>
      <c r="S18" s="69"/>
      <c r="T18" s="126" t="s">
        <v>293</v>
      </c>
    </row>
    <row r="19" spans="1:20" ht="12.75" customHeight="1">
      <c r="A19" s="194">
        <v>40391</v>
      </c>
      <c r="B19" s="60">
        <v>1713.5317800000003</v>
      </c>
      <c r="C19" s="58">
        <v>271.53399899999994</v>
      </c>
      <c r="D19" s="58">
        <v>22.725868000000002</v>
      </c>
      <c r="E19" s="58">
        <v>2.5306969999999995</v>
      </c>
      <c r="F19" s="58">
        <v>0.19180499999998801</v>
      </c>
      <c r="G19" s="58">
        <v>0</v>
      </c>
      <c r="H19" s="58">
        <v>0</v>
      </c>
      <c r="I19" s="58">
        <v>2.1572309999999999</v>
      </c>
      <c r="J19" s="58">
        <v>12.705941999999999</v>
      </c>
      <c r="K19" s="58">
        <v>30.968297999999994</v>
      </c>
      <c r="L19" s="58">
        <v>0.104726</v>
      </c>
      <c r="M19" s="58">
        <v>21.62086</v>
      </c>
      <c r="N19" s="373">
        <f t="shared" ref="N19:N82" si="9">SUM(C19:M19)</f>
        <v>364.53942599999993</v>
      </c>
      <c r="O19" s="66">
        <v>165.38353599999999</v>
      </c>
      <c r="P19" s="58">
        <v>21.620004000000002</v>
      </c>
      <c r="Q19" s="70">
        <v>3.0804149999999999</v>
      </c>
      <c r="R19" s="169">
        <f t="shared" ref="R19:R82" si="10">SUM(B19,N19,O19,P19,Q19)</f>
        <v>2268.1551609999997</v>
      </c>
      <c r="T19" s="124" t="s">
        <v>293</v>
      </c>
    </row>
    <row r="20" spans="1:20" ht="12.75" customHeight="1">
      <c r="A20" s="194">
        <v>40422</v>
      </c>
      <c r="B20" s="60">
        <v>1541.2157149999998</v>
      </c>
      <c r="C20" s="58">
        <v>263.26659000000001</v>
      </c>
      <c r="D20" s="58">
        <v>14.219177999999999</v>
      </c>
      <c r="E20" s="58">
        <v>2.0876999999999999</v>
      </c>
      <c r="F20" s="58">
        <v>0.1511939999999754</v>
      </c>
      <c r="G20" s="58">
        <v>0</v>
      </c>
      <c r="H20" s="58">
        <v>0</v>
      </c>
      <c r="I20" s="58">
        <v>2.4932099999999999</v>
      </c>
      <c r="J20" s="58">
        <v>29.929027999999999</v>
      </c>
      <c r="K20" s="58">
        <v>24.335292999999979</v>
      </c>
      <c r="L20" s="58">
        <v>0.11894399999999999</v>
      </c>
      <c r="M20" s="58">
        <v>26.764911999999999</v>
      </c>
      <c r="N20" s="373">
        <f t="shared" si="9"/>
        <v>363.36604899999992</v>
      </c>
      <c r="O20" s="66">
        <v>165.38304600000001</v>
      </c>
      <c r="P20" s="58">
        <v>21.620004000000002</v>
      </c>
      <c r="Q20" s="70">
        <v>0.43725599999999998</v>
      </c>
      <c r="R20" s="169">
        <f t="shared" si="10"/>
        <v>2092.02207</v>
      </c>
      <c r="T20" s="124" t="s">
        <v>293</v>
      </c>
    </row>
    <row r="21" spans="1:20" ht="12.75" customHeight="1">
      <c r="A21" s="194">
        <v>40452</v>
      </c>
      <c r="B21" s="60">
        <v>1623.6215560000003</v>
      </c>
      <c r="C21" s="58">
        <v>252.21805099999997</v>
      </c>
      <c r="D21" s="58">
        <v>16.734527999999997</v>
      </c>
      <c r="E21" s="58">
        <v>1.3872139999999999</v>
      </c>
      <c r="F21" s="58">
        <v>7.7492009999999993</v>
      </c>
      <c r="G21" s="58">
        <v>0</v>
      </c>
      <c r="H21" s="58">
        <v>0</v>
      </c>
      <c r="I21" s="58">
        <v>1.2551399999999999</v>
      </c>
      <c r="J21" s="58">
        <v>10.960169</v>
      </c>
      <c r="K21" s="58">
        <v>9.3973850000000034</v>
      </c>
      <c r="L21" s="58">
        <v>7.9342999999999983E-2</v>
      </c>
      <c r="M21" s="58">
        <v>37.103148000000004</v>
      </c>
      <c r="N21" s="373">
        <f t="shared" si="9"/>
        <v>336.8841789999999</v>
      </c>
      <c r="O21" s="66">
        <v>165.38304600000001</v>
      </c>
      <c r="P21" s="58">
        <v>21.620004000000002</v>
      </c>
      <c r="Q21" s="70">
        <v>1.164175</v>
      </c>
      <c r="R21" s="169">
        <f t="shared" si="10"/>
        <v>2148.6729599999999</v>
      </c>
      <c r="T21" s="124" t="s">
        <v>293</v>
      </c>
    </row>
    <row r="22" spans="1:20" ht="12.75" customHeight="1">
      <c r="A22" s="194">
        <v>40483</v>
      </c>
      <c r="B22" s="60">
        <v>1967.4212700000003</v>
      </c>
      <c r="C22" s="58">
        <v>96.682192999999998</v>
      </c>
      <c r="D22" s="58">
        <v>20.677544000000001</v>
      </c>
      <c r="E22" s="58">
        <v>1.4971000000000001</v>
      </c>
      <c r="F22" s="58">
        <v>2.5548900000000003</v>
      </c>
      <c r="G22" s="58">
        <v>0</v>
      </c>
      <c r="H22" s="58">
        <v>0</v>
      </c>
      <c r="I22" s="58">
        <v>3.0123039999999994</v>
      </c>
      <c r="J22" s="58">
        <v>21.855335000000004</v>
      </c>
      <c r="K22" s="58">
        <v>16.300695000000005</v>
      </c>
      <c r="L22" s="58">
        <v>0.103764</v>
      </c>
      <c r="M22" s="58">
        <v>20.532319999999999</v>
      </c>
      <c r="N22" s="373">
        <f t="shared" si="9"/>
        <v>183.21614500000001</v>
      </c>
      <c r="O22" s="66">
        <v>165.38304600000001</v>
      </c>
      <c r="P22" s="58">
        <v>21.620004000000002</v>
      </c>
      <c r="Q22" s="70">
        <v>4.4905509999999991</v>
      </c>
      <c r="R22" s="169">
        <f t="shared" si="10"/>
        <v>2342.1310159999998</v>
      </c>
      <c r="T22" s="124" t="s">
        <v>293</v>
      </c>
    </row>
    <row r="23" spans="1:20" ht="12.75" customHeight="1">
      <c r="A23" s="194">
        <v>40513</v>
      </c>
      <c r="B23" s="60">
        <v>1860.831723</v>
      </c>
      <c r="C23" s="58">
        <v>234.42487999999997</v>
      </c>
      <c r="D23" s="58">
        <v>0.10852500000000001</v>
      </c>
      <c r="E23" s="58">
        <v>3.8811729999999995</v>
      </c>
      <c r="F23" s="58">
        <v>6.6606000000007271E-2</v>
      </c>
      <c r="G23" s="58">
        <v>0</v>
      </c>
      <c r="H23" s="58">
        <v>0</v>
      </c>
      <c r="I23" s="58">
        <v>2.3214220000000001</v>
      </c>
      <c r="J23" s="58">
        <v>8.2495200000000004</v>
      </c>
      <c r="K23" s="58">
        <v>8.8874710000000068</v>
      </c>
      <c r="L23" s="58">
        <v>6.0323999999999996E-2</v>
      </c>
      <c r="M23" s="58">
        <v>18.516660999999999</v>
      </c>
      <c r="N23" s="373">
        <f t="shared" si="9"/>
        <v>276.51658199999997</v>
      </c>
      <c r="O23" s="66">
        <v>165.38304600000001</v>
      </c>
      <c r="P23" s="58">
        <v>21.620004000000002</v>
      </c>
      <c r="Q23" s="70">
        <v>2.6893590000000001</v>
      </c>
      <c r="R23" s="169">
        <f t="shared" si="10"/>
        <v>2327.0407139999998</v>
      </c>
      <c r="T23" s="124" t="s">
        <v>293</v>
      </c>
    </row>
    <row r="24" spans="1:20" ht="12.75" customHeight="1">
      <c r="A24" s="194">
        <v>40544</v>
      </c>
      <c r="B24" s="60">
        <v>1110.633069</v>
      </c>
      <c r="C24" s="58">
        <v>198.08586199999999</v>
      </c>
      <c r="D24" s="58">
        <v>2.1000000000000001E-2</v>
      </c>
      <c r="E24" s="58">
        <v>0.80990000000000006</v>
      </c>
      <c r="F24" s="58">
        <v>6.600700000001325E-2</v>
      </c>
      <c r="G24" s="58">
        <v>0</v>
      </c>
      <c r="H24" s="58">
        <v>0</v>
      </c>
      <c r="I24" s="58">
        <v>0.78025</v>
      </c>
      <c r="J24" s="58">
        <v>4.2393009999999993</v>
      </c>
      <c r="K24" s="58">
        <v>13.192841999999997</v>
      </c>
      <c r="L24" s="58">
        <v>0.12943499999999999</v>
      </c>
      <c r="M24" s="58">
        <v>7.0156739999999997</v>
      </c>
      <c r="N24" s="373">
        <f t="shared" si="9"/>
        <v>224.34027099999997</v>
      </c>
      <c r="O24" s="66">
        <v>165.38304600000001</v>
      </c>
      <c r="P24" s="58">
        <v>21.620004000000002</v>
      </c>
      <c r="Q24" s="70">
        <v>2.520915</v>
      </c>
      <c r="R24" s="169">
        <f t="shared" si="10"/>
        <v>1524.4973050000001</v>
      </c>
      <c r="T24" s="124" t="s">
        <v>293</v>
      </c>
    </row>
    <row r="25" spans="1:20" ht="12.75" customHeight="1">
      <c r="A25" s="194">
        <v>40575</v>
      </c>
      <c r="B25" s="60">
        <v>1313.5037340000001</v>
      </c>
      <c r="C25" s="58">
        <v>232.982213</v>
      </c>
      <c r="D25" s="58">
        <v>1.8679999999999999E-2</v>
      </c>
      <c r="E25" s="58">
        <v>2.9076300000000002</v>
      </c>
      <c r="F25" s="58">
        <v>0.10199900000000639</v>
      </c>
      <c r="G25" s="58">
        <v>0</v>
      </c>
      <c r="H25" s="58">
        <v>0</v>
      </c>
      <c r="I25" s="58">
        <v>0.4</v>
      </c>
      <c r="J25" s="58">
        <v>11.707573999999999</v>
      </c>
      <c r="K25" s="58">
        <v>13.773380999999999</v>
      </c>
      <c r="L25" s="58">
        <v>6.8358000000000002E-2</v>
      </c>
      <c r="M25" s="58">
        <v>13.266097</v>
      </c>
      <c r="N25" s="373">
        <f t="shared" si="9"/>
        <v>275.225932</v>
      </c>
      <c r="O25" s="66">
        <v>165.38304600000001</v>
      </c>
      <c r="P25" s="58">
        <v>21.620004000000002</v>
      </c>
      <c r="Q25" s="70">
        <v>4.4344539999999997</v>
      </c>
      <c r="R25" s="169">
        <f t="shared" si="10"/>
        <v>1780.1671700000002</v>
      </c>
      <c r="T25" s="124" t="s">
        <v>293</v>
      </c>
    </row>
    <row r="26" spans="1:20" ht="12.75" customHeight="1">
      <c r="A26" s="194">
        <v>40603</v>
      </c>
      <c r="B26" s="60">
        <v>1601.3638530000001</v>
      </c>
      <c r="C26" s="58">
        <v>104.92669700000002</v>
      </c>
      <c r="D26" s="58">
        <v>2.0199999999999999E-2</v>
      </c>
      <c r="E26" s="58">
        <v>0.54200000000000004</v>
      </c>
      <c r="F26" s="58">
        <v>0.26699499999998011</v>
      </c>
      <c r="G26" s="58">
        <v>0</v>
      </c>
      <c r="H26" s="58">
        <v>0</v>
      </c>
      <c r="I26" s="58">
        <v>32.034441000000001</v>
      </c>
      <c r="J26" s="58">
        <v>3.6194799999999998</v>
      </c>
      <c r="K26" s="58">
        <v>11.400220999999995</v>
      </c>
      <c r="L26" s="58">
        <v>0.162721</v>
      </c>
      <c r="M26" s="58">
        <v>33.554304999999999</v>
      </c>
      <c r="N26" s="373">
        <f t="shared" si="9"/>
        <v>186.52706000000001</v>
      </c>
      <c r="O26" s="66">
        <v>165.38304600000001</v>
      </c>
      <c r="P26" s="58">
        <v>21.620004000000002</v>
      </c>
      <c r="Q26" s="70">
        <v>2.1363310000000002</v>
      </c>
      <c r="R26" s="169">
        <f t="shared" si="10"/>
        <v>1977.0302940000001</v>
      </c>
      <c r="T26" s="124" t="s">
        <v>293</v>
      </c>
    </row>
    <row r="27" spans="1:20" ht="12.75" customHeight="1">
      <c r="A27" s="194">
        <v>40634</v>
      </c>
      <c r="B27" s="60">
        <v>1632.453974</v>
      </c>
      <c r="C27" s="58">
        <v>180.20967100000001</v>
      </c>
      <c r="D27" s="58">
        <v>21.667463999999999</v>
      </c>
      <c r="E27" s="58">
        <v>2.0055999999999998</v>
      </c>
      <c r="F27" s="58">
        <v>6.9000999999985879E-2</v>
      </c>
      <c r="G27" s="58">
        <v>0</v>
      </c>
      <c r="H27" s="58">
        <v>0</v>
      </c>
      <c r="I27" s="58">
        <v>31.14152</v>
      </c>
      <c r="J27" s="58">
        <v>5.0729109999999995</v>
      </c>
      <c r="K27" s="58">
        <v>30.822000000000003</v>
      </c>
      <c r="L27" s="58">
        <v>0.10561600000000002</v>
      </c>
      <c r="M27" s="58">
        <v>3.1702419999999987</v>
      </c>
      <c r="N27" s="373">
        <f t="shared" si="9"/>
        <v>274.26402499999995</v>
      </c>
      <c r="O27" s="66">
        <v>165.38304600000001</v>
      </c>
      <c r="P27" s="58">
        <v>21.620004000000002</v>
      </c>
      <c r="Q27" s="70">
        <v>5.6351290000000001</v>
      </c>
      <c r="R27" s="169">
        <f t="shared" si="10"/>
        <v>2099.3561779999995</v>
      </c>
      <c r="T27" s="124" t="s">
        <v>293</v>
      </c>
    </row>
    <row r="28" spans="1:20" ht="12.75" customHeight="1">
      <c r="A28" s="194">
        <v>40664</v>
      </c>
      <c r="B28" s="60">
        <v>1475.9702519999998</v>
      </c>
      <c r="C28" s="58">
        <v>171.651614</v>
      </c>
      <c r="D28" s="58">
        <v>34.048303999999995</v>
      </c>
      <c r="E28" s="58">
        <v>0.43692000000000003</v>
      </c>
      <c r="F28" s="58">
        <v>0.19578500000000076</v>
      </c>
      <c r="G28" s="58">
        <v>0</v>
      </c>
      <c r="H28" s="58">
        <v>0</v>
      </c>
      <c r="I28" s="58">
        <v>39.629264999999997</v>
      </c>
      <c r="J28" s="58">
        <v>40.947071999999999</v>
      </c>
      <c r="K28" s="58">
        <v>2.2367430000000001</v>
      </c>
      <c r="L28" s="58">
        <v>7.8233000000000011E-2</v>
      </c>
      <c r="M28" s="58">
        <v>8.224126</v>
      </c>
      <c r="N28" s="373">
        <f t="shared" si="9"/>
        <v>297.44806199999999</v>
      </c>
      <c r="O28" s="66">
        <v>165.38304600000001</v>
      </c>
      <c r="P28" s="58">
        <v>21.620004000000002</v>
      </c>
      <c r="Q28" s="70">
        <v>4.1578369999999998</v>
      </c>
      <c r="R28" s="169">
        <f t="shared" si="10"/>
        <v>1964.5792009999998</v>
      </c>
      <c r="T28" s="124" t="s">
        <v>293</v>
      </c>
    </row>
    <row r="29" spans="1:20" ht="12.75" customHeight="1">
      <c r="A29" s="194">
        <v>40695</v>
      </c>
      <c r="B29" s="60">
        <v>1489.1459199999999</v>
      </c>
      <c r="C29" s="58">
        <v>205.13368100000002</v>
      </c>
      <c r="D29" s="58">
        <v>22.279400000000003</v>
      </c>
      <c r="E29" s="58">
        <v>0.47099999999999997</v>
      </c>
      <c r="F29" s="58">
        <v>0.10999799999999027</v>
      </c>
      <c r="G29" s="58">
        <v>0</v>
      </c>
      <c r="H29" s="58">
        <v>0</v>
      </c>
      <c r="I29" s="58">
        <v>0.66025</v>
      </c>
      <c r="J29" s="58">
        <v>18.881616999999999</v>
      </c>
      <c r="K29" s="58">
        <v>36.625563</v>
      </c>
      <c r="L29" s="58">
        <v>7.6909999999999999E-3</v>
      </c>
      <c r="M29" s="58">
        <v>1.9951970000000001</v>
      </c>
      <c r="N29" s="373">
        <f t="shared" si="9"/>
        <v>286.16439700000006</v>
      </c>
      <c r="O29" s="66">
        <v>165.38779600000001</v>
      </c>
      <c r="P29" s="58">
        <v>21.620004000000002</v>
      </c>
      <c r="Q29" s="70">
        <v>4.7155249999999995</v>
      </c>
      <c r="R29" s="169">
        <f t="shared" si="10"/>
        <v>1967.0336420000001</v>
      </c>
      <c r="T29" s="124" t="s">
        <v>293</v>
      </c>
    </row>
    <row r="30" spans="1:20" ht="12.75" customHeight="1">
      <c r="A30" s="194">
        <v>40725</v>
      </c>
      <c r="B30" s="60">
        <v>1292.7618310000003</v>
      </c>
      <c r="C30" s="58">
        <v>146.619845</v>
      </c>
      <c r="D30" s="58">
        <v>35.488978000000003</v>
      </c>
      <c r="E30" s="58">
        <v>5.2724409999999997</v>
      </c>
      <c r="F30" s="58">
        <v>9.5878999999968073E-2</v>
      </c>
      <c r="G30" s="58">
        <v>0</v>
      </c>
      <c r="H30" s="58">
        <v>0</v>
      </c>
      <c r="I30" s="58">
        <v>9.4917009999999991</v>
      </c>
      <c r="J30" s="58">
        <v>14.022088999999999</v>
      </c>
      <c r="K30" s="58">
        <v>12.379989999999999</v>
      </c>
      <c r="L30" s="58">
        <v>9.7289999999999998E-3</v>
      </c>
      <c r="M30" s="58">
        <v>3.6525780000000001</v>
      </c>
      <c r="N30" s="373">
        <f t="shared" si="9"/>
        <v>227.03322999999995</v>
      </c>
      <c r="O30" s="66">
        <v>165.38304600000001</v>
      </c>
      <c r="P30" s="58">
        <v>21.620004000000002</v>
      </c>
      <c r="Q30" s="70">
        <v>5.9648089999999989</v>
      </c>
      <c r="R30" s="169">
        <f t="shared" si="10"/>
        <v>1712.7629200000003</v>
      </c>
      <c r="T30" s="124" t="s">
        <v>293</v>
      </c>
    </row>
    <row r="31" spans="1:20" ht="12.75" customHeight="1">
      <c r="A31" s="194">
        <v>40756</v>
      </c>
      <c r="B31" s="60">
        <v>1538.8901289999999</v>
      </c>
      <c r="C31" s="71">
        <v>203.56531799999999</v>
      </c>
      <c r="D31" s="71">
        <v>64.718008999999995</v>
      </c>
      <c r="E31" s="71">
        <v>0.72880000000000011</v>
      </c>
      <c r="F31" s="71">
        <v>0.25449199999999905</v>
      </c>
      <c r="G31" s="58">
        <v>0</v>
      </c>
      <c r="H31" s="58">
        <v>0</v>
      </c>
      <c r="I31" s="71">
        <v>10.028947999999998</v>
      </c>
      <c r="J31" s="71">
        <v>24.031458000000001</v>
      </c>
      <c r="K31" s="71">
        <v>24.664330000000003</v>
      </c>
      <c r="L31" s="71">
        <v>1.008E-3</v>
      </c>
      <c r="M31" s="58">
        <v>4.2723430000000002</v>
      </c>
      <c r="N31" s="373">
        <f t="shared" si="9"/>
        <v>332.26470599999999</v>
      </c>
      <c r="O31" s="66">
        <v>165.383546</v>
      </c>
      <c r="P31" s="58">
        <v>21.620004000000002</v>
      </c>
      <c r="Q31" s="70">
        <v>10.186059999999999</v>
      </c>
      <c r="R31" s="169">
        <f t="shared" si="10"/>
        <v>2068.3444449999997</v>
      </c>
      <c r="T31" s="124" t="s">
        <v>293</v>
      </c>
    </row>
    <row r="32" spans="1:20" ht="12.75" customHeight="1">
      <c r="A32" s="194">
        <v>40787</v>
      </c>
      <c r="B32" s="60">
        <v>1720.0974470000001</v>
      </c>
      <c r="C32" s="71">
        <v>251.66514500000002</v>
      </c>
      <c r="D32" s="71">
        <v>16.804440000000003</v>
      </c>
      <c r="E32" s="71">
        <v>6.08E-2</v>
      </c>
      <c r="F32" s="71">
        <v>0.23400499999999624</v>
      </c>
      <c r="G32" s="58">
        <v>0</v>
      </c>
      <c r="H32" s="58">
        <v>0</v>
      </c>
      <c r="I32" s="71">
        <v>22.226429</v>
      </c>
      <c r="J32" s="71">
        <v>22.028291000000003</v>
      </c>
      <c r="K32" s="71">
        <v>31.215488000000008</v>
      </c>
      <c r="L32" s="71">
        <v>1.3440000000000001E-3</v>
      </c>
      <c r="M32" s="58">
        <v>2.6266219999999998</v>
      </c>
      <c r="N32" s="373">
        <f t="shared" si="9"/>
        <v>346.86256400000008</v>
      </c>
      <c r="O32" s="66">
        <v>165.38304600000001</v>
      </c>
      <c r="P32" s="58">
        <v>21.620004000000002</v>
      </c>
      <c r="Q32" s="70">
        <v>2.098589</v>
      </c>
      <c r="R32" s="169">
        <f t="shared" si="10"/>
        <v>2256.0616500000001</v>
      </c>
      <c r="T32" s="124" t="s">
        <v>293</v>
      </c>
    </row>
    <row r="33" spans="1:20" s="65" customFormat="1" ht="12.75" customHeight="1">
      <c r="A33" s="194">
        <v>40817</v>
      </c>
      <c r="B33" s="60">
        <v>1774.9585589999997</v>
      </c>
      <c r="C33" s="71">
        <v>170.59926600000003</v>
      </c>
      <c r="D33" s="71">
        <v>2.4500000000000001E-2</v>
      </c>
      <c r="E33" s="71">
        <v>8.3062749999999994</v>
      </c>
      <c r="F33" s="71">
        <v>0.26100899999997296</v>
      </c>
      <c r="G33" s="58">
        <v>0</v>
      </c>
      <c r="H33" s="58">
        <v>0</v>
      </c>
      <c r="I33" s="71">
        <v>3.4209309999999999</v>
      </c>
      <c r="J33" s="71">
        <v>11.344282999999999</v>
      </c>
      <c r="K33" s="71">
        <v>17.238378000000015</v>
      </c>
      <c r="L33" s="71">
        <v>3.307E-3</v>
      </c>
      <c r="M33" s="58">
        <v>5.2990329999999997</v>
      </c>
      <c r="N33" s="373">
        <f t="shared" si="9"/>
        <v>216.496982</v>
      </c>
      <c r="O33" s="66">
        <v>165.38304600000001</v>
      </c>
      <c r="P33" s="58">
        <v>21.620004000000002</v>
      </c>
      <c r="Q33" s="70">
        <v>2.959946</v>
      </c>
      <c r="R33" s="169">
        <f t="shared" si="10"/>
        <v>2181.4185369999996</v>
      </c>
      <c r="T33" s="124" t="s">
        <v>293</v>
      </c>
    </row>
    <row r="34" spans="1:20" s="65" customFormat="1" ht="12.75" customHeight="1">
      <c r="A34" s="194">
        <v>40848</v>
      </c>
      <c r="B34" s="60">
        <v>1366.7167339999999</v>
      </c>
      <c r="C34" s="71">
        <v>98.881383</v>
      </c>
      <c r="D34" s="71">
        <v>0.14229700000000001</v>
      </c>
      <c r="E34" s="71">
        <v>1.7840500000000001</v>
      </c>
      <c r="F34" s="71">
        <v>0.25600800000000845</v>
      </c>
      <c r="G34" s="58">
        <v>0</v>
      </c>
      <c r="H34" s="58">
        <v>0</v>
      </c>
      <c r="I34" s="71">
        <v>2.1666509999999999</v>
      </c>
      <c r="J34" s="71">
        <v>14.988595999999999</v>
      </c>
      <c r="K34" s="71">
        <v>2.4875769999999995</v>
      </c>
      <c r="L34" s="71">
        <v>2.114E-3</v>
      </c>
      <c r="M34" s="58">
        <v>3.5528729999999995</v>
      </c>
      <c r="N34" s="373">
        <f t="shared" si="9"/>
        <v>124.26154900000002</v>
      </c>
      <c r="O34" s="66">
        <v>165.38304600000001</v>
      </c>
      <c r="P34" s="58">
        <v>21.620004000000002</v>
      </c>
      <c r="Q34" s="70">
        <v>1.7476720000000001</v>
      </c>
      <c r="R34" s="169">
        <f t="shared" si="10"/>
        <v>1679.7290049999999</v>
      </c>
      <c r="T34" s="124" t="s">
        <v>293</v>
      </c>
    </row>
    <row r="35" spans="1:20" s="65" customFormat="1" ht="12.75" customHeight="1">
      <c r="A35" s="194">
        <v>40878</v>
      </c>
      <c r="B35" s="60">
        <v>1712.2396019999999</v>
      </c>
      <c r="C35" s="71">
        <v>195.06566100000001</v>
      </c>
      <c r="D35" s="71">
        <v>1.9399999999999997E-2</v>
      </c>
      <c r="E35" s="71">
        <v>0.86339900000000003</v>
      </c>
      <c r="F35" s="71">
        <v>0.21387500000000159</v>
      </c>
      <c r="G35" s="58">
        <v>0</v>
      </c>
      <c r="H35" s="58">
        <v>0</v>
      </c>
      <c r="I35" s="71">
        <v>0.72</v>
      </c>
      <c r="J35" s="71">
        <v>13.690158999999998</v>
      </c>
      <c r="K35" s="71">
        <v>10.430120000000001</v>
      </c>
      <c r="L35" s="71">
        <v>3.0724000000000005E-2</v>
      </c>
      <c r="M35" s="58">
        <v>1.948529</v>
      </c>
      <c r="N35" s="373">
        <f t="shared" si="9"/>
        <v>222.98186699999997</v>
      </c>
      <c r="O35" s="66">
        <v>165.38304600000001</v>
      </c>
      <c r="P35" s="58">
        <v>21.620004000000002</v>
      </c>
      <c r="Q35" s="70">
        <v>1.9148470000000002</v>
      </c>
      <c r="R35" s="169">
        <f t="shared" si="10"/>
        <v>2124.1393659999999</v>
      </c>
      <c r="T35" s="124" t="s">
        <v>293</v>
      </c>
    </row>
    <row r="36" spans="1:20" s="65" customFormat="1" ht="12.75" customHeight="1">
      <c r="A36" s="194">
        <v>40909</v>
      </c>
      <c r="B36" s="60">
        <v>1279.595335</v>
      </c>
      <c r="C36" s="71">
        <v>175.21715700000001</v>
      </c>
      <c r="D36" s="71">
        <v>0.13722200000000001</v>
      </c>
      <c r="E36" s="71">
        <v>1.605173</v>
      </c>
      <c r="F36" s="71">
        <v>0.13647399999999266</v>
      </c>
      <c r="G36" s="58">
        <v>0</v>
      </c>
      <c r="H36" s="58">
        <v>0</v>
      </c>
      <c r="I36" s="71">
        <v>26.490293000000001</v>
      </c>
      <c r="J36" s="71">
        <v>85.593720000000005</v>
      </c>
      <c r="K36" s="71">
        <v>30.379199</v>
      </c>
      <c r="L36" s="71">
        <v>7.4750000000000007E-3</v>
      </c>
      <c r="M36" s="58">
        <v>2.8590660000000003</v>
      </c>
      <c r="N36" s="373">
        <f t="shared" si="9"/>
        <v>322.42577900000003</v>
      </c>
      <c r="O36" s="66">
        <v>165.38304600000001</v>
      </c>
      <c r="P36" s="58">
        <v>22.950004</v>
      </c>
      <c r="Q36" s="70">
        <v>0.17199999999999999</v>
      </c>
      <c r="R36" s="169">
        <f t="shared" si="10"/>
        <v>1790.5261640000001</v>
      </c>
      <c r="T36" s="124" t="s">
        <v>293</v>
      </c>
    </row>
    <row r="37" spans="1:20" s="65" customFormat="1" ht="12.75" customHeight="1">
      <c r="A37" s="194">
        <v>40940</v>
      </c>
      <c r="B37" s="60">
        <v>1093.5881299999999</v>
      </c>
      <c r="C37" s="71">
        <v>253.33656999999997</v>
      </c>
      <c r="D37" s="71">
        <v>6.3652299999999995</v>
      </c>
      <c r="E37" s="71">
        <v>1.27515</v>
      </c>
      <c r="F37" s="71">
        <v>0.16360500000001821</v>
      </c>
      <c r="G37" s="58">
        <v>0</v>
      </c>
      <c r="H37" s="58">
        <v>0</v>
      </c>
      <c r="I37" s="71">
        <v>1.7795399999999999</v>
      </c>
      <c r="J37" s="71">
        <v>4.0530000000000004E-2</v>
      </c>
      <c r="K37" s="71">
        <v>2.3024160000000005</v>
      </c>
      <c r="L37" s="71">
        <v>0.216556</v>
      </c>
      <c r="M37" s="58">
        <v>1.5090779999999999</v>
      </c>
      <c r="N37" s="373">
        <f t="shared" si="9"/>
        <v>266.988675</v>
      </c>
      <c r="O37" s="66">
        <v>165.38304600000001</v>
      </c>
      <c r="P37" s="58">
        <v>22.185524000000001</v>
      </c>
      <c r="Q37" s="70">
        <v>1.4838229999999999</v>
      </c>
      <c r="R37" s="169">
        <f t="shared" si="10"/>
        <v>1549.6291979999999</v>
      </c>
      <c r="T37" s="124" t="s">
        <v>293</v>
      </c>
    </row>
    <row r="38" spans="1:20" s="65" customFormat="1" ht="12.75" customHeight="1">
      <c r="A38" s="194">
        <v>40969</v>
      </c>
      <c r="B38" s="60">
        <v>1553.0418480000001</v>
      </c>
      <c r="C38" s="71">
        <v>87.39591999999999</v>
      </c>
      <c r="D38" s="71">
        <v>14.181355</v>
      </c>
      <c r="E38" s="71">
        <v>3.2000000000000001E-2</v>
      </c>
      <c r="F38" s="71">
        <v>0.24799899999999298</v>
      </c>
      <c r="G38" s="58">
        <v>0</v>
      </c>
      <c r="H38" s="58">
        <v>0</v>
      </c>
      <c r="I38" s="71">
        <v>44.811999999999998</v>
      </c>
      <c r="J38" s="71">
        <v>4.0270000000000001</v>
      </c>
      <c r="K38" s="71">
        <v>51.70037199999998</v>
      </c>
      <c r="L38" s="71">
        <v>0.60716300000000001</v>
      </c>
      <c r="M38" s="58">
        <v>2.1178629999999998</v>
      </c>
      <c r="N38" s="373">
        <f t="shared" si="9"/>
        <v>205.12167199999996</v>
      </c>
      <c r="O38" s="66">
        <v>165.38304600000001</v>
      </c>
      <c r="P38" s="58">
        <v>22.515191999999999</v>
      </c>
      <c r="Q38" s="70">
        <v>0.98685999999999996</v>
      </c>
      <c r="R38" s="169">
        <f t="shared" si="10"/>
        <v>1947.048618</v>
      </c>
      <c r="T38" s="124" t="s">
        <v>293</v>
      </c>
    </row>
    <row r="39" spans="1:20" s="65" customFormat="1" ht="12.75" customHeight="1">
      <c r="A39" s="194">
        <v>41000</v>
      </c>
      <c r="B39" s="60">
        <v>1164.6907620000002</v>
      </c>
      <c r="C39" s="71">
        <v>265.04712999999998</v>
      </c>
      <c r="D39" s="71">
        <v>20.988</v>
      </c>
      <c r="E39" s="71">
        <v>5.0606289999999996</v>
      </c>
      <c r="F39" s="71">
        <v>7.0000000000050022E-3</v>
      </c>
      <c r="G39" s="58">
        <v>0</v>
      </c>
      <c r="H39" s="58">
        <v>0</v>
      </c>
      <c r="I39" s="71">
        <v>1.2800520000000002</v>
      </c>
      <c r="J39" s="71">
        <v>131.40102999999999</v>
      </c>
      <c r="K39" s="71">
        <v>34.932105999999997</v>
      </c>
      <c r="L39" s="71">
        <v>1.8758E-2</v>
      </c>
      <c r="M39" s="58">
        <v>103.00485499999999</v>
      </c>
      <c r="N39" s="373">
        <f t="shared" si="9"/>
        <v>561.73955999999998</v>
      </c>
      <c r="O39" s="66">
        <v>165.38304600000001</v>
      </c>
      <c r="P39" s="58">
        <v>23.902583</v>
      </c>
      <c r="Q39" s="70">
        <v>1.7704980000000001</v>
      </c>
      <c r="R39" s="169">
        <f t="shared" si="10"/>
        <v>1917.4864490000002</v>
      </c>
      <c r="T39" s="124" t="s">
        <v>293</v>
      </c>
    </row>
    <row r="40" spans="1:20" s="65" customFormat="1" ht="12.75" customHeight="1">
      <c r="A40" s="194">
        <v>41030</v>
      </c>
      <c r="B40" s="60">
        <v>1582.6848480000001</v>
      </c>
      <c r="C40" s="71">
        <v>90.096005000000005</v>
      </c>
      <c r="D40" s="71">
        <v>8.0629969999999993</v>
      </c>
      <c r="E40" s="71">
        <v>0.30649999999999999</v>
      </c>
      <c r="F40" s="71">
        <v>0.13139999999998508</v>
      </c>
      <c r="G40" s="58">
        <v>0</v>
      </c>
      <c r="H40" s="58">
        <v>0</v>
      </c>
      <c r="I40" s="71">
        <v>5.9251679999999993</v>
      </c>
      <c r="J40" s="71">
        <v>131.06396100000001</v>
      </c>
      <c r="K40" s="71">
        <v>25.452449999999992</v>
      </c>
      <c r="L40" s="71">
        <v>0.39855799999999997</v>
      </c>
      <c r="M40" s="58">
        <v>3.3008000000000002</v>
      </c>
      <c r="N40" s="373">
        <f t="shared" si="9"/>
        <v>264.73783899999995</v>
      </c>
      <c r="O40" s="66">
        <v>165.38304600000001</v>
      </c>
      <c r="P40" s="58">
        <v>21.777504</v>
      </c>
      <c r="Q40" s="70">
        <v>1.0118199999999999</v>
      </c>
      <c r="R40" s="169">
        <f t="shared" si="10"/>
        <v>2035.5950569999998</v>
      </c>
      <c r="T40" s="124" t="s">
        <v>293</v>
      </c>
    </row>
    <row r="41" spans="1:20" s="65" customFormat="1" ht="12.75" customHeight="1">
      <c r="A41" s="194">
        <v>41061</v>
      </c>
      <c r="B41" s="60">
        <v>1344.6125210000002</v>
      </c>
      <c r="C41" s="71">
        <v>177.20864399999999</v>
      </c>
      <c r="D41" s="71">
        <v>8.2235199999999988</v>
      </c>
      <c r="E41" s="71">
        <v>0.16200000000000001</v>
      </c>
      <c r="F41" s="71">
        <v>0.35587599999999497</v>
      </c>
      <c r="G41" s="58">
        <v>0</v>
      </c>
      <c r="H41" s="58">
        <v>0</v>
      </c>
      <c r="I41" s="71">
        <v>1.292</v>
      </c>
      <c r="J41" s="71">
        <v>32.708475999999997</v>
      </c>
      <c r="K41" s="71">
        <v>44.772355000000012</v>
      </c>
      <c r="L41" s="71">
        <v>1.5660000000000001E-3</v>
      </c>
      <c r="M41" s="58">
        <v>2.5673289999999995</v>
      </c>
      <c r="N41" s="373">
        <f t="shared" si="9"/>
        <v>267.291766</v>
      </c>
      <c r="O41" s="66">
        <v>165.38304600000001</v>
      </c>
      <c r="P41" s="58">
        <v>26.086788000000002</v>
      </c>
      <c r="Q41" s="70">
        <v>1.2713720000000002</v>
      </c>
      <c r="R41" s="169">
        <f t="shared" si="10"/>
        <v>1804.6454930000002</v>
      </c>
      <c r="S41" s="72"/>
      <c r="T41" s="124" t="s">
        <v>293</v>
      </c>
    </row>
    <row r="42" spans="1:20" s="65" customFormat="1" ht="12.75" customHeight="1">
      <c r="A42" s="194">
        <v>41091</v>
      </c>
      <c r="B42" s="60">
        <v>1694.5240489999996</v>
      </c>
      <c r="C42" s="71">
        <v>263.33380900000003</v>
      </c>
      <c r="D42" s="71">
        <v>1.4132E-2</v>
      </c>
      <c r="E42" s="71">
        <v>0.70065</v>
      </c>
      <c r="F42" s="71">
        <v>0.23699700000000234</v>
      </c>
      <c r="G42" s="58">
        <v>0</v>
      </c>
      <c r="H42" s="58">
        <v>0</v>
      </c>
      <c r="I42" s="71">
        <v>2.9669369999999997</v>
      </c>
      <c r="J42" s="71">
        <v>15.912634999999998</v>
      </c>
      <c r="K42" s="71">
        <v>24.718255999999993</v>
      </c>
      <c r="L42" s="71">
        <v>7.4740000000000006E-3</v>
      </c>
      <c r="M42" s="58">
        <v>3.9677429999999996</v>
      </c>
      <c r="N42" s="373">
        <f t="shared" si="9"/>
        <v>311.85863300000005</v>
      </c>
      <c r="O42" s="66">
        <v>165.38304600000001</v>
      </c>
      <c r="P42" s="58">
        <v>23.036506000000003</v>
      </c>
      <c r="Q42" s="70">
        <v>3.7749719999999996</v>
      </c>
      <c r="R42" s="169">
        <f t="shared" si="10"/>
        <v>2198.5772059999999</v>
      </c>
      <c r="S42" s="72"/>
      <c r="T42" s="124" t="s">
        <v>293</v>
      </c>
    </row>
    <row r="43" spans="1:20" s="65" customFormat="1" ht="12.75" customHeight="1">
      <c r="A43" s="194">
        <v>41122</v>
      </c>
      <c r="B43" s="60">
        <v>1631.770651</v>
      </c>
      <c r="C43" s="71">
        <v>321.72291599999994</v>
      </c>
      <c r="D43" s="71">
        <v>27.650036999999998</v>
      </c>
      <c r="E43" s="71">
        <v>4.10372</v>
      </c>
      <c r="F43" s="71">
        <v>0.23687699999999268</v>
      </c>
      <c r="G43" s="58">
        <v>0</v>
      </c>
      <c r="H43" s="58">
        <v>0</v>
      </c>
      <c r="I43" s="71">
        <v>17.654790000000002</v>
      </c>
      <c r="J43" s="71">
        <v>34.917704000000001</v>
      </c>
      <c r="K43" s="71">
        <v>48.188692999999986</v>
      </c>
      <c r="L43" s="71">
        <v>1.1233E-2</v>
      </c>
      <c r="M43" s="58">
        <v>0.42972299999999997</v>
      </c>
      <c r="N43" s="373">
        <f t="shared" si="9"/>
        <v>454.91569299999998</v>
      </c>
      <c r="O43" s="66">
        <v>165.38304600000001</v>
      </c>
      <c r="P43" s="58">
        <v>22.474641999999999</v>
      </c>
      <c r="Q43" s="70">
        <v>0.83326500000000014</v>
      </c>
      <c r="R43" s="169">
        <f t="shared" si="10"/>
        <v>2275.3772970000005</v>
      </c>
      <c r="S43" s="73"/>
      <c r="T43" s="124" t="s">
        <v>293</v>
      </c>
    </row>
    <row r="44" spans="1:20" s="65" customFormat="1" ht="12.75" customHeight="1">
      <c r="A44" s="194">
        <v>41153</v>
      </c>
      <c r="B44" s="60">
        <v>1491.5340199999998</v>
      </c>
      <c r="C44" s="71">
        <v>108.683164</v>
      </c>
      <c r="D44" s="71">
        <v>15.939916</v>
      </c>
      <c r="E44" s="71">
        <v>0.25639999999999996</v>
      </c>
      <c r="F44" s="71">
        <v>7.3999000000014803E-2</v>
      </c>
      <c r="G44" s="58">
        <v>0</v>
      </c>
      <c r="H44" s="58">
        <v>0</v>
      </c>
      <c r="I44" s="71">
        <v>18.956915000000002</v>
      </c>
      <c r="J44" s="71">
        <v>102.68509900000001</v>
      </c>
      <c r="K44" s="71">
        <v>22.500490000000003</v>
      </c>
      <c r="L44" s="71">
        <v>7.8829999999999994E-3</v>
      </c>
      <c r="M44" s="58">
        <v>2.6747350000000001</v>
      </c>
      <c r="N44" s="373">
        <f t="shared" si="9"/>
        <v>271.77860100000004</v>
      </c>
      <c r="O44" s="66">
        <v>165.38304600000001</v>
      </c>
      <c r="P44" s="58">
        <v>21.962035</v>
      </c>
      <c r="Q44" s="70">
        <v>1.367634</v>
      </c>
      <c r="R44" s="169">
        <f t="shared" si="10"/>
        <v>1952.0253359999997</v>
      </c>
      <c r="S44" s="73"/>
      <c r="T44" s="124" t="s">
        <v>293</v>
      </c>
    </row>
    <row r="45" spans="1:20" s="65" customFormat="1" ht="12.75" customHeight="1">
      <c r="A45" s="194">
        <v>41183</v>
      </c>
      <c r="B45" s="60">
        <v>1721.6664620000001</v>
      </c>
      <c r="C45" s="71">
        <v>263.88234799999998</v>
      </c>
      <c r="D45" s="71">
        <v>3.6340000000000005E-3</v>
      </c>
      <c r="E45" s="71">
        <v>0.54</v>
      </c>
      <c r="F45" s="71">
        <v>0.40699799999998731</v>
      </c>
      <c r="G45" s="58">
        <v>0</v>
      </c>
      <c r="H45" s="58">
        <v>0</v>
      </c>
      <c r="I45" s="71">
        <v>11.529647000000001</v>
      </c>
      <c r="J45" s="71">
        <v>9.2457700000000003</v>
      </c>
      <c r="K45" s="71">
        <v>42.620436999999988</v>
      </c>
      <c r="L45" s="71">
        <v>5.5190000000000005E-3</v>
      </c>
      <c r="M45" s="58">
        <v>1.142482</v>
      </c>
      <c r="N45" s="373">
        <f t="shared" si="9"/>
        <v>329.37683499999991</v>
      </c>
      <c r="O45" s="66">
        <v>165.38304600000001</v>
      </c>
      <c r="P45" s="58">
        <v>21.620004000000002</v>
      </c>
      <c r="Q45" s="70">
        <v>0.70334000000000008</v>
      </c>
      <c r="R45" s="169">
        <f t="shared" si="10"/>
        <v>2238.749687</v>
      </c>
      <c r="S45" s="73"/>
      <c r="T45" s="124" t="s">
        <v>293</v>
      </c>
    </row>
    <row r="46" spans="1:20" s="65" customFormat="1" ht="12.75" customHeight="1">
      <c r="A46" s="194">
        <v>41214</v>
      </c>
      <c r="B46" s="60">
        <v>1488.1432550000002</v>
      </c>
      <c r="C46" s="71">
        <v>94.092787999999999</v>
      </c>
      <c r="D46" s="71">
        <v>2.3826E-2</v>
      </c>
      <c r="E46" s="71">
        <v>3.34775</v>
      </c>
      <c r="F46" s="71">
        <v>0.28317999999998733</v>
      </c>
      <c r="G46" s="58">
        <v>0</v>
      </c>
      <c r="H46" s="58">
        <v>0</v>
      </c>
      <c r="I46" s="71">
        <v>2.9511549999999995</v>
      </c>
      <c r="J46" s="71">
        <v>2.6459999999999999</v>
      </c>
      <c r="K46" s="71">
        <v>38.775206999999952</v>
      </c>
      <c r="L46" s="71">
        <v>2.4799820000000001</v>
      </c>
      <c r="M46" s="58">
        <v>6.6416299999999993</v>
      </c>
      <c r="N46" s="373">
        <f t="shared" si="9"/>
        <v>151.24151799999996</v>
      </c>
      <c r="O46" s="66">
        <v>165.38304600000001</v>
      </c>
      <c r="P46" s="58">
        <v>24.325911999999999</v>
      </c>
      <c r="Q46" s="70">
        <v>1.5175149999999999</v>
      </c>
      <c r="R46" s="169">
        <f t="shared" si="10"/>
        <v>1830.6112460000002</v>
      </c>
      <c r="S46" s="73"/>
      <c r="T46" s="124" t="s">
        <v>293</v>
      </c>
    </row>
    <row r="47" spans="1:20" s="65" customFormat="1" ht="12.75" customHeight="1">
      <c r="A47" s="194">
        <v>41244</v>
      </c>
      <c r="B47" s="60">
        <v>1446.1325459999998</v>
      </c>
      <c r="C47" s="71">
        <v>181.74853099999996</v>
      </c>
      <c r="D47" s="71">
        <v>9.5003429999999991</v>
      </c>
      <c r="E47" s="71">
        <v>2.9542800000000002</v>
      </c>
      <c r="F47" s="71">
        <v>0.11399799999998095</v>
      </c>
      <c r="G47" s="58">
        <v>0</v>
      </c>
      <c r="H47" s="58">
        <v>0</v>
      </c>
      <c r="I47" s="71">
        <v>1.2578750000000001</v>
      </c>
      <c r="J47" s="71">
        <v>11.520049999999999</v>
      </c>
      <c r="K47" s="71">
        <v>36.031550999999993</v>
      </c>
      <c r="L47" s="71">
        <v>4.9900000000000005E-3</v>
      </c>
      <c r="M47" s="58">
        <v>1.8492870000000001</v>
      </c>
      <c r="N47" s="373">
        <f t="shared" si="9"/>
        <v>244.98090499999992</v>
      </c>
      <c r="O47" s="66">
        <v>165.38304600000001</v>
      </c>
      <c r="P47" s="58">
        <v>22.893004000000001</v>
      </c>
      <c r="Q47" s="70">
        <v>4.106166</v>
      </c>
      <c r="R47" s="169">
        <f t="shared" si="10"/>
        <v>1883.4956669999997</v>
      </c>
      <c r="S47" s="73"/>
      <c r="T47" s="124" t="s">
        <v>293</v>
      </c>
    </row>
    <row r="48" spans="1:20" s="65" customFormat="1" ht="12.75" customHeight="1">
      <c r="A48" s="194">
        <v>41275</v>
      </c>
      <c r="B48" s="60">
        <v>1135.4224730000001</v>
      </c>
      <c r="C48" s="71">
        <v>196.38505500000005</v>
      </c>
      <c r="D48" s="71">
        <v>15.715109</v>
      </c>
      <c r="E48" s="71">
        <v>0.216198</v>
      </c>
      <c r="F48" s="71">
        <v>0.19239699999999971</v>
      </c>
      <c r="G48" s="58">
        <v>0</v>
      </c>
      <c r="H48" s="58">
        <v>0</v>
      </c>
      <c r="I48" s="71">
        <v>2.309482</v>
      </c>
      <c r="J48" s="71">
        <v>1.6970000000000001</v>
      </c>
      <c r="K48" s="71">
        <v>31.933705999999994</v>
      </c>
      <c r="L48" s="71">
        <v>0</v>
      </c>
      <c r="M48" s="58">
        <v>0.81109600000000004</v>
      </c>
      <c r="N48" s="373">
        <f t="shared" si="9"/>
        <v>249.26004300000005</v>
      </c>
      <c r="O48" s="66">
        <v>165.38304600000001</v>
      </c>
      <c r="P48" s="58">
        <v>21.620004000000002</v>
      </c>
      <c r="Q48" s="70">
        <v>0.17835100000000001</v>
      </c>
      <c r="R48" s="169">
        <f t="shared" si="10"/>
        <v>1571.8639170000001</v>
      </c>
      <c r="S48" s="73"/>
      <c r="T48" s="124" t="s">
        <v>293</v>
      </c>
    </row>
    <row r="49" spans="1:20" s="65" customFormat="1" ht="12.75" customHeight="1">
      <c r="A49" s="194">
        <v>41306</v>
      </c>
      <c r="B49" s="60">
        <v>680.61509700000011</v>
      </c>
      <c r="C49" s="71">
        <v>167.80384799999996</v>
      </c>
      <c r="D49" s="71">
        <v>5.1870000000000006E-3</v>
      </c>
      <c r="E49" s="71">
        <v>0.25769999999999998</v>
      </c>
      <c r="F49" s="71">
        <v>0.27097000000000548</v>
      </c>
      <c r="G49" s="58">
        <v>0</v>
      </c>
      <c r="H49" s="58">
        <v>0</v>
      </c>
      <c r="I49" s="71">
        <v>19.682364</v>
      </c>
      <c r="J49" s="71">
        <v>8.0660299999999996</v>
      </c>
      <c r="K49" s="71">
        <v>31.903511999999989</v>
      </c>
      <c r="L49" s="71">
        <v>5.3230000000000005E-3</v>
      </c>
      <c r="M49" s="58">
        <v>5.751246000000001</v>
      </c>
      <c r="N49" s="373">
        <f t="shared" si="9"/>
        <v>233.74617999999998</v>
      </c>
      <c r="O49" s="66">
        <v>165.38304600000001</v>
      </c>
      <c r="P49" s="58">
        <v>21.620004000000002</v>
      </c>
      <c r="Q49" s="70">
        <v>0.80629600000000001</v>
      </c>
      <c r="R49" s="169">
        <f t="shared" si="10"/>
        <v>1102.1706230000002</v>
      </c>
      <c r="S49" s="73"/>
      <c r="T49" s="124" t="s">
        <v>293</v>
      </c>
    </row>
    <row r="50" spans="1:20" s="74" customFormat="1" ht="12.75" customHeight="1">
      <c r="A50" s="194">
        <v>41334</v>
      </c>
      <c r="B50" s="60">
        <v>1144.5698639999998</v>
      </c>
      <c r="C50" s="71">
        <v>171.10311199999998</v>
      </c>
      <c r="D50" s="71">
        <v>4.3986000000000004E-2</v>
      </c>
      <c r="E50" s="71">
        <v>3.2000000000000001E-2</v>
      </c>
      <c r="F50" s="71">
        <v>10.300160000000005</v>
      </c>
      <c r="G50" s="58">
        <v>0</v>
      </c>
      <c r="H50" s="58">
        <v>0</v>
      </c>
      <c r="I50" s="71">
        <v>5.187856</v>
      </c>
      <c r="J50" s="71">
        <v>3.4184340000000004</v>
      </c>
      <c r="K50" s="71">
        <v>31.040725999999999</v>
      </c>
      <c r="L50" s="71">
        <v>0</v>
      </c>
      <c r="M50" s="58">
        <v>3.1906159999999999</v>
      </c>
      <c r="N50" s="373">
        <f t="shared" si="9"/>
        <v>224.31689</v>
      </c>
      <c r="O50" s="66">
        <v>165.38304600000001</v>
      </c>
      <c r="P50" s="58">
        <v>21.620004000000002</v>
      </c>
      <c r="Q50" s="70">
        <v>3.4600140000000001</v>
      </c>
      <c r="R50" s="169">
        <f t="shared" si="10"/>
        <v>1559.3498179999999</v>
      </c>
      <c r="S50" s="73"/>
      <c r="T50" s="124" t="s">
        <v>293</v>
      </c>
    </row>
    <row r="51" spans="1:20" s="74" customFormat="1" ht="12.75" customHeight="1">
      <c r="A51" s="194">
        <v>41365</v>
      </c>
      <c r="B51" s="60">
        <v>1040.484111</v>
      </c>
      <c r="C51" s="71">
        <v>167.281149</v>
      </c>
      <c r="D51" s="71">
        <v>2.5139999999999997E-3</v>
      </c>
      <c r="E51" s="71">
        <v>4.2896400000000003</v>
      </c>
      <c r="F51" s="71">
        <v>0.35629000000000133</v>
      </c>
      <c r="G51" s="58">
        <v>0</v>
      </c>
      <c r="H51" s="58">
        <v>0</v>
      </c>
      <c r="I51" s="71">
        <v>1.0029999999999999</v>
      </c>
      <c r="J51" s="71">
        <v>6.0871599999999999</v>
      </c>
      <c r="K51" s="71">
        <v>43.817373000000003</v>
      </c>
      <c r="L51" s="71">
        <v>1.5660000000000001E-3</v>
      </c>
      <c r="M51" s="58">
        <v>6.6968310000000004</v>
      </c>
      <c r="N51" s="373">
        <f t="shared" si="9"/>
        <v>229.53552299999998</v>
      </c>
      <c r="O51" s="66">
        <v>165.38304600000001</v>
      </c>
      <c r="P51" s="58">
        <v>21.620004000000002</v>
      </c>
      <c r="Q51" s="70">
        <v>8.8130560000000013</v>
      </c>
      <c r="R51" s="169">
        <f t="shared" si="10"/>
        <v>1465.83574</v>
      </c>
      <c r="S51" s="73"/>
      <c r="T51" s="124" t="s">
        <v>293</v>
      </c>
    </row>
    <row r="52" spans="1:20" s="74" customFormat="1" ht="12.75" customHeight="1">
      <c r="A52" s="194">
        <v>41395</v>
      </c>
      <c r="B52" s="60">
        <v>1316.399508</v>
      </c>
      <c r="C52" s="71">
        <v>196.52434099999999</v>
      </c>
      <c r="D52" s="71">
        <v>0</v>
      </c>
      <c r="E52" s="71">
        <v>1.5815999999999999</v>
      </c>
      <c r="F52" s="71">
        <v>0.21899499999997829</v>
      </c>
      <c r="G52" s="58">
        <v>0</v>
      </c>
      <c r="H52" s="58">
        <v>0</v>
      </c>
      <c r="I52" s="71">
        <v>2.5462350000000002</v>
      </c>
      <c r="J52" s="71">
        <v>15.896868</v>
      </c>
      <c r="K52" s="71">
        <v>40.594104000000016</v>
      </c>
      <c r="L52" s="71">
        <v>1.761E-3</v>
      </c>
      <c r="M52" s="58">
        <v>4.2859120000000006</v>
      </c>
      <c r="N52" s="373">
        <f t="shared" si="9"/>
        <v>261.64981599999999</v>
      </c>
      <c r="O52" s="66">
        <v>165.38304600000001</v>
      </c>
      <c r="P52" s="58">
        <v>22.120004000000002</v>
      </c>
      <c r="Q52" s="70">
        <v>9.5124849999999999</v>
      </c>
      <c r="R52" s="169">
        <f t="shared" si="10"/>
        <v>1775.0648590000001</v>
      </c>
      <c r="S52" s="73"/>
      <c r="T52" s="124" t="s">
        <v>293</v>
      </c>
    </row>
    <row r="53" spans="1:20" s="74" customFormat="1" ht="12.75" customHeight="1">
      <c r="A53" s="194">
        <v>41426</v>
      </c>
      <c r="B53" s="60">
        <v>970.13408800000002</v>
      </c>
      <c r="C53" s="71">
        <v>253.04124999999999</v>
      </c>
      <c r="D53" s="71">
        <v>30.848362000000002</v>
      </c>
      <c r="E53" s="71">
        <v>3.8484199999999995</v>
      </c>
      <c r="F53" s="71">
        <v>0.27859799999998813</v>
      </c>
      <c r="G53" s="58">
        <v>0</v>
      </c>
      <c r="H53" s="58">
        <v>0</v>
      </c>
      <c r="I53" s="71">
        <v>5.052708</v>
      </c>
      <c r="J53" s="71">
        <v>8.1271009999999997</v>
      </c>
      <c r="K53" s="71">
        <v>36.556453000000026</v>
      </c>
      <c r="L53" s="71">
        <v>1.957E-3</v>
      </c>
      <c r="M53" s="58">
        <v>4.3366389999999999</v>
      </c>
      <c r="N53" s="373">
        <f t="shared" si="9"/>
        <v>342.09148799999997</v>
      </c>
      <c r="O53" s="66">
        <v>165.38304600000001</v>
      </c>
      <c r="P53" s="58">
        <v>21.620004000000002</v>
      </c>
      <c r="Q53" s="70">
        <v>2.8913379999999997</v>
      </c>
      <c r="R53" s="169">
        <f t="shared" si="10"/>
        <v>1502.119964</v>
      </c>
      <c r="S53" s="73"/>
      <c r="T53" s="124" t="s">
        <v>293</v>
      </c>
    </row>
    <row r="54" spans="1:20" s="74" customFormat="1" ht="12.75" customHeight="1">
      <c r="A54" s="194">
        <v>41456</v>
      </c>
      <c r="B54" s="60">
        <v>1490.092523</v>
      </c>
      <c r="C54" s="71">
        <v>172.01537399999998</v>
      </c>
      <c r="D54" s="71">
        <v>24.210789000000005</v>
      </c>
      <c r="E54" s="71">
        <v>1.4472590000000001</v>
      </c>
      <c r="F54" s="71">
        <v>0.25367699999998194</v>
      </c>
      <c r="G54" s="58">
        <v>0</v>
      </c>
      <c r="H54" s="58">
        <v>0</v>
      </c>
      <c r="I54" s="71">
        <v>0.93799900000000003</v>
      </c>
      <c r="J54" s="71">
        <v>1.9659940000000002</v>
      </c>
      <c r="K54" s="71">
        <v>38.596048999999994</v>
      </c>
      <c r="L54" s="71">
        <v>3.9139999999999999E-3</v>
      </c>
      <c r="M54" s="58">
        <v>2.2878799999999999</v>
      </c>
      <c r="N54" s="373">
        <f t="shared" si="9"/>
        <v>241.71893499999996</v>
      </c>
      <c r="O54" s="66">
        <v>165.38304600000001</v>
      </c>
      <c r="P54" s="58">
        <v>21.620004000000002</v>
      </c>
      <c r="Q54" s="70">
        <v>2.0754610000000002</v>
      </c>
      <c r="R54" s="169">
        <f t="shared" si="10"/>
        <v>1920.8899689999998</v>
      </c>
      <c r="S54" s="73"/>
      <c r="T54" s="124" t="s">
        <v>293</v>
      </c>
    </row>
    <row r="55" spans="1:20" s="74" customFormat="1" ht="12.75" customHeight="1">
      <c r="A55" s="194">
        <v>41487</v>
      </c>
      <c r="B55" s="60">
        <v>1329.309757</v>
      </c>
      <c r="C55" s="71">
        <v>255.86716999999993</v>
      </c>
      <c r="D55" s="71">
        <v>33.932684999999999</v>
      </c>
      <c r="E55" s="71">
        <v>0.6512</v>
      </c>
      <c r="F55" s="71">
        <v>0.18025700000001166</v>
      </c>
      <c r="G55" s="58">
        <v>0</v>
      </c>
      <c r="H55" s="58">
        <v>0</v>
      </c>
      <c r="I55" s="71">
        <v>7.7487080000000006</v>
      </c>
      <c r="J55" s="71">
        <v>0.224</v>
      </c>
      <c r="K55" s="71">
        <v>25.397091</v>
      </c>
      <c r="L55" s="71">
        <v>6.4779999999999994E-3</v>
      </c>
      <c r="M55" s="58">
        <v>1.1275299999999999</v>
      </c>
      <c r="N55" s="373">
        <f t="shared" si="9"/>
        <v>325.13511899999997</v>
      </c>
      <c r="O55" s="66">
        <v>165.38304600000001</v>
      </c>
      <c r="P55" s="58">
        <v>21.845303999999999</v>
      </c>
      <c r="Q55" s="70">
        <v>3.1136920000000003</v>
      </c>
      <c r="R55" s="169">
        <f t="shared" si="10"/>
        <v>1844.7869179999998</v>
      </c>
      <c r="S55" s="73"/>
      <c r="T55" s="124" t="s">
        <v>293</v>
      </c>
    </row>
    <row r="56" spans="1:20" s="74" customFormat="1" ht="12.75" customHeight="1">
      <c r="A56" s="194">
        <v>41518</v>
      </c>
      <c r="B56" s="60">
        <v>1120.8688400000001</v>
      </c>
      <c r="C56" s="71">
        <v>212.08937499999999</v>
      </c>
      <c r="D56" s="71">
        <v>9.6224040000000013</v>
      </c>
      <c r="E56" s="71">
        <v>0.82568000000000008</v>
      </c>
      <c r="F56" s="71">
        <v>0.20499699999999166</v>
      </c>
      <c r="G56" s="58">
        <v>0</v>
      </c>
      <c r="H56" s="58">
        <v>0</v>
      </c>
      <c r="I56" s="71">
        <v>4.0412249999999998</v>
      </c>
      <c r="J56" s="71">
        <v>5.1442639999999997</v>
      </c>
      <c r="K56" s="71">
        <v>36.441119999999998</v>
      </c>
      <c r="L56" s="71">
        <v>0</v>
      </c>
      <c r="M56" s="58">
        <v>1.3721949999999998</v>
      </c>
      <c r="N56" s="373">
        <f t="shared" si="9"/>
        <v>269.74125999999995</v>
      </c>
      <c r="O56" s="66">
        <v>165.38304600000001</v>
      </c>
      <c r="P56" s="58">
        <v>21.840114</v>
      </c>
      <c r="Q56" s="70">
        <v>3.7508650000000001</v>
      </c>
      <c r="R56" s="169">
        <f t="shared" si="10"/>
        <v>1581.5841250000001</v>
      </c>
      <c r="S56" s="73"/>
      <c r="T56" s="124" t="s">
        <v>293</v>
      </c>
    </row>
    <row r="57" spans="1:20" s="74" customFormat="1" ht="12.75" customHeight="1">
      <c r="A57" s="194">
        <v>41548</v>
      </c>
      <c r="B57" s="60">
        <v>1064.2464389999998</v>
      </c>
      <c r="C57" s="71">
        <v>181.97105500000004</v>
      </c>
      <c r="D57" s="71">
        <v>0.15822</v>
      </c>
      <c r="E57" s="71">
        <v>2.3786</v>
      </c>
      <c r="F57" s="71">
        <v>0.17968500000000631</v>
      </c>
      <c r="G57" s="58">
        <v>0</v>
      </c>
      <c r="H57" s="58">
        <v>0</v>
      </c>
      <c r="I57" s="71">
        <v>6.5876419999999998</v>
      </c>
      <c r="J57" s="71">
        <v>6.8311139999999995</v>
      </c>
      <c r="K57" s="71">
        <v>13.159887000000003</v>
      </c>
      <c r="L57" s="71">
        <v>1.5660000000000001E-3</v>
      </c>
      <c r="M57" s="58">
        <v>10.341116000000001</v>
      </c>
      <c r="N57" s="373">
        <f t="shared" si="9"/>
        <v>221.60888500000004</v>
      </c>
      <c r="O57" s="66">
        <v>165.38304600000001</v>
      </c>
      <c r="P57" s="58">
        <v>21.620004000000002</v>
      </c>
      <c r="Q57" s="70">
        <v>1.942871</v>
      </c>
      <c r="R57" s="169">
        <f t="shared" si="10"/>
        <v>1474.8012449999999</v>
      </c>
      <c r="S57" s="73"/>
      <c r="T57" s="124" t="s">
        <v>293</v>
      </c>
    </row>
    <row r="58" spans="1:20" s="74" customFormat="1" ht="12.75" customHeight="1">
      <c r="A58" s="194">
        <v>41579</v>
      </c>
      <c r="B58" s="60">
        <v>920.50961900000004</v>
      </c>
      <c r="C58" s="71">
        <v>235.19184900000002</v>
      </c>
      <c r="D58" s="71">
        <v>1.9451999999999997E-2</v>
      </c>
      <c r="E58" s="71">
        <v>3.5032010000000002</v>
      </c>
      <c r="F58" s="71">
        <v>0.1240760000000023</v>
      </c>
      <c r="G58" s="58">
        <v>0</v>
      </c>
      <c r="H58" s="58">
        <v>0</v>
      </c>
      <c r="I58" s="71">
        <v>9.3124320000000012</v>
      </c>
      <c r="J58" s="71">
        <v>13.550779</v>
      </c>
      <c r="K58" s="71">
        <v>16.827773999999994</v>
      </c>
      <c r="L58" s="71">
        <v>0</v>
      </c>
      <c r="M58" s="58">
        <v>0.46043900000000004</v>
      </c>
      <c r="N58" s="373">
        <f t="shared" si="9"/>
        <v>278.990002</v>
      </c>
      <c r="O58" s="66">
        <v>165.38734599999998</v>
      </c>
      <c r="P58" s="58">
        <v>21.620004000000002</v>
      </c>
      <c r="Q58" s="70">
        <v>0.79925000000000013</v>
      </c>
      <c r="R58" s="169">
        <f t="shared" si="10"/>
        <v>1387.3062210000001</v>
      </c>
      <c r="S58" s="73"/>
      <c r="T58" s="124" t="s">
        <v>293</v>
      </c>
    </row>
    <row r="59" spans="1:20" s="74" customFormat="1" ht="12.75" customHeight="1">
      <c r="A59" s="194">
        <v>41609</v>
      </c>
      <c r="B59" s="60">
        <v>1397.144309</v>
      </c>
      <c r="C59" s="71">
        <v>141.61572099999998</v>
      </c>
      <c r="D59" s="71">
        <v>11.533004999999999</v>
      </c>
      <c r="E59" s="71">
        <v>1.1352</v>
      </c>
      <c r="F59" s="71">
        <v>0.12120000000001596</v>
      </c>
      <c r="G59" s="58">
        <v>0</v>
      </c>
      <c r="H59" s="58">
        <v>0</v>
      </c>
      <c r="I59" s="71">
        <v>3.4407809999999999</v>
      </c>
      <c r="J59" s="71">
        <v>2.5812840000000006</v>
      </c>
      <c r="K59" s="71">
        <v>32.118241000000005</v>
      </c>
      <c r="L59" s="71">
        <v>5.4790000000000004E-3</v>
      </c>
      <c r="M59" s="58">
        <v>27.543260000000004</v>
      </c>
      <c r="N59" s="373">
        <f t="shared" si="9"/>
        <v>220.09417100000002</v>
      </c>
      <c r="O59" s="66">
        <v>165.38304600000001</v>
      </c>
      <c r="P59" s="58">
        <v>21.620004000000002</v>
      </c>
      <c r="Q59" s="70">
        <v>1.4701439999999997</v>
      </c>
      <c r="R59" s="169">
        <f t="shared" si="10"/>
        <v>1805.7116739999999</v>
      </c>
      <c r="S59" s="73"/>
      <c r="T59" s="124" t="s">
        <v>293</v>
      </c>
    </row>
    <row r="60" spans="1:20" s="74" customFormat="1" ht="12.75" customHeight="1">
      <c r="A60" s="194">
        <v>41640</v>
      </c>
      <c r="B60" s="60">
        <v>1162.5134899999998</v>
      </c>
      <c r="C60" s="71">
        <v>165.69772100000003</v>
      </c>
      <c r="D60" s="71">
        <v>0.509274</v>
      </c>
      <c r="E60" s="71">
        <v>0.42060000000000003</v>
      </c>
      <c r="F60" s="71">
        <v>0.2504549999999881</v>
      </c>
      <c r="G60" s="58">
        <v>0</v>
      </c>
      <c r="H60" s="58">
        <v>0</v>
      </c>
      <c r="I60" s="71">
        <v>5.7684730000000002</v>
      </c>
      <c r="J60" s="71">
        <v>0.67406200000000005</v>
      </c>
      <c r="K60" s="71">
        <v>22.274871000000008</v>
      </c>
      <c r="L60" s="71">
        <v>1.5660000000000001E-3</v>
      </c>
      <c r="M60" s="58">
        <v>0.96499199999999996</v>
      </c>
      <c r="N60" s="373">
        <f t="shared" si="9"/>
        <v>196.56201400000003</v>
      </c>
      <c r="O60" s="66">
        <v>165.385389</v>
      </c>
      <c r="P60" s="58">
        <v>21.620004000000002</v>
      </c>
      <c r="Q60" s="70">
        <v>3.8021400000000005</v>
      </c>
      <c r="R60" s="169">
        <f t="shared" si="10"/>
        <v>1549.8830370000001</v>
      </c>
      <c r="S60" s="73"/>
      <c r="T60" s="124" t="s">
        <v>293</v>
      </c>
    </row>
    <row r="61" spans="1:20" s="74" customFormat="1" ht="12.75" customHeight="1">
      <c r="A61" s="194">
        <v>41671</v>
      </c>
      <c r="B61" s="60">
        <v>1168.6062529999999</v>
      </c>
      <c r="C61" s="71">
        <v>183.94146999999998</v>
      </c>
      <c r="D61" s="71">
        <v>9.0901999999999997E-2</v>
      </c>
      <c r="E61" s="71">
        <v>0.37880000000000003</v>
      </c>
      <c r="F61" s="71">
        <v>0.13975400000001059</v>
      </c>
      <c r="G61" s="58">
        <v>0</v>
      </c>
      <c r="H61" s="58">
        <v>0</v>
      </c>
      <c r="I61" s="71">
        <v>6.7768330000000008</v>
      </c>
      <c r="J61" s="71">
        <v>0.702457</v>
      </c>
      <c r="K61" s="71">
        <v>38.257276999999995</v>
      </c>
      <c r="L61" s="71">
        <v>1.5660000000000001E-3</v>
      </c>
      <c r="M61" s="58">
        <v>1.0215820000000002</v>
      </c>
      <c r="N61" s="373">
        <f t="shared" si="9"/>
        <v>231.310641</v>
      </c>
      <c r="O61" s="66">
        <v>165.38304600000001</v>
      </c>
      <c r="P61" s="58">
        <v>22.085531</v>
      </c>
      <c r="Q61" s="70">
        <v>1.5889179999999998</v>
      </c>
      <c r="R61" s="169">
        <f t="shared" si="10"/>
        <v>1588.9743889999997</v>
      </c>
      <c r="S61" s="73"/>
      <c r="T61" s="124" t="s">
        <v>293</v>
      </c>
    </row>
    <row r="62" spans="1:20" s="74" customFormat="1" ht="12.75" customHeight="1">
      <c r="A62" s="194">
        <v>41699</v>
      </c>
      <c r="B62" s="60">
        <v>1335.4287079999999</v>
      </c>
      <c r="C62" s="71">
        <v>320.85557999999997</v>
      </c>
      <c r="D62" s="71">
        <v>7.1212539999999995</v>
      </c>
      <c r="E62" s="71">
        <v>4.5525000000000002</v>
      </c>
      <c r="F62" s="71">
        <v>0.27781799999999635</v>
      </c>
      <c r="G62" s="58">
        <v>0</v>
      </c>
      <c r="H62" s="58">
        <v>0</v>
      </c>
      <c r="I62" s="71">
        <v>1.1101800000000002</v>
      </c>
      <c r="J62" s="71">
        <v>8.755390000000002</v>
      </c>
      <c r="K62" s="71">
        <v>19.527013000000004</v>
      </c>
      <c r="L62" s="71">
        <v>0</v>
      </c>
      <c r="M62" s="58">
        <v>8.5691670000000002</v>
      </c>
      <c r="N62" s="373">
        <f t="shared" si="9"/>
        <v>370.76890199999997</v>
      </c>
      <c r="O62" s="66">
        <v>165.38871900000001</v>
      </c>
      <c r="P62" s="58">
        <v>21.620004000000002</v>
      </c>
      <c r="Q62" s="70">
        <v>3.8496079999999999</v>
      </c>
      <c r="R62" s="169">
        <f t="shared" si="10"/>
        <v>1897.0559410000001</v>
      </c>
      <c r="S62" s="73"/>
      <c r="T62" s="124" t="s">
        <v>293</v>
      </c>
    </row>
    <row r="63" spans="1:20" s="74" customFormat="1" ht="12.75" customHeight="1">
      <c r="A63" s="194">
        <v>41730</v>
      </c>
      <c r="B63" s="60">
        <v>1259.8793680000001</v>
      </c>
      <c r="C63" s="71">
        <v>172.78271600000002</v>
      </c>
      <c r="D63" s="71">
        <v>43.753897999999992</v>
      </c>
      <c r="E63" s="71">
        <v>4.8000000000000001E-2</v>
      </c>
      <c r="F63" s="71">
        <v>1.1689999999987322E-2</v>
      </c>
      <c r="G63" s="58">
        <v>0</v>
      </c>
      <c r="H63" s="58">
        <v>0</v>
      </c>
      <c r="I63" s="71">
        <v>1.77519</v>
      </c>
      <c r="J63" s="71">
        <v>0.57663900000000001</v>
      </c>
      <c r="K63" s="71">
        <v>34.405838000000003</v>
      </c>
      <c r="L63" s="71">
        <v>0</v>
      </c>
      <c r="M63" s="58">
        <v>1.4234530000000001</v>
      </c>
      <c r="N63" s="373">
        <f t="shared" si="9"/>
        <v>254.777424</v>
      </c>
      <c r="O63" s="66">
        <v>165.38304600000001</v>
      </c>
      <c r="P63" s="58">
        <v>21.620004000000002</v>
      </c>
      <c r="Q63" s="70">
        <v>5.4029310000000006</v>
      </c>
      <c r="R63" s="169">
        <f t="shared" si="10"/>
        <v>1707.0627730000003</v>
      </c>
      <c r="S63" s="73"/>
      <c r="T63" s="124" t="s">
        <v>293</v>
      </c>
    </row>
    <row r="64" spans="1:20" s="74" customFormat="1" ht="12.75" customHeight="1">
      <c r="A64" s="194">
        <v>41760</v>
      </c>
      <c r="B64" s="60">
        <v>1206.427183</v>
      </c>
      <c r="C64" s="71">
        <v>143.32729499999999</v>
      </c>
      <c r="D64" s="71">
        <v>0.13502799999999998</v>
      </c>
      <c r="E64" s="71">
        <v>4.5357799999999999</v>
      </c>
      <c r="F64" s="71">
        <v>9.8755999999980304E-2</v>
      </c>
      <c r="G64" s="58">
        <v>0</v>
      </c>
      <c r="H64" s="58">
        <v>0</v>
      </c>
      <c r="I64" s="71">
        <v>5.7485689999999998</v>
      </c>
      <c r="J64" s="71">
        <v>5.4145600000000007</v>
      </c>
      <c r="K64" s="71">
        <v>31.59609600000001</v>
      </c>
      <c r="L64" s="71">
        <v>9.7799999999999992E-4</v>
      </c>
      <c r="M64" s="58">
        <v>3.6547789999999996</v>
      </c>
      <c r="N64" s="373">
        <f t="shared" si="9"/>
        <v>194.51184099999998</v>
      </c>
      <c r="O64" s="66">
        <v>165.38304600000001</v>
      </c>
      <c r="P64" s="58">
        <v>21.620004000000002</v>
      </c>
      <c r="Q64" s="70">
        <v>4.0021409999999999</v>
      </c>
      <c r="R64" s="169">
        <f t="shared" si="10"/>
        <v>1591.944215</v>
      </c>
      <c r="S64" s="73"/>
      <c r="T64" s="124" t="s">
        <v>293</v>
      </c>
    </row>
    <row r="65" spans="1:20" s="74" customFormat="1" ht="12.75" customHeight="1">
      <c r="A65" s="194">
        <v>41791</v>
      </c>
      <c r="B65" s="60">
        <v>1361.7570029999999</v>
      </c>
      <c r="C65" s="71">
        <v>273.50213500000001</v>
      </c>
      <c r="D65" s="71">
        <v>9.4288999999999998E-2</v>
      </c>
      <c r="E65" s="71">
        <v>0.46439999999999998</v>
      </c>
      <c r="F65" s="71">
        <v>0.43739099999999098</v>
      </c>
      <c r="G65" s="58">
        <v>0</v>
      </c>
      <c r="H65" s="58">
        <v>0</v>
      </c>
      <c r="I65" s="71">
        <v>7.7445620000000002</v>
      </c>
      <c r="J65" s="71">
        <v>0.66703500000000004</v>
      </c>
      <c r="K65" s="71">
        <v>28.564822999999997</v>
      </c>
      <c r="L65" s="71">
        <v>0</v>
      </c>
      <c r="M65" s="58">
        <v>2.7039870000000001</v>
      </c>
      <c r="N65" s="373">
        <f t="shared" si="9"/>
        <v>314.17862199999996</v>
      </c>
      <c r="O65" s="66">
        <v>165.38304600000001</v>
      </c>
      <c r="P65" s="58">
        <v>21.620004000000002</v>
      </c>
      <c r="Q65" s="70">
        <v>7.0556900000000002</v>
      </c>
      <c r="R65" s="169">
        <f t="shared" si="10"/>
        <v>1869.9943649999998</v>
      </c>
      <c r="S65" s="73"/>
      <c r="T65" s="124" t="s">
        <v>293</v>
      </c>
    </row>
    <row r="66" spans="1:20" s="74" customFormat="1" ht="12.75" customHeight="1">
      <c r="A66" s="194">
        <v>41821</v>
      </c>
      <c r="B66" s="60">
        <v>1548.968169</v>
      </c>
      <c r="C66" s="71">
        <v>254.07268000000002</v>
      </c>
      <c r="D66" s="71">
        <v>43.827440000000003</v>
      </c>
      <c r="E66" s="71">
        <v>0.1716</v>
      </c>
      <c r="F66" s="71">
        <v>2.1303999999986445E-2</v>
      </c>
      <c r="G66" s="58">
        <v>0</v>
      </c>
      <c r="H66" s="58">
        <v>0</v>
      </c>
      <c r="I66" s="71">
        <v>3.1188660000000001</v>
      </c>
      <c r="J66" s="71">
        <v>8.4892509999999994</v>
      </c>
      <c r="K66" s="71">
        <v>10.924983000000008</v>
      </c>
      <c r="L66" s="71">
        <v>9.7799999999999992E-4</v>
      </c>
      <c r="M66" s="58">
        <v>13.042517999999999</v>
      </c>
      <c r="N66" s="373">
        <f t="shared" si="9"/>
        <v>333.66962000000001</v>
      </c>
      <c r="O66" s="66">
        <v>165.38304600000001</v>
      </c>
      <c r="P66" s="58">
        <v>21.620004000000002</v>
      </c>
      <c r="Q66" s="70">
        <v>3.3767360000000002</v>
      </c>
      <c r="R66" s="169">
        <f t="shared" si="10"/>
        <v>2073.0175749999999</v>
      </c>
      <c r="S66" s="73"/>
      <c r="T66" s="124" t="s">
        <v>293</v>
      </c>
    </row>
    <row r="67" spans="1:20" s="74" customFormat="1" ht="12.75" customHeight="1">
      <c r="A67" s="194">
        <v>41852</v>
      </c>
      <c r="B67" s="60">
        <v>1282.7463899999998</v>
      </c>
      <c r="C67" s="71">
        <v>176.18975800000001</v>
      </c>
      <c r="D67" s="71">
        <v>21.403449999999996</v>
      </c>
      <c r="E67" s="71">
        <v>2.7154100000000003</v>
      </c>
      <c r="F67" s="71">
        <v>0.3085450000000094</v>
      </c>
      <c r="G67" s="58">
        <v>0</v>
      </c>
      <c r="H67" s="58">
        <v>0</v>
      </c>
      <c r="I67" s="71">
        <v>1.85917</v>
      </c>
      <c r="J67" s="71">
        <v>21.721257000000001</v>
      </c>
      <c r="K67" s="71">
        <v>37.620924999999986</v>
      </c>
      <c r="L67" s="71">
        <v>1.4188000000000001E-2</v>
      </c>
      <c r="M67" s="58">
        <v>25.564394</v>
      </c>
      <c r="N67" s="373">
        <f t="shared" si="9"/>
        <v>287.39709699999997</v>
      </c>
      <c r="O67" s="66">
        <v>165.38858100000002</v>
      </c>
      <c r="P67" s="58">
        <v>21.620004000000002</v>
      </c>
      <c r="Q67" s="70">
        <v>3.9996519999999998</v>
      </c>
      <c r="R67" s="169">
        <f t="shared" si="10"/>
        <v>1761.1517239999998</v>
      </c>
      <c r="S67" s="73"/>
      <c r="T67" s="124" t="s">
        <v>293</v>
      </c>
    </row>
    <row r="68" spans="1:20" s="74" customFormat="1" ht="12.75" customHeight="1">
      <c r="A68" s="194">
        <v>41883</v>
      </c>
      <c r="B68" s="60">
        <v>1387.3003349999999</v>
      </c>
      <c r="C68" s="71">
        <v>168.11727899999997</v>
      </c>
      <c r="D68" s="71">
        <v>7.5025170000000001</v>
      </c>
      <c r="E68" s="71">
        <v>0.31760000000000005</v>
      </c>
      <c r="F68" s="71">
        <v>0.15413200000000415</v>
      </c>
      <c r="G68" s="58">
        <v>0</v>
      </c>
      <c r="H68" s="58">
        <v>0</v>
      </c>
      <c r="I68" s="71">
        <v>8.273378000000001</v>
      </c>
      <c r="J68" s="71">
        <v>5.5505750000000003</v>
      </c>
      <c r="K68" s="71">
        <v>52.085785000000016</v>
      </c>
      <c r="L68" s="71">
        <v>2.5294000000000001E-2</v>
      </c>
      <c r="M68" s="58">
        <v>3.4823469999999999</v>
      </c>
      <c r="N68" s="373">
        <f t="shared" si="9"/>
        <v>245.50890700000002</v>
      </c>
      <c r="O68" s="66">
        <v>165.38644600000001</v>
      </c>
      <c r="P68" s="58">
        <v>21.978293000000001</v>
      </c>
      <c r="Q68" s="70">
        <v>4.0662500000000001</v>
      </c>
      <c r="R68" s="169">
        <f t="shared" si="10"/>
        <v>1824.2402309999998</v>
      </c>
      <c r="S68" s="73"/>
      <c r="T68" s="124" t="s">
        <v>293</v>
      </c>
    </row>
    <row r="69" spans="1:20" s="74" customFormat="1" ht="12.75" customHeight="1">
      <c r="A69" s="194">
        <v>41913</v>
      </c>
      <c r="B69" s="60">
        <v>1440.2130870000001</v>
      </c>
      <c r="C69" s="71">
        <v>174.438885</v>
      </c>
      <c r="D69" s="71">
        <v>15.337617</v>
      </c>
      <c r="E69" s="71">
        <v>0.17799999999999999</v>
      </c>
      <c r="F69" s="71">
        <v>0.16075499999999465</v>
      </c>
      <c r="G69" s="58">
        <v>0</v>
      </c>
      <c r="H69" s="58">
        <v>0</v>
      </c>
      <c r="I69" s="71">
        <v>9.5014419999999991</v>
      </c>
      <c r="J69" s="71">
        <v>7.6178500000000007</v>
      </c>
      <c r="K69" s="71">
        <v>13.766504000000008</v>
      </c>
      <c r="L69" s="71">
        <v>1.9470000000000002E-3</v>
      </c>
      <c r="M69" s="58">
        <v>1.4595329999999997</v>
      </c>
      <c r="N69" s="373">
        <f t="shared" si="9"/>
        <v>222.46253299999998</v>
      </c>
      <c r="O69" s="66">
        <v>165.38304600000001</v>
      </c>
      <c r="P69" s="58">
        <v>21.620004000000002</v>
      </c>
      <c r="Q69" s="70">
        <v>3.5518069999999997</v>
      </c>
      <c r="R69" s="169">
        <f t="shared" si="10"/>
        <v>1853.2304770000001</v>
      </c>
      <c r="S69" s="73"/>
      <c r="T69" s="124" t="s">
        <v>293</v>
      </c>
    </row>
    <row r="70" spans="1:20" s="74" customFormat="1" ht="12.75" customHeight="1">
      <c r="A70" s="194">
        <v>41944</v>
      </c>
      <c r="B70" s="60">
        <v>1448.2547589999999</v>
      </c>
      <c r="C70" s="71">
        <v>265.23784799999999</v>
      </c>
      <c r="D70" s="71">
        <v>5.8588939999999994</v>
      </c>
      <c r="E70" s="71">
        <v>3.5231599999999998</v>
      </c>
      <c r="F70" s="71">
        <v>0.1865760000000023</v>
      </c>
      <c r="G70" s="58">
        <v>0</v>
      </c>
      <c r="H70" s="58">
        <v>0</v>
      </c>
      <c r="I70" s="71">
        <v>4.4135219999999995</v>
      </c>
      <c r="J70" s="71">
        <v>10.839126</v>
      </c>
      <c r="K70" s="71">
        <v>33.10684100000001</v>
      </c>
      <c r="L70" s="71">
        <v>0</v>
      </c>
      <c r="M70" s="58">
        <v>4.7541879999999992</v>
      </c>
      <c r="N70" s="373">
        <f t="shared" si="9"/>
        <v>327.92015500000008</v>
      </c>
      <c r="O70" s="66">
        <v>165.38304600000001</v>
      </c>
      <c r="P70" s="58">
        <v>22.345359000000002</v>
      </c>
      <c r="Q70" s="70">
        <v>5.2875739999999993</v>
      </c>
      <c r="R70" s="169">
        <f t="shared" si="10"/>
        <v>1969.1908929999997</v>
      </c>
      <c r="S70" s="73"/>
      <c r="T70" s="124" t="s">
        <v>293</v>
      </c>
    </row>
    <row r="71" spans="1:20" s="74" customFormat="1" ht="12.75" customHeight="1">
      <c r="A71" s="194">
        <v>41974</v>
      </c>
      <c r="B71" s="60">
        <v>1487.5616049999999</v>
      </c>
      <c r="C71" s="71">
        <v>96.94115699999999</v>
      </c>
      <c r="D71" s="71">
        <v>0.11122199999999999</v>
      </c>
      <c r="E71" s="71">
        <v>1.4151099999999999</v>
      </c>
      <c r="F71" s="71">
        <v>0.23145600000000854</v>
      </c>
      <c r="G71" s="58">
        <v>0</v>
      </c>
      <c r="H71" s="58">
        <v>0</v>
      </c>
      <c r="I71" s="71">
        <v>7.0595910000000002</v>
      </c>
      <c r="J71" s="71">
        <v>3.5214460000000001</v>
      </c>
      <c r="K71" s="71">
        <v>18.339632000000002</v>
      </c>
      <c r="L71" s="71">
        <v>0</v>
      </c>
      <c r="M71" s="58">
        <v>5.6310599999999997</v>
      </c>
      <c r="N71" s="373">
        <f t="shared" si="9"/>
        <v>133.25067399999998</v>
      </c>
      <c r="O71" s="66">
        <v>165.38304600000001</v>
      </c>
      <c r="P71" s="58">
        <v>21.620004000000002</v>
      </c>
      <c r="Q71" s="70">
        <v>9.0795139999999996</v>
      </c>
      <c r="R71" s="169">
        <f t="shared" si="10"/>
        <v>1816.8948429999998</v>
      </c>
      <c r="S71" s="73"/>
      <c r="T71" s="124" t="s">
        <v>293</v>
      </c>
    </row>
    <row r="72" spans="1:20" s="74" customFormat="1" ht="12.75" customHeight="1">
      <c r="A72" s="194">
        <v>42005</v>
      </c>
      <c r="B72" s="60">
        <v>1403.9552760000001</v>
      </c>
      <c r="C72" s="71">
        <v>194.926435</v>
      </c>
      <c r="D72" s="71">
        <v>0.27600000000000002</v>
      </c>
      <c r="E72" s="71">
        <v>0.18280000000000002</v>
      </c>
      <c r="F72" s="71">
        <v>6.5694009999999992</v>
      </c>
      <c r="G72" s="58">
        <v>0</v>
      </c>
      <c r="H72" s="58">
        <v>0</v>
      </c>
      <c r="I72" s="71">
        <v>6.0231400000000006</v>
      </c>
      <c r="J72" s="71">
        <v>1.76298</v>
      </c>
      <c r="K72" s="71">
        <v>24.038931999999999</v>
      </c>
      <c r="L72" s="71">
        <v>9.5361999999999988E-2</v>
      </c>
      <c r="M72" s="58">
        <v>4.7116360000000004</v>
      </c>
      <c r="N72" s="373">
        <f t="shared" si="9"/>
        <v>238.58668599999999</v>
      </c>
      <c r="O72" s="66">
        <v>165.38304600000001</v>
      </c>
      <c r="P72" s="58">
        <v>21.620004000000002</v>
      </c>
      <c r="Q72" s="70">
        <v>9.3367150000000017</v>
      </c>
      <c r="R72" s="169">
        <f t="shared" si="10"/>
        <v>1838.8817270000002</v>
      </c>
      <c r="S72" s="73"/>
      <c r="T72" s="124" t="s">
        <v>293</v>
      </c>
    </row>
    <row r="73" spans="1:20" s="74" customFormat="1" ht="12.75" customHeight="1">
      <c r="A73" s="194">
        <v>42036</v>
      </c>
      <c r="B73" s="60">
        <v>1303.1087709999999</v>
      </c>
      <c r="C73" s="71">
        <v>118.73342199999999</v>
      </c>
      <c r="D73" s="71">
        <v>9.7954000000000013E-2</v>
      </c>
      <c r="E73" s="71">
        <v>0.17119999999999999</v>
      </c>
      <c r="F73" s="71">
        <v>0.24976199999997561</v>
      </c>
      <c r="G73" s="58">
        <v>0</v>
      </c>
      <c r="H73" s="58">
        <v>0</v>
      </c>
      <c r="I73" s="71">
        <v>1.9144399999999999</v>
      </c>
      <c r="J73" s="71">
        <v>3.551822</v>
      </c>
      <c r="K73" s="71">
        <v>12.960161999999999</v>
      </c>
      <c r="L73" s="71">
        <v>0</v>
      </c>
      <c r="M73" s="58">
        <v>4.6126069999999997</v>
      </c>
      <c r="N73" s="373">
        <f t="shared" si="9"/>
        <v>142.29136899999997</v>
      </c>
      <c r="O73" s="66">
        <v>165.38304600000001</v>
      </c>
      <c r="P73" s="58">
        <v>21.620004000000002</v>
      </c>
      <c r="Q73" s="70">
        <v>1.856857</v>
      </c>
      <c r="R73" s="169">
        <f t="shared" si="10"/>
        <v>1634.260047</v>
      </c>
      <c r="S73" s="73"/>
      <c r="T73" s="124" t="s">
        <v>293</v>
      </c>
    </row>
    <row r="74" spans="1:20" s="74" customFormat="1" ht="12.75" customHeight="1">
      <c r="A74" s="194">
        <v>42064</v>
      </c>
      <c r="B74" s="60">
        <v>888.66741200000001</v>
      </c>
      <c r="C74" s="71">
        <v>181.32852600000001</v>
      </c>
      <c r="D74" s="71">
        <v>7.5961600000000002</v>
      </c>
      <c r="E74" s="71">
        <v>0.1164</v>
      </c>
      <c r="F74" s="71">
        <v>6.341054999999983</v>
      </c>
      <c r="G74" s="58">
        <v>0</v>
      </c>
      <c r="H74" s="58">
        <v>0</v>
      </c>
      <c r="I74" s="71">
        <v>2.2149830000000001</v>
      </c>
      <c r="J74" s="71">
        <v>12.12969</v>
      </c>
      <c r="K74" s="71">
        <v>32.566413000000004</v>
      </c>
      <c r="L74" s="71">
        <v>1.957E-3</v>
      </c>
      <c r="M74" s="58">
        <v>4.203722</v>
      </c>
      <c r="N74" s="373">
        <f t="shared" si="9"/>
        <v>246.49890600000001</v>
      </c>
      <c r="O74" s="66">
        <v>165.38304600000001</v>
      </c>
      <c r="P74" s="58">
        <v>21.620004000000002</v>
      </c>
      <c r="Q74" s="70">
        <v>1.7614049999999999</v>
      </c>
      <c r="R74" s="169">
        <f t="shared" si="10"/>
        <v>1323.930773</v>
      </c>
      <c r="S74" s="73"/>
      <c r="T74" s="124" t="s">
        <v>293</v>
      </c>
    </row>
    <row r="75" spans="1:20" s="74" customFormat="1" ht="12.75" customHeight="1">
      <c r="A75" s="194">
        <v>42095</v>
      </c>
      <c r="B75" s="60">
        <v>1104.3656439999997</v>
      </c>
      <c r="C75" s="71">
        <v>138.63580699999997</v>
      </c>
      <c r="D75" s="71">
        <v>8.7027999999999994E-2</v>
      </c>
      <c r="E75" s="71">
        <v>0.1416</v>
      </c>
      <c r="F75" s="71">
        <v>0.23278099999998858</v>
      </c>
      <c r="G75" s="58">
        <v>0</v>
      </c>
      <c r="H75" s="58">
        <v>0</v>
      </c>
      <c r="I75" s="71">
        <v>6.4178999999999995</v>
      </c>
      <c r="J75" s="71">
        <v>2.3097120000000002</v>
      </c>
      <c r="K75" s="71">
        <v>20.627599000000007</v>
      </c>
      <c r="L75" s="71">
        <v>0</v>
      </c>
      <c r="M75" s="58">
        <v>1.4861410000000002</v>
      </c>
      <c r="N75" s="373">
        <f t="shared" si="9"/>
        <v>169.93856799999998</v>
      </c>
      <c r="O75" s="66">
        <v>165.38304600000001</v>
      </c>
      <c r="P75" s="58">
        <v>21.620004000000002</v>
      </c>
      <c r="Q75" s="70">
        <v>5.4222399999999986</v>
      </c>
      <c r="R75" s="169">
        <f t="shared" si="10"/>
        <v>1466.7295019999999</v>
      </c>
      <c r="S75" s="73"/>
      <c r="T75" s="124" t="s">
        <v>293</v>
      </c>
    </row>
    <row r="76" spans="1:20" s="74" customFormat="1" ht="12.75" customHeight="1">
      <c r="A76" s="194">
        <v>42125</v>
      </c>
      <c r="B76" s="60">
        <v>918.91093500000011</v>
      </c>
      <c r="C76" s="71">
        <v>162.07100399999999</v>
      </c>
      <c r="D76" s="71">
        <v>15.875283999999999</v>
      </c>
      <c r="E76" s="71">
        <v>1.17397</v>
      </c>
      <c r="F76" s="71">
        <v>5.3931010000000015</v>
      </c>
      <c r="G76" s="58">
        <v>0</v>
      </c>
      <c r="H76" s="58">
        <v>0</v>
      </c>
      <c r="I76" s="71">
        <v>5.0519280000000002</v>
      </c>
      <c r="J76" s="71">
        <v>0.66754200000000008</v>
      </c>
      <c r="K76" s="71">
        <v>18.636694999999996</v>
      </c>
      <c r="L76" s="71">
        <v>0</v>
      </c>
      <c r="M76" s="58">
        <v>2.9912690000000004</v>
      </c>
      <c r="N76" s="373">
        <f t="shared" si="9"/>
        <v>211.86079299999997</v>
      </c>
      <c r="O76" s="66">
        <v>165.38304600000001</v>
      </c>
      <c r="P76" s="58">
        <v>21.620004000000002</v>
      </c>
      <c r="Q76" s="70">
        <v>1.944396</v>
      </c>
      <c r="R76" s="169">
        <f t="shared" si="10"/>
        <v>1319.7191740000003</v>
      </c>
      <c r="S76" s="73"/>
      <c r="T76" s="124" t="s">
        <v>293</v>
      </c>
    </row>
    <row r="77" spans="1:20" s="74" customFormat="1" ht="12.75" customHeight="1">
      <c r="A77" s="194">
        <v>42156</v>
      </c>
      <c r="B77" s="60">
        <v>938.23936200000003</v>
      </c>
      <c r="C77" s="71">
        <v>180.98571900000005</v>
      </c>
      <c r="D77" s="71">
        <v>8.9535000000000003E-2</v>
      </c>
      <c r="E77" s="71">
        <v>0.1148</v>
      </c>
      <c r="F77" s="71">
        <v>4.6160999999983687E-2</v>
      </c>
      <c r="G77" s="58">
        <v>0</v>
      </c>
      <c r="H77" s="58">
        <v>0</v>
      </c>
      <c r="I77" s="71">
        <v>20.421088999999998</v>
      </c>
      <c r="J77" s="71">
        <v>30.1328</v>
      </c>
      <c r="K77" s="71">
        <v>23.812725999999987</v>
      </c>
      <c r="L77" s="71">
        <v>0</v>
      </c>
      <c r="M77" s="58">
        <v>3.3711600000000006</v>
      </c>
      <c r="N77" s="373">
        <f t="shared" si="9"/>
        <v>258.97399000000001</v>
      </c>
      <c r="O77" s="66">
        <v>165.38304600000001</v>
      </c>
      <c r="P77" s="58">
        <v>21.620004000000002</v>
      </c>
      <c r="Q77" s="70">
        <v>0.39827699999999999</v>
      </c>
      <c r="R77" s="169">
        <f t="shared" si="10"/>
        <v>1384.614679</v>
      </c>
      <c r="S77" s="73"/>
      <c r="T77" s="124" t="s">
        <v>293</v>
      </c>
    </row>
    <row r="78" spans="1:20" s="74" customFormat="1" ht="12.75" customHeight="1">
      <c r="A78" s="194">
        <v>42186</v>
      </c>
      <c r="B78" s="60">
        <v>1360.3673130000002</v>
      </c>
      <c r="C78" s="71">
        <v>107.369061</v>
      </c>
      <c r="D78" s="71">
        <v>0.66385699999999992</v>
      </c>
      <c r="E78" s="71">
        <v>0.10080000000000001</v>
      </c>
      <c r="F78" s="71">
        <v>0.13359800000000632</v>
      </c>
      <c r="G78" s="58">
        <v>0</v>
      </c>
      <c r="H78" s="58">
        <v>0</v>
      </c>
      <c r="I78" s="71">
        <v>1.5397890000000001</v>
      </c>
      <c r="J78" s="71">
        <v>9.8229120000000005</v>
      </c>
      <c r="K78" s="71">
        <v>19.466232000000002</v>
      </c>
      <c r="L78" s="71">
        <v>0</v>
      </c>
      <c r="M78" s="58">
        <v>1.876544</v>
      </c>
      <c r="N78" s="373">
        <f t="shared" si="9"/>
        <v>140.972793</v>
      </c>
      <c r="O78" s="66">
        <v>165.38304600000001</v>
      </c>
      <c r="P78" s="58">
        <v>21.620004000000002</v>
      </c>
      <c r="Q78" s="70">
        <v>3.5141869999999997</v>
      </c>
      <c r="R78" s="169">
        <f t="shared" si="10"/>
        <v>1691.8573430000001</v>
      </c>
      <c r="S78" s="73"/>
      <c r="T78" s="123">
        <v>5974.6139780000003</v>
      </c>
    </row>
    <row r="79" spans="1:20" s="74" customFormat="1" ht="12.75" customHeight="1">
      <c r="A79" s="194">
        <v>42217</v>
      </c>
      <c r="B79" s="60">
        <v>1318.658263</v>
      </c>
      <c r="C79" s="71">
        <v>184.40024900000003</v>
      </c>
      <c r="D79" s="71">
        <v>15.4809</v>
      </c>
      <c r="E79" s="71">
        <v>1.4007700000000001</v>
      </c>
      <c r="F79" s="71">
        <v>0.19999799999999368</v>
      </c>
      <c r="G79" s="58">
        <v>0</v>
      </c>
      <c r="H79" s="58">
        <v>0</v>
      </c>
      <c r="I79" s="71">
        <v>1.6117999999999999</v>
      </c>
      <c r="J79" s="71">
        <v>25.656403000000001</v>
      </c>
      <c r="K79" s="71">
        <v>38.52478599999997</v>
      </c>
      <c r="L79" s="71">
        <v>0</v>
      </c>
      <c r="M79" s="58">
        <v>0.24175300000000002</v>
      </c>
      <c r="N79" s="373">
        <f t="shared" si="9"/>
        <v>267.516659</v>
      </c>
      <c r="O79" s="66">
        <v>165.38304600000001</v>
      </c>
      <c r="P79" s="58">
        <v>21.620004000000002</v>
      </c>
      <c r="Q79" s="70">
        <v>7.395257</v>
      </c>
      <c r="R79" s="169">
        <f t="shared" si="10"/>
        <v>1780.5732290000001</v>
      </c>
      <c r="S79" s="73"/>
      <c r="T79" s="123">
        <v>6231.7753259999999</v>
      </c>
    </row>
    <row r="80" spans="1:20" s="74" customFormat="1" ht="12.75" customHeight="1">
      <c r="A80" s="194">
        <v>42248</v>
      </c>
      <c r="B80" s="60">
        <v>1289.2601490000002</v>
      </c>
      <c r="C80" s="71">
        <v>181.683335</v>
      </c>
      <c r="D80" s="71">
        <v>0.29899999999999999</v>
      </c>
      <c r="E80" s="71">
        <v>8.4400000000000003E-2</v>
      </c>
      <c r="F80" s="71">
        <v>0.1724490000000003</v>
      </c>
      <c r="G80" s="58">
        <v>0</v>
      </c>
      <c r="H80" s="58">
        <v>0</v>
      </c>
      <c r="I80" s="71">
        <v>4.8339109999999996</v>
      </c>
      <c r="J80" s="71">
        <v>3.4574259999999999</v>
      </c>
      <c r="K80" s="71">
        <v>22.455313000000004</v>
      </c>
      <c r="L80" s="71">
        <v>0</v>
      </c>
      <c r="M80" s="58">
        <v>4.1901029999999997</v>
      </c>
      <c r="N80" s="373">
        <f t="shared" si="9"/>
        <v>217.175937</v>
      </c>
      <c r="O80" s="66">
        <v>165.39252299999998</v>
      </c>
      <c r="P80" s="58">
        <v>22.088052999999999</v>
      </c>
      <c r="Q80" s="70">
        <v>7.4452119999999997</v>
      </c>
      <c r="R80" s="169">
        <f t="shared" si="10"/>
        <v>1701.3618740000002</v>
      </c>
      <c r="S80" s="73"/>
      <c r="T80" s="123">
        <v>5448.7173700000003</v>
      </c>
    </row>
    <row r="81" spans="1:20" s="74" customFormat="1" ht="12.75" customHeight="1">
      <c r="A81" s="194">
        <v>42278</v>
      </c>
      <c r="B81" s="60">
        <v>1193.4437180000002</v>
      </c>
      <c r="C81" s="71">
        <v>180.37708900000001</v>
      </c>
      <c r="D81" s="71">
        <v>7.8599540000000001</v>
      </c>
      <c r="E81" s="71">
        <v>0.4481</v>
      </c>
      <c r="F81" s="71">
        <v>0.11799899999999752</v>
      </c>
      <c r="G81" s="58">
        <v>0</v>
      </c>
      <c r="H81" s="58">
        <v>0</v>
      </c>
      <c r="I81" s="71">
        <v>0.83760999999999997</v>
      </c>
      <c r="J81" s="71">
        <v>1.5848</v>
      </c>
      <c r="K81" s="71">
        <v>10.838735999999994</v>
      </c>
      <c r="L81" s="71">
        <v>0</v>
      </c>
      <c r="M81" s="58">
        <v>3.2906689999999998</v>
      </c>
      <c r="N81" s="373">
        <f t="shared" si="9"/>
        <v>205.35495700000001</v>
      </c>
      <c r="O81" s="66">
        <v>165.38304600000001</v>
      </c>
      <c r="P81" s="58">
        <v>22.209007</v>
      </c>
      <c r="Q81" s="70">
        <v>4.6933619999999996</v>
      </c>
      <c r="R81" s="169">
        <f t="shared" si="10"/>
        <v>1591.0840900000001</v>
      </c>
      <c r="S81" s="73"/>
      <c r="T81" s="123">
        <v>6395.4437829999997</v>
      </c>
    </row>
    <row r="82" spans="1:20" s="74" customFormat="1" ht="12.75" customHeight="1">
      <c r="A82" s="194">
        <v>42309</v>
      </c>
      <c r="B82" s="60">
        <v>1487.3922069999999</v>
      </c>
      <c r="C82" s="71">
        <v>196.85577500000002</v>
      </c>
      <c r="D82" s="71">
        <v>0.46182499999999999</v>
      </c>
      <c r="E82" s="71">
        <v>1.1787699999999999</v>
      </c>
      <c r="F82" s="71">
        <v>0.22038800000001402</v>
      </c>
      <c r="G82" s="58">
        <v>0</v>
      </c>
      <c r="H82" s="58">
        <v>0</v>
      </c>
      <c r="I82" s="71">
        <v>1.8897619999999999</v>
      </c>
      <c r="J82" s="71">
        <v>7.7187070000000002</v>
      </c>
      <c r="K82" s="71">
        <v>11.507767999999999</v>
      </c>
      <c r="L82" s="71">
        <v>0.14740699999999998</v>
      </c>
      <c r="M82" s="58">
        <v>2.4698740000000003</v>
      </c>
      <c r="N82" s="373">
        <f t="shared" si="9"/>
        <v>222.450276</v>
      </c>
      <c r="O82" s="66">
        <v>165.38304600000001</v>
      </c>
      <c r="P82" s="58">
        <v>21.955004000000002</v>
      </c>
      <c r="Q82" s="70">
        <v>1.470998</v>
      </c>
      <c r="R82" s="169">
        <f t="shared" si="10"/>
        <v>1898.6515309999997</v>
      </c>
      <c r="S82" s="73"/>
      <c r="T82" s="123">
        <v>6272.638457</v>
      </c>
    </row>
    <row r="83" spans="1:20" s="74" customFormat="1" ht="12.75" customHeight="1">
      <c r="A83" s="194">
        <v>42339</v>
      </c>
      <c r="B83" s="60">
        <v>1240.0408869999999</v>
      </c>
      <c r="C83" s="71">
        <v>129.47848099999999</v>
      </c>
      <c r="D83" s="71">
        <v>0.99072500000000008</v>
      </c>
      <c r="E83" s="71">
        <v>4.5600000000000002E-2</v>
      </c>
      <c r="F83" s="71">
        <v>0.18379699999999843</v>
      </c>
      <c r="G83" s="58">
        <v>0</v>
      </c>
      <c r="H83" s="58">
        <v>0</v>
      </c>
      <c r="I83" s="71">
        <v>1.1520580000000002</v>
      </c>
      <c r="J83" s="71">
        <v>0.81200099999999997</v>
      </c>
      <c r="K83" s="71">
        <v>24.287098999999998</v>
      </c>
      <c r="L83" s="71">
        <v>3.8503000000000003E-2</v>
      </c>
      <c r="M83" s="58">
        <v>10.310495999999999</v>
      </c>
      <c r="N83" s="373">
        <f t="shared" ref="N83:N118" si="11">SUM(C83:M83)</f>
        <v>167.29876000000002</v>
      </c>
      <c r="O83" s="66">
        <v>165.38304600000001</v>
      </c>
      <c r="P83" s="58">
        <v>21.620004000000002</v>
      </c>
      <c r="Q83" s="70">
        <v>10.038009000000002</v>
      </c>
      <c r="R83" s="169">
        <f t="shared" ref="R83:R118" si="12">SUM(B83,N83,O83,P83,Q83)</f>
        <v>1604.3807059999999</v>
      </c>
      <c r="S83" s="73"/>
      <c r="T83" s="123">
        <v>6927.8838260000002</v>
      </c>
    </row>
    <row r="84" spans="1:20" s="74" customFormat="1" ht="12.75" customHeight="1">
      <c r="A84" s="194">
        <v>42370</v>
      </c>
      <c r="B84" s="60">
        <v>1019.6048960000001</v>
      </c>
      <c r="C84" s="71">
        <v>166.684563</v>
      </c>
      <c r="D84" s="71">
        <v>38.519466000000001</v>
      </c>
      <c r="E84" s="71">
        <v>0.1164</v>
      </c>
      <c r="F84" s="71">
        <v>0.19905699999998205</v>
      </c>
      <c r="G84" s="58">
        <v>0</v>
      </c>
      <c r="H84" s="58">
        <v>0</v>
      </c>
      <c r="I84" s="71">
        <v>9.269064000000002</v>
      </c>
      <c r="J84" s="71">
        <v>1.0805579999999999</v>
      </c>
      <c r="K84" s="71">
        <v>17.45033500000001</v>
      </c>
      <c r="L84" s="71">
        <v>0.73972599999999999</v>
      </c>
      <c r="M84" s="58">
        <v>3.9826499999999996</v>
      </c>
      <c r="N84" s="373">
        <f t="shared" si="11"/>
        <v>238.04181899999998</v>
      </c>
      <c r="O84" s="66">
        <v>165.38304600000001</v>
      </c>
      <c r="P84" s="58">
        <v>21.675004000000001</v>
      </c>
      <c r="Q84" s="70">
        <v>2.1581630000000005</v>
      </c>
      <c r="R84" s="169">
        <f t="shared" si="12"/>
        <v>1446.862928</v>
      </c>
      <c r="S84" s="73"/>
      <c r="T84" s="123">
        <v>6791.3667610000002</v>
      </c>
    </row>
    <row r="85" spans="1:20" s="74" customFormat="1" ht="12.75" customHeight="1">
      <c r="A85" s="194">
        <v>42401</v>
      </c>
      <c r="B85" s="60">
        <v>1037.439417</v>
      </c>
      <c r="C85" s="71">
        <v>94.95502799999997</v>
      </c>
      <c r="D85" s="71">
        <v>0.73244200000000004</v>
      </c>
      <c r="E85" s="71">
        <v>0.16500000000000001</v>
      </c>
      <c r="F85" s="71">
        <v>0.11816899999999464</v>
      </c>
      <c r="G85" s="58">
        <v>0</v>
      </c>
      <c r="H85" s="58">
        <v>0</v>
      </c>
      <c r="I85" s="71">
        <v>2.8182700000000001</v>
      </c>
      <c r="J85" s="71">
        <v>22.621039</v>
      </c>
      <c r="K85" s="71">
        <v>28.557038000000009</v>
      </c>
      <c r="L85" s="71">
        <v>0.24657899999999999</v>
      </c>
      <c r="M85" s="58">
        <v>4.2695950000000007</v>
      </c>
      <c r="N85" s="373">
        <f t="shared" si="11"/>
        <v>154.48316</v>
      </c>
      <c r="O85" s="66">
        <v>165.38304600000001</v>
      </c>
      <c r="P85" s="58">
        <v>22.378572999999999</v>
      </c>
      <c r="Q85" s="70">
        <v>4.2302850000000003</v>
      </c>
      <c r="R85" s="169">
        <f t="shared" si="12"/>
        <v>1383.914481</v>
      </c>
      <c r="S85" s="73"/>
      <c r="T85" s="123">
        <v>6979.5493909999996</v>
      </c>
    </row>
    <row r="86" spans="1:20" s="74" customFormat="1" ht="12.75" customHeight="1">
      <c r="A86" s="194">
        <v>42430</v>
      </c>
      <c r="B86" s="60">
        <v>1183.5894540000002</v>
      </c>
      <c r="C86" s="71">
        <v>168.06301499999998</v>
      </c>
      <c r="D86" s="71">
        <v>0.29926599999999998</v>
      </c>
      <c r="E86" s="71">
        <v>0.1164</v>
      </c>
      <c r="F86" s="71">
        <v>0.18451999999999202</v>
      </c>
      <c r="G86" s="58">
        <v>0</v>
      </c>
      <c r="H86" s="58">
        <v>0</v>
      </c>
      <c r="I86" s="71">
        <v>12.001001</v>
      </c>
      <c r="J86" s="71">
        <v>3.4844750000000002</v>
      </c>
      <c r="K86" s="71">
        <v>20.069738999999998</v>
      </c>
      <c r="L86" s="71">
        <v>0.61643800000000004</v>
      </c>
      <c r="M86" s="58">
        <v>0.63177499999999986</v>
      </c>
      <c r="N86" s="373">
        <f t="shared" si="11"/>
        <v>205.46662899999995</v>
      </c>
      <c r="O86" s="66">
        <v>165.38304600000001</v>
      </c>
      <c r="P86" s="58">
        <v>22.347376000000001</v>
      </c>
      <c r="Q86" s="70">
        <v>2.5978279999999998</v>
      </c>
      <c r="R86" s="169">
        <f t="shared" si="12"/>
        <v>1579.384333</v>
      </c>
      <c r="S86" s="73"/>
      <c r="T86" s="123">
        <v>7820.5813260000004</v>
      </c>
    </row>
    <row r="87" spans="1:20" s="74" customFormat="1" ht="12.75" customHeight="1">
      <c r="A87" s="194">
        <v>42461</v>
      </c>
      <c r="B87" s="60">
        <v>1027.338514</v>
      </c>
      <c r="C87" s="71">
        <v>179.30569999999997</v>
      </c>
      <c r="D87" s="71">
        <v>6.7495089999999998</v>
      </c>
      <c r="E87" s="71">
        <v>4.5600000000000002E-2</v>
      </c>
      <c r="F87" s="71">
        <v>3.1200000000808359E-4</v>
      </c>
      <c r="G87" s="58">
        <v>0</v>
      </c>
      <c r="H87" s="58">
        <v>0</v>
      </c>
      <c r="I87" s="71">
        <v>1.541914</v>
      </c>
      <c r="J87" s="71">
        <v>23.261299999999999</v>
      </c>
      <c r="K87" s="71">
        <v>15.191079000000006</v>
      </c>
      <c r="L87" s="71">
        <v>0</v>
      </c>
      <c r="M87" s="58">
        <v>4.6265840000000003</v>
      </c>
      <c r="N87" s="373">
        <f t="shared" si="11"/>
        <v>230.72199799999999</v>
      </c>
      <c r="O87" s="66">
        <v>165.38304600000001</v>
      </c>
      <c r="P87" s="58">
        <v>23.682362000000001</v>
      </c>
      <c r="Q87" s="70">
        <v>6.4187940000000001</v>
      </c>
      <c r="R87" s="169">
        <f t="shared" si="12"/>
        <v>1453.5447139999999</v>
      </c>
      <c r="S87" s="73"/>
      <c r="T87" s="123">
        <v>7229.6642389999997</v>
      </c>
    </row>
    <row r="88" spans="1:20" s="74" customFormat="1" ht="12.75" customHeight="1">
      <c r="A88" s="194">
        <v>42491</v>
      </c>
      <c r="B88" s="60">
        <v>712.89828399999999</v>
      </c>
      <c r="C88" s="71">
        <v>178.11734799999999</v>
      </c>
      <c r="D88" s="71">
        <v>4.8829999999999998E-2</v>
      </c>
      <c r="E88" s="71">
        <v>0.13240000000000002</v>
      </c>
      <c r="F88" s="71">
        <v>0.18301800000000412</v>
      </c>
      <c r="G88" s="58">
        <v>0</v>
      </c>
      <c r="H88" s="58">
        <v>0</v>
      </c>
      <c r="I88" s="71">
        <v>2.8654899999999999</v>
      </c>
      <c r="J88" s="71">
        <v>50.964485999999994</v>
      </c>
      <c r="K88" s="71">
        <v>48.093236999999995</v>
      </c>
      <c r="L88" s="71">
        <v>0</v>
      </c>
      <c r="M88" s="58">
        <v>8.6965880000000002</v>
      </c>
      <c r="N88" s="373">
        <f t="shared" si="11"/>
        <v>289.10139700000002</v>
      </c>
      <c r="O88" s="66">
        <v>165.38304600000001</v>
      </c>
      <c r="P88" s="58">
        <v>21.670004000000002</v>
      </c>
      <c r="Q88" s="70">
        <v>3.7928800000000003</v>
      </c>
      <c r="R88" s="169">
        <f t="shared" si="12"/>
        <v>1192.845611</v>
      </c>
      <c r="S88" s="73"/>
      <c r="T88" s="123">
        <v>6312.8002829999996</v>
      </c>
    </row>
    <row r="89" spans="1:20" s="74" customFormat="1" ht="12.75" customHeight="1">
      <c r="A89" s="194">
        <v>42522</v>
      </c>
      <c r="B89" s="60">
        <v>1021.2322929999999</v>
      </c>
      <c r="C89" s="71">
        <v>221.92454300000006</v>
      </c>
      <c r="D89" s="71">
        <v>0.27761799999999998</v>
      </c>
      <c r="E89" s="71">
        <v>0.1004</v>
      </c>
      <c r="F89" s="71">
        <v>0</v>
      </c>
      <c r="G89" s="58">
        <v>0</v>
      </c>
      <c r="H89" s="58">
        <v>0</v>
      </c>
      <c r="I89" s="71">
        <v>11.554556</v>
      </c>
      <c r="J89" s="71">
        <v>30.339682000000003</v>
      </c>
      <c r="K89" s="71">
        <v>11.820384999999996</v>
      </c>
      <c r="L89" s="71">
        <v>5.1762000000000002E-2</v>
      </c>
      <c r="M89" s="58">
        <v>13.772234000000001</v>
      </c>
      <c r="N89" s="373">
        <f t="shared" si="11"/>
        <v>289.84118000000007</v>
      </c>
      <c r="O89" s="66">
        <v>165.38304600000001</v>
      </c>
      <c r="P89" s="58">
        <v>21.660004000000001</v>
      </c>
      <c r="Q89" s="70">
        <v>3.8572740000000003</v>
      </c>
      <c r="R89" s="169">
        <f t="shared" si="12"/>
        <v>1501.9737969999999</v>
      </c>
      <c r="S89" s="73"/>
      <c r="T89" s="123">
        <v>7727.7299780000003</v>
      </c>
    </row>
    <row r="90" spans="1:20" s="74" customFormat="1" ht="12.75" customHeight="1">
      <c r="A90" s="194">
        <v>42552</v>
      </c>
      <c r="B90" s="60">
        <v>1058.036302</v>
      </c>
      <c r="C90" s="71">
        <v>183.64214600000003</v>
      </c>
      <c r="D90" s="71">
        <v>0.61946000000000001</v>
      </c>
      <c r="E90" s="71">
        <v>8.6800000000000002E-2</v>
      </c>
      <c r="F90" s="71">
        <v>0.12399999999999523</v>
      </c>
      <c r="G90" s="58">
        <v>0</v>
      </c>
      <c r="H90" s="58">
        <v>0</v>
      </c>
      <c r="I90" s="71">
        <v>3.8806219999999998</v>
      </c>
      <c r="J90" s="71">
        <v>25.481008999999997</v>
      </c>
      <c r="K90" s="71">
        <v>27.443536999999996</v>
      </c>
      <c r="L90" s="71">
        <v>1.5410999999999999E-2</v>
      </c>
      <c r="M90" s="58">
        <v>19.201658999999999</v>
      </c>
      <c r="N90" s="373">
        <f t="shared" si="11"/>
        <v>260.49464399999999</v>
      </c>
      <c r="O90" s="66">
        <v>165.38304600000001</v>
      </c>
      <c r="P90" s="58">
        <v>21.620004000000002</v>
      </c>
      <c r="Q90" s="70">
        <v>2.1007370000000001</v>
      </c>
      <c r="R90" s="169">
        <f t="shared" si="12"/>
        <v>1507.6347329999999</v>
      </c>
      <c r="S90" s="73"/>
      <c r="T90" s="123">
        <v>8390.8904779999993</v>
      </c>
    </row>
    <row r="91" spans="1:20" s="74" customFormat="1" ht="12.75" customHeight="1">
      <c r="A91" s="194">
        <v>42583</v>
      </c>
      <c r="B91" s="60">
        <v>1302.4426289999999</v>
      </c>
      <c r="C91" s="71">
        <v>167.70654100000002</v>
      </c>
      <c r="D91" s="71">
        <v>22.667853000000001</v>
      </c>
      <c r="E91" s="71">
        <v>0.2288</v>
      </c>
      <c r="F91" s="71">
        <v>0.19399900000001935</v>
      </c>
      <c r="G91" s="58">
        <v>0</v>
      </c>
      <c r="H91" s="58">
        <v>0</v>
      </c>
      <c r="I91" s="71">
        <v>23.963096</v>
      </c>
      <c r="J91" s="71">
        <v>6.5781700000000001</v>
      </c>
      <c r="K91" s="71">
        <v>44.548452000000005</v>
      </c>
      <c r="L91" s="71">
        <v>0</v>
      </c>
      <c r="M91" s="58">
        <v>12.437643</v>
      </c>
      <c r="N91" s="373">
        <f t="shared" si="11"/>
        <v>278.32455400000003</v>
      </c>
      <c r="O91" s="66">
        <v>165.38304600000001</v>
      </c>
      <c r="P91" s="58">
        <v>22.795947000000002</v>
      </c>
      <c r="Q91" s="70">
        <v>0.801369</v>
      </c>
      <c r="R91" s="169">
        <f t="shared" si="12"/>
        <v>1769.7475449999999</v>
      </c>
      <c r="S91" s="73"/>
      <c r="T91" s="123">
        <v>9071.8346520000014</v>
      </c>
    </row>
    <row r="92" spans="1:20" s="74" customFormat="1" ht="12.75" customHeight="1">
      <c r="A92" s="194">
        <v>42614</v>
      </c>
      <c r="B92" s="60">
        <v>942.9388610000002</v>
      </c>
      <c r="C92" s="71">
        <v>266.70293900000001</v>
      </c>
      <c r="D92" s="71">
        <v>0.56162500000000004</v>
      </c>
      <c r="E92" s="71">
        <v>4.5600000000000002E-2</v>
      </c>
      <c r="F92" s="71">
        <v>0.23952399999998875</v>
      </c>
      <c r="G92" s="58">
        <v>0</v>
      </c>
      <c r="H92" s="58">
        <v>0</v>
      </c>
      <c r="I92" s="71">
        <v>11.099207</v>
      </c>
      <c r="J92" s="71">
        <v>3.7540979999999999</v>
      </c>
      <c r="K92" s="71">
        <v>22.968585000000012</v>
      </c>
      <c r="L92" s="71">
        <v>0</v>
      </c>
      <c r="M92" s="58">
        <v>6.2897280000000002</v>
      </c>
      <c r="N92" s="373">
        <f t="shared" si="11"/>
        <v>311.66130599999997</v>
      </c>
      <c r="O92" s="66">
        <v>165.38304600000001</v>
      </c>
      <c r="P92" s="58">
        <v>21.620004000000002</v>
      </c>
      <c r="Q92" s="70">
        <v>1.4492389999999999</v>
      </c>
      <c r="R92" s="169">
        <f t="shared" si="12"/>
        <v>1443.0524560000001</v>
      </c>
      <c r="S92" s="73"/>
      <c r="T92" s="123">
        <v>8961.2861300000004</v>
      </c>
    </row>
    <row r="93" spans="1:20" s="74" customFormat="1" ht="12.75" customHeight="1">
      <c r="A93" s="194">
        <v>42644</v>
      </c>
      <c r="B93" s="60">
        <v>1239.6197699999998</v>
      </c>
      <c r="C93" s="71">
        <v>295.90471200000002</v>
      </c>
      <c r="D93" s="71">
        <v>25.534623</v>
      </c>
      <c r="E93" s="71">
        <v>0.2878</v>
      </c>
      <c r="F93" s="71">
        <v>9.6907820000000129</v>
      </c>
      <c r="G93" s="58">
        <v>0</v>
      </c>
      <c r="H93" s="58">
        <v>0</v>
      </c>
      <c r="I93" s="71">
        <v>18.492986000000002</v>
      </c>
      <c r="J93" s="71">
        <v>131.49078199999997</v>
      </c>
      <c r="K93" s="71">
        <v>20.874889999999997</v>
      </c>
      <c r="L93" s="71">
        <v>2.0783000000000003E-2</v>
      </c>
      <c r="M93" s="58">
        <v>16.996097000000002</v>
      </c>
      <c r="N93" s="373">
        <f t="shared" si="11"/>
        <v>519.29345499999999</v>
      </c>
      <c r="O93" s="66">
        <v>165.38304600000001</v>
      </c>
      <c r="P93" s="58">
        <v>22.753139999999998</v>
      </c>
      <c r="Q93" s="70">
        <v>1.738577</v>
      </c>
      <c r="R93" s="169">
        <f t="shared" si="12"/>
        <v>1948.7879879999998</v>
      </c>
      <c r="S93" s="73"/>
      <c r="T93" s="123">
        <v>9448.9581959999996</v>
      </c>
    </row>
    <row r="94" spans="1:20" s="74" customFormat="1" ht="12.75" customHeight="1">
      <c r="A94" s="194">
        <v>42675</v>
      </c>
      <c r="B94" s="60">
        <v>1294.4738799999998</v>
      </c>
      <c r="C94" s="71">
        <v>178.21255100000002</v>
      </c>
      <c r="D94" s="71">
        <v>26.917900000000003</v>
      </c>
      <c r="E94" s="71">
        <v>0.1668</v>
      </c>
      <c r="F94" s="71">
        <v>0.3282159999999692</v>
      </c>
      <c r="G94" s="58">
        <v>0</v>
      </c>
      <c r="H94" s="58">
        <v>0</v>
      </c>
      <c r="I94" s="71">
        <v>35.968073000000004</v>
      </c>
      <c r="J94" s="71">
        <v>0.66211600000000004</v>
      </c>
      <c r="K94" s="71">
        <v>19.916948999999999</v>
      </c>
      <c r="L94" s="71">
        <v>0</v>
      </c>
      <c r="M94" s="58">
        <v>6.0862069999999999</v>
      </c>
      <c r="N94" s="373">
        <f t="shared" si="11"/>
        <v>268.25881199999998</v>
      </c>
      <c r="O94" s="66">
        <v>165.38304600000001</v>
      </c>
      <c r="P94" s="58">
        <v>21.620004000000002</v>
      </c>
      <c r="Q94" s="70">
        <v>2.5302580000000003</v>
      </c>
      <c r="R94" s="169">
        <f t="shared" si="12"/>
        <v>1752.2659999999998</v>
      </c>
      <c r="S94" s="73"/>
      <c r="T94" s="123">
        <v>9525.5944130000007</v>
      </c>
    </row>
    <row r="95" spans="1:20" s="74" customFormat="1" ht="12.75" customHeight="1">
      <c r="A95" s="194">
        <v>42705</v>
      </c>
      <c r="B95" s="60">
        <v>1065.5307740000001</v>
      </c>
      <c r="C95" s="71">
        <v>143.77524099999999</v>
      </c>
      <c r="D95" s="71">
        <v>36.296411999999997</v>
      </c>
      <c r="E95" s="71">
        <v>0.15759999999999999</v>
      </c>
      <c r="F95" s="71">
        <v>0.27799999999999159</v>
      </c>
      <c r="G95" s="58">
        <v>0</v>
      </c>
      <c r="H95" s="58">
        <v>0</v>
      </c>
      <c r="I95" s="71">
        <v>1.0736419999999998</v>
      </c>
      <c r="J95" s="71">
        <v>12.118283999999999</v>
      </c>
      <c r="K95" s="71">
        <v>29.773340000000005</v>
      </c>
      <c r="L95" s="71">
        <v>7.9199999999999995E-4</v>
      </c>
      <c r="M95" s="58">
        <v>14.639106</v>
      </c>
      <c r="N95" s="373">
        <f t="shared" si="11"/>
        <v>238.11241699999997</v>
      </c>
      <c r="O95" s="66">
        <v>165.38304600000001</v>
      </c>
      <c r="P95" s="58">
        <v>21.770136000000001</v>
      </c>
      <c r="Q95" s="70">
        <v>2.0872030000000001</v>
      </c>
      <c r="R95" s="169">
        <f t="shared" si="12"/>
        <v>1492.8835760000002</v>
      </c>
      <c r="S95" s="73"/>
      <c r="T95" s="123">
        <v>9539.180891</v>
      </c>
    </row>
    <row r="96" spans="1:20" s="74" customFormat="1" ht="12.75" customHeight="1">
      <c r="A96" s="194">
        <v>42736</v>
      </c>
      <c r="B96" s="60">
        <v>795.58272299999999</v>
      </c>
      <c r="C96" s="71">
        <v>160.48650000000004</v>
      </c>
      <c r="D96" s="71">
        <v>4.2033610000000001</v>
      </c>
      <c r="E96" s="71">
        <v>9.1200000000000003E-2</v>
      </c>
      <c r="F96" s="71">
        <v>10.680401000000018</v>
      </c>
      <c r="G96" s="58">
        <v>0</v>
      </c>
      <c r="H96" s="58">
        <v>0</v>
      </c>
      <c r="I96" s="71">
        <v>6.9719880000000005</v>
      </c>
      <c r="J96" s="71">
        <v>38.442796000000001</v>
      </c>
      <c r="K96" s="71">
        <v>18.94130000000002</v>
      </c>
      <c r="L96" s="71">
        <v>1.0336999999999999E-2</v>
      </c>
      <c r="M96" s="58">
        <v>6.4999700000000002</v>
      </c>
      <c r="N96" s="373">
        <f t="shared" si="11"/>
        <v>246.32785300000003</v>
      </c>
      <c r="O96" s="66">
        <v>165.38304600000001</v>
      </c>
      <c r="P96" s="58">
        <v>21.620004000000002</v>
      </c>
      <c r="Q96" s="70">
        <v>1.8906020000000001</v>
      </c>
      <c r="R96" s="169">
        <f t="shared" si="12"/>
        <v>1230.804228</v>
      </c>
      <c r="S96" s="73"/>
      <c r="T96" s="123">
        <v>9808.2331520000007</v>
      </c>
    </row>
    <row r="97" spans="1:20" s="74" customFormat="1" ht="12.75" customHeight="1">
      <c r="A97" s="194">
        <v>42767</v>
      </c>
      <c r="B97" s="60">
        <v>806.65716799999984</v>
      </c>
      <c r="C97" s="71">
        <v>160.85586299999997</v>
      </c>
      <c r="D97" s="71">
        <v>23.123957999999998</v>
      </c>
      <c r="E97" s="71">
        <v>0.21</v>
      </c>
      <c r="F97" s="71">
        <v>0.26364300000000185</v>
      </c>
      <c r="G97" s="58">
        <v>0</v>
      </c>
      <c r="H97" s="58">
        <v>0</v>
      </c>
      <c r="I97" s="71">
        <v>0.41217799999999999</v>
      </c>
      <c r="J97" s="71">
        <v>16.977471000000001</v>
      </c>
      <c r="K97" s="71">
        <v>16.341362000000004</v>
      </c>
      <c r="L97" s="71">
        <v>0</v>
      </c>
      <c r="M97" s="58">
        <v>7.3640579999999991</v>
      </c>
      <c r="N97" s="373">
        <f t="shared" si="11"/>
        <v>225.54853299999999</v>
      </c>
      <c r="O97" s="66">
        <v>165.38304600000001</v>
      </c>
      <c r="P97" s="58">
        <v>21.773648000000001</v>
      </c>
      <c r="Q97" s="70">
        <v>1.230594</v>
      </c>
      <c r="R97" s="169">
        <f t="shared" si="12"/>
        <v>1220.592989</v>
      </c>
      <c r="S97" s="73"/>
      <c r="T97" s="123">
        <v>8865.7455219999993</v>
      </c>
    </row>
    <row r="98" spans="1:20" s="74" customFormat="1" ht="12.75" customHeight="1">
      <c r="A98" s="194">
        <v>42795</v>
      </c>
      <c r="B98" s="60">
        <v>1359.188384</v>
      </c>
      <c r="C98" s="71">
        <v>95.953664000000003</v>
      </c>
      <c r="D98" s="71">
        <v>30.658256999999999</v>
      </c>
      <c r="E98" s="71">
        <v>0.08</v>
      </c>
      <c r="F98" s="71">
        <v>14.764198999999991</v>
      </c>
      <c r="G98" s="58">
        <v>0</v>
      </c>
      <c r="H98" s="58">
        <v>0</v>
      </c>
      <c r="I98" s="71">
        <v>1.9151640000000001</v>
      </c>
      <c r="J98" s="71">
        <v>11.067477999999999</v>
      </c>
      <c r="K98" s="71">
        <v>2.7540059999999986</v>
      </c>
      <c r="L98" s="71">
        <v>2.1135000000000001E-2</v>
      </c>
      <c r="M98" s="58">
        <v>46.859569999999998</v>
      </c>
      <c r="N98" s="373">
        <f t="shared" si="11"/>
        <v>204.07347299999998</v>
      </c>
      <c r="O98" s="66">
        <v>165.38304600000001</v>
      </c>
      <c r="P98" s="58">
        <v>21.623694</v>
      </c>
      <c r="Q98" s="67">
        <v>3.2918400000000001</v>
      </c>
      <c r="R98" s="169">
        <f t="shared" si="12"/>
        <v>1753.5604369999999</v>
      </c>
      <c r="S98" s="73"/>
      <c r="T98" s="123">
        <v>9374.6506960000006</v>
      </c>
    </row>
    <row r="99" spans="1:20" s="74" customFormat="1" ht="12.75" customHeight="1">
      <c r="A99" s="194">
        <v>42826</v>
      </c>
      <c r="B99" s="60">
        <v>548.32475900000009</v>
      </c>
      <c r="C99" s="71">
        <v>205.05303799999999</v>
      </c>
      <c r="D99" s="71">
        <v>19.744</v>
      </c>
      <c r="E99" s="71">
        <v>9.3200000000000005E-2</v>
      </c>
      <c r="F99" s="71">
        <v>8.7800000000015643E-3</v>
      </c>
      <c r="G99" s="58">
        <v>0</v>
      </c>
      <c r="H99" s="58">
        <v>0</v>
      </c>
      <c r="I99" s="71">
        <v>0.51186399999999999</v>
      </c>
      <c r="J99" s="71">
        <v>43.195715</v>
      </c>
      <c r="K99" s="71">
        <v>16.455129000000003</v>
      </c>
      <c r="L99" s="71">
        <v>0</v>
      </c>
      <c r="M99" s="58">
        <v>9.4930129999999995</v>
      </c>
      <c r="N99" s="373">
        <f t="shared" si="11"/>
        <v>294.55473899999998</v>
      </c>
      <c r="O99" s="66">
        <v>165.38304600000001</v>
      </c>
      <c r="P99" s="58">
        <v>21.620004000000002</v>
      </c>
      <c r="Q99" s="67">
        <v>0.65978600000000009</v>
      </c>
      <c r="R99" s="169">
        <f t="shared" si="12"/>
        <v>1030.542334</v>
      </c>
      <c r="S99" s="73"/>
      <c r="T99" s="123">
        <v>8596.1813480000001</v>
      </c>
    </row>
    <row r="100" spans="1:20" s="74" customFormat="1" ht="12.75" customHeight="1">
      <c r="A100" s="194">
        <v>42856</v>
      </c>
      <c r="B100" s="60">
        <v>1219.9355050000001</v>
      </c>
      <c r="C100" s="71">
        <v>180.96695200000002</v>
      </c>
      <c r="D100" s="71">
        <v>14.523797</v>
      </c>
      <c r="E100" s="71">
        <v>4.7600000000000003E-2</v>
      </c>
      <c r="F100" s="71">
        <v>33.131970999999993</v>
      </c>
      <c r="G100" s="58">
        <v>0</v>
      </c>
      <c r="H100" s="58">
        <v>0</v>
      </c>
      <c r="I100" s="71">
        <v>0.33559499999999998</v>
      </c>
      <c r="J100" s="71">
        <v>4.0680020000000008</v>
      </c>
      <c r="K100" s="71">
        <v>36.635936999999991</v>
      </c>
      <c r="L100" s="71">
        <v>0</v>
      </c>
      <c r="M100" s="58">
        <v>4.7135480000000012</v>
      </c>
      <c r="N100" s="373">
        <f t="shared" si="11"/>
        <v>274.42340200000001</v>
      </c>
      <c r="O100" s="66">
        <v>165.38304600000001</v>
      </c>
      <c r="P100" s="58">
        <v>21.862231999999999</v>
      </c>
      <c r="Q100" s="67">
        <v>1.696636</v>
      </c>
      <c r="R100" s="169">
        <f t="shared" si="12"/>
        <v>1683.300821</v>
      </c>
      <c r="S100" s="73"/>
      <c r="T100" s="123">
        <v>10549.386</v>
      </c>
    </row>
    <row r="101" spans="1:20" s="74" customFormat="1" ht="12.75" customHeight="1">
      <c r="A101" s="194">
        <v>42887</v>
      </c>
      <c r="B101" s="60">
        <v>1171.126068</v>
      </c>
      <c r="C101" s="71">
        <v>192.91257100000001</v>
      </c>
      <c r="D101" s="71">
        <v>13.976782999999999</v>
      </c>
      <c r="E101" s="71">
        <v>0.1186</v>
      </c>
      <c r="F101" s="71">
        <v>0.12421299999999746</v>
      </c>
      <c r="G101" s="58">
        <v>0</v>
      </c>
      <c r="H101" s="58">
        <v>0</v>
      </c>
      <c r="I101" s="71">
        <v>0.71399699999999999</v>
      </c>
      <c r="J101" s="71">
        <v>24.156519999999997</v>
      </c>
      <c r="K101" s="71">
        <v>17.529949999999992</v>
      </c>
      <c r="L101" s="71">
        <v>0</v>
      </c>
      <c r="M101" s="58">
        <v>14.447602000000002</v>
      </c>
      <c r="N101" s="373">
        <f t="shared" si="11"/>
        <v>263.98023599999999</v>
      </c>
      <c r="O101" s="66">
        <v>165.38304600000001</v>
      </c>
      <c r="P101" s="58">
        <v>21.620004000000002</v>
      </c>
      <c r="Q101" s="67">
        <v>1.8303830000000001</v>
      </c>
      <c r="R101" s="169">
        <f t="shared" si="12"/>
        <v>1623.9397369999999</v>
      </c>
      <c r="S101" s="73"/>
      <c r="T101" s="123">
        <v>11180.427913000001</v>
      </c>
    </row>
    <row r="102" spans="1:20" s="74" customFormat="1" ht="12.75" customHeight="1">
      <c r="A102" s="194">
        <v>42917</v>
      </c>
      <c r="B102" s="60">
        <v>1229.8831639999999</v>
      </c>
      <c r="C102" s="71">
        <v>214.96127299999998</v>
      </c>
      <c r="D102" s="71">
        <v>14.708409</v>
      </c>
      <c r="E102" s="71">
        <v>9.128E-2</v>
      </c>
      <c r="F102" s="71">
        <v>24.11166399999999</v>
      </c>
      <c r="G102" s="58">
        <v>0</v>
      </c>
      <c r="H102" s="58">
        <v>0</v>
      </c>
      <c r="I102" s="71">
        <v>0.40751999999999999</v>
      </c>
      <c r="J102" s="71">
        <v>11.931018</v>
      </c>
      <c r="K102" s="71">
        <v>30.970130000000012</v>
      </c>
      <c r="L102" s="71">
        <v>0</v>
      </c>
      <c r="M102" s="58">
        <v>84.155846000000011</v>
      </c>
      <c r="N102" s="373">
        <f t="shared" si="11"/>
        <v>381.33713999999998</v>
      </c>
      <c r="O102" s="66">
        <v>165.38304600000001</v>
      </c>
      <c r="P102" s="58">
        <v>21.681034</v>
      </c>
      <c r="Q102" s="67">
        <v>2.9320599999999999</v>
      </c>
      <c r="R102" s="169">
        <f t="shared" si="12"/>
        <v>1801.2164439999999</v>
      </c>
      <c r="S102" s="73"/>
      <c r="T102" s="123">
        <v>11621.024391000001</v>
      </c>
    </row>
    <row r="103" spans="1:20" s="74" customFormat="1" ht="12.75" customHeight="1">
      <c r="A103" s="194">
        <v>42948</v>
      </c>
      <c r="B103" s="60">
        <v>1037.140635</v>
      </c>
      <c r="C103" s="71">
        <v>268.58105599999999</v>
      </c>
      <c r="D103" s="71">
        <v>7.9367000000000001</v>
      </c>
      <c r="E103" s="71">
        <v>0.15040000000000001</v>
      </c>
      <c r="F103" s="71">
        <v>3.0000000000001137E-2</v>
      </c>
      <c r="G103" s="58">
        <v>0</v>
      </c>
      <c r="H103" s="58">
        <v>0</v>
      </c>
      <c r="I103" s="71">
        <v>0.84275999999999995</v>
      </c>
      <c r="J103" s="71">
        <v>29.777133999999997</v>
      </c>
      <c r="K103" s="71">
        <v>19.878083000000004</v>
      </c>
      <c r="L103" s="71">
        <v>3.7338999999999997E-2</v>
      </c>
      <c r="M103" s="58">
        <v>29.511606</v>
      </c>
      <c r="N103" s="373">
        <f t="shared" si="11"/>
        <v>356.74507799999992</v>
      </c>
      <c r="O103" s="66">
        <v>165.38304600000001</v>
      </c>
      <c r="P103" s="58">
        <v>21.620004000000002</v>
      </c>
      <c r="Q103" s="67">
        <v>1.12626</v>
      </c>
      <c r="R103" s="169">
        <f t="shared" si="12"/>
        <v>1582.0150229999999</v>
      </c>
      <c r="S103" s="73"/>
      <c r="T103" s="123">
        <v>11269.804630000001</v>
      </c>
    </row>
    <row r="104" spans="1:20" s="74" customFormat="1" ht="12.75" customHeight="1">
      <c r="A104" s="194">
        <v>42979</v>
      </c>
      <c r="B104" s="60">
        <v>1227.9902709999999</v>
      </c>
      <c r="C104" s="71">
        <v>208.37809499999995</v>
      </c>
      <c r="D104" s="71">
        <v>18.967200000000002</v>
      </c>
      <c r="E104" s="71">
        <v>6.8400000000000002E-2</v>
      </c>
      <c r="F104" s="71">
        <v>15.092472000000015</v>
      </c>
      <c r="G104" s="58">
        <v>0</v>
      </c>
      <c r="H104" s="58">
        <v>0</v>
      </c>
      <c r="I104" s="71">
        <v>1.471981</v>
      </c>
      <c r="J104" s="71">
        <v>15.646344000000001</v>
      </c>
      <c r="K104" s="71">
        <v>14.710666000000002</v>
      </c>
      <c r="L104" s="71">
        <v>7.7300000000000003E-4</v>
      </c>
      <c r="M104" s="58">
        <v>6.9606450000000013</v>
      </c>
      <c r="N104" s="373">
        <f t="shared" si="11"/>
        <v>281.29657599999996</v>
      </c>
      <c r="O104" s="66">
        <v>165.38304600000001</v>
      </c>
      <c r="P104" s="58">
        <v>21.620004000000002</v>
      </c>
      <c r="Q104" s="67">
        <v>1.1345149999999999</v>
      </c>
      <c r="R104" s="169">
        <f t="shared" si="12"/>
        <v>1697.4244119999998</v>
      </c>
      <c r="S104" s="73"/>
      <c r="T104" s="123">
        <v>9070.5999570000004</v>
      </c>
    </row>
    <row r="105" spans="1:20" s="74" customFormat="1" ht="12.75" customHeight="1">
      <c r="A105" s="194">
        <v>43009</v>
      </c>
      <c r="B105" s="60">
        <v>955.04988500000002</v>
      </c>
      <c r="C105" s="71">
        <v>73.993688000000006</v>
      </c>
      <c r="D105" s="71">
        <v>16.594309999999997</v>
      </c>
      <c r="E105" s="71">
        <v>0.26380000000000003</v>
      </c>
      <c r="F105" s="71">
        <v>14.839235000000002</v>
      </c>
      <c r="G105" s="58">
        <v>0</v>
      </c>
      <c r="H105" s="58">
        <v>0</v>
      </c>
      <c r="I105" s="71">
        <v>18.995805000000001</v>
      </c>
      <c r="J105" s="71">
        <v>5.3803929999999998</v>
      </c>
      <c r="K105" s="71">
        <v>32.136987000000005</v>
      </c>
      <c r="L105" s="71">
        <v>0</v>
      </c>
      <c r="M105" s="58">
        <v>3.1286959999999997</v>
      </c>
      <c r="N105" s="373">
        <f t="shared" si="11"/>
        <v>165.33291400000002</v>
      </c>
      <c r="O105" s="66">
        <v>165.38304600000001</v>
      </c>
      <c r="P105" s="58">
        <v>21.620004000000002</v>
      </c>
      <c r="Q105" s="67">
        <v>2.4167119999999995</v>
      </c>
      <c r="R105" s="169">
        <f t="shared" si="12"/>
        <v>1309.802561</v>
      </c>
      <c r="S105" s="73"/>
      <c r="T105" s="123">
        <v>10697.454</v>
      </c>
    </row>
    <row r="106" spans="1:20" s="74" customFormat="1" ht="12.75" customHeight="1">
      <c r="A106" s="194">
        <v>43040</v>
      </c>
      <c r="B106" s="60">
        <v>1126.1656089999999</v>
      </c>
      <c r="C106" s="71">
        <v>202.42675599999998</v>
      </c>
      <c r="D106" s="71">
        <v>13.0785</v>
      </c>
      <c r="E106" s="71">
        <v>0.1164</v>
      </c>
      <c r="F106" s="71">
        <v>0.21500000000000341</v>
      </c>
      <c r="G106" s="58">
        <v>0</v>
      </c>
      <c r="H106" s="58">
        <v>0</v>
      </c>
      <c r="I106" s="71">
        <v>1.4602760000000001</v>
      </c>
      <c r="J106" s="71">
        <v>15.445889000000001</v>
      </c>
      <c r="K106" s="71">
        <v>21.606376999999995</v>
      </c>
      <c r="L106" s="71">
        <v>3.8200000000000005E-2</v>
      </c>
      <c r="M106" s="58">
        <v>26.488203000000002</v>
      </c>
      <c r="N106" s="373">
        <f t="shared" si="11"/>
        <v>280.87560099999996</v>
      </c>
      <c r="O106" s="66">
        <v>165.38304600000001</v>
      </c>
      <c r="P106" s="58">
        <v>22.568747999999999</v>
      </c>
      <c r="Q106" s="67">
        <v>7.5163779999999996</v>
      </c>
      <c r="R106" s="169">
        <f t="shared" si="12"/>
        <v>1602.5093819999997</v>
      </c>
      <c r="S106" s="73"/>
      <c r="T106" s="123">
        <v>11235.241086999999</v>
      </c>
    </row>
    <row r="107" spans="1:20" s="74" customFormat="1" ht="12.75" customHeight="1">
      <c r="A107" s="194">
        <v>43070</v>
      </c>
      <c r="B107" s="60">
        <v>810.72727099999997</v>
      </c>
      <c r="C107" s="71">
        <v>264.65422500000005</v>
      </c>
      <c r="D107" s="71">
        <v>9.6476000000000006</v>
      </c>
      <c r="E107" s="71">
        <v>0.17119999999999999</v>
      </c>
      <c r="F107" s="71">
        <v>0.24634399999999346</v>
      </c>
      <c r="G107" s="58">
        <v>0</v>
      </c>
      <c r="H107" s="58">
        <v>0</v>
      </c>
      <c r="I107" s="71">
        <v>2.3889839999999998</v>
      </c>
      <c r="J107" s="71">
        <v>6.6305699999999996</v>
      </c>
      <c r="K107" s="71">
        <v>36.919521000000003</v>
      </c>
      <c r="L107" s="71">
        <v>0</v>
      </c>
      <c r="M107" s="58">
        <v>17.861705999999998</v>
      </c>
      <c r="N107" s="373">
        <f t="shared" si="11"/>
        <v>338.52015000000006</v>
      </c>
      <c r="O107" s="66">
        <v>165.38304600000001</v>
      </c>
      <c r="P107" s="58">
        <v>22.116213999999999</v>
      </c>
      <c r="Q107" s="67">
        <v>0.86752800000000019</v>
      </c>
      <c r="R107" s="169">
        <f t="shared" si="12"/>
        <v>1337.6142089999998</v>
      </c>
      <c r="S107" s="73"/>
      <c r="T107" s="123">
        <v>11442.158347999999</v>
      </c>
    </row>
    <row r="108" spans="1:20" s="74" customFormat="1" ht="12.75" customHeight="1">
      <c r="A108" s="194">
        <v>43101</v>
      </c>
      <c r="B108" s="60">
        <v>1260.7544300000002</v>
      </c>
      <c r="C108" s="71">
        <v>259.75370099999998</v>
      </c>
      <c r="D108" s="71">
        <v>10.697132</v>
      </c>
      <c r="E108" s="71">
        <v>0.18280000000000002</v>
      </c>
      <c r="F108" s="71">
        <v>16.02429699999999</v>
      </c>
      <c r="G108" s="58">
        <v>0</v>
      </c>
      <c r="H108" s="58">
        <v>0</v>
      </c>
      <c r="I108" s="71">
        <v>0.6664500000000001</v>
      </c>
      <c r="J108" s="71">
        <v>16.192931999999999</v>
      </c>
      <c r="K108" s="71">
        <v>14.552862999999995</v>
      </c>
      <c r="L108" s="71">
        <v>1.9550000000000001E-2</v>
      </c>
      <c r="M108" s="58">
        <v>59.138072000000001</v>
      </c>
      <c r="N108" s="373">
        <f t="shared" si="11"/>
        <v>377.22779699999995</v>
      </c>
      <c r="O108" s="66">
        <v>165.38304600000001</v>
      </c>
      <c r="P108" s="58">
        <v>21.620004000000002</v>
      </c>
      <c r="Q108" s="67">
        <v>0.42566399999999999</v>
      </c>
      <c r="R108" s="169">
        <f t="shared" si="12"/>
        <v>1825.4109410000003</v>
      </c>
      <c r="S108" s="73"/>
      <c r="T108" s="123">
        <v>12085.015803999999</v>
      </c>
    </row>
    <row r="109" spans="1:20" s="74" customFormat="1" ht="12.75" customHeight="1">
      <c r="A109" s="194">
        <v>43132</v>
      </c>
      <c r="B109" s="60">
        <v>926.33744999999999</v>
      </c>
      <c r="C109" s="71">
        <v>11.463876000000001</v>
      </c>
      <c r="D109" s="71">
        <v>0</v>
      </c>
      <c r="E109" s="71">
        <v>6.8400000000000002E-2</v>
      </c>
      <c r="F109" s="71">
        <v>20.024991000000028</v>
      </c>
      <c r="G109" s="58">
        <v>0</v>
      </c>
      <c r="H109" s="58">
        <v>0</v>
      </c>
      <c r="I109" s="71">
        <v>26.160112000000002</v>
      </c>
      <c r="J109" s="71">
        <v>6.9814939999999996</v>
      </c>
      <c r="K109" s="71">
        <v>15.396165000000002</v>
      </c>
      <c r="L109" s="71">
        <v>0</v>
      </c>
      <c r="M109" s="58">
        <v>39.253691999999994</v>
      </c>
      <c r="N109" s="373">
        <f t="shared" si="11"/>
        <v>119.34873000000002</v>
      </c>
      <c r="O109" s="66">
        <v>133.84808299999997</v>
      </c>
      <c r="P109" s="58">
        <v>21.620004000000002</v>
      </c>
      <c r="Q109" s="67">
        <v>1.2375509999999998</v>
      </c>
      <c r="R109" s="169">
        <f t="shared" si="12"/>
        <v>1202.3918180000001</v>
      </c>
      <c r="S109" s="73"/>
      <c r="T109" s="123">
        <v>11295.073715</v>
      </c>
    </row>
    <row r="110" spans="1:20" s="74" customFormat="1" ht="12.75" customHeight="1">
      <c r="A110" s="194">
        <v>43160</v>
      </c>
      <c r="B110" s="60">
        <v>1377.7478920000001</v>
      </c>
      <c r="C110" s="71">
        <v>205.42107199999998</v>
      </c>
      <c r="D110" s="71">
        <v>15.15762</v>
      </c>
      <c r="E110" s="71">
        <v>0.30839999999999995</v>
      </c>
      <c r="F110" s="71">
        <v>4.8000000000001819E-2</v>
      </c>
      <c r="G110" s="58">
        <v>0</v>
      </c>
      <c r="H110" s="58">
        <v>0</v>
      </c>
      <c r="I110" s="71">
        <v>4.0916500000000005</v>
      </c>
      <c r="J110" s="71">
        <v>33.026091000000001</v>
      </c>
      <c r="K110" s="71">
        <v>34.757130999999966</v>
      </c>
      <c r="L110" s="71">
        <v>0</v>
      </c>
      <c r="M110" s="58">
        <v>6.5203689999999996</v>
      </c>
      <c r="N110" s="373">
        <f t="shared" si="11"/>
        <v>299.33033299999994</v>
      </c>
      <c r="O110" s="66">
        <v>165.38304600000001</v>
      </c>
      <c r="P110" s="58">
        <v>21.620004000000002</v>
      </c>
      <c r="Q110" s="67">
        <v>3.0116320000000001</v>
      </c>
      <c r="R110" s="169">
        <f t="shared" si="12"/>
        <v>1867.092907</v>
      </c>
      <c r="S110" s="73"/>
      <c r="T110" s="123">
        <v>11647.221022</v>
      </c>
    </row>
    <row r="111" spans="1:20" s="74" customFormat="1" ht="12.75" customHeight="1">
      <c r="A111" s="194">
        <v>43191</v>
      </c>
      <c r="B111" s="60">
        <v>827.71764900000005</v>
      </c>
      <c r="C111" s="71">
        <v>125.80867600000003</v>
      </c>
      <c r="D111" s="71">
        <v>31.017326000000001</v>
      </c>
      <c r="E111" s="71">
        <v>8.6800000000000002E-2</v>
      </c>
      <c r="F111" s="71">
        <v>5.0999999999987722E-2</v>
      </c>
      <c r="G111" s="58">
        <v>0</v>
      </c>
      <c r="H111" s="58">
        <v>0</v>
      </c>
      <c r="I111" s="71">
        <v>24.046837</v>
      </c>
      <c r="J111" s="71">
        <v>80.085519999999988</v>
      </c>
      <c r="K111" s="71">
        <v>15.270068999999998</v>
      </c>
      <c r="L111" s="71">
        <v>0</v>
      </c>
      <c r="M111" s="58">
        <v>66.706032000000008</v>
      </c>
      <c r="N111" s="373">
        <f t="shared" si="11"/>
        <v>343.07226000000003</v>
      </c>
      <c r="O111" s="66">
        <v>165.38304600000001</v>
      </c>
      <c r="P111" s="58">
        <v>21.620004000000002</v>
      </c>
      <c r="Q111" s="67">
        <v>0.41066499999999995</v>
      </c>
      <c r="R111" s="169">
        <f t="shared" si="12"/>
        <v>1358.2036240000002</v>
      </c>
      <c r="S111" s="73"/>
      <c r="T111" s="123">
        <v>11433.481782999999</v>
      </c>
    </row>
    <row r="112" spans="1:20" s="74" customFormat="1" ht="12.75" customHeight="1">
      <c r="A112" s="194">
        <v>43221</v>
      </c>
      <c r="B112" s="60">
        <v>1100.762207</v>
      </c>
      <c r="C112" s="71">
        <v>182.64349799999997</v>
      </c>
      <c r="D112" s="71">
        <v>8.7449999999999992</v>
      </c>
      <c r="E112" s="71">
        <v>0.13639999999999999</v>
      </c>
      <c r="F112" s="71">
        <v>12.487818000000004</v>
      </c>
      <c r="G112" s="58">
        <v>0</v>
      </c>
      <c r="H112" s="58">
        <v>0</v>
      </c>
      <c r="I112" s="71">
        <v>3.7656000000000001</v>
      </c>
      <c r="J112" s="71">
        <v>1.6089470000000001</v>
      </c>
      <c r="K112" s="71">
        <v>12.360570000000003</v>
      </c>
      <c r="L112" s="71">
        <v>0</v>
      </c>
      <c r="M112" s="58">
        <v>13.522615999999999</v>
      </c>
      <c r="N112" s="373">
        <f t="shared" si="11"/>
        <v>235.27044899999999</v>
      </c>
      <c r="O112" s="66">
        <v>165.38304600000001</v>
      </c>
      <c r="P112" s="58">
        <v>21.620004000000002</v>
      </c>
      <c r="Q112" s="67">
        <v>1.0445609999999999</v>
      </c>
      <c r="R112" s="169">
        <f t="shared" si="12"/>
        <v>1524.0802669999998</v>
      </c>
      <c r="S112" s="73"/>
      <c r="T112" s="123">
        <v>10564.604674</v>
      </c>
    </row>
    <row r="113" spans="1:20" s="74" customFormat="1" ht="12.75" customHeight="1">
      <c r="A113" s="194">
        <v>43252</v>
      </c>
      <c r="B113" s="60">
        <v>1154.0984220000003</v>
      </c>
      <c r="C113" s="71">
        <v>267.00258299999996</v>
      </c>
      <c r="D113" s="71">
        <v>4.4661549999999997</v>
      </c>
      <c r="E113" s="71">
        <v>6.1600000000000002E-2</v>
      </c>
      <c r="F113" s="71">
        <v>39.442303999999979</v>
      </c>
      <c r="G113" s="58">
        <v>0</v>
      </c>
      <c r="H113" s="58">
        <v>0</v>
      </c>
      <c r="I113" s="71">
        <v>1.6765999999999999</v>
      </c>
      <c r="J113" s="71">
        <v>13.806636999999998</v>
      </c>
      <c r="K113" s="71">
        <v>19.385981999999995</v>
      </c>
      <c r="L113" s="71">
        <v>0</v>
      </c>
      <c r="M113" s="58">
        <v>12.327883999999999</v>
      </c>
      <c r="N113" s="373">
        <f t="shared" si="11"/>
        <v>358.16974499999998</v>
      </c>
      <c r="O113" s="66">
        <v>165.38304600000001</v>
      </c>
      <c r="P113" s="58">
        <v>21.620004000000002</v>
      </c>
      <c r="Q113" s="67">
        <v>4.7048480000000001</v>
      </c>
      <c r="R113" s="169">
        <f t="shared" si="12"/>
        <v>1703.9760650000003</v>
      </c>
      <c r="S113" s="73"/>
      <c r="T113" s="123">
        <v>11748.91863</v>
      </c>
    </row>
    <row r="114" spans="1:20" s="74" customFormat="1" ht="12.75" customHeight="1">
      <c r="A114" s="194">
        <f>DATE(YEAR(A113),MONTH(A113)+1,DAY(A113))</f>
        <v>43282</v>
      </c>
      <c r="B114" s="60">
        <v>1011.2693260000001</v>
      </c>
      <c r="C114" s="71">
        <v>187.090034</v>
      </c>
      <c r="D114" s="71">
        <v>27.5</v>
      </c>
      <c r="E114" s="71">
        <v>0.21919999999999998</v>
      </c>
      <c r="F114" s="71">
        <v>0.11074800000000096</v>
      </c>
      <c r="G114" s="58">
        <v>0</v>
      </c>
      <c r="H114" s="58">
        <v>0</v>
      </c>
      <c r="I114" s="71">
        <v>5.8274210000000002</v>
      </c>
      <c r="J114" s="71">
        <v>8.7525709999999997</v>
      </c>
      <c r="K114" s="71">
        <v>33.930148999999986</v>
      </c>
      <c r="L114" s="71">
        <v>0</v>
      </c>
      <c r="M114" s="58">
        <v>14.629344000000001</v>
      </c>
      <c r="N114" s="373">
        <f t="shared" si="11"/>
        <v>278.05946699999998</v>
      </c>
      <c r="O114" s="66">
        <v>165.38304600000001</v>
      </c>
      <c r="P114" s="58">
        <v>21.620004000000002</v>
      </c>
      <c r="Q114" s="67">
        <v>5.6732820000000013</v>
      </c>
      <c r="R114" s="169">
        <f t="shared" si="12"/>
        <v>1482.0051250000001</v>
      </c>
      <c r="S114" s="73"/>
      <c r="T114" s="123">
        <v>13596.429108999999</v>
      </c>
    </row>
    <row r="115" spans="1:20" s="74" customFormat="1" ht="12.75" customHeight="1">
      <c r="A115" s="194">
        <f>DATE(YEAR(A114),MONTH(A114)+1,DAY(A114))</f>
        <v>43313</v>
      </c>
      <c r="B115" s="60">
        <v>1267.966308</v>
      </c>
      <c r="C115" s="71">
        <v>207.41226</v>
      </c>
      <c r="D115" s="71">
        <v>12.363907000000001</v>
      </c>
      <c r="E115" s="71">
        <v>0.16159999999999999</v>
      </c>
      <c r="F115" s="71">
        <v>9.1567999999995209E-2</v>
      </c>
      <c r="G115" s="58">
        <v>0</v>
      </c>
      <c r="H115" s="58">
        <v>0</v>
      </c>
      <c r="I115" s="71">
        <v>0.65700000000000003</v>
      </c>
      <c r="J115" s="71">
        <v>15.332352</v>
      </c>
      <c r="K115" s="71">
        <v>35.512200000000014</v>
      </c>
      <c r="L115" s="71">
        <v>0.20547900000000002</v>
      </c>
      <c r="M115" s="58">
        <v>221.59692900000002</v>
      </c>
      <c r="N115" s="373">
        <f t="shared" si="11"/>
        <v>493.33329500000002</v>
      </c>
      <c r="O115" s="66">
        <v>165.38584599999999</v>
      </c>
      <c r="P115" s="58">
        <v>21.620004000000002</v>
      </c>
      <c r="Q115" s="67">
        <v>0.57874599999999998</v>
      </c>
      <c r="R115" s="169">
        <f t="shared" si="12"/>
        <v>1948.8841989999999</v>
      </c>
      <c r="S115" s="73"/>
      <c r="T115" s="123">
        <v>13550.993543</v>
      </c>
    </row>
    <row r="116" spans="1:20" s="74" customFormat="1" ht="12.75" customHeight="1">
      <c r="A116" s="194">
        <f>DATE(YEAR(A115),MONTH(A115)+1,DAY(A115))</f>
        <v>43344</v>
      </c>
      <c r="B116" s="60">
        <v>1050.226568</v>
      </c>
      <c r="C116" s="71">
        <v>247.58499800000001</v>
      </c>
      <c r="D116" s="71">
        <v>29.308940999999997</v>
      </c>
      <c r="E116" s="71">
        <v>0.29120000000000001</v>
      </c>
      <c r="F116" s="71">
        <v>3.7047999999998638E-2</v>
      </c>
      <c r="G116" s="58">
        <v>0</v>
      </c>
      <c r="H116" s="58">
        <v>0</v>
      </c>
      <c r="I116" s="71">
        <v>0.37570100000000001</v>
      </c>
      <c r="J116" s="71">
        <v>26.956493999999999</v>
      </c>
      <c r="K116" s="71">
        <v>26.286885000000002</v>
      </c>
      <c r="L116" s="71">
        <v>6.4578999999999998E-2</v>
      </c>
      <c r="M116" s="58">
        <v>49.955751000000006</v>
      </c>
      <c r="N116" s="373">
        <f t="shared" si="11"/>
        <v>380.86159699999996</v>
      </c>
      <c r="O116" s="66">
        <v>165.38304600000001</v>
      </c>
      <c r="P116" s="58">
        <v>21.620004000000002</v>
      </c>
      <c r="Q116" s="67">
        <v>1.925195</v>
      </c>
      <c r="R116" s="169">
        <f t="shared" si="12"/>
        <v>1620.0164100000002</v>
      </c>
      <c r="S116" s="73"/>
      <c r="T116" s="123">
        <v>12750.409587</v>
      </c>
    </row>
    <row r="117" spans="1:20" s="74" customFormat="1" ht="12.75" customHeight="1">
      <c r="A117" s="194">
        <f t="shared" ref="A117:A130" si="13">DATE(YEAR(A116),MONTH(A116)+1,DAY(A116))</f>
        <v>43374</v>
      </c>
      <c r="B117" s="60">
        <v>1197.1496079999999</v>
      </c>
      <c r="C117" s="71">
        <v>124.21735499999998</v>
      </c>
      <c r="D117" s="71">
        <v>22.514427999999999</v>
      </c>
      <c r="E117" s="71">
        <v>7.7599999999999988E-2</v>
      </c>
      <c r="F117" s="71">
        <v>1.7799999999994043E-2</v>
      </c>
      <c r="G117" s="58">
        <v>0</v>
      </c>
      <c r="H117" s="58">
        <v>0</v>
      </c>
      <c r="I117" s="71">
        <v>37.729296999999995</v>
      </c>
      <c r="J117" s="71">
        <v>14.876867000000003</v>
      </c>
      <c r="K117" s="71">
        <v>14.237889000000004</v>
      </c>
      <c r="L117" s="71">
        <v>0</v>
      </c>
      <c r="M117" s="58">
        <v>13.411710000000001</v>
      </c>
      <c r="N117" s="373">
        <f t="shared" si="11"/>
        <v>227.08294599999996</v>
      </c>
      <c r="O117" s="66">
        <v>165.38304600000001</v>
      </c>
      <c r="P117" s="58">
        <v>21.620004000000002</v>
      </c>
      <c r="Q117" s="67">
        <v>2.6617319999999998</v>
      </c>
      <c r="R117" s="169">
        <f t="shared" si="12"/>
        <v>1613.897336</v>
      </c>
      <c r="S117" s="73"/>
      <c r="T117" s="123">
        <v>13964.227217</v>
      </c>
    </row>
    <row r="118" spans="1:20" s="74" customFormat="1" ht="12.75" customHeight="1">
      <c r="A118" s="194">
        <f t="shared" si="13"/>
        <v>43405</v>
      </c>
      <c r="B118" s="60">
        <v>1576.0405949999997</v>
      </c>
      <c r="C118" s="71">
        <v>78.446529999999996</v>
      </c>
      <c r="D118" s="71">
        <v>10.400060000000002</v>
      </c>
      <c r="E118" s="71">
        <v>0.29239999999999999</v>
      </c>
      <c r="F118" s="71">
        <v>1.724899999999252E-2</v>
      </c>
      <c r="G118" s="58">
        <v>0</v>
      </c>
      <c r="H118" s="58">
        <v>0</v>
      </c>
      <c r="I118" s="71">
        <v>24.945284000000001</v>
      </c>
      <c r="J118" s="71">
        <v>7.0357869999999991</v>
      </c>
      <c r="K118" s="71">
        <v>24.166580000000003</v>
      </c>
      <c r="L118" s="71">
        <v>2.1429E-2</v>
      </c>
      <c r="M118" s="58">
        <v>6.593934</v>
      </c>
      <c r="N118" s="373">
        <f t="shared" si="11"/>
        <v>151.919253</v>
      </c>
      <c r="O118" s="66">
        <v>165.38304600000001</v>
      </c>
      <c r="P118" s="58">
        <v>21.620004000000002</v>
      </c>
      <c r="Q118" s="67">
        <v>0.63846799999999992</v>
      </c>
      <c r="R118" s="169">
        <f t="shared" si="12"/>
        <v>1915.6013659999999</v>
      </c>
      <c r="S118" s="73"/>
      <c r="T118" s="123">
        <v>14185.41063</v>
      </c>
    </row>
    <row r="119" spans="1:20" s="74" customFormat="1" ht="12.75" customHeight="1">
      <c r="A119" s="194">
        <f t="shared" si="13"/>
        <v>43435</v>
      </c>
      <c r="B119" s="60">
        <v>1195.4251629999999</v>
      </c>
      <c r="C119" s="71">
        <v>366.43322900000004</v>
      </c>
      <c r="D119" s="71">
        <v>0.15815899999999999</v>
      </c>
      <c r="E119" s="71">
        <v>0.1188</v>
      </c>
      <c r="F119" s="71">
        <v>5.1207169999999849</v>
      </c>
      <c r="G119" s="58">
        <v>0</v>
      </c>
      <c r="H119" s="58">
        <v>0</v>
      </c>
      <c r="I119" s="71">
        <v>2.5651999999999999</v>
      </c>
      <c r="J119" s="71">
        <v>31.449784000000001</v>
      </c>
      <c r="K119" s="71">
        <v>19.662431999999992</v>
      </c>
      <c r="L119" s="71">
        <v>0.190802</v>
      </c>
      <c r="M119" s="58">
        <v>24.506775000000001</v>
      </c>
      <c r="N119" s="373">
        <f t="shared" ref="N119:N120" si="14">SUM(C119:M119)</f>
        <v>450.20589800000005</v>
      </c>
      <c r="O119" s="66">
        <v>165.38304600000001</v>
      </c>
      <c r="P119" s="58">
        <v>21.669654000000001</v>
      </c>
      <c r="Q119" s="67">
        <v>6.5070520000000007</v>
      </c>
      <c r="R119" s="169">
        <f t="shared" ref="R119:R120" si="15">SUM(B119,N119,O119,P119,Q119)</f>
        <v>1839.1908129999999</v>
      </c>
      <c r="S119" s="73"/>
      <c r="T119" s="123">
        <v>14302.125303999999</v>
      </c>
    </row>
    <row r="120" spans="1:20" s="74" customFormat="1" ht="12.75" customHeight="1">
      <c r="A120" s="194">
        <f t="shared" si="13"/>
        <v>43466</v>
      </c>
      <c r="B120" s="60">
        <v>1321.5363149999996</v>
      </c>
      <c r="C120" s="71">
        <v>229.07939800000003</v>
      </c>
      <c r="D120" s="71">
        <v>17.649090000000001</v>
      </c>
      <c r="E120" s="71">
        <v>0.2056</v>
      </c>
      <c r="F120" s="71">
        <v>4.6999999999997044E-2</v>
      </c>
      <c r="G120" s="58">
        <v>0</v>
      </c>
      <c r="H120" s="58">
        <v>0</v>
      </c>
      <c r="I120" s="71">
        <v>6.7975519999999996</v>
      </c>
      <c r="J120" s="71">
        <v>2.0492569999999999</v>
      </c>
      <c r="K120" s="71">
        <v>16.231266000000005</v>
      </c>
      <c r="L120" s="71">
        <v>0</v>
      </c>
      <c r="M120" s="58">
        <v>30.972099999999998</v>
      </c>
      <c r="N120" s="373">
        <f t="shared" si="14"/>
        <v>303.03126300000002</v>
      </c>
      <c r="O120" s="66">
        <v>165.38304600000001</v>
      </c>
      <c r="P120" s="58">
        <v>21.620004000000002</v>
      </c>
      <c r="Q120" s="67">
        <v>6.1825159999999997</v>
      </c>
      <c r="R120" s="169">
        <f t="shared" si="15"/>
        <v>1817.7531439999998</v>
      </c>
      <c r="S120" s="73"/>
      <c r="T120" s="123">
        <v>13561.761391</v>
      </c>
    </row>
    <row r="121" spans="1:20" s="74" customFormat="1" ht="12.75" customHeight="1">
      <c r="A121" s="194">
        <f t="shared" si="13"/>
        <v>43497</v>
      </c>
      <c r="B121" s="60">
        <v>1112.3940470000002</v>
      </c>
      <c r="C121" s="71">
        <v>119.82674900000001</v>
      </c>
      <c r="D121" s="71">
        <v>26.739971999999998</v>
      </c>
      <c r="E121" s="71">
        <v>0.1416</v>
      </c>
      <c r="F121" s="71">
        <v>1.2499999999988631E-2</v>
      </c>
      <c r="G121" s="58">
        <v>0</v>
      </c>
      <c r="H121" s="58">
        <v>0</v>
      </c>
      <c r="I121" s="71">
        <v>8.2823700000000002</v>
      </c>
      <c r="J121" s="71">
        <v>11.175974</v>
      </c>
      <c r="K121" s="71">
        <v>27.261526999999994</v>
      </c>
      <c r="L121" s="71">
        <v>0</v>
      </c>
      <c r="M121" s="58">
        <v>16.421476000000002</v>
      </c>
      <c r="N121" s="373">
        <f t="shared" ref="N121:N122" si="16">SUM(C121:M121)</f>
        <v>209.86216800000003</v>
      </c>
      <c r="O121" s="66">
        <v>165.38304600000001</v>
      </c>
      <c r="P121" s="58">
        <v>21.620004000000002</v>
      </c>
      <c r="Q121" s="67">
        <v>4.074611</v>
      </c>
      <c r="R121" s="169">
        <f t="shared" ref="R121:R122" si="17">SUM(B121,N121,O121,P121,Q121)</f>
        <v>1513.3338760000004</v>
      </c>
      <c r="S121" s="73"/>
      <c r="T121" s="123">
        <v>12277.093283</v>
      </c>
    </row>
    <row r="122" spans="1:20" s="74" customFormat="1" ht="12.75" customHeight="1">
      <c r="A122" s="194">
        <f t="shared" si="13"/>
        <v>43525</v>
      </c>
      <c r="B122" s="60">
        <v>950.20402100000001</v>
      </c>
      <c r="C122" s="71">
        <v>290.60344700000002</v>
      </c>
      <c r="D122" s="71">
        <v>14.032216</v>
      </c>
      <c r="E122" s="71">
        <v>0.31519999999999998</v>
      </c>
      <c r="F122" s="71">
        <v>0.1279999999999859</v>
      </c>
      <c r="G122" s="58">
        <v>0</v>
      </c>
      <c r="H122" s="58">
        <v>0</v>
      </c>
      <c r="I122" s="71">
        <v>1.7349919999999999</v>
      </c>
      <c r="J122" s="71">
        <v>2.2295240000000005</v>
      </c>
      <c r="K122" s="71">
        <v>16.188037000000001</v>
      </c>
      <c r="L122" s="71">
        <v>0</v>
      </c>
      <c r="M122" s="58">
        <v>34.575969000000001</v>
      </c>
      <c r="N122" s="373">
        <f t="shared" si="16"/>
        <v>359.80738500000001</v>
      </c>
      <c r="O122" s="66">
        <v>165.38304600000001</v>
      </c>
      <c r="P122" s="58">
        <v>21.620004000000002</v>
      </c>
      <c r="Q122" s="67">
        <v>2.6582409999999994</v>
      </c>
      <c r="R122" s="169">
        <f t="shared" si="17"/>
        <v>1499.6726970000002</v>
      </c>
      <c r="S122" s="73"/>
      <c r="T122" s="123">
        <v>13151.379347999999</v>
      </c>
    </row>
    <row r="123" spans="1:20" s="74" customFormat="1" ht="12.75" customHeight="1">
      <c r="A123" s="194">
        <f t="shared" si="13"/>
        <v>43556</v>
      </c>
      <c r="B123" s="60">
        <v>1485.0669400000002</v>
      </c>
      <c r="C123" s="71">
        <v>443.62293300000005</v>
      </c>
      <c r="D123" s="71">
        <v>3.5629540000000004</v>
      </c>
      <c r="E123" s="71">
        <v>1.6E-2</v>
      </c>
      <c r="F123" s="71">
        <v>7.9999999999813554E-3</v>
      </c>
      <c r="G123" s="58">
        <v>0</v>
      </c>
      <c r="H123" s="58">
        <v>0</v>
      </c>
      <c r="I123" s="71">
        <v>1.5526040000000001</v>
      </c>
      <c r="J123" s="71">
        <v>78.56027499999999</v>
      </c>
      <c r="K123" s="71">
        <v>2.4684490000000006</v>
      </c>
      <c r="L123" s="71">
        <v>0</v>
      </c>
      <c r="M123" s="58">
        <v>14.355326000000002</v>
      </c>
      <c r="N123" s="373">
        <f t="shared" ref="N123" si="18">SUM(C123:M123)</f>
        <v>544.14654099999996</v>
      </c>
      <c r="O123" s="66">
        <v>165.38304600000001</v>
      </c>
      <c r="P123" s="58">
        <v>21.717886000000004</v>
      </c>
      <c r="Q123" s="67">
        <v>1.6297999999999999</v>
      </c>
      <c r="R123" s="169">
        <f t="shared" ref="R123" si="19">SUM(B123,N123,O123,P123,Q123)</f>
        <v>2217.9442130000002</v>
      </c>
      <c r="S123" s="73"/>
      <c r="T123" s="123">
        <v>14038.745457000001</v>
      </c>
    </row>
    <row r="124" spans="1:20" s="74" customFormat="1" ht="12.75" customHeight="1">
      <c r="A124" s="194">
        <f t="shared" si="13"/>
        <v>43586</v>
      </c>
      <c r="B124" s="60">
        <v>1125.5853369999998</v>
      </c>
      <c r="C124" s="71">
        <v>0</v>
      </c>
      <c r="D124" s="71">
        <v>0.18302000000000002</v>
      </c>
      <c r="E124" s="71">
        <v>0.1072</v>
      </c>
      <c r="F124" s="71">
        <v>1.4799999999979718E-2</v>
      </c>
      <c r="G124" s="58">
        <v>0</v>
      </c>
      <c r="H124" s="58">
        <v>0</v>
      </c>
      <c r="I124" s="71">
        <v>3.4830199999999998</v>
      </c>
      <c r="J124" s="71">
        <v>12.459105000000001</v>
      </c>
      <c r="K124" s="71">
        <v>30.134666999999997</v>
      </c>
      <c r="L124" s="71">
        <v>0</v>
      </c>
      <c r="M124" s="58">
        <v>7.8008990000000011</v>
      </c>
      <c r="N124" s="373">
        <f t="shared" ref="N124" si="20">SUM(C124:M124)</f>
        <v>54.182710999999983</v>
      </c>
      <c r="O124" s="66">
        <v>165.38304600000001</v>
      </c>
      <c r="P124" s="58">
        <v>21.620004000000002</v>
      </c>
      <c r="Q124" s="67">
        <v>1.3004339999999999</v>
      </c>
      <c r="R124" s="169">
        <f t="shared" ref="R124" si="21">SUM(B124,N124,O124,P124,Q124)</f>
        <v>1368.0715319999997</v>
      </c>
      <c r="S124" s="73"/>
      <c r="T124" s="123">
        <v>13831.623761000001</v>
      </c>
    </row>
    <row r="125" spans="1:20" s="74" customFormat="1" ht="12.75" customHeight="1">
      <c r="A125" s="194">
        <f t="shared" si="13"/>
        <v>43617</v>
      </c>
      <c r="B125" s="60">
        <v>1446.360011</v>
      </c>
      <c r="C125" s="71">
        <v>378.47347300000001</v>
      </c>
      <c r="D125" s="71">
        <v>41.863767999999993</v>
      </c>
      <c r="E125" s="71">
        <v>0.11026400000000001</v>
      </c>
      <c r="F125" s="71">
        <v>12.802522999999979</v>
      </c>
      <c r="G125" s="58">
        <v>0</v>
      </c>
      <c r="H125" s="58">
        <v>0</v>
      </c>
      <c r="I125" s="71">
        <v>18.328568000000001</v>
      </c>
      <c r="J125" s="71">
        <v>3.3715419999999998</v>
      </c>
      <c r="K125" s="71">
        <v>19.822778000000021</v>
      </c>
      <c r="L125" s="71">
        <v>0</v>
      </c>
      <c r="M125" s="58">
        <v>29.337774</v>
      </c>
      <c r="N125" s="373">
        <f t="shared" ref="N125" si="22">SUM(C125:M125)</f>
        <v>504.11068999999998</v>
      </c>
      <c r="O125" s="66">
        <v>165.38304600000001</v>
      </c>
      <c r="P125" s="58">
        <v>21.718754000000001</v>
      </c>
      <c r="Q125" s="67">
        <v>2.4928729999999995</v>
      </c>
      <c r="R125" s="169">
        <f t="shared" ref="R125" si="23">SUM(B125,N125,O125,P125,Q125)</f>
        <v>2140.0653740000002</v>
      </c>
      <c r="S125" s="73"/>
      <c r="T125" s="123">
        <v>13399.833326</v>
      </c>
    </row>
    <row r="126" spans="1:20" s="74" customFormat="1" ht="12.75" customHeight="1">
      <c r="A126" s="194">
        <f t="shared" si="13"/>
        <v>43647</v>
      </c>
      <c r="B126" s="60">
        <v>1072.7430710000001</v>
      </c>
      <c r="C126" s="71">
        <v>460.64139899999998</v>
      </c>
      <c r="D126" s="71">
        <v>0.159964</v>
      </c>
      <c r="E126" s="71">
        <v>9.1200000000000003E-2</v>
      </c>
      <c r="F126" s="71">
        <v>4.399999999998272E-2</v>
      </c>
      <c r="G126" s="58">
        <v>0</v>
      </c>
      <c r="H126" s="58">
        <v>0</v>
      </c>
      <c r="I126" s="71">
        <v>1.1026530000000001</v>
      </c>
      <c r="J126" s="71">
        <v>27.566417999999999</v>
      </c>
      <c r="K126" s="71">
        <v>31.666954000000004</v>
      </c>
      <c r="L126" s="71">
        <v>0</v>
      </c>
      <c r="M126" s="58">
        <v>8.6001069999999995</v>
      </c>
      <c r="N126" s="373">
        <f t="shared" ref="N126" si="24">SUM(C126:M126)</f>
        <v>529.87269499999991</v>
      </c>
      <c r="O126" s="66">
        <v>165.38304600000001</v>
      </c>
      <c r="P126" s="58">
        <v>22.411763999999998</v>
      </c>
      <c r="Q126" s="67">
        <v>2.139621</v>
      </c>
      <c r="R126" s="169">
        <f t="shared" ref="R126" si="25">SUM(B126,N126,O126,P126,Q126)</f>
        <v>1792.5501969999998</v>
      </c>
      <c r="S126" s="73"/>
      <c r="T126" s="123">
        <v>15116.989325999999</v>
      </c>
    </row>
    <row r="127" spans="1:20" s="74" customFormat="1" ht="12.75" customHeight="1">
      <c r="A127" s="194">
        <f t="shared" si="13"/>
        <v>43678</v>
      </c>
      <c r="B127" s="60">
        <v>1475.5302099999999</v>
      </c>
      <c r="C127" s="71">
        <v>382.94378599999999</v>
      </c>
      <c r="D127" s="71">
        <v>21.543599999999998</v>
      </c>
      <c r="E127" s="71">
        <v>4.5600000000000002E-2</v>
      </c>
      <c r="F127" s="71">
        <v>10.522799999999989</v>
      </c>
      <c r="G127" s="58">
        <v>0</v>
      </c>
      <c r="H127" s="58">
        <v>0</v>
      </c>
      <c r="I127" s="71">
        <v>1.0752949999999999</v>
      </c>
      <c r="J127" s="71">
        <v>27.512132999999999</v>
      </c>
      <c r="K127" s="71">
        <v>18.818051000000015</v>
      </c>
      <c r="L127" s="71">
        <v>0</v>
      </c>
      <c r="M127" s="58">
        <v>10.877338</v>
      </c>
      <c r="N127" s="373">
        <f t="shared" ref="N127" si="26">SUM(C127:M127)</f>
        <v>473.33860300000003</v>
      </c>
      <c r="O127" s="66">
        <v>165.38304600000001</v>
      </c>
      <c r="P127" s="58">
        <v>21.620004000000002</v>
      </c>
      <c r="Q127" s="67">
        <v>1.238165</v>
      </c>
      <c r="R127" s="169">
        <f t="shared" ref="R127" si="27">SUM(B127,N127,O127,P127,Q127)</f>
        <v>2137.1100280000001</v>
      </c>
      <c r="S127" s="73"/>
      <c r="T127" s="123">
        <v>15373.027826</v>
      </c>
    </row>
    <row r="128" spans="1:20" s="74" customFormat="1" ht="12.75" customHeight="1">
      <c r="A128" s="194">
        <f t="shared" si="13"/>
        <v>43709</v>
      </c>
      <c r="B128" s="60">
        <v>1635.7088529999999</v>
      </c>
      <c r="C128" s="71">
        <v>522.08893899999998</v>
      </c>
      <c r="D128" s="71">
        <v>16.989732</v>
      </c>
      <c r="E128" s="71">
        <v>4.5600000000000002E-2</v>
      </c>
      <c r="F128" s="71">
        <v>19.75154599999999</v>
      </c>
      <c r="G128" s="58">
        <v>0</v>
      </c>
      <c r="H128" s="58">
        <v>0</v>
      </c>
      <c r="I128" s="71">
        <v>19.973887999999999</v>
      </c>
      <c r="J128" s="71">
        <v>14.123009999999997</v>
      </c>
      <c r="K128" s="71">
        <v>36.70309199999997</v>
      </c>
      <c r="L128" s="71">
        <v>0.20547900000000002</v>
      </c>
      <c r="M128" s="58">
        <v>40.527868000000005</v>
      </c>
      <c r="N128" s="373">
        <f t="shared" ref="N128" si="28">SUM(C128:M128)</f>
        <v>670.40915399999994</v>
      </c>
      <c r="O128" s="66">
        <v>165.38304600000001</v>
      </c>
      <c r="P128" s="58">
        <v>21.688003999999999</v>
      </c>
      <c r="Q128" s="67">
        <v>0.590387</v>
      </c>
      <c r="R128" s="169">
        <f t="shared" ref="R128" si="29">SUM(B128,N128,O128,P128,Q128)</f>
        <v>2493.7794440000002</v>
      </c>
      <c r="S128" s="73"/>
      <c r="T128" s="123">
        <v>13481.203239</v>
      </c>
    </row>
    <row r="129" spans="1:20" s="74" customFormat="1" ht="12.75" customHeight="1">
      <c r="A129" s="194">
        <f t="shared" si="13"/>
        <v>43739</v>
      </c>
      <c r="B129" s="60">
        <v>1559.678905</v>
      </c>
      <c r="C129" s="71">
        <v>376.339878</v>
      </c>
      <c r="D129" s="71">
        <v>0.89715200000000006</v>
      </c>
      <c r="E129" s="71">
        <v>7.1400000000000005E-2</v>
      </c>
      <c r="F129" s="71">
        <v>19.414863999999994</v>
      </c>
      <c r="G129" s="58">
        <v>0</v>
      </c>
      <c r="H129" s="58">
        <v>0</v>
      </c>
      <c r="I129" s="71">
        <v>14.805788</v>
      </c>
      <c r="J129" s="71">
        <v>4.3970310000000001</v>
      </c>
      <c r="K129" s="71">
        <v>2.0855769999999998</v>
      </c>
      <c r="L129" s="71">
        <v>1.5802E-2</v>
      </c>
      <c r="M129" s="58">
        <v>62.676843999999996</v>
      </c>
      <c r="N129" s="373">
        <f t="shared" ref="N129" si="30">SUM(C129:M129)</f>
        <v>480.70433600000007</v>
      </c>
      <c r="O129" s="66">
        <v>165.38304600000001</v>
      </c>
      <c r="P129" s="58">
        <v>21.723004</v>
      </c>
      <c r="Q129" s="67">
        <v>5.8762449999999991</v>
      </c>
      <c r="R129" s="169">
        <f t="shared" ref="R129" si="31">SUM(B129,N129,O129,P129,Q129)</f>
        <v>2233.3655359999998</v>
      </c>
      <c r="S129" s="73"/>
      <c r="T129" s="123">
        <v>13932.189891</v>
      </c>
    </row>
    <row r="130" spans="1:20" s="74" customFormat="1" ht="12.75" customHeight="1">
      <c r="A130" s="194">
        <f t="shared" si="13"/>
        <v>43770</v>
      </c>
      <c r="B130" s="60">
        <v>1737.7683690000001</v>
      </c>
      <c r="C130" s="71">
        <v>529.58319499999993</v>
      </c>
      <c r="D130" s="71">
        <v>1.6011000000000004E-2</v>
      </c>
      <c r="E130" s="71">
        <v>3.8799999999999994E-2</v>
      </c>
      <c r="F130" s="71">
        <v>10.127573999999981</v>
      </c>
      <c r="G130" s="58">
        <v>0</v>
      </c>
      <c r="H130" s="58">
        <v>0</v>
      </c>
      <c r="I130" s="71">
        <v>17.159714000000001</v>
      </c>
      <c r="J130" s="71">
        <v>1.488194</v>
      </c>
      <c r="K130" s="71">
        <v>1.5790769999999996</v>
      </c>
      <c r="L130" s="71">
        <v>2.1000000000000002E-5</v>
      </c>
      <c r="M130" s="58">
        <v>11.703642</v>
      </c>
      <c r="N130" s="373">
        <f t="shared" ref="N130" si="32">SUM(C130:M130)</f>
        <v>571.69622799999991</v>
      </c>
      <c r="O130" s="66">
        <v>165.38304600000001</v>
      </c>
      <c r="P130" s="58">
        <v>21.620004000000002</v>
      </c>
      <c r="Q130" s="67">
        <v>3.1125979999999998</v>
      </c>
      <c r="R130" s="169">
        <f t="shared" ref="R130" si="33">SUM(B130,N130,O130,P130,Q130)</f>
        <v>2499.5802450000001</v>
      </c>
      <c r="S130" s="73"/>
      <c r="T130" s="123">
        <v>14330.0985</v>
      </c>
    </row>
    <row r="131" spans="1:20" s="65" customFormat="1" ht="12.75" customHeight="1">
      <c r="A131" s="76" t="s">
        <v>45</v>
      </c>
      <c r="B131" s="76"/>
      <c r="C131" s="77"/>
      <c r="D131" s="77"/>
      <c r="E131" s="77"/>
      <c r="F131" s="77"/>
      <c r="G131" s="77"/>
      <c r="H131" s="77"/>
      <c r="I131" s="77"/>
      <c r="J131" s="77"/>
      <c r="K131" s="77"/>
      <c r="L131" s="77"/>
      <c r="M131" s="63" t="str">
        <f>IF(SUM(C131:L131)&lt;&gt;0,SUM(C131:L131),"")</f>
        <v/>
      </c>
      <c r="N131" s="76"/>
      <c r="O131" s="75"/>
      <c r="P131" s="77"/>
      <c r="Q131" s="78"/>
      <c r="R131" s="78"/>
      <c r="S131" s="72"/>
      <c r="T131" s="76"/>
    </row>
    <row r="132" spans="1:20" s="65" customFormat="1" ht="12.75" customHeight="1">
      <c r="A132" s="194" t="s">
        <v>46</v>
      </c>
      <c r="B132" s="79">
        <f>((B16-B15)/B15)</f>
        <v>0.13079640328297967</v>
      </c>
      <c r="C132" s="81">
        <f>((C16-C15)/C15)</f>
        <v>0.16966603576608352</v>
      </c>
      <c r="D132" s="81">
        <f>((D16-D15)/D15)</f>
        <v>0.3659253361525675</v>
      </c>
      <c r="E132" s="81">
        <f>((E16-E15)/E15)</f>
        <v>0.2056322836307356</v>
      </c>
      <c r="F132" s="81">
        <f>((F16-F15)/F15)</f>
        <v>-0.87092385080265311</v>
      </c>
      <c r="G132" s="81" t="s">
        <v>293</v>
      </c>
      <c r="H132" s="81" t="s">
        <v>293</v>
      </c>
      <c r="I132" s="81">
        <f t="shared" ref="I132:R132" si="34">((I16-I15)/I15)</f>
        <v>0.30595596430688959</v>
      </c>
      <c r="J132" s="81">
        <f t="shared" si="34"/>
        <v>-9.4131992398268804E-2</v>
      </c>
      <c r="K132" s="81">
        <f t="shared" si="34"/>
        <v>-7.61980434279683E-3</v>
      </c>
      <c r="L132" s="81">
        <f t="shared" si="34"/>
        <v>4.0310759216373535</v>
      </c>
      <c r="M132" s="81">
        <f t="shared" si="34"/>
        <v>0.26966428512126772</v>
      </c>
      <c r="N132" s="79">
        <f t="shared" si="34"/>
        <v>0.11878220298150141</v>
      </c>
      <c r="O132" s="80">
        <f t="shared" si="34"/>
        <v>1.6147858919363458E-2</v>
      </c>
      <c r="P132" s="81">
        <f t="shared" si="34"/>
        <v>-4.8274426338084644E-3</v>
      </c>
      <c r="Q132" s="252">
        <f t="shared" si="34"/>
        <v>0.35390053828830664</v>
      </c>
      <c r="R132" s="252">
        <f t="shared" si="34"/>
        <v>0.11507168938509973</v>
      </c>
      <c r="S132" s="72"/>
      <c r="T132" s="79">
        <f>((T16-T15)/T15)</f>
        <v>0.21250694823005128</v>
      </c>
    </row>
    <row r="133" spans="1:20" s="65" customFormat="1" ht="12.75" customHeight="1">
      <c r="A133" s="197" t="s">
        <v>47</v>
      </c>
      <c r="B133" s="82">
        <f>((SUM(B108:B119)-SUM(B96:B107))/SUM(B96:B107))</f>
        <v>0.134908448112393</v>
      </c>
      <c r="C133" s="84">
        <f t="shared" ref="C133:T133" si="35">((SUM(C108:C119)-SUM(C96:C107))/SUM(C96:C107))</f>
        <v>1.5276228801195982E-2</v>
      </c>
      <c r="D133" s="84">
        <f>((SUM(D108:D119)-SUM(D96:D107))/SUM(D96:D107))</f>
        <v>-7.9257956472403912E-2</v>
      </c>
      <c r="E133" s="84">
        <f t="shared" si="35"/>
        <v>0.33494887089901987</v>
      </c>
      <c r="F133" s="84">
        <f t="shared" si="35"/>
        <v>-0.17650205947739972</v>
      </c>
      <c r="G133" s="81" t="s">
        <v>293</v>
      </c>
      <c r="H133" s="81" t="s">
        <v>293</v>
      </c>
      <c r="I133" s="84">
        <f t="shared" si="35"/>
        <v>2.6374971066301769</v>
      </c>
      <c r="J133" s="84">
        <f t="shared" si="35"/>
        <v>0.14990232774137757</v>
      </c>
      <c r="K133" s="84">
        <f t="shared" si="35"/>
        <v>2.4141812618089981E-3</v>
      </c>
      <c r="L133" s="84">
        <f t="shared" si="35"/>
        <v>3.6559693460996074</v>
      </c>
      <c r="M133" s="84">
        <f t="shared" si="35"/>
        <v>1.0512426336186353</v>
      </c>
      <c r="N133" s="82">
        <f t="shared" si="35"/>
        <v>0.12099733653691622</v>
      </c>
      <c r="O133" s="83">
        <f t="shared" si="35"/>
        <v>-1.5888449956351677E-2</v>
      </c>
      <c r="P133" s="84">
        <f t="shared" si="35"/>
        <v>-7.1013096934017172E-3</v>
      </c>
      <c r="Q133" s="253">
        <f t="shared" si="35"/>
        <v>8.3709148629726005E-2</v>
      </c>
      <c r="R133" s="253">
        <f t="shared" si="35"/>
        <v>0.11343320668362832</v>
      </c>
      <c r="S133" s="72"/>
      <c r="T133" s="82">
        <f t="shared" si="35"/>
        <v>0.22158922466108885</v>
      </c>
    </row>
    <row r="134" spans="1:20" s="65" customFormat="1">
      <c r="A134" s="750" t="s">
        <v>580</v>
      </c>
      <c r="B134" s="751"/>
      <c r="C134" s="751"/>
      <c r="D134" s="751"/>
      <c r="E134" s="751"/>
      <c r="F134" s="751"/>
      <c r="G134" s="751"/>
      <c r="H134" s="751"/>
      <c r="I134" s="751"/>
      <c r="J134" s="751"/>
      <c r="K134" s="751"/>
      <c r="L134" s="751"/>
      <c r="M134" s="751"/>
      <c r="N134" s="751"/>
      <c r="O134" s="751"/>
      <c r="P134" s="751"/>
      <c r="Q134" s="751"/>
      <c r="R134" s="751"/>
    </row>
    <row r="135" spans="1:20" s="65" customFormat="1">
      <c r="A135" s="696" t="s">
        <v>442</v>
      </c>
      <c r="B135" s="696"/>
      <c r="C135" s="696"/>
      <c r="D135" s="696"/>
      <c r="E135" s="696"/>
      <c r="F135" s="696"/>
      <c r="G135" s="696"/>
      <c r="H135" s="696"/>
      <c r="I135" s="696"/>
      <c r="J135" s="696"/>
      <c r="K135" s="696"/>
      <c r="L135" s="696"/>
      <c r="M135" s="696"/>
      <c r="N135" s="696"/>
      <c r="O135" s="696"/>
      <c r="P135" s="696"/>
      <c r="Q135" s="696"/>
      <c r="R135" s="696"/>
      <c r="T135" s="454"/>
    </row>
    <row r="136" spans="1:20">
      <c r="A136" s="749" t="s">
        <v>581</v>
      </c>
      <c r="B136" s="749"/>
      <c r="C136" s="749"/>
      <c r="D136" s="749"/>
      <c r="E136" s="749"/>
      <c r="F136" s="749"/>
      <c r="G136" s="749"/>
      <c r="H136" s="749"/>
      <c r="I136" s="749"/>
      <c r="J136" s="749"/>
      <c r="K136" s="749"/>
      <c r="L136" s="749"/>
      <c r="M136" s="749"/>
      <c r="N136" s="749"/>
      <c r="O136" s="749"/>
      <c r="P136" s="749"/>
      <c r="Q136" s="749"/>
      <c r="R136" s="749"/>
    </row>
    <row r="137" spans="1:20">
      <c r="A137" s="696" t="s">
        <v>434</v>
      </c>
      <c r="B137" s="696"/>
      <c r="C137" s="696"/>
      <c r="D137" s="696"/>
      <c r="E137" s="696"/>
      <c r="F137" s="696"/>
      <c r="G137" s="696"/>
      <c r="H137" s="696"/>
      <c r="I137" s="696"/>
      <c r="J137" s="696"/>
      <c r="K137" s="696"/>
      <c r="L137" s="696"/>
      <c r="M137" s="696"/>
      <c r="N137" s="696"/>
      <c r="O137" s="696"/>
      <c r="P137" s="696"/>
      <c r="Q137" s="696"/>
      <c r="R137" s="696"/>
      <c r="T137" s="419"/>
    </row>
    <row r="138" spans="1:20">
      <c r="A138" s="749" t="s">
        <v>578</v>
      </c>
      <c r="B138" s="749"/>
      <c r="C138" s="749"/>
      <c r="D138" s="749"/>
      <c r="E138" s="749"/>
      <c r="F138" s="749"/>
      <c r="G138" s="749"/>
      <c r="H138" s="749"/>
      <c r="I138" s="749"/>
      <c r="J138" s="749"/>
      <c r="K138" s="749"/>
      <c r="L138" s="749"/>
      <c r="M138" s="749"/>
      <c r="N138" s="749"/>
      <c r="O138" s="749"/>
      <c r="P138" s="749"/>
      <c r="Q138" s="749"/>
      <c r="R138" s="749"/>
    </row>
  </sheetData>
  <mergeCells count="28">
    <mergeCell ref="A138:R138"/>
    <mergeCell ref="T4:T6"/>
    <mergeCell ref="A134:R134"/>
    <mergeCell ref="F4:F6"/>
    <mergeCell ref="H4:H6"/>
    <mergeCell ref="R4:R6"/>
    <mergeCell ref="A137:R137"/>
    <mergeCell ref="Q5:Q6"/>
    <mergeCell ref="J4:J6"/>
    <mergeCell ref="P5:P6"/>
    <mergeCell ref="N4:N6"/>
    <mergeCell ref="A135:R135"/>
    <mergeCell ref="A136:R136"/>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s>
  <printOptions horizontalCentered="1"/>
  <pageMargins left="0.19685039370078741" right="0.19685039370078741" top="0.19685039370078741" bottom="0.19685039370078741" header="0.51181102362204722" footer="0.51181102362204722"/>
  <pageSetup paperSize="9" scale="41" orientation="portrait" r:id="rId1"/>
  <headerFooter alignWithMargins="0">
    <oddFooter>&amp;R&amp;8Page &amp;P of &amp;N</oddFooter>
  </headerFooter>
  <rowBreaks count="1" manualBreakCount="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sqref="A1:N1"/>
    </sheetView>
  </sheetViews>
  <sheetFormatPr defaultRowHeight="11.25"/>
  <cols>
    <col min="1" max="1" width="28.5703125" style="61" bestFit="1" customWidth="1"/>
    <col min="2" max="14" width="11.7109375" style="72" customWidth="1"/>
    <col min="15" max="15" width="3.7109375" style="61" customWidth="1"/>
    <col min="16" max="16" width="11.7109375" style="72" customWidth="1"/>
    <col min="17" max="16384" width="9.140625" style="61"/>
  </cols>
  <sheetData>
    <row r="1" spans="1:16" s="55" customFormat="1" ht="15">
      <c r="A1" s="737" t="s">
        <v>0</v>
      </c>
      <c r="B1" s="737"/>
      <c r="C1" s="737"/>
      <c r="D1" s="737"/>
      <c r="E1" s="737"/>
      <c r="F1" s="737"/>
      <c r="G1" s="737"/>
      <c r="H1" s="737"/>
      <c r="I1" s="737"/>
      <c r="J1" s="737"/>
      <c r="K1" s="737"/>
      <c r="L1" s="737"/>
      <c r="M1" s="737"/>
      <c r="N1" s="737"/>
      <c r="O1" s="113"/>
    </row>
    <row r="2" spans="1:16" s="55" customFormat="1" ht="12.75" customHeight="1">
      <c r="A2" s="738"/>
      <c r="B2" s="738"/>
      <c r="C2" s="738"/>
      <c r="D2" s="738"/>
      <c r="E2" s="738"/>
      <c r="F2" s="738"/>
      <c r="G2" s="738"/>
      <c r="H2" s="738"/>
      <c r="I2" s="738"/>
      <c r="J2" s="738"/>
      <c r="K2" s="738"/>
      <c r="L2" s="738"/>
      <c r="M2" s="738"/>
      <c r="N2" s="738"/>
    </row>
    <row r="3" spans="1:16" s="55" customFormat="1" ht="15">
      <c r="A3" s="736">
        <f>Contents!A2</f>
        <v>43770</v>
      </c>
      <c r="B3" s="736"/>
      <c r="C3" s="736"/>
      <c r="D3" s="736"/>
      <c r="E3" s="736"/>
      <c r="F3" s="736"/>
      <c r="G3" s="736"/>
      <c r="H3" s="736"/>
      <c r="I3" s="736"/>
      <c r="J3" s="736"/>
      <c r="K3" s="736"/>
      <c r="L3" s="736"/>
      <c r="M3" s="736"/>
      <c r="N3" s="736"/>
    </row>
    <row r="4" spans="1:16" s="55" customFormat="1" ht="15">
      <c r="A4" s="739" t="s">
        <v>84</v>
      </c>
      <c r="B4" s="739"/>
      <c r="C4" s="739"/>
      <c r="D4" s="739"/>
      <c r="E4" s="739"/>
      <c r="F4" s="739"/>
      <c r="G4" s="739"/>
      <c r="H4" s="739"/>
      <c r="I4" s="739"/>
      <c r="J4" s="739"/>
      <c r="K4" s="739"/>
      <c r="L4" s="739"/>
      <c r="M4" s="739"/>
      <c r="N4" s="739"/>
    </row>
    <row r="5" spans="1:16" s="56" customFormat="1" ht="12.75" customHeight="1">
      <c r="A5" s="380"/>
      <c r="B5" s="712" t="s">
        <v>73</v>
      </c>
      <c r="C5" s="734" t="s">
        <v>65</v>
      </c>
      <c r="D5" s="734" t="s">
        <v>54</v>
      </c>
      <c r="E5" s="734" t="s">
        <v>55</v>
      </c>
      <c r="F5" s="734" t="s">
        <v>56</v>
      </c>
      <c r="G5" s="734" t="s">
        <v>85</v>
      </c>
      <c r="H5" s="734" t="s">
        <v>233</v>
      </c>
      <c r="I5" s="734" t="s">
        <v>77</v>
      </c>
      <c r="J5" s="734" t="s">
        <v>61</v>
      </c>
      <c r="K5" s="734" t="s">
        <v>62</v>
      </c>
      <c r="L5" s="724" t="s">
        <v>63</v>
      </c>
      <c r="M5" s="712" t="s">
        <v>78</v>
      </c>
      <c r="N5" s="712" t="s">
        <v>564</v>
      </c>
      <c r="P5" s="712" t="s">
        <v>417</v>
      </c>
    </row>
    <row r="6" spans="1:16" s="56" customFormat="1" ht="12.75" customHeight="1">
      <c r="A6" s="381"/>
      <c r="B6" s="722"/>
      <c r="C6" s="735"/>
      <c r="D6" s="735"/>
      <c r="E6" s="735"/>
      <c r="F6" s="735"/>
      <c r="G6" s="735"/>
      <c r="H6" s="735"/>
      <c r="I6" s="735"/>
      <c r="J6" s="735"/>
      <c r="K6" s="735"/>
      <c r="L6" s="740"/>
      <c r="M6" s="722"/>
      <c r="N6" s="722"/>
      <c r="P6" s="722"/>
    </row>
    <row r="7" spans="1:16" s="56" customFormat="1" ht="12.75" customHeight="1">
      <c r="A7" s="381"/>
      <c r="B7" s="722"/>
      <c r="C7" s="735"/>
      <c r="D7" s="735"/>
      <c r="E7" s="735"/>
      <c r="F7" s="735"/>
      <c r="G7" s="735"/>
      <c r="H7" s="735"/>
      <c r="I7" s="735"/>
      <c r="J7" s="735"/>
      <c r="K7" s="735"/>
      <c r="L7" s="740"/>
      <c r="M7" s="722"/>
      <c r="N7" s="722"/>
      <c r="P7" s="722"/>
    </row>
    <row r="8" spans="1:16" s="56" customFormat="1" ht="12.75" customHeight="1">
      <c r="A8" s="381"/>
      <c r="B8" s="328" t="s">
        <v>39</v>
      </c>
      <c r="C8" s="327" t="s">
        <v>39</v>
      </c>
      <c r="D8" s="327" t="s">
        <v>39</v>
      </c>
      <c r="E8" s="327" t="s">
        <v>39</v>
      </c>
      <c r="F8" s="327" t="s">
        <v>39</v>
      </c>
      <c r="G8" s="327" t="s">
        <v>39</v>
      </c>
      <c r="H8" s="327" t="s">
        <v>39</v>
      </c>
      <c r="I8" s="327" t="s">
        <v>39</v>
      </c>
      <c r="J8" s="327" t="s">
        <v>39</v>
      </c>
      <c r="K8" s="327" t="s">
        <v>39</v>
      </c>
      <c r="L8" s="329" t="s">
        <v>39</v>
      </c>
      <c r="M8" s="328" t="s">
        <v>39</v>
      </c>
      <c r="N8" s="328" t="s">
        <v>39</v>
      </c>
      <c r="P8" s="447" t="s">
        <v>39</v>
      </c>
    </row>
    <row r="9" spans="1:16" s="56" customFormat="1" ht="15.75" customHeight="1">
      <c r="A9" s="441" t="s">
        <v>51</v>
      </c>
      <c r="B9" s="443">
        <f t="shared" ref="B9:E9" si="0">SUM(B10:B230)</f>
        <v>1737.7683690000003</v>
      </c>
      <c r="C9" s="432">
        <f t="shared" si="0"/>
        <v>529.58319499999993</v>
      </c>
      <c r="D9" s="432">
        <f t="shared" si="0"/>
        <v>1.6011000000000001E-2</v>
      </c>
      <c r="E9" s="432">
        <f t="shared" si="0"/>
        <v>3.8800000000000001E-2</v>
      </c>
      <c r="F9" s="432">
        <f>SUM(F10:F230)</f>
        <v>175.51061999999999</v>
      </c>
      <c r="G9" s="432">
        <f t="shared" ref="G9:N9" si="1">SUM(G10:G326)</f>
        <v>0</v>
      </c>
      <c r="H9" s="432">
        <f t="shared" si="1"/>
        <v>19.971116000000002</v>
      </c>
      <c r="I9" s="432">
        <f t="shared" si="1"/>
        <v>23.108197999999998</v>
      </c>
      <c r="J9" s="432">
        <f t="shared" si="1"/>
        <v>1.879135</v>
      </c>
      <c r="K9" s="432">
        <f t="shared" si="1"/>
        <v>2.1000000000000002E-5</v>
      </c>
      <c r="L9" s="433">
        <f t="shared" si="1"/>
        <v>10.816642000000002</v>
      </c>
      <c r="M9" s="433">
        <f t="shared" si="1"/>
        <v>760.92373799999984</v>
      </c>
      <c r="N9" s="433">
        <f t="shared" si="1"/>
        <v>2498.6921069999994</v>
      </c>
      <c r="P9" s="443">
        <f t="shared" ref="P9" si="2">SUM(P10:P230)</f>
        <v>14330.0985</v>
      </c>
    </row>
    <row r="10" spans="1:16" ht="12.75" customHeight="1">
      <c r="A10" s="334" t="s">
        <v>437</v>
      </c>
      <c r="B10" s="444">
        <v>0</v>
      </c>
      <c r="C10" s="332">
        <v>0</v>
      </c>
      <c r="D10" s="301">
        <v>0</v>
      </c>
      <c r="E10" s="301">
        <v>0</v>
      </c>
      <c r="F10" s="301">
        <v>0</v>
      </c>
      <c r="G10" s="301">
        <v>0</v>
      </c>
      <c r="H10" s="301">
        <v>0</v>
      </c>
      <c r="I10" s="301">
        <v>0</v>
      </c>
      <c r="J10" s="326">
        <v>0</v>
      </c>
      <c r="K10" s="301">
        <v>0</v>
      </c>
      <c r="L10" s="301">
        <v>0</v>
      </c>
      <c r="M10" s="341">
        <f>SUM(C10:L10)</f>
        <v>0</v>
      </c>
      <c r="N10" s="379">
        <f>SUM(B10,M10)</f>
        <v>0</v>
      </c>
      <c r="P10" s="341">
        <v>0</v>
      </c>
    </row>
    <row r="11" spans="1:16" ht="12.75" customHeight="1">
      <c r="A11" s="335" t="s">
        <v>460</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6" ht="12.75" customHeight="1">
      <c r="A12" s="335" t="s">
        <v>318</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6" ht="12.75" customHeight="1">
      <c r="A13" s="335" t="s">
        <v>461</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6" ht="12.75" customHeight="1">
      <c r="A14" s="335" t="s">
        <v>462</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6" ht="12.75" customHeight="1">
      <c r="A15" s="335" t="s">
        <v>360</v>
      </c>
      <c r="B15" s="341">
        <v>0</v>
      </c>
      <c r="C15" s="326">
        <v>0</v>
      </c>
      <c r="D15" s="326">
        <v>0</v>
      </c>
      <c r="E15" s="326">
        <v>0</v>
      </c>
      <c r="F15" s="326">
        <v>0.126</v>
      </c>
      <c r="G15" s="326">
        <v>0</v>
      </c>
      <c r="H15" s="326">
        <v>0</v>
      </c>
      <c r="I15" s="326">
        <v>0</v>
      </c>
      <c r="J15" s="326">
        <v>0</v>
      </c>
      <c r="K15" s="326">
        <v>0</v>
      </c>
      <c r="L15" s="326">
        <v>0</v>
      </c>
      <c r="M15" s="341">
        <f t="shared" si="3"/>
        <v>0.126</v>
      </c>
      <c r="N15" s="339">
        <f t="shared" si="4"/>
        <v>0.126</v>
      </c>
      <c r="P15" s="341">
        <v>0</v>
      </c>
    </row>
    <row r="16" spans="1:16" ht="12.75" customHeight="1">
      <c r="A16" s="335" t="s">
        <v>456</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335" t="s">
        <v>345</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335" t="s">
        <v>463</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335" t="s">
        <v>464</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335" t="s">
        <v>362</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335" t="s">
        <v>465</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335" t="s">
        <v>341</v>
      </c>
      <c r="B23" s="341">
        <v>0</v>
      </c>
      <c r="C23" s="326">
        <v>0</v>
      </c>
      <c r="D23" s="326">
        <v>0</v>
      </c>
      <c r="E23" s="326">
        <v>0</v>
      </c>
      <c r="F23" s="326">
        <v>0</v>
      </c>
      <c r="G23" s="326">
        <v>0</v>
      </c>
      <c r="H23" s="326">
        <v>0</v>
      </c>
      <c r="I23" s="326">
        <v>0</v>
      </c>
      <c r="J23" s="326">
        <v>0</v>
      </c>
      <c r="K23" s="326">
        <v>0</v>
      </c>
      <c r="L23" s="326">
        <v>0</v>
      </c>
      <c r="M23" s="341">
        <f t="shared" si="3"/>
        <v>0</v>
      </c>
      <c r="N23" s="339">
        <f t="shared" si="4"/>
        <v>0</v>
      </c>
      <c r="P23" s="341">
        <v>0</v>
      </c>
    </row>
    <row r="24" spans="1:16" ht="12.75" customHeight="1">
      <c r="A24" s="335" t="s">
        <v>403</v>
      </c>
      <c r="B24" s="341">
        <v>0</v>
      </c>
      <c r="C24" s="326">
        <v>0</v>
      </c>
      <c r="D24" s="326">
        <v>0</v>
      </c>
      <c r="E24" s="326">
        <v>0</v>
      </c>
      <c r="F24" s="326">
        <v>0</v>
      </c>
      <c r="G24" s="326">
        <v>0</v>
      </c>
      <c r="H24" s="326">
        <v>0</v>
      </c>
      <c r="I24" s="326">
        <v>0</v>
      </c>
      <c r="J24" s="326">
        <v>2.2523000000000001E-2</v>
      </c>
      <c r="K24" s="326">
        <v>0</v>
      </c>
      <c r="L24" s="326">
        <v>0</v>
      </c>
      <c r="M24" s="341">
        <f t="shared" si="3"/>
        <v>2.2523000000000001E-2</v>
      </c>
      <c r="N24" s="339">
        <f t="shared" si="4"/>
        <v>2.2523000000000001E-2</v>
      </c>
      <c r="P24" s="341">
        <v>0</v>
      </c>
    </row>
    <row r="25" spans="1:16" ht="12.75" customHeight="1">
      <c r="A25" s="335" t="s">
        <v>466</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335" t="s">
        <v>458</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335" t="s">
        <v>185</v>
      </c>
      <c r="B27" s="341">
        <v>0</v>
      </c>
      <c r="C27" s="326">
        <v>0</v>
      </c>
      <c r="D27" s="326">
        <v>0</v>
      </c>
      <c r="E27" s="326">
        <v>0</v>
      </c>
      <c r="F27" s="326">
        <v>0</v>
      </c>
      <c r="G27" s="326">
        <v>0</v>
      </c>
      <c r="H27" s="326">
        <v>0</v>
      </c>
      <c r="I27" s="326">
        <v>0</v>
      </c>
      <c r="J27" s="326">
        <v>5.7999999999999994E-5</v>
      </c>
      <c r="K27" s="326">
        <v>0</v>
      </c>
      <c r="L27" s="326">
        <v>0</v>
      </c>
      <c r="M27" s="341">
        <f t="shared" si="3"/>
        <v>5.7999999999999994E-5</v>
      </c>
      <c r="N27" s="339">
        <f t="shared" si="4"/>
        <v>5.7999999999999994E-5</v>
      </c>
      <c r="P27" s="341">
        <v>0</v>
      </c>
    </row>
    <row r="28" spans="1:16" ht="12.75" customHeight="1">
      <c r="A28" s="335" t="s">
        <v>410</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335" t="s">
        <v>467</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335" t="s">
        <v>468</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335" t="s">
        <v>469</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335" t="s">
        <v>470</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335" t="s">
        <v>471</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335" t="s">
        <v>472</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335" t="s">
        <v>330</v>
      </c>
      <c r="B35" s="341">
        <v>9.6000000000000002E-2</v>
      </c>
      <c r="C35" s="326">
        <v>0</v>
      </c>
      <c r="D35" s="326">
        <v>0</v>
      </c>
      <c r="E35" s="326">
        <v>0</v>
      </c>
      <c r="F35" s="326">
        <v>0</v>
      </c>
      <c r="G35" s="326">
        <v>0</v>
      </c>
      <c r="H35" s="326">
        <v>0</v>
      </c>
      <c r="I35" s="326">
        <v>0</v>
      </c>
      <c r="J35" s="326">
        <v>0</v>
      </c>
      <c r="K35" s="326">
        <v>0</v>
      </c>
      <c r="L35" s="326">
        <v>0</v>
      </c>
      <c r="M35" s="341">
        <f t="shared" si="3"/>
        <v>0</v>
      </c>
      <c r="N35" s="339">
        <f t="shared" si="4"/>
        <v>9.6000000000000002E-2</v>
      </c>
      <c r="P35" s="341">
        <v>0</v>
      </c>
    </row>
    <row r="36" spans="1:16" ht="12.75" customHeight="1">
      <c r="A36" s="335" t="s">
        <v>636</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335" t="s">
        <v>332</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335" t="s">
        <v>414</v>
      </c>
      <c r="B38" s="341">
        <v>0</v>
      </c>
      <c r="C38" s="326">
        <v>0</v>
      </c>
      <c r="D38" s="326">
        <v>0</v>
      </c>
      <c r="E38" s="326">
        <v>0</v>
      </c>
      <c r="F38" s="326">
        <v>0</v>
      </c>
      <c r="G38" s="326">
        <v>0</v>
      </c>
      <c r="H38" s="326">
        <v>0</v>
      </c>
      <c r="I38" s="326">
        <v>0</v>
      </c>
      <c r="J38" s="326">
        <v>0</v>
      </c>
      <c r="K38" s="326">
        <v>0</v>
      </c>
      <c r="L38" s="326">
        <v>0</v>
      </c>
      <c r="M38" s="341">
        <f t="shared" si="3"/>
        <v>0</v>
      </c>
      <c r="N38" s="339">
        <f t="shared" si="4"/>
        <v>0</v>
      </c>
      <c r="P38" s="341">
        <v>0</v>
      </c>
    </row>
    <row r="39" spans="1:16" ht="12.75" customHeight="1">
      <c r="A39" s="335" t="s">
        <v>473</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335" t="s">
        <v>475</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335" t="s">
        <v>407</v>
      </c>
      <c r="B41" s="341">
        <v>4.8000000000000001E-2</v>
      </c>
      <c r="C41" s="326">
        <v>0</v>
      </c>
      <c r="D41" s="326">
        <v>0</v>
      </c>
      <c r="E41" s="326">
        <v>0</v>
      </c>
      <c r="F41" s="326">
        <v>0</v>
      </c>
      <c r="G41" s="326">
        <v>0</v>
      </c>
      <c r="H41" s="326">
        <v>0</v>
      </c>
      <c r="I41" s="326">
        <v>0</v>
      </c>
      <c r="J41" s="326">
        <v>0</v>
      </c>
      <c r="K41" s="326">
        <v>0</v>
      </c>
      <c r="L41" s="326">
        <v>0</v>
      </c>
      <c r="M41" s="341">
        <f t="shared" si="3"/>
        <v>0</v>
      </c>
      <c r="N41" s="339">
        <f t="shared" si="4"/>
        <v>4.8000000000000001E-2</v>
      </c>
      <c r="P41" s="341">
        <v>0</v>
      </c>
    </row>
    <row r="42" spans="1:16" ht="12.75" customHeight="1">
      <c r="A42" s="335" t="s">
        <v>474</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335" t="s">
        <v>186</v>
      </c>
      <c r="B43" s="341">
        <v>2.3999999999999998E-3</v>
      </c>
      <c r="C43" s="326">
        <v>0</v>
      </c>
      <c r="D43" s="326">
        <v>0</v>
      </c>
      <c r="E43" s="326">
        <v>0</v>
      </c>
      <c r="F43" s="326">
        <v>0</v>
      </c>
      <c r="G43" s="326">
        <v>0</v>
      </c>
      <c r="H43" s="326">
        <v>0</v>
      </c>
      <c r="I43" s="326">
        <v>0</v>
      </c>
      <c r="J43" s="326">
        <v>0</v>
      </c>
      <c r="K43" s="326">
        <v>0</v>
      </c>
      <c r="L43" s="326">
        <v>0</v>
      </c>
      <c r="M43" s="341">
        <f t="shared" si="3"/>
        <v>0</v>
      </c>
      <c r="N43" s="339">
        <f t="shared" si="4"/>
        <v>2.3999999999999998E-3</v>
      </c>
      <c r="P43" s="341">
        <v>0</v>
      </c>
    </row>
    <row r="44" spans="1:16" ht="12.75" customHeight="1">
      <c r="A44" s="335" t="s">
        <v>454</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335" t="s">
        <v>476</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335" t="s">
        <v>209</v>
      </c>
      <c r="B46" s="341">
        <v>0</v>
      </c>
      <c r="C46" s="326">
        <v>0</v>
      </c>
      <c r="D46" s="326">
        <v>0</v>
      </c>
      <c r="E46" s="326">
        <v>0</v>
      </c>
      <c r="F46" s="326">
        <v>0</v>
      </c>
      <c r="G46" s="326">
        <v>0</v>
      </c>
      <c r="H46" s="326">
        <v>0</v>
      </c>
      <c r="I46" s="326">
        <v>0</v>
      </c>
      <c r="J46" s="326">
        <v>0</v>
      </c>
      <c r="K46" s="326">
        <v>0</v>
      </c>
      <c r="L46" s="326">
        <v>5.8999999999999998E-5</v>
      </c>
      <c r="M46" s="341">
        <f t="shared" si="3"/>
        <v>5.8999999999999998E-5</v>
      </c>
      <c r="N46" s="339">
        <f t="shared" si="4"/>
        <v>5.8999999999999998E-5</v>
      </c>
      <c r="P46" s="341">
        <v>0</v>
      </c>
    </row>
    <row r="47" spans="1:16" ht="12.75" customHeight="1">
      <c r="A47" s="335" t="s">
        <v>637</v>
      </c>
      <c r="B47" s="341">
        <v>455.69872399999997</v>
      </c>
      <c r="C47" s="326">
        <v>0</v>
      </c>
      <c r="D47" s="326">
        <v>0</v>
      </c>
      <c r="E47" s="326">
        <v>0</v>
      </c>
      <c r="F47" s="326">
        <v>0</v>
      </c>
      <c r="G47" s="326">
        <v>0</v>
      </c>
      <c r="H47" s="326">
        <v>0</v>
      </c>
      <c r="I47" s="326">
        <v>0</v>
      </c>
      <c r="J47" s="326">
        <v>0.13052900000000001</v>
      </c>
      <c r="K47" s="326">
        <v>0</v>
      </c>
      <c r="L47" s="326">
        <v>0</v>
      </c>
      <c r="M47" s="341">
        <f t="shared" si="3"/>
        <v>0.13052900000000001</v>
      </c>
      <c r="N47" s="339">
        <f t="shared" si="4"/>
        <v>455.82925299999999</v>
      </c>
      <c r="P47" s="341">
        <v>0</v>
      </c>
    </row>
    <row r="48" spans="1:16" ht="12.75" customHeight="1">
      <c r="A48" s="335" t="s">
        <v>393</v>
      </c>
      <c r="B48" s="341">
        <v>0</v>
      </c>
      <c r="C48" s="326">
        <v>0</v>
      </c>
      <c r="D48" s="326">
        <v>0</v>
      </c>
      <c r="E48" s="326">
        <v>0</v>
      </c>
      <c r="F48" s="326">
        <v>0</v>
      </c>
      <c r="G48" s="326">
        <v>0</v>
      </c>
      <c r="H48" s="326">
        <v>0</v>
      </c>
      <c r="I48" s="326">
        <v>0</v>
      </c>
      <c r="J48" s="326">
        <v>2.0099999999999996E-3</v>
      </c>
      <c r="K48" s="326">
        <v>0</v>
      </c>
      <c r="L48" s="326">
        <v>0</v>
      </c>
      <c r="M48" s="341">
        <f t="shared" si="3"/>
        <v>2.0099999999999996E-3</v>
      </c>
      <c r="N48" s="339">
        <f t="shared" si="4"/>
        <v>2.0099999999999996E-3</v>
      </c>
      <c r="P48" s="341">
        <v>0</v>
      </c>
    </row>
    <row r="49" spans="1:16" ht="12.75" customHeight="1">
      <c r="A49" s="335" t="s">
        <v>349</v>
      </c>
      <c r="B49" s="341">
        <v>0</v>
      </c>
      <c r="C49" s="326">
        <v>0</v>
      </c>
      <c r="D49" s="326">
        <v>0</v>
      </c>
      <c r="E49" s="326">
        <v>0</v>
      </c>
      <c r="F49" s="326">
        <v>0</v>
      </c>
      <c r="G49" s="326">
        <v>0</v>
      </c>
      <c r="H49" s="326">
        <v>0</v>
      </c>
      <c r="I49" s="326">
        <v>0</v>
      </c>
      <c r="J49" s="326">
        <v>1.2432E-2</v>
      </c>
      <c r="K49" s="326">
        <v>0</v>
      </c>
      <c r="L49" s="326">
        <v>0</v>
      </c>
      <c r="M49" s="341">
        <f t="shared" si="3"/>
        <v>1.2432E-2</v>
      </c>
      <c r="N49" s="339">
        <f t="shared" si="4"/>
        <v>1.2432E-2</v>
      </c>
      <c r="P49" s="341">
        <v>0</v>
      </c>
    </row>
    <row r="50" spans="1:16" ht="12.75" customHeight="1">
      <c r="A50" s="335" t="s">
        <v>394</v>
      </c>
      <c r="B50" s="341">
        <v>0</v>
      </c>
      <c r="C50" s="326">
        <v>0</v>
      </c>
      <c r="D50" s="326">
        <v>0</v>
      </c>
      <c r="E50" s="326">
        <v>0</v>
      </c>
      <c r="F50" s="326">
        <v>0</v>
      </c>
      <c r="G50" s="326">
        <v>0</v>
      </c>
      <c r="H50" s="326">
        <v>0</v>
      </c>
      <c r="I50" s="326">
        <v>0</v>
      </c>
      <c r="J50" s="326">
        <v>3.7389999999999997E-3</v>
      </c>
      <c r="K50" s="326">
        <v>0</v>
      </c>
      <c r="L50" s="326">
        <v>0</v>
      </c>
      <c r="M50" s="341">
        <f t="shared" si="3"/>
        <v>3.7389999999999997E-3</v>
      </c>
      <c r="N50" s="339">
        <f t="shared" si="4"/>
        <v>3.7389999999999997E-3</v>
      </c>
      <c r="P50" s="341">
        <v>0</v>
      </c>
    </row>
    <row r="51" spans="1:16" ht="12.75" customHeight="1">
      <c r="A51" s="335" t="s">
        <v>550</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335" t="s">
        <v>477</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335" t="s">
        <v>334</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335" t="s">
        <v>478</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335" t="s">
        <v>479</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335" t="s">
        <v>551</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335" t="s">
        <v>328</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335" t="s">
        <v>480</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335" t="s">
        <v>481</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335" t="s">
        <v>187</v>
      </c>
      <c r="B61" s="341">
        <v>0</v>
      </c>
      <c r="C61" s="326">
        <v>0</v>
      </c>
      <c r="D61" s="326">
        <v>0</v>
      </c>
      <c r="E61" s="326">
        <v>0</v>
      </c>
      <c r="F61" s="326">
        <v>0</v>
      </c>
      <c r="G61" s="326">
        <v>0</v>
      </c>
      <c r="H61" s="326">
        <v>0</v>
      </c>
      <c r="I61" s="326">
        <v>0</v>
      </c>
      <c r="J61" s="326">
        <v>0</v>
      </c>
      <c r="K61" s="326">
        <v>0</v>
      </c>
      <c r="L61" s="326">
        <v>0</v>
      </c>
      <c r="M61" s="341">
        <f t="shared" si="3"/>
        <v>0</v>
      </c>
      <c r="N61" s="339">
        <f t="shared" si="4"/>
        <v>0</v>
      </c>
      <c r="P61" s="341">
        <v>0</v>
      </c>
    </row>
    <row r="62" spans="1:16" ht="12.75" customHeight="1">
      <c r="A62" s="335" t="s">
        <v>482</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335" t="s">
        <v>483</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335" t="s">
        <v>484</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335" t="s">
        <v>485</v>
      </c>
      <c r="B65" s="341">
        <v>0</v>
      </c>
      <c r="C65" s="326">
        <v>0</v>
      </c>
      <c r="D65" s="326">
        <v>0</v>
      </c>
      <c r="E65" s="326">
        <v>0</v>
      </c>
      <c r="F65" s="326">
        <v>0</v>
      </c>
      <c r="G65" s="326">
        <v>0</v>
      </c>
      <c r="H65" s="326">
        <v>0</v>
      </c>
      <c r="I65" s="326">
        <v>0</v>
      </c>
      <c r="J65" s="326">
        <v>0</v>
      </c>
      <c r="K65" s="326">
        <v>0</v>
      </c>
      <c r="L65" s="326">
        <v>0</v>
      </c>
      <c r="M65" s="341">
        <f t="shared" si="3"/>
        <v>0</v>
      </c>
      <c r="N65" s="339">
        <f t="shared" si="4"/>
        <v>0</v>
      </c>
      <c r="P65" s="341">
        <v>0</v>
      </c>
    </row>
    <row r="66" spans="1:16" ht="12.75" customHeight="1">
      <c r="A66" s="335" t="s">
        <v>329</v>
      </c>
      <c r="B66" s="341">
        <v>0</v>
      </c>
      <c r="C66" s="326">
        <v>0</v>
      </c>
      <c r="D66" s="326">
        <v>0</v>
      </c>
      <c r="E66" s="326">
        <v>0</v>
      </c>
      <c r="F66" s="326">
        <v>0</v>
      </c>
      <c r="G66" s="326">
        <v>0</v>
      </c>
      <c r="H66" s="326">
        <v>0</v>
      </c>
      <c r="I66" s="326">
        <v>0</v>
      </c>
      <c r="J66" s="326">
        <v>2.003E-3</v>
      </c>
      <c r="K66" s="326">
        <v>0</v>
      </c>
      <c r="L66" s="326">
        <v>0</v>
      </c>
      <c r="M66" s="341">
        <f t="shared" si="3"/>
        <v>2.003E-3</v>
      </c>
      <c r="N66" s="339">
        <f t="shared" si="4"/>
        <v>2.003E-3</v>
      </c>
      <c r="P66" s="341">
        <v>0</v>
      </c>
    </row>
    <row r="67" spans="1:16" ht="12.75" customHeight="1">
      <c r="A67" s="335" t="s">
        <v>486</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335" t="s">
        <v>335</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335" t="s">
        <v>487</v>
      </c>
      <c r="B69" s="341">
        <v>0</v>
      </c>
      <c r="C69" s="326">
        <v>0</v>
      </c>
      <c r="D69" s="326">
        <v>0</v>
      </c>
      <c r="E69" s="326">
        <v>0</v>
      </c>
      <c r="F69" s="326">
        <v>0</v>
      </c>
      <c r="G69" s="326">
        <v>0</v>
      </c>
      <c r="H69" s="326">
        <v>0</v>
      </c>
      <c r="I69" s="326">
        <v>0</v>
      </c>
      <c r="J69" s="326">
        <v>0</v>
      </c>
      <c r="K69" s="326">
        <v>0</v>
      </c>
      <c r="L69" s="326">
        <v>0</v>
      </c>
      <c r="M69" s="341">
        <f t="shared" si="3"/>
        <v>0</v>
      </c>
      <c r="N69" s="339">
        <f t="shared" si="4"/>
        <v>0</v>
      </c>
      <c r="P69" s="341">
        <v>0</v>
      </c>
    </row>
    <row r="70" spans="1:16"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335" t="s">
        <v>488</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335" t="s">
        <v>489</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335" t="s">
        <v>350</v>
      </c>
      <c r="B73" s="341">
        <v>1.2549999999999998E-3</v>
      </c>
      <c r="C73" s="326">
        <v>0</v>
      </c>
      <c r="D73" s="326">
        <v>0</v>
      </c>
      <c r="E73" s="326">
        <v>2.2800000000000001E-2</v>
      </c>
      <c r="F73" s="326">
        <v>0</v>
      </c>
      <c r="G73" s="326">
        <v>0</v>
      </c>
      <c r="H73" s="326">
        <v>0</v>
      </c>
      <c r="I73" s="326">
        <v>0</v>
      </c>
      <c r="J73" s="326">
        <v>6.1899999999999998E-4</v>
      </c>
      <c r="K73" s="326">
        <v>0</v>
      </c>
      <c r="L73" s="326">
        <v>8.0000000000000004E-4</v>
      </c>
      <c r="M73" s="341">
        <f t="shared" si="3"/>
        <v>2.4219000000000001E-2</v>
      </c>
      <c r="N73" s="339">
        <f t="shared" si="4"/>
        <v>2.5474E-2</v>
      </c>
      <c r="P73" s="341">
        <v>0</v>
      </c>
    </row>
    <row r="74" spans="1:16" ht="12.75" customHeight="1">
      <c r="A74" s="335" t="s">
        <v>188</v>
      </c>
      <c r="B74" s="341">
        <v>0</v>
      </c>
      <c r="C74" s="326">
        <v>0</v>
      </c>
      <c r="D74" s="326">
        <v>0</v>
      </c>
      <c r="E74" s="326">
        <v>0</v>
      </c>
      <c r="F74" s="326">
        <v>0</v>
      </c>
      <c r="G74" s="326">
        <v>0</v>
      </c>
      <c r="H74" s="326">
        <v>0</v>
      </c>
      <c r="I74" s="326">
        <v>0</v>
      </c>
      <c r="J74" s="326">
        <v>0</v>
      </c>
      <c r="K74" s="326">
        <v>0</v>
      </c>
      <c r="L74" s="326">
        <v>9.800000000000001E-5</v>
      </c>
      <c r="M74" s="341">
        <f t="shared" si="3"/>
        <v>9.800000000000001E-5</v>
      </c>
      <c r="N74" s="339">
        <f t="shared" si="4"/>
        <v>9.800000000000001E-5</v>
      </c>
      <c r="P74" s="341">
        <v>0</v>
      </c>
    </row>
    <row r="75" spans="1:16" ht="12.75" customHeight="1">
      <c r="A75" s="335" t="s">
        <v>189</v>
      </c>
      <c r="B75" s="341">
        <v>0</v>
      </c>
      <c r="C75" s="326">
        <v>0</v>
      </c>
      <c r="D75" s="326">
        <v>0</v>
      </c>
      <c r="E75" s="326">
        <v>0</v>
      </c>
      <c r="F75" s="326">
        <v>0</v>
      </c>
      <c r="G75" s="326">
        <v>0</v>
      </c>
      <c r="H75" s="326">
        <v>0</v>
      </c>
      <c r="I75" s="326">
        <v>0</v>
      </c>
      <c r="J75" s="326">
        <v>1.4136000000000001E-2</v>
      </c>
      <c r="K75" s="326">
        <v>0</v>
      </c>
      <c r="L75" s="326">
        <v>0</v>
      </c>
      <c r="M75" s="341">
        <f t="shared" ref="M75:M138" si="5">SUM(C75:L75)</f>
        <v>1.4136000000000001E-2</v>
      </c>
      <c r="N75" s="339">
        <f t="shared" ref="N75:N138" si="6">SUM(B75,M75)</f>
        <v>1.4136000000000001E-2</v>
      </c>
      <c r="P75" s="341">
        <v>0</v>
      </c>
    </row>
    <row r="76" spans="1:16" ht="12.75" customHeight="1">
      <c r="A76" s="335" t="s">
        <v>650</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335" t="s">
        <v>490</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335" t="s">
        <v>353</v>
      </c>
      <c r="B78" s="341">
        <v>0</v>
      </c>
      <c r="C78" s="326">
        <v>0</v>
      </c>
      <c r="D78" s="326">
        <v>1.6E-2</v>
      </c>
      <c r="E78" s="326">
        <v>0</v>
      </c>
      <c r="F78" s="326">
        <v>0</v>
      </c>
      <c r="G78" s="326">
        <v>0</v>
      </c>
      <c r="H78" s="326">
        <v>0</v>
      </c>
      <c r="I78" s="326">
        <v>0</v>
      </c>
      <c r="J78" s="326">
        <v>0</v>
      </c>
      <c r="K78" s="326">
        <v>0</v>
      </c>
      <c r="L78" s="326">
        <v>0</v>
      </c>
      <c r="M78" s="341">
        <f t="shared" si="5"/>
        <v>1.6E-2</v>
      </c>
      <c r="N78" s="339">
        <f t="shared" si="6"/>
        <v>1.6E-2</v>
      </c>
      <c r="P78" s="341">
        <v>0</v>
      </c>
    </row>
    <row r="79" spans="1:16" ht="12.75" customHeight="1">
      <c r="A79" s="335" t="s">
        <v>333</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335" t="s">
        <v>491</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335" t="s">
        <v>492</v>
      </c>
      <c r="B81" s="341">
        <v>0</v>
      </c>
      <c r="C81" s="326">
        <v>0</v>
      </c>
      <c r="D81" s="326">
        <v>0</v>
      </c>
      <c r="E81" s="326">
        <v>0</v>
      </c>
      <c r="F81" s="326">
        <v>0</v>
      </c>
      <c r="G81" s="326">
        <v>0</v>
      </c>
      <c r="H81" s="326">
        <v>0</v>
      </c>
      <c r="I81" s="326">
        <v>0</v>
      </c>
      <c r="J81" s="326">
        <v>0</v>
      </c>
      <c r="K81" s="326">
        <v>0</v>
      </c>
      <c r="L81" s="326">
        <v>0</v>
      </c>
      <c r="M81" s="341">
        <f t="shared" si="5"/>
        <v>0</v>
      </c>
      <c r="N81" s="339">
        <f t="shared" si="6"/>
        <v>0</v>
      </c>
      <c r="P81" s="341">
        <v>0</v>
      </c>
    </row>
    <row r="82" spans="1:16" ht="12.75" customHeight="1">
      <c r="A82" s="335" t="s">
        <v>190</v>
      </c>
      <c r="B82" s="341">
        <v>0</v>
      </c>
      <c r="C82" s="326">
        <v>0</v>
      </c>
      <c r="D82" s="326">
        <v>0</v>
      </c>
      <c r="E82" s="326">
        <v>0</v>
      </c>
      <c r="F82" s="326">
        <v>0</v>
      </c>
      <c r="G82" s="326">
        <v>0</v>
      </c>
      <c r="H82" s="326">
        <v>0</v>
      </c>
      <c r="I82" s="326">
        <v>0</v>
      </c>
      <c r="J82" s="326">
        <v>0</v>
      </c>
      <c r="K82" s="326">
        <v>0</v>
      </c>
      <c r="L82" s="326">
        <v>0</v>
      </c>
      <c r="M82" s="341">
        <f t="shared" si="5"/>
        <v>0</v>
      </c>
      <c r="N82" s="339">
        <f t="shared" si="6"/>
        <v>0</v>
      </c>
      <c r="P82" s="341">
        <v>0</v>
      </c>
    </row>
    <row r="83" spans="1:16" ht="12.75" customHeight="1">
      <c r="A83" s="335" t="s">
        <v>355</v>
      </c>
      <c r="B83" s="341">
        <v>0</v>
      </c>
      <c r="C83" s="326">
        <v>0</v>
      </c>
      <c r="D83" s="326">
        <v>0</v>
      </c>
      <c r="E83" s="326">
        <v>0</v>
      </c>
      <c r="F83" s="326">
        <v>0</v>
      </c>
      <c r="G83" s="326">
        <v>0</v>
      </c>
      <c r="H83" s="326">
        <v>0</v>
      </c>
      <c r="I83" s="326">
        <v>9.9999999999999995E-7</v>
      </c>
      <c r="J83" s="326">
        <v>0</v>
      </c>
      <c r="K83" s="326">
        <v>0</v>
      </c>
      <c r="L83" s="326">
        <v>0</v>
      </c>
      <c r="M83" s="341">
        <f t="shared" si="5"/>
        <v>9.9999999999999995E-7</v>
      </c>
      <c r="N83" s="339">
        <f t="shared" si="6"/>
        <v>9.9999999999999995E-7</v>
      </c>
      <c r="P83" s="341">
        <v>0</v>
      </c>
    </row>
    <row r="84" spans="1:16" ht="12.75" customHeight="1">
      <c r="A84" s="335" t="s">
        <v>347</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335" t="s">
        <v>204</v>
      </c>
      <c r="B85" s="341">
        <v>0</v>
      </c>
      <c r="C85" s="326">
        <v>0</v>
      </c>
      <c r="D85" s="326">
        <v>0</v>
      </c>
      <c r="E85" s="326">
        <v>0</v>
      </c>
      <c r="F85" s="326">
        <v>0</v>
      </c>
      <c r="G85" s="326">
        <v>0</v>
      </c>
      <c r="H85" s="326">
        <v>0</v>
      </c>
      <c r="I85" s="326">
        <v>0</v>
      </c>
      <c r="J85" s="326">
        <v>0</v>
      </c>
      <c r="K85" s="326">
        <v>0</v>
      </c>
      <c r="L85" s="326">
        <v>0</v>
      </c>
      <c r="M85" s="341">
        <f t="shared" si="5"/>
        <v>0</v>
      </c>
      <c r="N85" s="339">
        <f t="shared" si="6"/>
        <v>0</v>
      </c>
      <c r="P85" s="341">
        <v>0</v>
      </c>
    </row>
    <row r="86" spans="1:16" ht="12.75" customHeight="1">
      <c r="A86" s="335" t="s">
        <v>493</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335" t="s">
        <v>494</v>
      </c>
      <c r="B87" s="341">
        <v>0</v>
      </c>
      <c r="C87" s="326">
        <v>0</v>
      </c>
      <c r="D87" s="326">
        <v>0</v>
      </c>
      <c r="E87" s="326">
        <v>0</v>
      </c>
      <c r="F87" s="326">
        <v>0</v>
      </c>
      <c r="G87" s="326">
        <v>0</v>
      </c>
      <c r="H87" s="326">
        <v>0</v>
      </c>
      <c r="I87" s="326">
        <v>0</v>
      </c>
      <c r="J87" s="326">
        <v>7.9999999999999996E-6</v>
      </c>
      <c r="K87" s="326">
        <v>0</v>
      </c>
      <c r="L87" s="326">
        <v>0</v>
      </c>
      <c r="M87" s="341">
        <f t="shared" si="5"/>
        <v>7.9999999999999996E-6</v>
      </c>
      <c r="N87" s="339">
        <f t="shared" si="6"/>
        <v>7.9999999999999996E-6</v>
      </c>
      <c r="P87" s="341">
        <v>0</v>
      </c>
    </row>
    <row r="88" spans="1:16" ht="12.75" customHeight="1">
      <c r="A88" s="335" t="s">
        <v>495</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335" t="s">
        <v>496</v>
      </c>
      <c r="B89" s="341">
        <v>0</v>
      </c>
      <c r="C89" s="326">
        <v>0</v>
      </c>
      <c r="D89" s="326">
        <v>0</v>
      </c>
      <c r="E89" s="326">
        <v>0</v>
      </c>
      <c r="F89" s="326">
        <v>0</v>
      </c>
      <c r="G89" s="326">
        <v>0</v>
      </c>
      <c r="H89" s="326">
        <v>0</v>
      </c>
      <c r="I89" s="326">
        <v>0</v>
      </c>
      <c r="J89" s="326">
        <v>0</v>
      </c>
      <c r="K89" s="326">
        <v>0</v>
      </c>
      <c r="L89" s="326">
        <v>0</v>
      </c>
      <c r="M89" s="341">
        <f t="shared" si="5"/>
        <v>0</v>
      </c>
      <c r="N89" s="339">
        <f t="shared" si="6"/>
        <v>0</v>
      </c>
      <c r="P89" s="341">
        <v>0</v>
      </c>
    </row>
    <row r="90" spans="1:16" ht="12.75" customHeight="1">
      <c r="A90" s="335" t="s">
        <v>497</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335" t="s">
        <v>498</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335" t="s">
        <v>499</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335" t="s">
        <v>500</v>
      </c>
      <c r="B93" s="341">
        <v>0</v>
      </c>
      <c r="C93" s="326">
        <v>0</v>
      </c>
      <c r="D93" s="326">
        <v>0</v>
      </c>
      <c r="E93" s="326">
        <v>0</v>
      </c>
      <c r="F93" s="326">
        <v>0</v>
      </c>
      <c r="G93" s="326">
        <v>0</v>
      </c>
      <c r="H93" s="326">
        <v>0</v>
      </c>
      <c r="I93" s="326">
        <v>0</v>
      </c>
      <c r="J93" s="326">
        <v>0</v>
      </c>
      <c r="K93" s="326">
        <v>0</v>
      </c>
      <c r="L93" s="326">
        <v>0</v>
      </c>
      <c r="M93" s="341">
        <f t="shared" si="5"/>
        <v>0</v>
      </c>
      <c r="N93" s="339">
        <f t="shared" si="6"/>
        <v>0</v>
      </c>
      <c r="P93" s="341">
        <v>0</v>
      </c>
    </row>
    <row r="94" spans="1:16" ht="12.75" customHeight="1">
      <c r="A94" s="335" t="s">
        <v>392</v>
      </c>
      <c r="B94" s="341">
        <v>8.9999999999999985E-6</v>
      </c>
      <c r="C94" s="326">
        <v>0</v>
      </c>
      <c r="D94" s="326">
        <v>0</v>
      </c>
      <c r="E94" s="326">
        <v>0</v>
      </c>
      <c r="F94" s="326">
        <v>0</v>
      </c>
      <c r="G94" s="326">
        <v>0</v>
      </c>
      <c r="H94" s="326">
        <v>0</v>
      </c>
      <c r="I94" s="326">
        <v>0</v>
      </c>
      <c r="J94" s="326">
        <v>3.8929999999999998E-3</v>
      </c>
      <c r="K94" s="326">
        <v>0</v>
      </c>
      <c r="L94" s="326">
        <v>0</v>
      </c>
      <c r="M94" s="341">
        <f t="shared" si="5"/>
        <v>3.8929999999999998E-3</v>
      </c>
      <c r="N94" s="339">
        <f t="shared" si="6"/>
        <v>3.9019999999999997E-3</v>
      </c>
      <c r="P94" s="341">
        <v>0</v>
      </c>
    </row>
    <row r="95" spans="1:16" ht="12.75" customHeight="1">
      <c r="A95" s="335" t="s">
        <v>282</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335" t="s">
        <v>501</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335" t="s">
        <v>315</v>
      </c>
      <c r="B97" s="341">
        <v>1.9044909999999999</v>
      </c>
      <c r="C97" s="326">
        <v>0</v>
      </c>
      <c r="D97" s="326">
        <v>0</v>
      </c>
      <c r="E97" s="326">
        <v>0</v>
      </c>
      <c r="F97" s="326">
        <v>4.1799999999999997E-3</v>
      </c>
      <c r="G97" s="326">
        <v>0</v>
      </c>
      <c r="H97" s="326">
        <v>0</v>
      </c>
      <c r="I97" s="326">
        <v>7.0330000000000004E-2</v>
      </c>
      <c r="J97" s="326">
        <v>4.6947000000000003E-2</v>
      </c>
      <c r="K97" s="326">
        <v>0</v>
      </c>
      <c r="L97" s="326">
        <v>0</v>
      </c>
      <c r="M97" s="341">
        <f t="shared" si="5"/>
        <v>0.12145700000000001</v>
      </c>
      <c r="N97" s="339">
        <f t="shared" si="6"/>
        <v>2.0259480000000001</v>
      </c>
      <c r="P97" s="341">
        <v>0</v>
      </c>
    </row>
    <row r="98" spans="1:16" ht="12.75" customHeight="1">
      <c r="A98" s="335" t="s">
        <v>320</v>
      </c>
      <c r="B98" s="341">
        <v>150.660819</v>
      </c>
      <c r="C98" s="326">
        <v>0</v>
      </c>
      <c r="D98" s="326">
        <v>0</v>
      </c>
      <c r="E98" s="326">
        <v>0</v>
      </c>
      <c r="F98" s="326">
        <v>0</v>
      </c>
      <c r="G98" s="326">
        <v>0</v>
      </c>
      <c r="H98" s="326">
        <v>0</v>
      </c>
      <c r="I98" s="326">
        <v>0.122</v>
      </c>
      <c r="J98" s="326">
        <v>1.3009999999999999E-3</v>
      </c>
      <c r="K98" s="326">
        <v>0</v>
      </c>
      <c r="L98" s="326">
        <v>0</v>
      </c>
      <c r="M98" s="341">
        <f t="shared" si="5"/>
        <v>0.12330099999999999</v>
      </c>
      <c r="N98" s="339">
        <f t="shared" si="6"/>
        <v>150.78412</v>
      </c>
      <c r="P98" s="341">
        <v>0</v>
      </c>
    </row>
    <row r="99" spans="1:16" ht="12.75" customHeight="1">
      <c r="A99" s="335" t="s">
        <v>311</v>
      </c>
      <c r="B99" s="341">
        <v>0</v>
      </c>
      <c r="C99" s="326">
        <v>0</v>
      </c>
      <c r="D99" s="326">
        <v>0</v>
      </c>
      <c r="E99" s="326">
        <v>0</v>
      </c>
      <c r="F99" s="326">
        <v>0</v>
      </c>
      <c r="G99" s="326">
        <v>0</v>
      </c>
      <c r="H99" s="326">
        <v>0</v>
      </c>
      <c r="I99" s="326">
        <v>0</v>
      </c>
      <c r="J99" s="326">
        <v>0</v>
      </c>
      <c r="K99" s="326">
        <v>0</v>
      </c>
      <c r="L99" s="326">
        <v>0</v>
      </c>
      <c r="M99" s="341">
        <f t="shared" si="5"/>
        <v>0</v>
      </c>
      <c r="N99" s="339">
        <f t="shared" si="6"/>
        <v>0</v>
      </c>
      <c r="P99" s="341">
        <v>0</v>
      </c>
    </row>
    <row r="100" spans="1:16" ht="12.75" customHeight="1">
      <c r="A100" s="335" t="s">
        <v>366</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335" t="s">
        <v>502</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335" t="s">
        <v>205</v>
      </c>
      <c r="B102" s="341">
        <v>0</v>
      </c>
      <c r="C102" s="326">
        <v>0</v>
      </c>
      <c r="D102" s="326">
        <v>0</v>
      </c>
      <c r="E102" s="326">
        <v>0</v>
      </c>
      <c r="F102" s="326">
        <v>0</v>
      </c>
      <c r="G102" s="326">
        <v>0</v>
      </c>
      <c r="H102" s="326">
        <v>0</v>
      </c>
      <c r="I102" s="326">
        <v>0</v>
      </c>
      <c r="J102" s="326">
        <v>0</v>
      </c>
      <c r="K102" s="326">
        <v>0</v>
      </c>
      <c r="L102" s="326">
        <v>0</v>
      </c>
      <c r="M102" s="341">
        <f t="shared" si="5"/>
        <v>0</v>
      </c>
      <c r="N102" s="339">
        <f t="shared" si="6"/>
        <v>0</v>
      </c>
      <c r="P102" s="341">
        <v>0</v>
      </c>
    </row>
    <row r="103" spans="1:16" ht="12.75" customHeight="1">
      <c r="A103" s="335" t="s">
        <v>191</v>
      </c>
      <c r="B103" s="341">
        <v>0</v>
      </c>
      <c r="C103" s="326">
        <v>0</v>
      </c>
      <c r="D103" s="326">
        <v>0</v>
      </c>
      <c r="E103" s="326">
        <v>0</v>
      </c>
      <c r="F103" s="326">
        <v>0</v>
      </c>
      <c r="G103" s="326">
        <v>0</v>
      </c>
      <c r="H103" s="326">
        <v>0</v>
      </c>
      <c r="I103" s="326">
        <v>0</v>
      </c>
      <c r="J103" s="326">
        <v>0</v>
      </c>
      <c r="K103" s="326">
        <v>0</v>
      </c>
      <c r="L103" s="326">
        <v>0</v>
      </c>
      <c r="M103" s="341">
        <f t="shared" si="5"/>
        <v>0</v>
      </c>
      <c r="N103" s="339">
        <f t="shared" si="6"/>
        <v>0</v>
      </c>
      <c r="P103" s="341">
        <v>0</v>
      </c>
    </row>
    <row r="104" spans="1:16" ht="12.75" customHeight="1">
      <c r="A104" s="335" t="s">
        <v>192</v>
      </c>
      <c r="B104" s="341">
        <v>0</v>
      </c>
      <c r="C104" s="326">
        <v>0</v>
      </c>
      <c r="D104" s="326">
        <v>0</v>
      </c>
      <c r="E104" s="326">
        <v>0</v>
      </c>
      <c r="F104" s="326">
        <v>0</v>
      </c>
      <c r="G104" s="326">
        <v>0</v>
      </c>
      <c r="H104" s="326">
        <v>0</v>
      </c>
      <c r="I104" s="326">
        <v>0</v>
      </c>
      <c r="J104" s="326">
        <v>0</v>
      </c>
      <c r="K104" s="326">
        <v>0</v>
      </c>
      <c r="L104" s="326">
        <v>0</v>
      </c>
      <c r="M104" s="341">
        <f t="shared" si="5"/>
        <v>0</v>
      </c>
      <c r="N104" s="339">
        <f t="shared" si="6"/>
        <v>0</v>
      </c>
      <c r="P104" s="341">
        <v>0</v>
      </c>
    </row>
    <row r="105" spans="1:16" ht="12.75" customHeight="1">
      <c r="A105" s="335" t="s">
        <v>503</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335" t="s">
        <v>193</v>
      </c>
      <c r="B106" s="341">
        <v>72.177999999999997</v>
      </c>
      <c r="C106" s="326">
        <v>0</v>
      </c>
      <c r="D106" s="326">
        <v>0</v>
      </c>
      <c r="E106" s="326">
        <v>0</v>
      </c>
      <c r="F106" s="326">
        <v>0</v>
      </c>
      <c r="G106" s="326">
        <v>0</v>
      </c>
      <c r="H106" s="326">
        <v>0</v>
      </c>
      <c r="I106" s="326">
        <v>0</v>
      </c>
      <c r="J106" s="326">
        <v>2.0235999999999997E-2</v>
      </c>
      <c r="K106" s="326">
        <v>0</v>
      </c>
      <c r="L106" s="326">
        <v>1.5E-3</v>
      </c>
      <c r="M106" s="341">
        <f t="shared" si="5"/>
        <v>2.1735999999999998E-2</v>
      </c>
      <c r="N106" s="339">
        <f t="shared" si="6"/>
        <v>72.199736000000001</v>
      </c>
      <c r="P106" s="341">
        <v>0</v>
      </c>
    </row>
    <row r="107" spans="1:16" ht="12.75" customHeight="1">
      <c r="A107" s="335" t="s">
        <v>504</v>
      </c>
      <c r="B107" s="341">
        <v>0</v>
      </c>
      <c r="C107" s="326">
        <v>0</v>
      </c>
      <c r="D107" s="326">
        <v>0</v>
      </c>
      <c r="E107" s="326">
        <v>0</v>
      </c>
      <c r="F107" s="326">
        <v>0</v>
      </c>
      <c r="G107" s="326">
        <v>0</v>
      </c>
      <c r="H107" s="326">
        <v>0</v>
      </c>
      <c r="I107" s="326">
        <v>0</v>
      </c>
      <c r="J107" s="326">
        <v>0</v>
      </c>
      <c r="K107" s="326">
        <v>0</v>
      </c>
      <c r="L107" s="326">
        <v>0</v>
      </c>
      <c r="M107" s="341">
        <f t="shared" si="5"/>
        <v>0</v>
      </c>
      <c r="N107" s="339">
        <f t="shared" si="6"/>
        <v>0</v>
      </c>
      <c r="P107" s="341">
        <v>0</v>
      </c>
    </row>
    <row r="108" spans="1:16" ht="12.75" customHeight="1">
      <c r="A108" s="335" t="s">
        <v>365</v>
      </c>
      <c r="B108" s="341">
        <v>0</v>
      </c>
      <c r="C108" s="326">
        <v>0</v>
      </c>
      <c r="D108" s="326">
        <v>0</v>
      </c>
      <c r="E108" s="326">
        <v>0</v>
      </c>
      <c r="F108" s="326">
        <v>0</v>
      </c>
      <c r="G108" s="326">
        <v>0</v>
      </c>
      <c r="H108" s="326">
        <v>0</v>
      </c>
      <c r="I108" s="326">
        <v>0</v>
      </c>
      <c r="J108" s="326">
        <v>0</v>
      </c>
      <c r="K108" s="326">
        <v>0</v>
      </c>
      <c r="L108" s="326">
        <v>9.800000000000001E-5</v>
      </c>
      <c r="M108" s="341">
        <f t="shared" si="5"/>
        <v>9.800000000000001E-5</v>
      </c>
      <c r="N108" s="339">
        <f t="shared" si="6"/>
        <v>9.800000000000001E-5</v>
      </c>
      <c r="P108" s="341">
        <v>0</v>
      </c>
    </row>
    <row r="109" spans="1:16" ht="12.75" customHeight="1">
      <c r="A109" s="335" t="s">
        <v>364</v>
      </c>
      <c r="B109" s="341">
        <v>0</v>
      </c>
      <c r="C109" s="326">
        <v>0</v>
      </c>
      <c r="D109" s="326">
        <v>0</v>
      </c>
      <c r="E109" s="326">
        <v>0</v>
      </c>
      <c r="F109" s="326">
        <v>0</v>
      </c>
      <c r="G109" s="326">
        <v>0</v>
      </c>
      <c r="H109" s="326">
        <v>0</v>
      </c>
      <c r="I109" s="326">
        <v>0</v>
      </c>
      <c r="J109" s="326">
        <v>0</v>
      </c>
      <c r="K109" s="326">
        <v>0</v>
      </c>
      <c r="L109" s="326">
        <v>0</v>
      </c>
      <c r="M109" s="341">
        <f t="shared" si="5"/>
        <v>0</v>
      </c>
      <c r="N109" s="339">
        <f t="shared" si="6"/>
        <v>0</v>
      </c>
      <c r="P109" s="341">
        <v>0</v>
      </c>
    </row>
    <row r="110" spans="1:16" ht="12.75" customHeight="1">
      <c r="A110" s="335" t="s">
        <v>357</v>
      </c>
      <c r="B110" s="341">
        <v>0</v>
      </c>
      <c r="C110" s="326">
        <v>0</v>
      </c>
      <c r="D110" s="326">
        <v>0</v>
      </c>
      <c r="E110" s="326">
        <v>0</v>
      </c>
      <c r="F110" s="326">
        <v>0</v>
      </c>
      <c r="G110" s="326">
        <v>0</v>
      </c>
      <c r="H110" s="326">
        <v>0</v>
      </c>
      <c r="I110" s="326">
        <v>0</v>
      </c>
      <c r="J110" s="326">
        <v>0</v>
      </c>
      <c r="K110" s="326">
        <v>0</v>
      </c>
      <c r="L110" s="326">
        <v>0</v>
      </c>
      <c r="M110" s="341">
        <f t="shared" si="5"/>
        <v>0</v>
      </c>
      <c r="N110" s="339">
        <f t="shared" si="6"/>
        <v>0</v>
      </c>
      <c r="P110" s="341">
        <v>0</v>
      </c>
    </row>
    <row r="111" spans="1:16" ht="12.75" customHeight="1">
      <c r="A111" s="335" t="s">
        <v>375</v>
      </c>
      <c r="B111" s="341">
        <v>31.067293000000003</v>
      </c>
      <c r="C111" s="326">
        <v>0</v>
      </c>
      <c r="D111" s="326">
        <v>0</v>
      </c>
      <c r="E111" s="326">
        <v>0</v>
      </c>
      <c r="F111" s="326">
        <v>0</v>
      </c>
      <c r="G111" s="326">
        <v>0</v>
      </c>
      <c r="H111" s="326">
        <v>0</v>
      </c>
      <c r="I111" s="326">
        <v>0</v>
      </c>
      <c r="J111" s="326">
        <v>2.0804000000000003E-2</v>
      </c>
      <c r="K111" s="326">
        <v>0</v>
      </c>
      <c r="L111" s="326">
        <v>0</v>
      </c>
      <c r="M111" s="341">
        <f t="shared" si="5"/>
        <v>2.0804000000000003E-2</v>
      </c>
      <c r="N111" s="339">
        <f t="shared" si="6"/>
        <v>31.088097000000001</v>
      </c>
      <c r="P111" s="341">
        <v>0</v>
      </c>
    </row>
    <row r="112" spans="1:16" ht="12.75" customHeight="1">
      <c r="A112" s="335" t="s">
        <v>340</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335" t="s">
        <v>459</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335" t="s">
        <v>358</v>
      </c>
      <c r="B114" s="341">
        <v>0</v>
      </c>
      <c r="C114" s="326">
        <v>0</v>
      </c>
      <c r="D114" s="326">
        <v>0</v>
      </c>
      <c r="E114" s="326">
        <v>0</v>
      </c>
      <c r="F114" s="326">
        <v>0</v>
      </c>
      <c r="G114" s="326">
        <v>0</v>
      </c>
      <c r="H114" s="326">
        <v>0</v>
      </c>
      <c r="I114" s="326">
        <v>0</v>
      </c>
      <c r="J114" s="326">
        <v>9.2E-5</v>
      </c>
      <c r="K114" s="326">
        <v>0</v>
      </c>
      <c r="L114" s="326">
        <v>0</v>
      </c>
      <c r="M114" s="341">
        <f t="shared" si="5"/>
        <v>9.2E-5</v>
      </c>
      <c r="N114" s="339">
        <f t="shared" si="6"/>
        <v>9.2E-5</v>
      </c>
      <c r="P114" s="341">
        <v>0</v>
      </c>
    </row>
    <row r="115" spans="1:16"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335" t="s">
        <v>405</v>
      </c>
      <c r="B116" s="341">
        <v>0</v>
      </c>
      <c r="C116" s="326">
        <v>0</v>
      </c>
      <c r="D116" s="326">
        <v>0</v>
      </c>
      <c r="E116" s="326">
        <v>0</v>
      </c>
      <c r="F116" s="326">
        <v>0</v>
      </c>
      <c r="G116" s="326">
        <v>0</v>
      </c>
      <c r="H116" s="326">
        <v>0</v>
      </c>
      <c r="I116" s="326">
        <v>0</v>
      </c>
      <c r="J116" s="326">
        <v>0</v>
      </c>
      <c r="K116" s="326">
        <v>0</v>
      </c>
      <c r="L116" s="326">
        <v>0</v>
      </c>
      <c r="M116" s="341">
        <f t="shared" si="5"/>
        <v>0</v>
      </c>
      <c r="N116" s="339">
        <f t="shared" si="6"/>
        <v>0</v>
      </c>
      <c r="P116" s="341">
        <v>0</v>
      </c>
    </row>
    <row r="117" spans="1:16" ht="12.75" customHeight="1">
      <c r="A117" s="335" t="s">
        <v>505</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335" t="s">
        <v>455</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335" t="s">
        <v>431</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335" t="s">
        <v>339</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335" t="s">
        <v>281</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335" t="s">
        <v>558</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335" t="s">
        <v>506</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335" t="s">
        <v>507</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335" t="s">
        <v>313</v>
      </c>
      <c r="B125" s="341">
        <v>141.98051699999999</v>
      </c>
      <c r="C125" s="326">
        <v>0</v>
      </c>
      <c r="D125" s="326">
        <v>0</v>
      </c>
      <c r="E125" s="326">
        <v>0</v>
      </c>
      <c r="F125" s="326">
        <v>0</v>
      </c>
      <c r="G125" s="326">
        <v>0</v>
      </c>
      <c r="H125" s="326">
        <v>0</v>
      </c>
      <c r="I125" s="326">
        <v>0.16657999999999998</v>
      </c>
      <c r="J125" s="326">
        <v>2.9996000000000002E-2</v>
      </c>
      <c r="K125" s="326">
        <v>0</v>
      </c>
      <c r="L125" s="326">
        <v>0</v>
      </c>
      <c r="M125" s="341">
        <f t="shared" si="5"/>
        <v>0.19657599999999997</v>
      </c>
      <c r="N125" s="339">
        <f t="shared" si="6"/>
        <v>142.17709299999999</v>
      </c>
      <c r="P125" s="341">
        <v>0</v>
      </c>
    </row>
    <row r="126" spans="1:16" ht="12.75" customHeight="1">
      <c r="A126" s="335" t="s">
        <v>409</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335" t="s">
        <v>508</v>
      </c>
      <c r="B127" s="341">
        <v>0</v>
      </c>
      <c r="C127" s="326">
        <v>0</v>
      </c>
      <c r="D127" s="326">
        <v>0</v>
      </c>
      <c r="E127" s="326">
        <v>0</v>
      </c>
      <c r="F127" s="326">
        <v>0</v>
      </c>
      <c r="G127" s="326">
        <v>0</v>
      </c>
      <c r="H127" s="326">
        <v>0</v>
      </c>
      <c r="I127" s="326">
        <v>0</v>
      </c>
      <c r="J127" s="326">
        <v>0</v>
      </c>
      <c r="K127" s="326">
        <v>0</v>
      </c>
      <c r="L127" s="326">
        <v>0</v>
      </c>
      <c r="M127" s="341">
        <f t="shared" si="5"/>
        <v>0</v>
      </c>
      <c r="N127" s="339">
        <f t="shared" si="6"/>
        <v>0</v>
      </c>
      <c r="P127" s="341">
        <v>0</v>
      </c>
    </row>
    <row r="128" spans="1:16" ht="12.75" customHeight="1">
      <c r="A128" s="335" t="s">
        <v>331</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335" t="s">
        <v>404</v>
      </c>
      <c r="B129" s="341">
        <v>0</v>
      </c>
      <c r="C129" s="326">
        <v>0</v>
      </c>
      <c r="D129" s="326">
        <v>0</v>
      </c>
      <c r="E129" s="326">
        <v>0</v>
      </c>
      <c r="F129" s="326">
        <v>0</v>
      </c>
      <c r="G129" s="326">
        <v>0</v>
      </c>
      <c r="H129" s="326">
        <v>0</v>
      </c>
      <c r="I129" s="326">
        <v>0</v>
      </c>
      <c r="J129" s="326">
        <v>0</v>
      </c>
      <c r="K129" s="326">
        <v>0</v>
      </c>
      <c r="L129" s="326">
        <v>0</v>
      </c>
      <c r="M129" s="341">
        <f t="shared" si="5"/>
        <v>0</v>
      </c>
      <c r="N129" s="339">
        <f t="shared" si="6"/>
        <v>0</v>
      </c>
      <c r="P129" s="341">
        <v>0</v>
      </c>
    </row>
    <row r="130" spans="1:16" ht="12.75" customHeight="1">
      <c r="A130" s="335" t="s">
        <v>412</v>
      </c>
      <c r="B130" s="341">
        <v>0</v>
      </c>
      <c r="C130" s="326">
        <v>0</v>
      </c>
      <c r="D130" s="326">
        <v>0</v>
      </c>
      <c r="E130" s="326">
        <v>0</v>
      </c>
      <c r="F130" s="326">
        <v>0</v>
      </c>
      <c r="G130" s="326">
        <v>0</v>
      </c>
      <c r="H130" s="326">
        <v>0</v>
      </c>
      <c r="I130" s="326">
        <v>0</v>
      </c>
      <c r="J130" s="326">
        <v>0</v>
      </c>
      <c r="K130" s="326">
        <v>0</v>
      </c>
      <c r="L130" s="326">
        <v>0</v>
      </c>
      <c r="M130" s="341">
        <f t="shared" si="5"/>
        <v>0</v>
      </c>
      <c r="N130" s="339">
        <f t="shared" si="6"/>
        <v>0</v>
      </c>
      <c r="P130" s="341">
        <v>0</v>
      </c>
    </row>
    <row r="131" spans="1:16" ht="12.75" customHeight="1">
      <c r="A131" s="335" t="s">
        <v>408</v>
      </c>
      <c r="B131" s="341">
        <v>0</v>
      </c>
      <c r="C131" s="326">
        <v>0</v>
      </c>
      <c r="D131" s="326">
        <v>0</v>
      </c>
      <c r="E131" s="326">
        <v>0</v>
      </c>
      <c r="F131" s="326">
        <v>0</v>
      </c>
      <c r="G131" s="326">
        <v>0</v>
      </c>
      <c r="H131" s="326">
        <v>0</v>
      </c>
      <c r="I131" s="326">
        <v>0</v>
      </c>
      <c r="J131" s="326">
        <v>0</v>
      </c>
      <c r="K131" s="326">
        <v>0</v>
      </c>
      <c r="L131" s="326">
        <v>0</v>
      </c>
      <c r="M131" s="341">
        <f t="shared" si="5"/>
        <v>0</v>
      </c>
      <c r="N131" s="339">
        <f t="shared" si="6"/>
        <v>0</v>
      </c>
      <c r="P131" s="341">
        <v>0</v>
      </c>
    </row>
    <row r="132" spans="1:16" ht="12.75" customHeight="1">
      <c r="A132" s="335" t="s">
        <v>207</v>
      </c>
      <c r="B132" s="341">
        <v>0</v>
      </c>
      <c r="C132" s="326">
        <v>0</v>
      </c>
      <c r="D132" s="326">
        <v>0</v>
      </c>
      <c r="E132" s="326">
        <v>0</v>
      </c>
      <c r="F132" s="326">
        <v>0</v>
      </c>
      <c r="G132" s="326">
        <v>0</v>
      </c>
      <c r="H132" s="326">
        <v>0</v>
      </c>
      <c r="I132" s="326">
        <v>0</v>
      </c>
      <c r="J132" s="326">
        <v>0</v>
      </c>
      <c r="K132" s="326">
        <v>0</v>
      </c>
      <c r="L132" s="326">
        <v>0</v>
      </c>
      <c r="M132" s="341">
        <f t="shared" si="5"/>
        <v>0</v>
      </c>
      <c r="N132" s="339">
        <f t="shared" si="6"/>
        <v>0</v>
      </c>
      <c r="P132" s="341">
        <v>0</v>
      </c>
    </row>
    <row r="133" spans="1:16" ht="12.75" customHeight="1">
      <c r="A133" s="335" t="s">
        <v>509</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335" t="s">
        <v>510</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335" t="s">
        <v>402</v>
      </c>
      <c r="B135" s="341">
        <v>0</v>
      </c>
      <c r="C135" s="326">
        <v>0</v>
      </c>
      <c r="D135" s="326">
        <v>0</v>
      </c>
      <c r="E135" s="326">
        <v>0</v>
      </c>
      <c r="F135" s="326">
        <v>0</v>
      </c>
      <c r="G135" s="326">
        <v>0</v>
      </c>
      <c r="H135" s="326">
        <v>0</v>
      </c>
      <c r="I135" s="326">
        <v>0</v>
      </c>
      <c r="J135" s="326">
        <v>0</v>
      </c>
      <c r="K135" s="326">
        <v>0</v>
      </c>
      <c r="L135" s="326">
        <v>0</v>
      </c>
      <c r="M135" s="341">
        <f t="shared" si="5"/>
        <v>0</v>
      </c>
      <c r="N135" s="339">
        <f t="shared" si="6"/>
        <v>0</v>
      </c>
      <c r="P135" s="341">
        <v>0</v>
      </c>
    </row>
    <row r="136" spans="1:16" ht="12.75" customHeight="1">
      <c r="A136" s="335" t="s">
        <v>511</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335" t="s">
        <v>512</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335" t="s">
        <v>513</v>
      </c>
      <c r="B138" s="341">
        <v>0</v>
      </c>
      <c r="C138" s="326">
        <v>0</v>
      </c>
      <c r="D138" s="326">
        <v>0</v>
      </c>
      <c r="E138" s="326">
        <v>0</v>
      </c>
      <c r="F138" s="326">
        <v>0</v>
      </c>
      <c r="G138" s="326">
        <v>0</v>
      </c>
      <c r="H138" s="326">
        <v>0</v>
      </c>
      <c r="I138" s="326">
        <v>0</v>
      </c>
      <c r="J138" s="326">
        <v>0</v>
      </c>
      <c r="K138" s="326">
        <v>0</v>
      </c>
      <c r="L138" s="326">
        <v>0</v>
      </c>
      <c r="M138" s="341">
        <f t="shared" si="5"/>
        <v>0</v>
      </c>
      <c r="N138" s="339">
        <f t="shared" si="6"/>
        <v>0</v>
      </c>
      <c r="P138" s="341">
        <v>0</v>
      </c>
    </row>
    <row r="139" spans="1:16" ht="12.75" customHeight="1">
      <c r="A139" s="335" t="s">
        <v>359</v>
      </c>
      <c r="B139" s="341">
        <v>0</v>
      </c>
      <c r="C139" s="326">
        <v>0</v>
      </c>
      <c r="D139" s="326">
        <v>0</v>
      </c>
      <c r="E139" s="326">
        <v>0</v>
      </c>
      <c r="F139" s="326">
        <v>0</v>
      </c>
      <c r="G139" s="326">
        <v>0</v>
      </c>
      <c r="H139" s="326">
        <v>0</v>
      </c>
      <c r="I139" s="326">
        <v>0</v>
      </c>
      <c r="J139" s="326">
        <v>0</v>
      </c>
      <c r="K139" s="326">
        <v>0</v>
      </c>
      <c r="L139" s="326">
        <v>0</v>
      </c>
      <c r="M139" s="341">
        <f t="shared" ref="M139:M202" si="7">SUM(C139:L139)</f>
        <v>0</v>
      </c>
      <c r="N139" s="339">
        <f t="shared" ref="N139:N202" si="8">SUM(B139,M139)</f>
        <v>0</v>
      </c>
      <c r="P139" s="341">
        <v>0</v>
      </c>
    </row>
    <row r="140" spans="1:16" ht="12.75" customHeight="1">
      <c r="A140" s="335" t="s">
        <v>361</v>
      </c>
      <c r="B140" s="341">
        <v>9.4791E-2</v>
      </c>
      <c r="C140" s="326">
        <v>0</v>
      </c>
      <c r="D140" s="326">
        <v>0</v>
      </c>
      <c r="E140" s="326">
        <v>0</v>
      </c>
      <c r="F140" s="326">
        <v>0</v>
      </c>
      <c r="G140" s="326">
        <v>0</v>
      </c>
      <c r="H140" s="326">
        <v>0</v>
      </c>
      <c r="I140" s="326">
        <v>8.1979999999999983E-2</v>
      </c>
      <c r="J140" s="326">
        <v>0</v>
      </c>
      <c r="K140" s="326">
        <v>0</v>
      </c>
      <c r="L140" s="326">
        <v>0</v>
      </c>
      <c r="M140" s="341">
        <f t="shared" si="7"/>
        <v>8.1979999999999983E-2</v>
      </c>
      <c r="N140" s="339">
        <f t="shared" si="8"/>
        <v>0.17677099999999998</v>
      </c>
      <c r="P140" s="341">
        <v>0</v>
      </c>
    </row>
    <row r="141" spans="1:16" ht="12.75" customHeight="1">
      <c r="A141" s="335" t="s">
        <v>413</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ht="12.75" customHeight="1">
      <c r="A142" s="335" t="s">
        <v>354</v>
      </c>
      <c r="B142" s="341">
        <v>0</v>
      </c>
      <c r="C142" s="326">
        <v>0</v>
      </c>
      <c r="D142" s="326">
        <v>0</v>
      </c>
      <c r="E142" s="326">
        <v>0</v>
      </c>
      <c r="F142" s="326">
        <v>0</v>
      </c>
      <c r="G142" s="326">
        <v>0</v>
      </c>
      <c r="H142" s="326">
        <v>0</v>
      </c>
      <c r="I142" s="326">
        <v>0</v>
      </c>
      <c r="J142" s="326">
        <v>4.9500000000000004E-3</v>
      </c>
      <c r="K142" s="326">
        <v>0</v>
      </c>
      <c r="L142" s="326">
        <v>0</v>
      </c>
      <c r="M142" s="341">
        <f t="shared" si="7"/>
        <v>4.9500000000000004E-3</v>
      </c>
      <c r="N142" s="339">
        <f t="shared" si="8"/>
        <v>4.9500000000000004E-3</v>
      </c>
      <c r="P142" s="341">
        <v>0</v>
      </c>
    </row>
    <row r="143" spans="1:16" ht="12.75" customHeight="1">
      <c r="A143" s="335" t="s">
        <v>514</v>
      </c>
      <c r="B143" s="341">
        <v>0.24062899999999998</v>
      </c>
      <c r="C143" s="326">
        <v>0</v>
      </c>
      <c r="D143" s="326">
        <v>0</v>
      </c>
      <c r="E143" s="326">
        <v>0</v>
      </c>
      <c r="F143" s="326">
        <v>0</v>
      </c>
      <c r="G143" s="326">
        <v>0</v>
      </c>
      <c r="H143" s="326">
        <v>0</v>
      </c>
      <c r="I143" s="326">
        <v>0</v>
      </c>
      <c r="J143" s="326">
        <v>0</v>
      </c>
      <c r="K143" s="326">
        <v>0</v>
      </c>
      <c r="L143" s="326">
        <v>0</v>
      </c>
      <c r="M143" s="341">
        <f t="shared" si="7"/>
        <v>0</v>
      </c>
      <c r="N143" s="339">
        <f t="shared" si="8"/>
        <v>0.24062899999999998</v>
      </c>
      <c r="P143" s="341">
        <v>0</v>
      </c>
    </row>
    <row r="144" spans="1:16" ht="12.75" customHeight="1">
      <c r="A144" s="335" t="s">
        <v>194</v>
      </c>
      <c r="B144" s="341">
        <v>0</v>
      </c>
      <c r="C144" s="326">
        <v>0</v>
      </c>
      <c r="D144" s="326">
        <v>0</v>
      </c>
      <c r="E144" s="326">
        <v>0</v>
      </c>
      <c r="F144" s="326">
        <v>0</v>
      </c>
      <c r="G144" s="326">
        <v>0</v>
      </c>
      <c r="H144" s="326">
        <v>0</v>
      </c>
      <c r="I144" s="326">
        <v>0</v>
      </c>
      <c r="J144" s="326">
        <v>4.6600000000000005E-4</v>
      </c>
      <c r="K144" s="326">
        <v>0</v>
      </c>
      <c r="L144" s="326">
        <v>0</v>
      </c>
      <c r="M144" s="341">
        <f t="shared" si="7"/>
        <v>4.6600000000000005E-4</v>
      </c>
      <c r="N144" s="339">
        <f t="shared" si="8"/>
        <v>4.6600000000000005E-4</v>
      </c>
      <c r="P144" s="341">
        <v>0</v>
      </c>
    </row>
    <row r="145" spans="1:16"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ht="12.75" customHeight="1">
      <c r="A146" s="335" t="s">
        <v>344</v>
      </c>
      <c r="B146" s="341">
        <v>0.14608299999999999</v>
      </c>
      <c r="C146" s="326">
        <v>0</v>
      </c>
      <c r="D146" s="326">
        <v>0</v>
      </c>
      <c r="E146" s="326">
        <v>0</v>
      </c>
      <c r="F146" s="326">
        <v>1.6E-2</v>
      </c>
      <c r="G146" s="326">
        <v>0</v>
      </c>
      <c r="H146" s="326">
        <v>1.2999999999999999E-3</v>
      </c>
      <c r="I146" s="326">
        <v>6.4048000000000008E-2</v>
      </c>
      <c r="J146" s="326">
        <v>3.1556000000000001E-2</v>
      </c>
      <c r="K146" s="326">
        <v>0</v>
      </c>
      <c r="L146" s="326">
        <v>1.6000000000000001E-3</v>
      </c>
      <c r="M146" s="341">
        <f t="shared" si="7"/>
        <v>0.11450400000000001</v>
      </c>
      <c r="N146" s="339">
        <f t="shared" si="8"/>
        <v>0.26058700000000001</v>
      </c>
      <c r="P146" s="341">
        <v>0</v>
      </c>
    </row>
    <row r="147" spans="1:16" ht="12.75" customHeight="1">
      <c r="A147" s="335" t="s">
        <v>195</v>
      </c>
      <c r="B147" s="341">
        <v>0.66948300000000005</v>
      </c>
      <c r="C147" s="326">
        <v>0</v>
      </c>
      <c r="D147" s="326">
        <v>9.9999999999999995E-7</v>
      </c>
      <c r="E147" s="326">
        <v>0</v>
      </c>
      <c r="F147" s="326">
        <v>0</v>
      </c>
      <c r="G147" s="326">
        <v>0</v>
      </c>
      <c r="H147" s="326">
        <v>0</v>
      </c>
      <c r="I147" s="326">
        <v>2.4004999999999999E-2</v>
      </c>
      <c r="J147" s="326">
        <v>0.68029399999999984</v>
      </c>
      <c r="K147" s="326">
        <v>0</v>
      </c>
      <c r="L147" s="326">
        <v>10.801209</v>
      </c>
      <c r="M147" s="341">
        <f t="shared" si="7"/>
        <v>11.505509</v>
      </c>
      <c r="N147" s="339">
        <f t="shared" si="8"/>
        <v>12.174992</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317</v>
      </c>
      <c r="B150" s="341">
        <v>0</v>
      </c>
      <c r="C150" s="326">
        <v>0</v>
      </c>
      <c r="D150" s="326">
        <v>0</v>
      </c>
      <c r="E150" s="326">
        <v>0</v>
      </c>
      <c r="F150" s="326">
        <v>0</v>
      </c>
      <c r="G150" s="326">
        <v>0</v>
      </c>
      <c r="H150" s="326">
        <v>0</v>
      </c>
      <c r="I150" s="326">
        <v>0</v>
      </c>
      <c r="J150" s="326">
        <v>0</v>
      </c>
      <c r="K150" s="326">
        <v>0</v>
      </c>
      <c r="L150" s="326">
        <v>0</v>
      </c>
      <c r="M150" s="341">
        <f t="shared" si="7"/>
        <v>0</v>
      </c>
      <c r="N150" s="339">
        <f t="shared" si="8"/>
        <v>0</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401</v>
      </c>
      <c r="B152" s="341">
        <v>719.97413300000005</v>
      </c>
      <c r="C152" s="326">
        <v>529.58319499999993</v>
      </c>
      <c r="D152" s="326">
        <v>0</v>
      </c>
      <c r="E152" s="326">
        <v>0</v>
      </c>
      <c r="F152" s="326">
        <v>0</v>
      </c>
      <c r="G152" s="326">
        <v>0</v>
      </c>
      <c r="H152" s="326">
        <v>0</v>
      </c>
      <c r="I152" s="326">
        <v>0</v>
      </c>
      <c r="J152" s="326">
        <v>0</v>
      </c>
      <c r="K152" s="326">
        <v>0</v>
      </c>
      <c r="L152" s="326">
        <v>0</v>
      </c>
      <c r="M152" s="341">
        <f t="shared" si="7"/>
        <v>529.58319499999993</v>
      </c>
      <c r="N152" s="339">
        <f t="shared" si="8"/>
        <v>1249.5573279999999</v>
      </c>
      <c r="P152" s="341">
        <v>14330.0985</v>
      </c>
    </row>
    <row r="153" spans="1:16" ht="12.75" customHeight="1">
      <c r="A153" s="335" t="s">
        <v>368</v>
      </c>
      <c r="B153" s="341">
        <v>0</v>
      </c>
      <c r="C153" s="326">
        <v>0</v>
      </c>
      <c r="D153" s="326">
        <v>0</v>
      </c>
      <c r="E153" s="326">
        <v>0</v>
      </c>
      <c r="F153" s="326">
        <v>0</v>
      </c>
      <c r="G153" s="326">
        <v>0</v>
      </c>
      <c r="H153" s="326">
        <v>0</v>
      </c>
      <c r="I153" s="326">
        <v>0</v>
      </c>
      <c r="J153" s="326">
        <v>0</v>
      </c>
      <c r="K153" s="326">
        <v>0</v>
      </c>
      <c r="L153" s="326">
        <v>0</v>
      </c>
      <c r="M153" s="341">
        <f t="shared" si="7"/>
        <v>0</v>
      </c>
      <c r="N153" s="339">
        <f t="shared" si="8"/>
        <v>0</v>
      </c>
      <c r="P153" s="341">
        <v>0</v>
      </c>
    </row>
    <row r="154" spans="1:16" ht="12.75" customHeight="1">
      <c r="A154" s="335" t="s">
        <v>196</v>
      </c>
      <c r="B154" s="341">
        <v>0</v>
      </c>
      <c r="C154" s="326">
        <v>0</v>
      </c>
      <c r="D154" s="326">
        <v>0</v>
      </c>
      <c r="E154" s="326">
        <v>0</v>
      </c>
      <c r="F154" s="326">
        <v>0</v>
      </c>
      <c r="G154" s="326">
        <v>0</v>
      </c>
      <c r="H154" s="326">
        <v>0</v>
      </c>
      <c r="I154" s="326">
        <v>0</v>
      </c>
      <c r="J154" s="326">
        <v>0</v>
      </c>
      <c r="K154" s="326">
        <v>0</v>
      </c>
      <c r="L154" s="326">
        <v>0</v>
      </c>
      <c r="M154" s="341">
        <f t="shared" si="7"/>
        <v>0</v>
      </c>
      <c r="N154" s="339">
        <f t="shared" si="8"/>
        <v>0</v>
      </c>
      <c r="P154" s="341">
        <v>0</v>
      </c>
    </row>
    <row r="155" spans="1:16" ht="12.75" customHeight="1">
      <c r="A155" s="335" t="s">
        <v>338</v>
      </c>
      <c r="B155" s="341">
        <v>0</v>
      </c>
      <c r="C155" s="326">
        <v>0</v>
      </c>
      <c r="D155" s="326">
        <v>0</v>
      </c>
      <c r="E155" s="326">
        <v>0</v>
      </c>
      <c r="F155" s="326">
        <v>0</v>
      </c>
      <c r="G155" s="326">
        <v>0</v>
      </c>
      <c r="H155" s="326">
        <v>0</v>
      </c>
      <c r="I155" s="326">
        <v>0</v>
      </c>
      <c r="J155" s="326">
        <v>0</v>
      </c>
      <c r="K155" s="326">
        <v>0</v>
      </c>
      <c r="L155" s="326">
        <v>0</v>
      </c>
      <c r="M155" s="341">
        <f t="shared" si="7"/>
        <v>0</v>
      </c>
      <c r="N155" s="339">
        <f t="shared" si="8"/>
        <v>0</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322</v>
      </c>
      <c r="B157" s="341">
        <v>0</v>
      </c>
      <c r="C157" s="326">
        <v>0</v>
      </c>
      <c r="D157" s="326">
        <v>0</v>
      </c>
      <c r="E157" s="326">
        <v>0</v>
      </c>
      <c r="F157" s="326">
        <v>0</v>
      </c>
      <c r="G157" s="326">
        <v>0</v>
      </c>
      <c r="H157" s="326">
        <v>0</v>
      </c>
      <c r="I157" s="326">
        <v>0</v>
      </c>
      <c r="J157" s="326">
        <v>0</v>
      </c>
      <c r="K157" s="326">
        <v>0</v>
      </c>
      <c r="L157" s="326">
        <v>0</v>
      </c>
      <c r="M157" s="341">
        <f t="shared" si="7"/>
        <v>0</v>
      </c>
      <c r="N157" s="339">
        <f t="shared" si="8"/>
        <v>0</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518</v>
      </c>
      <c r="B159" s="341">
        <v>0</v>
      </c>
      <c r="C159" s="326">
        <v>0</v>
      </c>
      <c r="D159" s="326">
        <v>0</v>
      </c>
      <c r="E159" s="326">
        <v>0</v>
      </c>
      <c r="F159" s="326">
        <v>0</v>
      </c>
      <c r="G159" s="326">
        <v>0</v>
      </c>
      <c r="H159" s="326">
        <v>0</v>
      </c>
      <c r="I159" s="326">
        <v>0</v>
      </c>
      <c r="J159" s="326">
        <v>0</v>
      </c>
      <c r="K159" s="326">
        <v>0</v>
      </c>
      <c r="L159" s="326">
        <v>0</v>
      </c>
      <c r="M159" s="341">
        <f t="shared" si="7"/>
        <v>0</v>
      </c>
      <c r="N159" s="339">
        <f t="shared" si="8"/>
        <v>0</v>
      </c>
      <c r="P159" s="341">
        <v>0</v>
      </c>
    </row>
    <row r="160" spans="1:16" ht="12.75" customHeight="1">
      <c r="A160" s="335" t="s">
        <v>316</v>
      </c>
      <c r="B160" s="341">
        <v>0.27375300000000002</v>
      </c>
      <c r="C160" s="326">
        <v>0</v>
      </c>
      <c r="D160" s="326">
        <v>0</v>
      </c>
      <c r="E160" s="326">
        <v>1.6E-2</v>
      </c>
      <c r="F160" s="326">
        <v>0</v>
      </c>
      <c r="G160" s="326">
        <v>0</v>
      </c>
      <c r="H160" s="326">
        <v>3.2799999999999996E-2</v>
      </c>
      <c r="I160" s="326">
        <v>6.2300000000000003E-3</v>
      </c>
      <c r="J160" s="326">
        <v>0.24035400000000004</v>
      </c>
      <c r="K160" s="326">
        <v>2.1000000000000002E-5</v>
      </c>
      <c r="L160" s="326">
        <v>1.1212999999999999E-2</v>
      </c>
      <c r="M160" s="341">
        <f t="shared" si="7"/>
        <v>0.306618</v>
      </c>
      <c r="N160" s="339">
        <f t="shared" si="8"/>
        <v>0.58037099999999997</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520</v>
      </c>
      <c r="B162" s="341">
        <v>0</v>
      </c>
      <c r="C162" s="326">
        <v>0</v>
      </c>
      <c r="D162" s="326">
        <v>0</v>
      </c>
      <c r="E162" s="326">
        <v>0</v>
      </c>
      <c r="F162" s="326">
        <v>0</v>
      </c>
      <c r="G162" s="326">
        <v>0</v>
      </c>
      <c r="H162" s="326">
        <v>0</v>
      </c>
      <c r="I162" s="326">
        <v>0</v>
      </c>
      <c r="J162" s="326">
        <v>5.274E-3</v>
      </c>
      <c r="K162" s="326">
        <v>0</v>
      </c>
      <c r="L162" s="326">
        <v>0</v>
      </c>
      <c r="M162" s="341">
        <f t="shared" si="7"/>
        <v>5.274E-3</v>
      </c>
      <c r="N162" s="339">
        <f t="shared" si="8"/>
        <v>5.274E-3</v>
      </c>
      <c r="P162" s="341">
        <v>0</v>
      </c>
    </row>
    <row r="163" spans="1:16" ht="12.75" customHeight="1">
      <c r="A163" s="335" t="s">
        <v>343</v>
      </c>
      <c r="B163" s="341">
        <v>9.2150999999999997E-2</v>
      </c>
      <c r="C163" s="326">
        <v>0</v>
      </c>
      <c r="D163" s="326">
        <v>0</v>
      </c>
      <c r="E163" s="326">
        <v>0</v>
      </c>
      <c r="F163" s="326">
        <v>0</v>
      </c>
      <c r="G163" s="326">
        <v>0</v>
      </c>
      <c r="H163" s="326">
        <v>0</v>
      </c>
      <c r="I163" s="326">
        <v>8.181999999999999E-2</v>
      </c>
      <c r="J163" s="326">
        <v>0</v>
      </c>
      <c r="K163" s="326">
        <v>0</v>
      </c>
      <c r="L163" s="326">
        <v>0</v>
      </c>
      <c r="M163" s="341">
        <f t="shared" si="7"/>
        <v>8.181999999999999E-2</v>
      </c>
      <c r="N163" s="339">
        <f t="shared" si="8"/>
        <v>0.17397099999999999</v>
      </c>
      <c r="P163" s="341">
        <v>0</v>
      </c>
    </row>
    <row r="164" spans="1:16" ht="12.75" customHeight="1">
      <c r="A164" s="335" t="s">
        <v>197</v>
      </c>
      <c r="B164" s="341">
        <v>0</v>
      </c>
      <c r="C164" s="326">
        <v>0</v>
      </c>
      <c r="D164" s="326">
        <v>0</v>
      </c>
      <c r="E164" s="326">
        <v>0</v>
      </c>
      <c r="F164" s="326">
        <v>0</v>
      </c>
      <c r="G164" s="326">
        <v>0</v>
      </c>
      <c r="H164" s="326">
        <v>0</v>
      </c>
      <c r="I164" s="326">
        <v>0</v>
      </c>
      <c r="J164" s="326">
        <v>0</v>
      </c>
      <c r="K164" s="326">
        <v>0</v>
      </c>
      <c r="L164" s="326">
        <v>0</v>
      </c>
      <c r="M164" s="341">
        <f t="shared" si="7"/>
        <v>0</v>
      </c>
      <c r="N164" s="339">
        <f t="shared" si="8"/>
        <v>0</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521</v>
      </c>
      <c r="B166" s="341">
        <v>0</v>
      </c>
      <c r="C166" s="326">
        <v>0</v>
      </c>
      <c r="D166" s="326">
        <v>0</v>
      </c>
      <c r="E166" s="326">
        <v>0</v>
      </c>
      <c r="F166" s="326">
        <v>0</v>
      </c>
      <c r="G166" s="326">
        <v>0</v>
      </c>
      <c r="H166" s="326">
        <v>0</v>
      </c>
      <c r="I166" s="326">
        <v>0</v>
      </c>
      <c r="J166" s="326">
        <v>0</v>
      </c>
      <c r="K166" s="326">
        <v>0</v>
      </c>
      <c r="L166" s="326">
        <v>0</v>
      </c>
      <c r="M166" s="341">
        <f t="shared" si="7"/>
        <v>0</v>
      </c>
      <c r="N166" s="339">
        <f t="shared" si="8"/>
        <v>0</v>
      </c>
      <c r="P166" s="341">
        <v>0</v>
      </c>
    </row>
    <row r="167" spans="1:16" ht="12.75" customHeight="1">
      <c r="A167" s="335" t="s">
        <v>337</v>
      </c>
      <c r="B167" s="341">
        <v>5.9999999999999995E-4</v>
      </c>
      <c r="C167" s="326">
        <v>0</v>
      </c>
      <c r="D167" s="326">
        <v>0</v>
      </c>
      <c r="E167" s="326">
        <v>0</v>
      </c>
      <c r="F167" s="326">
        <v>0</v>
      </c>
      <c r="G167" s="326">
        <v>0</v>
      </c>
      <c r="H167" s="326">
        <v>0</v>
      </c>
      <c r="I167" s="326">
        <v>0</v>
      </c>
      <c r="J167" s="326">
        <v>1.8017999999999999E-2</v>
      </c>
      <c r="K167" s="326">
        <v>0</v>
      </c>
      <c r="L167" s="326">
        <v>0</v>
      </c>
      <c r="M167" s="341">
        <f t="shared" si="7"/>
        <v>1.8017999999999999E-2</v>
      </c>
      <c r="N167" s="339">
        <f t="shared" si="8"/>
        <v>1.8617999999999999E-2</v>
      </c>
      <c r="P167" s="341">
        <v>0</v>
      </c>
    </row>
    <row r="168" spans="1:16" ht="12.75" customHeight="1">
      <c r="A168" s="335" t="s">
        <v>415</v>
      </c>
      <c r="B168" s="341">
        <v>0</v>
      </c>
      <c r="C168" s="326">
        <v>0</v>
      </c>
      <c r="D168" s="326">
        <v>0</v>
      </c>
      <c r="E168" s="326">
        <v>0</v>
      </c>
      <c r="F168" s="326">
        <v>0</v>
      </c>
      <c r="G168" s="326">
        <v>0</v>
      </c>
      <c r="H168" s="326">
        <v>0</v>
      </c>
      <c r="I168" s="326">
        <v>0</v>
      </c>
      <c r="J168" s="326">
        <v>0</v>
      </c>
      <c r="K168" s="326">
        <v>0</v>
      </c>
      <c r="L168" s="326">
        <v>0</v>
      </c>
      <c r="M168" s="341">
        <f t="shared" si="7"/>
        <v>0</v>
      </c>
      <c r="N168" s="339">
        <f t="shared" si="8"/>
        <v>0</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323</v>
      </c>
      <c r="B170" s="341">
        <v>0</v>
      </c>
      <c r="C170" s="326">
        <v>0</v>
      </c>
      <c r="D170" s="326">
        <v>0</v>
      </c>
      <c r="E170" s="326">
        <v>0</v>
      </c>
      <c r="F170" s="326">
        <v>0</v>
      </c>
      <c r="G170" s="326">
        <v>0</v>
      </c>
      <c r="H170" s="326">
        <v>0</v>
      </c>
      <c r="I170" s="326">
        <v>0</v>
      </c>
      <c r="J170" s="326">
        <v>2.6700000000000001E-3</v>
      </c>
      <c r="K170" s="326">
        <v>0</v>
      </c>
      <c r="L170" s="326">
        <v>0</v>
      </c>
      <c r="M170" s="341">
        <f t="shared" si="7"/>
        <v>2.6700000000000001E-3</v>
      </c>
      <c r="N170" s="339">
        <f t="shared" si="8"/>
        <v>2.6700000000000001E-3</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356</v>
      </c>
      <c r="B174" s="341">
        <v>0</v>
      </c>
      <c r="C174" s="326">
        <v>0</v>
      </c>
      <c r="D174" s="326">
        <v>0</v>
      </c>
      <c r="E174" s="326">
        <v>0</v>
      </c>
      <c r="F174" s="326">
        <v>0</v>
      </c>
      <c r="G174" s="326">
        <v>0</v>
      </c>
      <c r="H174" s="326">
        <v>0</v>
      </c>
      <c r="I174" s="326">
        <v>0</v>
      </c>
      <c r="J174" s="326">
        <v>0</v>
      </c>
      <c r="K174" s="326">
        <v>0</v>
      </c>
      <c r="L174" s="326">
        <v>0</v>
      </c>
      <c r="M174" s="341">
        <f t="shared" si="7"/>
        <v>0</v>
      </c>
      <c r="N174" s="339">
        <f t="shared" si="8"/>
        <v>0</v>
      </c>
      <c r="P174" s="341">
        <v>0</v>
      </c>
    </row>
    <row r="175" spans="1:16" ht="12.75" customHeight="1">
      <c r="A175" s="335" t="s">
        <v>411</v>
      </c>
      <c r="B175" s="341">
        <v>0</v>
      </c>
      <c r="C175" s="326">
        <v>0</v>
      </c>
      <c r="D175" s="326">
        <v>0</v>
      </c>
      <c r="E175" s="326">
        <v>0</v>
      </c>
      <c r="F175" s="326">
        <v>0</v>
      </c>
      <c r="G175" s="326">
        <v>0</v>
      </c>
      <c r="H175" s="326">
        <v>0</v>
      </c>
      <c r="I175" s="326">
        <v>0</v>
      </c>
      <c r="J175" s="326">
        <v>1.2300000000000001E-4</v>
      </c>
      <c r="K175" s="326">
        <v>0</v>
      </c>
      <c r="L175" s="326">
        <v>0</v>
      </c>
      <c r="M175" s="341">
        <f t="shared" si="7"/>
        <v>1.2300000000000001E-4</v>
      </c>
      <c r="N175" s="339">
        <f t="shared" si="8"/>
        <v>1.2300000000000001E-4</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395</v>
      </c>
      <c r="B178" s="341">
        <v>0</v>
      </c>
      <c r="C178" s="326">
        <v>0</v>
      </c>
      <c r="D178" s="326">
        <v>0</v>
      </c>
      <c r="E178" s="326">
        <v>0</v>
      </c>
      <c r="F178" s="326">
        <v>165.38304600000001</v>
      </c>
      <c r="G178" s="326">
        <v>0</v>
      </c>
      <c r="H178" s="326">
        <v>2.8114020000000002</v>
      </c>
      <c r="I178" s="326">
        <v>21.620004000000002</v>
      </c>
      <c r="J178" s="326">
        <v>0.30119599999999996</v>
      </c>
      <c r="K178" s="326">
        <v>0</v>
      </c>
      <c r="L178" s="326">
        <v>0</v>
      </c>
      <c r="M178" s="341">
        <f t="shared" si="7"/>
        <v>190.11564799999999</v>
      </c>
      <c r="N178" s="339">
        <f t="shared" si="8"/>
        <v>190.11564799999999</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312</v>
      </c>
      <c r="B180" s="341">
        <v>17.085872999999999</v>
      </c>
      <c r="C180" s="326">
        <v>0</v>
      </c>
      <c r="D180" s="326">
        <v>0</v>
      </c>
      <c r="E180" s="326">
        <v>0</v>
      </c>
      <c r="F180" s="326">
        <v>9.9743940000000002</v>
      </c>
      <c r="G180" s="326">
        <v>0</v>
      </c>
      <c r="H180" s="326">
        <v>16.800614000000003</v>
      </c>
      <c r="I180" s="326">
        <v>0</v>
      </c>
      <c r="J180" s="326">
        <v>5.0879999999999988E-3</v>
      </c>
      <c r="K180" s="326">
        <v>0</v>
      </c>
      <c r="L180" s="326">
        <v>2.4000000000000001E-5</v>
      </c>
      <c r="M180" s="341">
        <f t="shared" si="7"/>
        <v>26.780120000000004</v>
      </c>
      <c r="N180" s="339">
        <f t="shared" si="8"/>
        <v>43.865993000000003</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351</v>
      </c>
      <c r="B183" s="341">
        <v>4.3680000000000004E-3</v>
      </c>
      <c r="C183" s="326">
        <v>0</v>
      </c>
      <c r="D183" s="326">
        <v>0</v>
      </c>
      <c r="E183" s="326">
        <v>0</v>
      </c>
      <c r="F183" s="326">
        <v>0</v>
      </c>
      <c r="G183" s="326">
        <v>0</v>
      </c>
      <c r="H183" s="326">
        <v>0</v>
      </c>
      <c r="I183" s="326">
        <v>0</v>
      </c>
      <c r="J183" s="326">
        <v>3.5399999999999999E-4</v>
      </c>
      <c r="K183" s="326">
        <v>0</v>
      </c>
      <c r="L183" s="326">
        <v>0</v>
      </c>
      <c r="M183" s="341">
        <f t="shared" si="7"/>
        <v>3.5399999999999999E-4</v>
      </c>
      <c r="N183" s="339">
        <f t="shared" si="8"/>
        <v>4.7220000000000005E-3</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326</v>
      </c>
      <c r="B185" s="341">
        <v>0</v>
      </c>
      <c r="C185" s="326">
        <v>0</v>
      </c>
      <c r="D185" s="326">
        <v>0</v>
      </c>
      <c r="E185" s="326">
        <v>0</v>
      </c>
      <c r="F185" s="326">
        <v>0</v>
      </c>
      <c r="G185" s="326">
        <v>0</v>
      </c>
      <c r="H185" s="326">
        <v>0</v>
      </c>
      <c r="I185" s="326">
        <v>0</v>
      </c>
      <c r="J185" s="326">
        <v>0.08</v>
      </c>
      <c r="K185" s="326">
        <v>0</v>
      </c>
      <c r="L185" s="326">
        <v>0</v>
      </c>
      <c r="M185" s="341">
        <f t="shared" si="7"/>
        <v>0.08</v>
      </c>
      <c r="N185" s="339">
        <f t="shared" si="8"/>
        <v>0.08</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v>
      </c>
      <c r="M187" s="341">
        <f t="shared" si="7"/>
        <v>0</v>
      </c>
      <c r="N187" s="339">
        <f t="shared" si="8"/>
        <v>0</v>
      </c>
      <c r="P187" s="341">
        <v>0</v>
      </c>
    </row>
    <row r="188" spans="1:16" ht="12.75" customHeight="1">
      <c r="A188" s="335" t="s">
        <v>325</v>
      </c>
      <c r="B188" s="341">
        <v>0</v>
      </c>
      <c r="C188" s="326">
        <v>0</v>
      </c>
      <c r="D188" s="326">
        <v>0</v>
      </c>
      <c r="E188" s="326">
        <v>0</v>
      </c>
      <c r="F188" s="326">
        <v>0</v>
      </c>
      <c r="G188" s="326">
        <v>0</v>
      </c>
      <c r="H188" s="326">
        <v>0</v>
      </c>
      <c r="I188" s="326">
        <v>0</v>
      </c>
      <c r="J188" s="326">
        <v>3.153E-3</v>
      </c>
      <c r="K188" s="326">
        <v>0</v>
      </c>
      <c r="L188" s="326">
        <v>0</v>
      </c>
      <c r="M188" s="341">
        <f t="shared" si="7"/>
        <v>3.153E-3</v>
      </c>
      <c r="N188" s="339">
        <f t="shared" si="8"/>
        <v>3.153E-3</v>
      </c>
      <c r="P188" s="341">
        <v>0</v>
      </c>
    </row>
    <row r="189" spans="1:16" ht="12.75" customHeight="1">
      <c r="A189" s="335" t="s">
        <v>523</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649</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532</v>
      </c>
      <c r="B194" s="341">
        <v>0</v>
      </c>
      <c r="C194" s="326">
        <v>0</v>
      </c>
      <c r="D194" s="326">
        <v>0</v>
      </c>
      <c r="E194" s="326">
        <v>0</v>
      </c>
      <c r="F194" s="326">
        <v>0</v>
      </c>
      <c r="G194" s="326">
        <v>0</v>
      </c>
      <c r="H194" s="326">
        <v>0</v>
      </c>
      <c r="I194" s="326">
        <v>0</v>
      </c>
      <c r="J194" s="326">
        <v>7.5999999999999998E-2</v>
      </c>
      <c r="K194" s="326">
        <v>0</v>
      </c>
      <c r="L194" s="326">
        <v>0</v>
      </c>
      <c r="M194" s="341">
        <f t="shared" si="7"/>
        <v>7.5999999999999998E-2</v>
      </c>
      <c r="N194" s="339">
        <f t="shared" si="8"/>
        <v>7.5999999999999998E-2</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0</v>
      </c>
      <c r="C197" s="326">
        <v>0</v>
      </c>
      <c r="D197" s="326">
        <v>0</v>
      </c>
      <c r="E197" s="326">
        <v>0</v>
      </c>
      <c r="F197" s="326">
        <v>0</v>
      </c>
      <c r="G197" s="326">
        <v>0</v>
      </c>
      <c r="H197" s="326">
        <v>0</v>
      </c>
      <c r="I197" s="326">
        <v>0</v>
      </c>
      <c r="J197" s="326">
        <v>0</v>
      </c>
      <c r="K197" s="326">
        <v>0</v>
      </c>
      <c r="L197" s="326">
        <v>0</v>
      </c>
      <c r="M197" s="341">
        <f t="shared" si="7"/>
        <v>0</v>
      </c>
      <c r="N197" s="339">
        <f t="shared" si="8"/>
        <v>0</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0</v>
      </c>
      <c r="M198" s="341">
        <f t="shared" si="7"/>
        <v>0</v>
      </c>
      <c r="N198" s="339">
        <f t="shared" si="8"/>
        <v>0</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369</v>
      </c>
      <c r="B202" s="341">
        <v>0</v>
      </c>
      <c r="C202" s="326">
        <v>0</v>
      </c>
      <c r="D202" s="326">
        <v>1.0000000000000001E-5</v>
      </c>
      <c r="E202" s="326">
        <v>0</v>
      </c>
      <c r="F202" s="326">
        <v>0</v>
      </c>
      <c r="G202" s="326">
        <v>0</v>
      </c>
      <c r="H202" s="326">
        <v>0</v>
      </c>
      <c r="I202" s="326">
        <v>0</v>
      </c>
      <c r="J202" s="326">
        <v>0</v>
      </c>
      <c r="K202" s="326">
        <v>0</v>
      </c>
      <c r="L202" s="326">
        <v>0</v>
      </c>
      <c r="M202" s="341">
        <f t="shared" si="7"/>
        <v>1.0000000000000001E-5</v>
      </c>
      <c r="N202" s="339">
        <f t="shared" si="8"/>
        <v>1.0000000000000001E-5</v>
      </c>
      <c r="P202" s="341">
        <v>0</v>
      </c>
    </row>
    <row r="203" spans="1:16" ht="12.75" customHeight="1">
      <c r="A203" s="335" t="s">
        <v>324</v>
      </c>
      <c r="B203" s="341">
        <v>142.08417799999998</v>
      </c>
      <c r="C203" s="326">
        <v>0</v>
      </c>
      <c r="D203" s="326">
        <v>0</v>
      </c>
      <c r="E203" s="326">
        <v>0</v>
      </c>
      <c r="F203" s="326">
        <v>0</v>
      </c>
      <c r="G203" s="326">
        <v>0</v>
      </c>
      <c r="H203" s="326">
        <v>0</v>
      </c>
      <c r="I203" s="326">
        <v>0.58720000000000006</v>
      </c>
      <c r="J203" s="326">
        <v>9.7664000000000001E-2</v>
      </c>
      <c r="K203" s="326">
        <v>0</v>
      </c>
      <c r="L203" s="326">
        <v>0</v>
      </c>
      <c r="M203" s="341">
        <f t="shared" ref="M203:M230" si="9">SUM(C203:L203)</f>
        <v>0.68486400000000003</v>
      </c>
      <c r="N203" s="339">
        <f t="shared" ref="N203:N230" si="10">SUM(B203,M203)</f>
        <v>142.76904199999998</v>
      </c>
      <c r="P203" s="341">
        <v>0</v>
      </c>
    </row>
    <row r="204" spans="1:16" ht="12.75" customHeight="1">
      <c r="A204" s="335" t="s">
        <v>396</v>
      </c>
      <c r="B204" s="341">
        <v>0</v>
      </c>
      <c r="C204" s="326">
        <v>0</v>
      </c>
      <c r="D204" s="326">
        <v>0</v>
      </c>
      <c r="E204" s="326">
        <v>0</v>
      </c>
      <c r="F204" s="326">
        <v>7.0000000000000001E-3</v>
      </c>
      <c r="G204" s="326">
        <v>0</v>
      </c>
      <c r="H204" s="326">
        <v>0.32500000000000001</v>
      </c>
      <c r="I204" s="326">
        <v>0</v>
      </c>
      <c r="J204" s="326">
        <v>0</v>
      </c>
      <c r="K204" s="326">
        <v>0</v>
      </c>
      <c r="L204" s="326">
        <v>2.8E-5</v>
      </c>
      <c r="M204" s="341">
        <f t="shared" si="9"/>
        <v>0.33202799999999999</v>
      </c>
      <c r="N204" s="339">
        <f t="shared" si="10"/>
        <v>0.33202799999999999</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363</v>
      </c>
      <c r="B206" s="341">
        <v>0</v>
      </c>
      <c r="C206" s="326">
        <v>0</v>
      </c>
      <c r="D206" s="326">
        <v>0</v>
      </c>
      <c r="E206" s="326">
        <v>0</v>
      </c>
      <c r="F206" s="326">
        <v>0</v>
      </c>
      <c r="G206" s="326">
        <v>0</v>
      </c>
      <c r="H206" s="326">
        <v>0</v>
      </c>
      <c r="I206" s="326">
        <v>0</v>
      </c>
      <c r="J206" s="326">
        <v>0</v>
      </c>
      <c r="K206" s="326">
        <v>0</v>
      </c>
      <c r="L206" s="326">
        <v>0</v>
      </c>
      <c r="M206" s="341">
        <f t="shared" si="9"/>
        <v>0</v>
      </c>
      <c r="N206" s="339">
        <f t="shared" si="10"/>
        <v>0</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0</v>
      </c>
      <c r="C209" s="326">
        <v>0</v>
      </c>
      <c r="D209" s="326">
        <v>0</v>
      </c>
      <c r="E209" s="326">
        <v>0</v>
      </c>
      <c r="F209" s="326">
        <v>0</v>
      </c>
      <c r="G209" s="326">
        <v>0</v>
      </c>
      <c r="H209" s="326">
        <v>0</v>
      </c>
      <c r="I209" s="326">
        <v>0</v>
      </c>
      <c r="J209" s="326">
        <v>0</v>
      </c>
      <c r="K209" s="326">
        <v>0</v>
      </c>
      <c r="L209" s="326">
        <v>0</v>
      </c>
      <c r="M209" s="341">
        <f t="shared" si="9"/>
        <v>0</v>
      </c>
      <c r="N209" s="339">
        <f t="shared" si="10"/>
        <v>0</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314</v>
      </c>
      <c r="B215" s="341">
        <v>0</v>
      </c>
      <c r="C215" s="326">
        <v>0</v>
      </c>
      <c r="D215" s="326">
        <v>0</v>
      </c>
      <c r="E215" s="326">
        <v>0</v>
      </c>
      <c r="F215" s="326">
        <v>0</v>
      </c>
      <c r="G215" s="326">
        <v>0</v>
      </c>
      <c r="H215" s="326">
        <v>0</v>
      </c>
      <c r="I215" s="326">
        <v>0</v>
      </c>
      <c r="J215" s="326">
        <v>0</v>
      </c>
      <c r="K215" s="326">
        <v>0</v>
      </c>
      <c r="L215" s="326">
        <v>0</v>
      </c>
      <c r="M215" s="341">
        <f t="shared" si="9"/>
        <v>0</v>
      </c>
      <c r="N215" s="339">
        <f t="shared" si="10"/>
        <v>0</v>
      </c>
      <c r="P215" s="341">
        <v>0</v>
      </c>
    </row>
    <row r="216" spans="1:16" ht="12.75" customHeight="1">
      <c r="A216" s="335" t="s">
        <v>211</v>
      </c>
      <c r="B216" s="341">
        <v>3.0000000000000001E-6</v>
      </c>
      <c r="C216" s="326">
        <v>0</v>
      </c>
      <c r="D216" s="326">
        <v>0</v>
      </c>
      <c r="E216" s="326">
        <v>0</v>
      </c>
      <c r="F216" s="326">
        <v>0</v>
      </c>
      <c r="G216" s="326">
        <v>0</v>
      </c>
      <c r="H216" s="326">
        <v>0</v>
      </c>
      <c r="I216" s="326">
        <v>0</v>
      </c>
      <c r="J216" s="326">
        <v>2.3E-5</v>
      </c>
      <c r="K216" s="326">
        <v>0</v>
      </c>
      <c r="L216" s="326">
        <v>6.0000000000000002E-6</v>
      </c>
      <c r="M216" s="341">
        <f t="shared" si="9"/>
        <v>2.9E-5</v>
      </c>
      <c r="N216" s="339">
        <f t="shared" si="10"/>
        <v>3.1999999999999999E-5</v>
      </c>
      <c r="P216" s="341">
        <v>0</v>
      </c>
    </row>
    <row r="217" spans="1:16" ht="12.75" customHeight="1">
      <c r="A217" s="335" t="s">
        <v>319</v>
      </c>
      <c r="B217" s="341">
        <v>0.55200099999999996</v>
      </c>
      <c r="C217" s="326">
        <v>0</v>
      </c>
      <c r="D217" s="326">
        <v>0</v>
      </c>
      <c r="E217" s="326">
        <v>0</v>
      </c>
      <c r="F217" s="326">
        <v>0</v>
      </c>
      <c r="G217" s="326">
        <v>0</v>
      </c>
      <c r="H217" s="326">
        <v>0</v>
      </c>
      <c r="I217" s="326">
        <v>1E-4</v>
      </c>
      <c r="J217" s="326">
        <v>1.8089000000000001E-2</v>
      </c>
      <c r="K217" s="326">
        <v>0</v>
      </c>
      <c r="L217" s="326">
        <v>6.9999999999999999E-6</v>
      </c>
      <c r="M217" s="341">
        <f t="shared" si="9"/>
        <v>1.8196E-2</v>
      </c>
      <c r="N217" s="339">
        <f t="shared" si="10"/>
        <v>0.57019699999999995</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352</v>
      </c>
      <c r="B220" s="341">
        <v>8.9601E-2</v>
      </c>
      <c r="C220" s="326">
        <v>0</v>
      </c>
      <c r="D220" s="326">
        <v>0</v>
      </c>
      <c r="E220" s="326">
        <v>0</v>
      </c>
      <c r="F220" s="326">
        <v>0</v>
      </c>
      <c r="G220" s="326">
        <v>0</v>
      </c>
      <c r="H220" s="326">
        <v>0</v>
      </c>
      <c r="I220" s="326">
        <v>0</v>
      </c>
      <c r="J220" s="326">
        <v>2.5369999999999998E-3</v>
      </c>
      <c r="K220" s="326">
        <v>0</v>
      </c>
      <c r="L220" s="326">
        <v>0</v>
      </c>
      <c r="M220" s="341">
        <f t="shared" si="9"/>
        <v>2.5369999999999998E-3</v>
      </c>
      <c r="N220" s="339">
        <f t="shared" si="10"/>
        <v>9.2137999999999998E-2</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327</v>
      </c>
      <c r="B222" s="341">
        <v>2.8232140000000001</v>
      </c>
      <c r="C222" s="326">
        <v>0</v>
      </c>
      <c r="D222" s="326">
        <v>0</v>
      </c>
      <c r="E222" s="326">
        <v>0</v>
      </c>
      <c r="F222" s="326">
        <v>0</v>
      </c>
      <c r="G222" s="326">
        <v>0</v>
      </c>
      <c r="H222" s="326">
        <v>0</v>
      </c>
      <c r="I222" s="326">
        <v>0.28389999999999999</v>
      </c>
      <c r="J222" s="326">
        <v>0</v>
      </c>
      <c r="K222" s="326">
        <v>0</v>
      </c>
      <c r="L222" s="326">
        <v>0</v>
      </c>
      <c r="M222" s="341">
        <f t="shared" si="9"/>
        <v>0.28389999999999999</v>
      </c>
      <c r="N222" s="339">
        <f t="shared" si="10"/>
        <v>3.1071140000000002</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398</v>
      </c>
      <c r="B228" s="341">
        <v>0</v>
      </c>
      <c r="C228" s="326">
        <v>0</v>
      </c>
      <c r="D228" s="326">
        <v>0</v>
      </c>
      <c r="E228" s="326">
        <v>0</v>
      </c>
      <c r="F228" s="326">
        <v>0</v>
      </c>
      <c r="G228" s="326">
        <v>0</v>
      </c>
      <c r="H228" s="326">
        <v>0</v>
      </c>
      <c r="I228" s="326">
        <v>0</v>
      </c>
      <c r="J228" s="326">
        <v>0</v>
      </c>
      <c r="K228" s="326">
        <v>0</v>
      </c>
      <c r="L228" s="326">
        <v>0</v>
      </c>
      <c r="M228" s="341">
        <f t="shared" si="9"/>
        <v>0</v>
      </c>
      <c r="N228" s="339">
        <f t="shared" si="10"/>
        <v>0</v>
      </c>
      <c r="P228" s="341">
        <v>0</v>
      </c>
    </row>
    <row r="229" spans="1:16" ht="12.75" customHeight="1">
      <c r="A229" s="335" t="s">
        <v>367</v>
      </c>
      <c r="B229" s="341">
        <v>0</v>
      </c>
      <c r="C229" s="326">
        <v>0</v>
      </c>
      <c r="D229" s="326">
        <v>0</v>
      </c>
      <c r="E229" s="326">
        <v>0</v>
      </c>
      <c r="F229" s="326">
        <v>0</v>
      </c>
      <c r="G229" s="326">
        <v>0</v>
      </c>
      <c r="H229" s="326">
        <v>0</v>
      </c>
      <c r="I229" s="326">
        <v>0</v>
      </c>
      <c r="J229" s="326">
        <v>0</v>
      </c>
      <c r="K229" s="326">
        <v>0</v>
      </c>
      <c r="L229" s="326">
        <v>0</v>
      </c>
      <c r="M229" s="341">
        <f t="shared" si="9"/>
        <v>0</v>
      </c>
      <c r="N229" s="339">
        <f t="shared" si="10"/>
        <v>0</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ht="12.75" customHeight="1">
      <c r="A231" s="754" t="s">
        <v>582</v>
      </c>
      <c r="B231" s="754"/>
      <c r="C231" s="754"/>
      <c r="D231" s="754"/>
      <c r="E231" s="754"/>
      <c r="F231" s="754"/>
      <c r="G231" s="754"/>
      <c r="H231" s="754"/>
      <c r="I231" s="754"/>
      <c r="J231" s="754"/>
      <c r="K231" s="754"/>
      <c r="L231" s="754"/>
      <c r="M231" s="754"/>
      <c r="N231" s="754"/>
      <c r="P231" s="61"/>
    </row>
    <row r="232" spans="1:16">
      <c r="A232" s="753" t="s">
        <v>583</v>
      </c>
      <c r="B232" s="753"/>
      <c r="C232" s="753"/>
      <c r="D232" s="753"/>
      <c r="E232" s="753"/>
      <c r="F232" s="753"/>
      <c r="G232" s="753"/>
      <c r="H232" s="753"/>
      <c r="I232" s="753"/>
      <c r="J232" s="753"/>
      <c r="K232" s="753"/>
      <c r="L232" s="753"/>
      <c r="M232" s="753"/>
      <c r="N232" s="753"/>
      <c r="P232" s="61"/>
    </row>
    <row r="233" spans="1:16" ht="12.75" customHeight="1">
      <c r="A233" s="726" t="s">
        <v>584</v>
      </c>
      <c r="B233" s="726"/>
      <c r="C233" s="726"/>
      <c r="D233" s="726"/>
      <c r="E233" s="726"/>
      <c r="F233" s="726"/>
      <c r="G233" s="726"/>
      <c r="H233" s="726"/>
      <c r="I233" s="726"/>
      <c r="J233" s="726"/>
      <c r="K233" s="726"/>
      <c r="L233" s="726"/>
      <c r="M233" s="726"/>
      <c r="N233" s="726"/>
      <c r="P233" s="61"/>
    </row>
    <row r="234" spans="1:16" ht="12.75" customHeight="1">
      <c r="A234" s="752" t="s">
        <v>585</v>
      </c>
      <c r="B234" s="752"/>
      <c r="C234" s="752"/>
      <c r="D234" s="752"/>
      <c r="E234" s="752"/>
      <c r="F234" s="752"/>
      <c r="G234" s="752"/>
      <c r="H234" s="752"/>
      <c r="I234" s="752"/>
      <c r="J234" s="752"/>
      <c r="K234" s="752"/>
      <c r="L234" s="752"/>
      <c r="M234" s="752"/>
      <c r="N234" s="752"/>
      <c r="P234" s="61"/>
    </row>
    <row r="235" spans="1:16">
      <c r="A235" s="61" t="s">
        <v>571</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3"/>
      <c r="B237" s="301"/>
      <c r="C237" s="301"/>
      <c r="D237" s="301"/>
      <c r="E237" s="301"/>
      <c r="F237" s="301"/>
      <c r="G237" s="301"/>
      <c r="H237" s="301"/>
      <c r="I237" s="301"/>
      <c r="J237" s="301"/>
      <c r="K237" s="301"/>
      <c r="L237" s="301"/>
      <c r="M237" s="308"/>
      <c r="N237" s="309"/>
      <c r="P237" s="301"/>
    </row>
    <row r="238" spans="1:16" ht="12.75" customHeight="1">
      <c r="A238" s="313"/>
      <c r="B238" s="301"/>
      <c r="C238" s="301"/>
      <c r="D238" s="301"/>
      <c r="E238" s="301"/>
      <c r="F238" s="301"/>
      <c r="G238" s="301"/>
      <c r="H238" s="301"/>
      <c r="I238" s="301"/>
      <c r="J238" s="301"/>
      <c r="K238" s="301"/>
      <c r="L238" s="301"/>
      <c r="M238" s="308"/>
      <c r="N238" s="309"/>
      <c r="P238" s="301"/>
    </row>
    <row r="239" spans="1:16" ht="12.75" customHeight="1">
      <c r="A239" s="313"/>
      <c r="B239" s="301"/>
      <c r="C239" s="301"/>
      <c r="D239" s="301"/>
      <c r="E239" s="301"/>
      <c r="F239" s="301"/>
      <c r="G239" s="301"/>
      <c r="H239" s="301"/>
      <c r="I239" s="301"/>
      <c r="J239" s="301"/>
      <c r="K239" s="301"/>
      <c r="L239" s="301"/>
      <c r="M239" s="308"/>
      <c r="N239" s="309"/>
      <c r="P239" s="301"/>
    </row>
    <row r="240" spans="1:16" ht="12.75" customHeight="1">
      <c r="A240" s="313"/>
      <c r="B240" s="301"/>
      <c r="C240" s="301"/>
      <c r="D240" s="301"/>
      <c r="E240" s="301"/>
      <c r="F240" s="301"/>
      <c r="G240" s="301"/>
      <c r="H240" s="301"/>
      <c r="I240" s="301"/>
      <c r="J240" s="301"/>
      <c r="K240" s="301"/>
      <c r="L240" s="301"/>
      <c r="M240" s="308"/>
      <c r="N240" s="309"/>
      <c r="P240" s="301"/>
    </row>
    <row r="241" spans="1:16" ht="12.75" customHeight="1">
      <c r="A241" s="313"/>
      <c r="B241" s="301"/>
      <c r="C241" s="301"/>
      <c r="D241" s="301"/>
      <c r="E241" s="301"/>
      <c r="F241" s="301"/>
      <c r="G241" s="301"/>
      <c r="H241" s="301"/>
      <c r="I241" s="301"/>
      <c r="J241" s="301"/>
      <c r="K241" s="301"/>
      <c r="L241" s="301"/>
      <c r="M241" s="308"/>
      <c r="N241" s="309"/>
      <c r="P241" s="301"/>
    </row>
    <row r="242" spans="1:16" ht="12.75" customHeight="1">
      <c r="A242" s="313"/>
      <c r="B242" s="301"/>
      <c r="C242" s="301"/>
      <c r="D242" s="301"/>
      <c r="E242" s="301"/>
      <c r="F242" s="301"/>
      <c r="G242" s="301"/>
      <c r="H242" s="301"/>
      <c r="I242" s="301"/>
      <c r="J242" s="301"/>
      <c r="K242" s="301"/>
      <c r="L242" s="301"/>
      <c r="M242" s="308"/>
      <c r="N242" s="309"/>
      <c r="P242" s="301"/>
    </row>
    <row r="243" spans="1:16" ht="12.75" customHeight="1">
      <c r="A243" s="313"/>
      <c r="B243" s="301"/>
      <c r="C243" s="301"/>
      <c r="D243" s="301"/>
      <c r="E243" s="301"/>
      <c r="F243" s="301"/>
      <c r="G243" s="301"/>
      <c r="H243" s="301"/>
      <c r="I243" s="301"/>
      <c r="J243" s="301"/>
      <c r="K243" s="301"/>
      <c r="L243" s="301"/>
      <c r="M243" s="308"/>
      <c r="N243" s="309"/>
      <c r="P243" s="301"/>
    </row>
    <row r="244" spans="1:16" ht="12.75" customHeight="1">
      <c r="A244" s="313"/>
      <c r="B244" s="301"/>
      <c r="C244" s="301"/>
      <c r="D244" s="301"/>
      <c r="E244" s="301"/>
      <c r="F244" s="301"/>
      <c r="G244" s="301"/>
      <c r="H244" s="301"/>
      <c r="I244" s="301"/>
      <c r="J244" s="301"/>
      <c r="K244" s="301"/>
      <c r="L244" s="301"/>
      <c r="M244" s="308"/>
      <c r="N244" s="309"/>
      <c r="P244" s="301"/>
    </row>
    <row r="245" spans="1:16" ht="12.75" customHeight="1">
      <c r="A245" s="313"/>
      <c r="B245" s="301"/>
      <c r="C245" s="301"/>
      <c r="D245" s="301"/>
      <c r="E245" s="301"/>
      <c r="F245" s="301"/>
      <c r="G245" s="301"/>
      <c r="H245" s="301"/>
      <c r="I245" s="301"/>
      <c r="J245" s="301"/>
      <c r="K245" s="301"/>
      <c r="L245" s="301"/>
      <c r="M245" s="308"/>
      <c r="N245" s="309"/>
      <c r="P245" s="301"/>
    </row>
    <row r="246" spans="1:16" ht="12.75" customHeight="1">
      <c r="A246" s="313"/>
      <c r="B246" s="301"/>
      <c r="C246" s="301"/>
      <c r="D246" s="301"/>
      <c r="E246" s="301"/>
      <c r="F246" s="301"/>
      <c r="G246" s="301"/>
      <c r="H246" s="301"/>
      <c r="I246" s="301"/>
      <c r="J246" s="301"/>
      <c r="K246" s="301"/>
      <c r="L246" s="301"/>
      <c r="M246" s="308"/>
      <c r="N246" s="309"/>
      <c r="P246" s="301"/>
    </row>
    <row r="247" spans="1:16" ht="12.75" customHeight="1">
      <c r="A247" s="313"/>
      <c r="B247" s="301"/>
      <c r="C247" s="301"/>
      <c r="D247" s="301"/>
      <c r="E247" s="301"/>
      <c r="F247" s="301"/>
      <c r="G247" s="301"/>
      <c r="H247" s="301"/>
      <c r="I247" s="301"/>
      <c r="J247" s="301"/>
      <c r="K247" s="301"/>
      <c r="L247" s="301"/>
      <c r="M247" s="308"/>
      <c r="N247" s="309"/>
      <c r="P247" s="301"/>
    </row>
    <row r="248" spans="1:16" ht="12.75" customHeight="1">
      <c r="A248" s="313"/>
      <c r="B248" s="301"/>
      <c r="C248" s="301"/>
      <c r="D248" s="301"/>
      <c r="E248" s="301"/>
      <c r="F248" s="301"/>
      <c r="G248" s="301"/>
      <c r="H248" s="301"/>
      <c r="I248" s="301"/>
      <c r="J248" s="301"/>
      <c r="K248" s="301"/>
      <c r="L248" s="301"/>
      <c r="M248" s="308"/>
      <c r="N248" s="309"/>
      <c r="P248" s="301"/>
    </row>
    <row r="249" spans="1:16" ht="12.75" customHeight="1">
      <c r="A249" s="313"/>
      <c r="B249" s="301"/>
      <c r="C249" s="301"/>
      <c r="D249" s="301"/>
      <c r="E249" s="301"/>
      <c r="F249" s="301"/>
      <c r="G249" s="301"/>
      <c r="H249" s="301"/>
      <c r="I249" s="301"/>
      <c r="J249" s="301"/>
      <c r="K249" s="301"/>
      <c r="L249" s="301"/>
      <c r="M249" s="308"/>
      <c r="N249" s="309"/>
      <c r="P249" s="301"/>
    </row>
    <row r="250" spans="1:16" ht="12.75" customHeight="1">
      <c r="A250" s="313"/>
      <c r="B250" s="301"/>
      <c r="C250" s="301"/>
      <c r="D250" s="301"/>
      <c r="E250" s="301"/>
      <c r="F250" s="301"/>
      <c r="G250" s="301"/>
      <c r="H250" s="301"/>
      <c r="I250" s="301"/>
      <c r="J250" s="301"/>
      <c r="K250" s="301"/>
      <c r="L250" s="301"/>
      <c r="M250" s="308"/>
      <c r="N250" s="309"/>
      <c r="P250" s="301"/>
    </row>
    <row r="251" spans="1:16" ht="12.75" customHeight="1">
      <c r="A251" s="313"/>
      <c r="B251" s="301"/>
      <c r="C251" s="301"/>
      <c r="D251" s="301"/>
      <c r="E251" s="301"/>
      <c r="F251" s="301"/>
      <c r="G251" s="301"/>
      <c r="H251" s="301"/>
      <c r="I251" s="301"/>
      <c r="J251" s="301"/>
      <c r="K251" s="301"/>
      <c r="L251" s="301"/>
      <c r="M251" s="308"/>
      <c r="N251" s="309"/>
      <c r="P251" s="301"/>
    </row>
    <row r="252" spans="1:16" ht="12.75" customHeight="1">
      <c r="A252" s="313"/>
      <c r="B252" s="301"/>
      <c r="C252" s="301"/>
      <c r="D252" s="301"/>
      <c r="E252" s="301"/>
      <c r="F252" s="301"/>
      <c r="G252" s="301"/>
      <c r="H252" s="301"/>
      <c r="I252" s="301"/>
      <c r="J252" s="301"/>
      <c r="K252" s="301"/>
      <c r="L252" s="301"/>
      <c r="M252" s="308"/>
      <c r="N252" s="309"/>
      <c r="P252" s="301"/>
    </row>
    <row r="253" spans="1:16" ht="12.75" customHeight="1">
      <c r="A253" s="313"/>
      <c r="B253" s="301"/>
      <c r="C253" s="301"/>
      <c r="D253" s="301"/>
      <c r="E253" s="301"/>
      <c r="F253" s="301"/>
      <c r="G253" s="301"/>
      <c r="H253" s="301"/>
      <c r="I253" s="301"/>
      <c r="J253" s="301"/>
      <c r="K253" s="301"/>
      <c r="L253" s="301"/>
      <c r="M253" s="308"/>
      <c r="N253" s="309"/>
      <c r="P253" s="301"/>
    </row>
    <row r="254" spans="1:16" ht="12.75" customHeight="1">
      <c r="A254" s="313"/>
      <c r="B254" s="301"/>
      <c r="C254" s="301"/>
      <c r="D254" s="301"/>
      <c r="E254" s="301"/>
      <c r="F254" s="301"/>
      <c r="G254" s="301"/>
      <c r="H254" s="301"/>
      <c r="I254" s="301"/>
      <c r="J254" s="301"/>
      <c r="K254" s="301"/>
      <c r="L254" s="301"/>
      <c r="M254" s="308"/>
      <c r="N254" s="309"/>
      <c r="P254" s="301"/>
    </row>
    <row r="255" spans="1:16" ht="12.75" customHeight="1">
      <c r="A255" s="313"/>
      <c r="B255" s="301"/>
      <c r="C255" s="301"/>
      <c r="D255" s="301"/>
      <c r="E255" s="301"/>
      <c r="F255" s="301"/>
      <c r="G255" s="301"/>
      <c r="H255" s="301"/>
      <c r="I255" s="301"/>
      <c r="J255" s="301"/>
      <c r="K255" s="301"/>
      <c r="L255" s="301"/>
      <c r="M255" s="308"/>
      <c r="N255" s="309"/>
      <c r="P255" s="301"/>
    </row>
    <row r="256" spans="1:16" ht="12.75" customHeight="1">
      <c r="A256" s="313"/>
      <c r="B256" s="301"/>
      <c r="C256" s="301"/>
      <c r="D256" s="301"/>
      <c r="E256" s="301"/>
      <c r="F256" s="301"/>
      <c r="G256" s="301"/>
      <c r="H256" s="301"/>
      <c r="I256" s="301"/>
      <c r="J256" s="301"/>
      <c r="K256" s="301"/>
      <c r="L256" s="301"/>
      <c r="M256" s="308"/>
      <c r="N256" s="309"/>
      <c r="P256" s="301"/>
    </row>
    <row r="257" spans="1:16" ht="12.75" customHeight="1">
      <c r="A257" s="313"/>
      <c r="B257" s="301"/>
      <c r="C257" s="301"/>
      <c r="D257" s="301"/>
      <c r="E257" s="301"/>
      <c r="F257" s="301"/>
      <c r="G257" s="301"/>
      <c r="H257" s="301"/>
      <c r="I257" s="301"/>
      <c r="J257" s="301"/>
      <c r="K257" s="301"/>
      <c r="L257" s="301"/>
      <c r="M257" s="308"/>
      <c r="N257" s="309"/>
      <c r="P257" s="301"/>
    </row>
    <row r="258" spans="1:16" ht="12.75" customHeight="1">
      <c r="A258" s="313"/>
      <c r="B258" s="301"/>
      <c r="C258" s="301"/>
      <c r="D258" s="301"/>
      <c r="E258" s="301"/>
      <c r="F258" s="301"/>
      <c r="G258" s="301"/>
      <c r="H258" s="301"/>
      <c r="I258" s="301"/>
      <c r="J258" s="301"/>
      <c r="K258" s="301"/>
      <c r="L258" s="301"/>
      <c r="M258" s="308"/>
      <c r="N258" s="309"/>
      <c r="P258" s="301"/>
    </row>
    <row r="259" spans="1:16" ht="12.75" customHeight="1">
      <c r="A259" s="313"/>
      <c r="B259" s="301"/>
      <c r="C259" s="301"/>
      <c r="D259" s="301"/>
      <c r="E259" s="301"/>
      <c r="F259" s="301"/>
      <c r="G259" s="301"/>
      <c r="H259" s="301"/>
      <c r="I259" s="301"/>
      <c r="J259" s="301"/>
      <c r="K259" s="301"/>
      <c r="L259" s="301"/>
      <c r="M259" s="308"/>
      <c r="N259" s="309"/>
      <c r="P259" s="301"/>
    </row>
    <row r="260" spans="1:16" ht="12.75" customHeight="1">
      <c r="A260" s="313"/>
      <c r="B260" s="301"/>
      <c r="C260" s="301"/>
      <c r="D260" s="301"/>
      <c r="E260" s="301"/>
      <c r="F260" s="301"/>
      <c r="G260" s="301"/>
      <c r="H260" s="301"/>
      <c r="I260" s="301"/>
      <c r="J260" s="301"/>
      <c r="K260" s="301"/>
      <c r="L260" s="301"/>
      <c r="M260" s="308"/>
      <c r="N260" s="309"/>
      <c r="P260" s="301"/>
    </row>
    <row r="261" spans="1:16" ht="12.75" customHeight="1">
      <c r="A261" s="313"/>
      <c r="B261" s="301"/>
      <c r="C261" s="301"/>
      <c r="D261" s="301"/>
      <c r="E261" s="301"/>
      <c r="F261" s="301"/>
      <c r="G261" s="301"/>
      <c r="H261" s="301"/>
      <c r="I261" s="301"/>
      <c r="J261" s="301"/>
      <c r="K261" s="301"/>
      <c r="L261" s="301"/>
      <c r="M261" s="308"/>
      <c r="N261" s="309"/>
      <c r="P261" s="301"/>
    </row>
    <row r="262" spans="1:16" ht="12.75" customHeight="1">
      <c r="A262" s="313"/>
      <c r="B262" s="301"/>
      <c r="C262" s="301"/>
      <c r="D262" s="301"/>
      <c r="E262" s="301"/>
      <c r="F262" s="301"/>
      <c r="G262" s="301"/>
      <c r="H262" s="301"/>
      <c r="I262" s="301"/>
      <c r="J262" s="301"/>
      <c r="K262" s="301"/>
      <c r="L262" s="301"/>
      <c r="M262" s="308"/>
      <c r="N262" s="309"/>
      <c r="P262" s="301"/>
    </row>
    <row r="263" spans="1:16" ht="12.75" customHeight="1">
      <c r="A263" s="313"/>
      <c r="B263" s="301"/>
      <c r="C263" s="301"/>
      <c r="D263" s="301"/>
      <c r="E263" s="301"/>
      <c r="F263" s="301"/>
      <c r="G263" s="301"/>
      <c r="H263" s="301"/>
      <c r="I263" s="301"/>
      <c r="J263" s="301"/>
      <c r="K263" s="301"/>
      <c r="L263" s="301"/>
      <c r="M263" s="308"/>
      <c r="N263" s="309"/>
      <c r="P263" s="301"/>
    </row>
    <row r="264" spans="1:16" ht="12.75" customHeight="1">
      <c r="A264" s="313"/>
      <c r="B264" s="301"/>
      <c r="C264" s="301"/>
      <c r="D264" s="301"/>
      <c r="E264" s="301"/>
      <c r="F264" s="301"/>
      <c r="G264" s="301"/>
      <c r="H264" s="301"/>
      <c r="I264" s="301"/>
      <c r="J264" s="301"/>
      <c r="K264" s="301"/>
      <c r="L264" s="301"/>
      <c r="M264" s="308"/>
      <c r="N264" s="309"/>
      <c r="P264" s="301"/>
    </row>
    <row r="265" spans="1:16" ht="12.75" customHeight="1">
      <c r="A265" s="313"/>
      <c r="B265" s="301"/>
      <c r="C265" s="301"/>
      <c r="D265" s="301"/>
      <c r="E265" s="301"/>
      <c r="F265" s="301"/>
      <c r="G265" s="301"/>
      <c r="H265" s="301"/>
      <c r="I265" s="301"/>
      <c r="J265" s="301"/>
      <c r="K265" s="301"/>
      <c r="L265" s="301"/>
      <c r="M265" s="308"/>
      <c r="N265" s="309"/>
      <c r="P265" s="301"/>
    </row>
    <row r="266" spans="1:16" ht="12.75" customHeight="1">
      <c r="A266" s="313"/>
      <c r="B266" s="301"/>
      <c r="C266" s="301"/>
      <c r="D266" s="301"/>
      <c r="E266" s="301"/>
      <c r="F266" s="301"/>
      <c r="G266" s="301"/>
      <c r="H266" s="301"/>
      <c r="I266" s="301"/>
      <c r="J266" s="301"/>
      <c r="K266" s="301"/>
      <c r="L266" s="301"/>
      <c r="M266" s="308"/>
      <c r="N266" s="309"/>
      <c r="P266" s="301"/>
    </row>
    <row r="267" spans="1:16" ht="12.75" customHeight="1">
      <c r="A267" s="313"/>
      <c r="B267" s="301"/>
      <c r="C267" s="301"/>
      <c r="D267" s="301"/>
      <c r="E267" s="301"/>
      <c r="F267" s="301"/>
      <c r="G267" s="301"/>
      <c r="H267" s="301"/>
      <c r="I267" s="301"/>
      <c r="J267" s="301"/>
      <c r="K267" s="301"/>
      <c r="L267" s="301"/>
      <c r="M267" s="308"/>
      <c r="N267" s="309"/>
      <c r="P267" s="301"/>
    </row>
    <row r="268" spans="1:16" ht="12.75" customHeight="1">
      <c r="A268" s="313"/>
      <c r="B268" s="301"/>
      <c r="C268" s="301"/>
      <c r="D268" s="301"/>
      <c r="E268" s="301"/>
      <c r="F268" s="301"/>
      <c r="G268" s="301"/>
      <c r="H268" s="301"/>
      <c r="I268" s="301"/>
      <c r="J268" s="301"/>
      <c r="K268" s="301"/>
      <c r="L268" s="301"/>
      <c r="M268" s="308"/>
      <c r="N268" s="309"/>
      <c r="P268" s="301"/>
    </row>
    <row r="269" spans="1:16" ht="12.75" customHeight="1">
      <c r="A269" s="313"/>
      <c r="B269" s="301"/>
      <c r="C269" s="301"/>
      <c r="D269" s="301"/>
      <c r="E269" s="301"/>
      <c r="F269" s="301"/>
      <c r="G269" s="301"/>
      <c r="H269" s="301"/>
      <c r="I269" s="301"/>
      <c r="J269" s="301"/>
      <c r="K269" s="301"/>
      <c r="L269" s="301"/>
      <c r="M269" s="308"/>
      <c r="N269" s="309"/>
      <c r="P269" s="301"/>
    </row>
    <row r="270" spans="1:16" ht="12.75" customHeight="1">
      <c r="A270" s="313"/>
      <c r="B270" s="301"/>
      <c r="C270" s="301"/>
      <c r="D270" s="301"/>
      <c r="E270" s="301"/>
      <c r="F270" s="301"/>
      <c r="G270" s="301"/>
      <c r="H270" s="301"/>
      <c r="I270" s="301"/>
      <c r="J270" s="301"/>
      <c r="K270" s="301"/>
      <c r="L270" s="301"/>
      <c r="M270" s="308"/>
      <c r="N270" s="309"/>
      <c r="P270" s="301"/>
    </row>
    <row r="271" spans="1:16" ht="12.75" customHeight="1">
      <c r="A271" s="313"/>
      <c r="B271" s="301"/>
      <c r="C271" s="301"/>
      <c r="D271" s="301"/>
      <c r="E271" s="301"/>
      <c r="F271" s="301"/>
      <c r="G271" s="301"/>
      <c r="H271" s="301"/>
      <c r="I271" s="301"/>
      <c r="J271" s="301"/>
      <c r="K271" s="301"/>
      <c r="L271" s="301"/>
      <c r="M271" s="308"/>
      <c r="N271" s="309"/>
      <c r="P271" s="301"/>
    </row>
    <row r="272" spans="1:16" ht="12.75" customHeight="1">
      <c r="A272" s="313"/>
      <c r="B272" s="301"/>
      <c r="C272" s="301"/>
      <c r="D272" s="301"/>
      <c r="E272" s="301"/>
      <c r="F272" s="301"/>
      <c r="G272" s="301"/>
      <c r="H272" s="301"/>
      <c r="I272" s="301"/>
      <c r="J272" s="301"/>
      <c r="K272" s="301"/>
      <c r="L272" s="301"/>
      <c r="M272" s="308"/>
      <c r="N272" s="309"/>
      <c r="P272" s="301"/>
    </row>
    <row r="273" spans="1:16" ht="12.75" customHeight="1">
      <c r="A273" s="313"/>
      <c r="B273" s="301"/>
      <c r="C273" s="301"/>
      <c r="D273" s="301"/>
      <c r="E273" s="301"/>
      <c r="F273" s="301"/>
      <c r="G273" s="301"/>
      <c r="H273" s="301"/>
      <c r="I273" s="301"/>
      <c r="J273" s="301"/>
      <c r="K273" s="301"/>
      <c r="L273" s="301"/>
      <c r="M273" s="308"/>
      <c r="N273" s="309"/>
      <c r="P273" s="301"/>
    </row>
    <row r="274" spans="1:16" ht="12.75" customHeight="1">
      <c r="A274" s="313"/>
      <c r="B274" s="301"/>
      <c r="C274" s="301"/>
      <c r="D274" s="301"/>
      <c r="E274" s="301"/>
      <c r="F274" s="301"/>
      <c r="G274" s="301"/>
      <c r="H274" s="301"/>
      <c r="I274" s="301"/>
      <c r="J274" s="301"/>
      <c r="K274" s="301"/>
      <c r="L274" s="301"/>
      <c r="M274" s="308"/>
      <c r="N274" s="309"/>
      <c r="P274" s="301"/>
    </row>
    <row r="275" spans="1:16" ht="12.75" customHeight="1">
      <c r="A275" s="313"/>
      <c r="B275" s="301"/>
      <c r="C275" s="301"/>
      <c r="D275" s="301"/>
      <c r="E275" s="301"/>
      <c r="F275" s="301"/>
      <c r="G275" s="301"/>
      <c r="H275" s="301"/>
      <c r="I275" s="301"/>
      <c r="J275" s="301"/>
      <c r="K275" s="301"/>
      <c r="L275" s="301"/>
      <c r="M275" s="308"/>
      <c r="N275" s="309"/>
      <c r="P275" s="301"/>
    </row>
    <row r="276" spans="1:16" ht="12.75" customHeight="1">
      <c r="A276" s="313"/>
      <c r="B276" s="301"/>
      <c r="C276" s="301"/>
      <c r="D276" s="301"/>
      <c r="E276" s="301"/>
      <c r="F276" s="301"/>
      <c r="G276" s="301"/>
      <c r="H276" s="301"/>
      <c r="I276" s="301"/>
      <c r="J276" s="301"/>
      <c r="K276" s="301"/>
      <c r="L276" s="301"/>
      <c r="M276" s="308"/>
      <c r="N276" s="309"/>
      <c r="P276" s="301"/>
    </row>
    <row r="277" spans="1:16" ht="12.75" customHeight="1">
      <c r="A277" s="313"/>
      <c r="B277" s="301"/>
      <c r="C277" s="301"/>
      <c r="D277" s="301"/>
      <c r="E277" s="301"/>
      <c r="F277" s="301"/>
      <c r="G277" s="301"/>
      <c r="H277" s="301"/>
      <c r="I277" s="301"/>
      <c r="J277" s="301"/>
      <c r="K277" s="301"/>
      <c r="L277" s="301"/>
      <c r="M277" s="308"/>
      <c r="N277" s="309"/>
      <c r="P277" s="301"/>
    </row>
    <row r="278" spans="1:16" ht="12.75" customHeight="1">
      <c r="A278" s="313"/>
      <c r="B278" s="301"/>
      <c r="C278" s="301"/>
      <c r="D278" s="301"/>
      <c r="E278" s="301"/>
      <c r="F278" s="301"/>
      <c r="G278" s="301"/>
      <c r="H278" s="301"/>
      <c r="I278" s="301"/>
      <c r="J278" s="301"/>
      <c r="K278" s="301"/>
      <c r="L278" s="301"/>
      <c r="M278" s="308"/>
      <c r="N278" s="309"/>
      <c r="P278" s="301"/>
    </row>
    <row r="279" spans="1:16" ht="12.75" customHeight="1">
      <c r="A279" s="313"/>
      <c r="B279" s="301"/>
      <c r="C279" s="301"/>
      <c r="D279" s="301"/>
      <c r="E279" s="301"/>
      <c r="F279" s="301"/>
      <c r="G279" s="301"/>
      <c r="H279" s="301"/>
      <c r="I279" s="301"/>
      <c r="J279" s="301"/>
      <c r="K279" s="301"/>
      <c r="L279" s="301"/>
      <c r="M279" s="308"/>
      <c r="N279" s="309"/>
      <c r="P279" s="301"/>
    </row>
    <row r="280" spans="1:16" ht="12.75" customHeight="1">
      <c r="A280" s="313"/>
      <c r="B280" s="301"/>
      <c r="C280" s="301"/>
      <c r="D280" s="301"/>
      <c r="E280" s="301"/>
      <c r="F280" s="301"/>
      <c r="G280" s="301"/>
      <c r="H280" s="301"/>
      <c r="I280" s="301"/>
      <c r="J280" s="301"/>
      <c r="K280" s="301"/>
      <c r="L280" s="301"/>
      <c r="M280" s="308"/>
      <c r="N280" s="309"/>
      <c r="P280" s="301"/>
    </row>
    <row r="281" spans="1:16" ht="12.75" customHeight="1">
      <c r="A281" s="313"/>
      <c r="B281" s="301"/>
      <c r="C281" s="301"/>
      <c r="D281" s="301"/>
      <c r="E281" s="301"/>
      <c r="F281" s="301"/>
      <c r="G281" s="301"/>
      <c r="H281" s="301"/>
      <c r="I281" s="301"/>
      <c r="J281" s="301"/>
      <c r="K281" s="301"/>
      <c r="L281" s="301"/>
      <c r="M281" s="308"/>
      <c r="N281" s="309"/>
      <c r="P281" s="301"/>
    </row>
    <row r="282" spans="1:16" ht="12.75" customHeight="1">
      <c r="A282" s="313"/>
      <c r="B282" s="301"/>
      <c r="C282" s="301"/>
      <c r="D282" s="301"/>
      <c r="E282" s="301"/>
      <c r="F282" s="301"/>
      <c r="G282" s="301"/>
      <c r="H282" s="301"/>
      <c r="I282" s="301"/>
      <c r="J282" s="301"/>
      <c r="K282" s="301"/>
      <c r="L282" s="301"/>
      <c r="M282" s="308"/>
      <c r="N282" s="309"/>
      <c r="P282" s="301"/>
    </row>
    <row r="283" spans="1:16" ht="12.75" customHeight="1">
      <c r="A283" s="313"/>
      <c r="B283" s="301"/>
      <c r="C283" s="301"/>
      <c r="D283" s="301"/>
      <c r="E283" s="301"/>
      <c r="F283" s="301"/>
      <c r="G283" s="301"/>
      <c r="H283" s="301"/>
      <c r="I283" s="301"/>
      <c r="J283" s="301"/>
      <c r="K283" s="301"/>
      <c r="L283" s="301"/>
      <c r="M283" s="308"/>
      <c r="N283" s="309"/>
      <c r="P283" s="301"/>
    </row>
    <row r="284" spans="1:16" ht="12.75" customHeight="1">
      <c r="A284" s="313"/>
      <c r="B284" s="301"/>
      <c r="C284" s="301"/>
      <c r="D284" s="301"/>
      <c r="E284" s="301"/>
      <c r="F284" s="301"/>
      <c r="G284" s="301"/>
      <c r="H284" s="301"/>
      <c r="I284" s="301"/>
      <c r="J284" s="301"/>
      <c r="K284" s="301"/>
      <c r="L284" s="301"/>
      <c r="M284" s="308"/>
      <c r="N284" s="309"/>
      <c r="P284" s="301"/>
    </row>
    <row r="285" spans="1:16" ht="12.75" customHeight="1">
      <c r="A285" s="313"/>
      <c r="B285" s="301"/>
      <c r="C285" s="301"/>
      <c r="D285" s="301"/>
      <c r="E285" s="301"/>
      <c r="F285" s="301"/>
      <c r="G285" s="301"/>
      <c r="H285" s="301"/>
      <c r="I285" s="301"/>
      <c r="J285" s="301"/>
      <c r="K285" s="301"/>
      <c r="L285" s="301"/>
      <c r="M285" s="308"/>
      <c r="N285" s="309"/>
      <c r="P285" s="301"/>
    </row>
    <row r="286" spans="1:16" ht="12.75" customHeight="1">
      <c r="A286" s="313"/>
      <c r="B286" s="301"/>
      <c r="C286" s="301"/>
      <c r="D286" s="301"/>
      <c r="E286" s="301"/>
      <c r="F286" s="301"/>
      <c r="G286" s="301"/>
      <c r="H286" s="301"/>
      <c r="I286" s="301"/>
      <c r="J286" s="301"/>
      <c r="K286" s="301"/>
      <c r="L286" s="301"/>
      <c r="M286" s="308"/>
      <c r="N286" s="309"/>
      <c r="P286" s="301"/>
    </row>
    <row r="287" spans="1:16" ht="12.75" customHeight="1">
      <c r="A287" s="313"/>
      <c r="B287" s="301"/>
      <c r="C287" s="301"/>
      <c r="D287" s="301"/>
      <c r="E287" s="301"/>
      <c r="F287" s="301"/>
      <c r="G287" s="301"/>
      <c r="H287" s="301"/>
      <c r="I287" s="301"/>
      <c r="J287" s="301"/>
      <c r="K287" s="301"/>
      <c r="L287" s="301"/>
      <c r="M287" s="308"/>
      <c r="N287" s="309"/>
      <c r="P287" s="301"/>
    </row>
    <row r="288" spans="1:16" ht="12.75" customHeight="1">
      <c r="A288" s="313"/>
      <c r="B288" s="301"/>
      <c r="C288" s="301"/>
      <c r="D288" s="301"/>
      <c r="E288" s="301"/>
      <c r="F288" s="301"/>
      <c r="G288" s="301"/>
      <c r="H288" s="301"/>
      <c r="I288" s="301"/>
      <c r="J288" s="301"/>
      <c r="K288" s="301"/>
      <c r="L288" s="301"/>
      <c r="M288" s="308"/>
      <c r="N288" s="309"/>
      <c r="P288" s="301"/>
    </row>
    <row r="289" spans="1:16" ht="12.75" customHeight="1">
      <c r="A289" s="313"/>
      <c r="B289" s="301"/>
      <c r="C289" s="301"/>
      <c r="D289" s="301"/>
      <c r="E289" s="301"/>
      <c r="F289" s="301"/>
      <c r="G289" s="301"/>
      <c r="H289" s="301"/>
      <c r="I289" s="301"/>
      <c r="J289" s="301"/>
      <c r="K289" s="301"/>
      <c r="L289" s="301"/>
      <c r="M289" s="308"/>
      <c r="N289" s="309"/>
      <c r="P289" s="301"/>
    </row>
    <row r="290" spans="1:16" ht="12.75" customHeight="1">
      <c r="A290" s="313"/>
      <c r="B290" s="301"/>
      <c r="C290" s="301"/>
      <c r="D290" s="301"/>
      <c r="E290" s="301"/>
      <c r="F290" s="301"/>
      <c r="G290" s="301"/>
      <c r="H290" s="301"/>
      <c r="I290" s="301"/>
      <c r="J290" s="301"/>
      <c r="K290" s="301"/>
      <c r="L290" s="301"/>
      <c r="M290" s="308"/>
      <c r="N290" s="309"/>
      <c r="P290" s="301"/>
    </row>
    <row r="291" spans="1:16" ht="12.75" customHeight="1">
      <c r="A291" s="313"/>
      <c r="B291" s="301"/>
      <c r="C291" s="301"/>
      <c r="D291" s="301"/>
      <c r="E291" s="301"/>
      <c r="F291" s="301"/>
      <c r="G291" s="301"/>
      <c r="H291" s="301"/>
      <c r="I291" s="301"/>
      <c r="J291" s="301"/>
      <c r="K291" s="301"/>
      <c r="L291" s="301"/>
      <c r="M291" s="308"/>
      <c r="N291" s="309"/>
      <c r="P291" s="301"/>
    </row>
    <row r="292" spans="1:16" ht="12.75" customHeight="1">
      <c r="A292" s="313"/>
      <c r="B292" s="301"/>
      <c r="C292" s="301"/>
      <c r="D292" s="301"/>
      <c r="E292" s="301"/>
      <c r="F292" s="301"/>
      <c r="G292" s="301"/>
      <c r="H292" s="301"/>
      <c r="I292" s="301"/>
      <c r="J292" s="301"/>
      <c r="K292" s="301"/>
      <c r="L292" s="301"/>
      <c r="M292" s="308"/>
      <c r="N292" s="309"/>
      <c r="P292" s="301"/>
    </row>
    <row r="293" spans="1:16" ht="12.75" customHeight="1">
      <c r="A293" s="313"/>
      <c r="B293" s="301"/>
      <c r="C293" s="301"/>
      <c r="D293" s="301"/>
      <c r="E293" s="301"/>
      <c r="F293" s="301"/>
      <c r="G293" s="301"/>
      <c r="H293" s="301"/>
      <c r="I293" s="301"/>
      <c r="J293" s="301"/>
      <c r="K293" s="301"/>
      <c r="L293" s="301"/>
      <c r="M293" s="308"/>
      <c r="N293" s="309"/>
      <c r="P293" s="301"/>
    </row>
    <row r="294" spans="1:16" ht="12.75" customHeight="1">
      <c r="A294" s="313"/>
      <c r="B294" s="301"/>
      <c r="C294" s="301"/>
      <c r="D294" s="301"/>
      <c r="E294" s="301"/>
      <c r="F294" s="301"/>
      <c r="G294" s="301"/>
      <c r="H294" s="301"/>
      <c r="I294" s="301"/>
      <c r="J294" s="301"/>
      <c r="K294" s="301"/>
      <c r="L294" s="301"/>
      <c r="M294" s="308"/>
      <c r="N294" s="309"/>
      <c r="P294" s="301"/>
    </row>
    <row r="295" spans="1:16" ht="12.75" customHeight="1">
      <c r="A295" s="313"/>
      <c r="B295" s="301"/>
      <c r="C295" s="301"/>
      <c r="D295" s="301"/>
      <c r="E295" s="301"/>
      <c r="F295" s="301"/>
      <c r="G295" s="301"/>
      <c r="H295" s="301"/>
      <c r="I295" s="301"/>
      <c r="J295" s="301"/>
      <c r="K295" s="301"/>
      <c r="L295" s="301"/>
      <c r="M295" s="308"/>
      <c r="N295" s="309"/>
      <c r="P295" s="301"/>
    </row>
    <row r="296" spans="1:16" ht="12.75" customHeight="1">
      <c r="A296" s="313"/>
      <c r="B296" s="301"/>
      <c r="C296" s="301"/>
      <c r="D296" s="301"/>
      <c r="E296" s="301"/>
      <c r="F296" s="301"/>
      <c r="G296" s="301"/>
      <c r="H296" s="301"/>
      <c r="I296" s="301"/>
      <c r="J296" s="301"/>
      <c r="K296" s="301"/>
      <c r="L296" s="301"/>
      <c r="M296" s="308"/>
      <c r="N296" s="309"/>
      <c r="P296" s="301"/>
    </row>
    <row r="297" spans="1:16" ht="12.75" customHeight="1">
      <c r="A297" s="313"/>
      <c r="B297" s="301"/>
      <c r="C297" s="301"/>
      <c r="D297" s="301"/>
      <c r="E297" s="301"/>
      <c r="F297" s="301"/>
      <c r="G297" s="301"/>
      <c r="H297" s="301"/>
      <c r="I297" s="301"/>
      <c r="J297" s="301"/>
      <c r="K297" s="301"/>
      <c r="L297" s="301"/>
      <c r="M297" s="308"/>
      <c r="N297" s="309"/>
      <c r="P297" s="301"/>
    </row>
    <row r="298" spans="1:16" ht="12.75" customHeight="1">
      <c r="A298" s="313"/>
      <c r="B298" s="301"/>
      <c r="C298" s="301"/>
      <c r="D298" s="301"/>
      <c r="E298" s="301"/>
      <c r="F298" s="301"/>
      <c r="G298" s="301"/>
      <c r="H298" s="301"/>
      <c r="I298" s="301"/>
      <c r="J298" s="301"/>
      <c r="K298" s="301"/>
      <c r="L298" s="301"/>
      <c r="M298" s="308"/>
      <c r="N298" s="309"/>
      <c r="P298" s="301"/>
    </row>
    <row r="299" spans="1:16" ht="12.75" customHeight="1">
      <c r="A299" s="313"/>
      <c r="B299" s="301"/>
      <c r="C299" s="301"/>
      <c r="D299" s="301"/>
      <c r="E299" s="301"/>
      <c r="F299" s="301"/>
      <c r="G299" s="301"/>
      <c r="H299" s="301"/>
      <c r="I299" s="301"/>
      <c r="J299" s="301"/>
      <c r="K299" s="301"/>
      <c r="L299" s="301"/>
      <c r="M299" s="308"/>
      <c r="N299" s="309"/>
      <c r="P299" s="301"/>
    </row>
    <row r="300" spans="1:16" ht="12.75" customHeight="1">
      <c r="A300" s="313"/>
      <c r="B300" s="301"/>
      <c r="C300" s="301"/>
      <c r="D300" s="301"/>
      <c r="E300" s="301"/>
      <c r="F300" s="301"/>
      <c r="G300" s="301"/>
      <c r="H300" s="301"/>
      <c r="I300" s="301"/>
      <c r="J300" s="301"/>
      <c r="K300" s="301"/>
      <c r="L300" s="301"/>
      <c r="M300" s="308"/>
      <c r="N300" s="309"/>
      <c r="P300" s="301"/>
    </row>
    <row r="301" spans="1:16" ht="12.75" customHeight="1">
      <c r="A301" s="313"/>
      <c r="B301" s="301"/>
      <c r="C301" s="301"/>
      <c r="D301" s="301"/>
      <c r="E301" s="301"/>
      <c r="F301" s="301"/>
      <c r="G301" s="301"/>
      <c r="H301" s="301"/>
      <c r="I301" s="301"/>
      <c r="J301" s="301"/>
      <c r="K301" s="301"/>
      <c r="L301" s="301"/>
      <c r="M301" s="308"/>
      <c r="N301" s="309"/>
      <c r="P301" s="301"/>
    </row>
    <row r="302" spans="1:16" ht="12.75" customHeight="1">
      <c r="A302" s="313"/>
      <c r="B302" s="301"/>
      <c r="C302" s="301"/>
      <c r="D302" s="301"/>
      <c r="E302" s="301"/>
      <c r="F302" s="301"/>
      <c r="G302" s="301"/>
      <c r="H302" s="301"/>
      <c r="I302" s="301"/>
      <c r="J302" s="301"/>
      <c r="K302" s="301"/>
      <c r="L302" s="301"/>
      <c r="M302" s="308"/>
      <c r="N302" s="309"/>
      <c r="P302" s="301"/>
    </row>
    <row r="303" spans="1:16" ht="12.75" customHeight="1">
      <c r="A303" s="313"/>
      <c r="B303" s="301"/>
      <c r="C303" s="301"/>
      <c r="D303" s="301"/>
      <c r="E303" s="301"/>
      <c r="F303" s="301"/>
      <c r="G303" s="301"/>
      <c r="H303" s="301"/>
      <c r="I303" s="301"/>
      <c r="J303" s="301"/>
      <c r="K303" s="301"/>
      <c r="L303" s="301"/>
      <c r="M303" s="308"/>
      <c r="N303" s="309"/>
      <c r="P303" s="301"/>
    </row>
    <row r="304" spans="1:16" ht="12.75" customHeight="1">
      <c r="A304" s="313"/>
      <c r="B304" s="301"/>
      <c r="C304" s="301"/>
      <c r="D304" s="301"/>
      <c r="E304" s="301"/>
      <c r="F304" s="301"/>
      <c r="G304" s="301"/>
      <c r="H304" s="301"/>
      <c r="I304" s="301"/>
      <c r="J304" s="301"/>
      <c r="K304" s="301"/>
      <c r="L304" s="301"/>
      <c r="M304" s="308"/>
      <c r="N304" s="309"/>
      <c r="P304" s="301"/>
    </row>
    <row r="305" spans="1:16" ht="12.75" customHeight="1">
      <c r="A305" s="313"/>
      <c r="B305" s="301"/>
      <c r="C305" s="301"/>
      <c r="D305" s="301"/>
      <c r="E305" s="301"/>
      <c r="F305" s="301"/>
      <c r="G305" s="301"/>
      <c r="H305" s="301"/>
      <c r="I305" s="301"/>
      <c r="J305" s="301"/>
      <c r="K305" s="301"/>
      <c r="L305" s="301"/>
      <c r="M305" s="308"/>
      <c r="N305" s="309"/>
      <c r="P305" s="301"/>
    </row>
    <row r="306" spans="1:16" ht="12.75" customHeight="1">
      <c r="A306" s="313"/>
      <c r="B306" s="301"/>
      <c r="C306" s="301"/>
      <c r="D306" s="301"/>
      <c r="E306" s="301"/>
      <c r="F306" s="301"/>
      <c r="G306" s="301"/>
      <c r="H306" s="301"/>
      <c r="I306" s="301"/>
      <c r="J306" s="301"/>
      <c r="K306" s="301"/>
      <c r="L306" s="301"/>
      <c r="M306" s="308"/>
      <c r="N306" s="309"/>
      <c r="P306" s="301"/>
    </row>
    <row r="307" spans="1:16" ht="12.75" customHeight="1">
      <c r="A307" s="313"/>
      <c r="B307" s="301"/>
      <c r="C307" s="301"/>
      <c r="D307" s="301"/>
      <c r="E307" s="301"/>
      <c r="F307" s="301"/>
      <c r="G307" s="301"/>
      <c r="H307" s="301"/>
      <c r="I307" s="301"/>
      <c r="J307" s="301"/>
      <c r="K307" s="301"/>
      <c r="L307" s="301"/>
      <c r="M307" s="308"/>
      <c r="N307" s="309"/>
      <c r="P307" s="301"/>
    </row>
    <row r="308" spans="1:16" ht="12.75" customHeight="1">
      <c r="A308" s="313"/>
      <c r="B308" s="301"/>
      <c r="C308" s="301"/>
      <c r="D308" s="301"/>
      <c r="E308" s="301"/>
      <c r="F308" s="301"/>
      <c r="G308" s="301"/>
      <c r="H308" s="301"/>
      <c r="I308" s="301"/>
      <c r="J308" s="301"/>
      <c r="K308" s="301"/>
      <c r="L308" s="301"/>
      <c r="M308" s="308"/>
      <c r="N308" s="309"/>
      <c r="P308" s="301"/>
    </row>
    <row r="309" spans="1:16" ht="12.75" customHeight="1">
      <c r="A309" s="313"/>
      <c r="B309" s="301"/>
      <c r="C309" s="301"/>
      <c r="D309" s="301"/>
      <c r="E309" s="301"/>
      <c r="F309" s="301"/>
      <c r="G309" s="301"/>
      <c r="H309" s="301"/>
      <c r="I309" s="301"/>
      <c r="J309" s="301"/>
      <c r="K309" s="301"/>
      <c r="L309" s="301"/>
      <c r="M309" s="308"/>
      <c r="N309" s="309"/>
      <c r="P309" s="301"/>
    </row>
    <row r="310" spans="1:16" ht="12.75" customHeight="1">
      <c r="A310" s="313"/>
      <c r="B310" s="301"/>
      <c r="C310" s="301"/>
      <c r="D310" s="301"/>
      <c r="E310" s="301"/>
      <c r="F310" s="301"/>
      <c r="G310" s="301"/>
      <c r="H310" s="301"/>
      <c r="I310" s="301"/>
      <c r="J310" s="301"/>
      <c r="K310" s="301"/>
      <c r="L310" s="301"/>
      <c r="M310" s="308"/>
      <c r="N310" s="309"/>
      <c r="P310" s="301"/>
    </row>
    <row r="311" spans="1:16" ht="12.75" customHeight="1">
      <c r="A311" s="313"/>
      <c r="B311" s="301"/>
      <c r="C311" s="301"/>
      <c r="D311" s="301"/>
      <c r="E311" s="301"/>
      <c r="F311" s="301"/>
      <c r="G311" s="301"/>
      <c r="H311" s="301"/>
      <c r="I311" s="301"/>
      <c r="J311" s="301"/>
      <c r="K311" s="301"/>
      <c r="L311" s="301"/>
      <c r="M311" s="308"/>
      <c r="N311" s="309"/>
      <c r="P311" s="301"/>
    </row>
    <row r="312" spans="1:16" ht="12.75" customHeight="1">
      <c r="A312" s="313"/>
      <c r="B312" s="301"/>
      <c r="C312" s="301"/>
      <c r="D312" s="301"/>
      <c r="E312" s="301"/>
      <c r="F312" s="301"/>
      <c r="G312" s="301"/>
      <c r="H312" s="301"/>
      <c r="I312" s="301"/>
      <c r="J312" s="301"/>
      <c r="K312" s="301"/>
      <c r="L312" s="301"/>
      <c r="M312" s="308"/>
      <c r="N312" s="309"/>
      <c r="P312" s="301"/>
    </row>
    <row r="313" spans="1:16" ht="12.75" customHeight="1">
      <c r="A313" s="313"/>
      <c r="B313" s="301"/>
      <c r="C313" s="301"/>
      <c r="D313" s="301"/>
      <c r="E313" s="301"/>
      <c r="F313" s="301"/>
      <c r="G313" s="301"/>
      <c r="H313" s="301"/>
      <c r="I313" s="301"/>
      <c r="J313" s="301"/>
      <c r="K313" s="301"/>
      <c r="L313" s="301"/>
      <c r="M313" s="308"/>
      <c r="N313" s="309"/>
      <c r="P313" s="301"/>
    </row>
    <row r="314" spans="1:16" ht="12.75" customHeight="1">
      <c r="A314" s="313"/>
      <c r="B314" s="301"/>
      <c r="C314" s="301"/>
      <c r="D314" s="301"/>
      <c r="E314" s="301"/>
      <c r="F314" s="301"/>
      <c r="G314" s="301"/>
      <c r="H314" s="301"/>
      <c r="I314" s="301"/>
      <c r="J314" s="301"/>
      <c r="K314" s="301"/>
      <c r="L314" s="301"/>
      <c r="M314" s="308"/>
      <c r="N314" s="309"/>
      <c r="P314" s="301"/>
    </row>
    <row r="315" spans="1:16" ht="12.75" customHeight="1">
      <c r="A315" s="313"/>
      <c r="B315" s="301"/>
      <c r="C315" s="301"/>
      <c r="D315" s="301"/>
      <c r="E315" s="301"/>
      <c r="F315" s="301"/>
      <c r="G315" s="301"/>
      <c r="H315" s="301"/>
      <c r="I315" s="301"/>
      <c r="J315" s="301"/>
      <c r="K315" s="301"/>
      <c r="L315" s="301"/>
      <c r="M315" s="308"/>
      <c r="N315" s="309"/>
      <c r="P315" s="301"/>
    </row>
    <row r="316" spans="1:16" ht="12.75" customHeight="1">
      <c r="A316" s="313"/>
      <c r="B316" s="301"/>
      <c r="C316" s="301"/>
      <c r="D316" s="301"/>
      <c r="E316" s="301"/>
      <c r="F316" s="301"/>
      <c r="G316" s="301"/>
      <c r="H316" s="301"/>
      <c r="I316" s="301"/>
      <c r="J316" s="301"/>
      <c r="K316" s="301"/>
      <c r="L316" s="301"/>
      <c r="M316" s="308"/>
      <c r="N316" s="309"/>
      <c r="P316" s="301"/>
    </row>
    <row r="317" spans="1:16" ht="12.75" customHeight="1">
      <c r="A317" s="313"/>
      <c r="B317" s="301"/>
      <c r="C317" s="301"/>
      <c r="D317" s="301"/>
      <c r="E317" s="301"/>
      <c r="F317" s="301"/>
      <c r="G317" s="301"/>
      <c r="H317" s="301"/>
      <c r="I317" s="301"/>
      <c r="J317" s="301"/>
      <c r="K317" s="301"/>
      <c r="L317" s="301"/>
      <c r="M317" s="308"/>
      <c r="N317" s="309"/>
      <c r="P317" s="301"/>
    </row>
    <row r="318" spans="1:16" ht="12.75" customHeight="1">
      <c r="A318" s="313"/>
      <c r="B318" s="301"/>
      <c r="C318" s="301"/>
      <c r="D318" s="301"/>
      <c r="E318" s="301"/>
      <c r="F318" s="301"/>
      <c r="G318" s="301"/>
      <c r="H318" s="301"/>
      <c r="I318" s="301"/>
      <c r="J318" s="301"/>
      <c r="K318" s="301"/>
      <c r="L318" s="301"/>
      <c r="M318" s="308"/>
      <c r="N318" s="309"/>
      <c r="P318" s="301"/>
    </row>
    <row r="319" spans="1:16" ht="12.75" customHeight="1">
      <c r="A319" s="313"/>
      <c r="B319" s="301"/>
      <c r="C319" s="301"/>
      <c r="D319" s="301"/>
      <c r="E319" s="301"/>
      <c r="F319" s="301"/>
      <c r="G319" s="301"/>
      <c r="H319" s="301"/>
      <c r="I319" s="301"/>
      <c r="J319" s="301"/>
      <c r="K319" s="301"/>
      <c r="L319" s="301"/>
      <c r="M319" s="308"/>
      <c r="N319" s="309"/>
      <c r="P319" s="301"/>
    </row>
    <row r="320" spans="1:16" ht="12.75" customHeight="1">
      <c r="A320" s="313"/>
      <c r="B320" s="301"/>
      <c r="C320" s="301"/>
      <c r="D320" s="301"/>
      <c r="E320" s="301"/>
      <c r="F320" s="301"/>
      <c r="G320" s="301"/>
      <c r="H320" s="301"/>
      <c r="I320" s="301"/>
      <c r="J320" s="301"/>
      <c r="K320" s="301"/>
      <c r="L320" s="301"/>
      <c r="M320" s="308"/>
      <c r="N320" s="309"/>
      <c r="P320" s="301"/>
    </row>
    <row r="321" spans="1:16" ht="12.75" customHeight="1">
      <c r="A321" s="313"/>
      <c r="B321" s="301"/>
      <c r="C321" s="301"/>
      <c r="D321" s="301"/>
      <c r="E321" s="301"/>
      <c r="F321" s="301"/>
      <c r="G321" s="301"/>
      <c r="H321" s="301"/>
      <c r="I321" s="301"/>
      <c r="J321" s="301"/>
      <c r="K321" s="301"/>
      <c r="L321" s="301"/>
      <c r="M321" s="308"/>
      <c r="N321" s="309"/>
      <c r="P321" s="301"/>
    </row>
    <row r="322" spans="1:16" ht="12.75" customHeight="1">
      <c r="A322" s="313"/>
      <c r="B322" s="301"/>
      <c r="C322" s="301"/>
      <c r="D322" s="301"/>
      <c r="E322" s="301"/>
      <c r="F322" s="301"/>
      <c r="G322" s="301"/>
      <c r="H322" s="301"/>
      <c r="I322" s="301"/>
      <c r="J322" s="301"/>
      <c r="K322" s="301"/>
      <c r="L322" s="301"/>
      <c r="M322" s="308"/>
      <c r="N322" s="309"/>
      <c r="P322" s="301"/>
    </row>
    <row r="323" spans="1:16" ht="12.75" customHeight="1">
      <c r="A323" s="313"/>
      <c r="B323" s="301"/>
      <c r="C323" s="301"/>
      <c r="D323" s="301"/>
      <c r="E323" s="301"/>
      <c r="F323" s="301"/>
      <c r="G323" s="301"/>
      <c r="H323" s="301"/>
      <c r="I323" s="301"/>
      <c r="J323" s="301"/>
      <c r="K323" s="301"/>
      <c r="L323" s="301"/>
      <c r="M323" s="308"/>
      <c r="N323" s="309"/>
      <c r="P323" s="301"/>
    </row>
    <row r="324" spans="1:16" ht="12.75" customHeight="1">
      <c r="A324" s="313"/>
      <c r="B324" s="301"/>
      <c r="C324" s="301"/>
      <c r="D324" s="301"/>
      <c r="E324" s="301"/>
      <c r="F324" s="301"/>
      <c r="G324" s="301"/>
      <c r="H324" s="301"/>
      <c r="I324" s="301"/>
      <c r="J324" s="301"/>
      <c r="K324" s="301"/>
      <c r="L324" s="301"/>
      <c r="M324" s="308"/>
      <c r="N324" s="309"/>
      <c r="P324" s="301"/>
    </row>
    <row r="325" spans="1:16" ht="12.75" customHeight="1">
      <c r="A325" s="313"/>
      <c r="B325" s="301"/>
      <c r="C325" s="301"/>
      <c r="D325" s="301"/>
      <c r="E325" s="301"/>
      <c r="F325" s="301"/>
      <c r="G325" s="301"/>
      <c r="H325" s="301"/>
      <c r="I325" s="301"/>
      <c r="J325" s="301"/>
      <c r="K325" s="301"/>
      <c r="L325" s="301"/>
      <c r="M325" s="308"/>
      <c r="N325" s="309"/>
      <c r="P325" s="301"/>
    </row>
    <row r="326" spans="1:16" ht="12.75" customHeight="1">
      <c r="A326" s="313"/>
      <c r="B326" s="301"/>
      <c r="C326" s="301"/>
      <c r="D326" s="301"/>
      <c r="E326" s="301"/>
      <c r="F326" s="301"/>
      <c r="G326" s="301"/>
      <c r="H326" s="301"/>
      <c r="I326" s="301"/>
      <c r="J326" s="301"/>
      <c r="K326" s="301"/>
      <c r="L326" s="301"/>
      <c r="M326" s="308"/>
      <c r="N326" s="309"/>
      <c r="P326" s="301"/>
    </row>
    <row r="327" spans="1:16" ht="12.75" customHeight="1">
      <c r="A327" s="313"/>
      <c r="B327" s="301"/>
      <c r="C327" s="301"/>
      <c r="D327" s="301"/>
      <c r="E327" s="301"/>
      <c r="F327" s="301"/>
      <c r="G327" s="301"/>
      <c r="H327" s="301"/>
      <c r="I327" s="301"/>
      <c r="J327" s="301"/>
      <c r="K327" s="301"/>
      <c r="L327" s="301"/>
      <c r="M327" s="308"/>
      <c r="N327" s="309"/>
      <c r="P327" s="301"/>
    </row>
    <row r="328" spans="1:16" ht="12.75" customHeight="1">
      <c r="A328" s="313"/>
      <c r="B328" s="301"/>
      <c r="C328" s="301"/>
      <c r="D328" s="301"/>
      <c r="E328" s="301"/>
      <c r="F328" s="301"/>
      <c r="G328" s="301"/>
      <c r="H328" s="301"/>
      <c r="I328" s="301"/>
      <c r="J328" s="301"/>
      <c r="K328" s="301"/>
      <c r="L328" s="301"/>
      <c r="M328" s="308"/>
      <c r="N328" s="309"/>
      <c r="P328" s="301"/>
    </row>
    <row r="329" spans="1:16" ht="12.75" customHeight="1">
      <c r="A329" s="313"/>
      <c r="B329" s="301"/>
      <c r="C329" s="301"/>
      <c r="D329" s="301"/>
      <c r="E329" s="301"/>
      <c r="F329" s="301"/>
      <c r="G329" s="301"/>
      <c r="H329" s="301"/>
      <c r="I329" s="301"/>
      <c r="J329" s="301"/>
      <c r="K329" s="301"/>
      <c r="L329" s="301"/>
      <c r="M329" s="308"/>
      <c r="N329" s="309"/>
      <c r="P329" s="301"/>
    </row>
    <row r="330" spans="1:16" ht="12.75" customHeight="1">
      <c r="A330" s="313"/>
      <c r="B330" s="301"/>
      <c r="C330" s="301"/>
      <c r="D330" s="301"/>
      <c r="E330" s="301"/>
      <c r="F330" s="301"/>
      <c r="G330" s="301"/>
      <c r="H330" s="301"/>
      <c r="I330" s="301"/>
      <c r="J330" s="301"/>
      <c r="K330" s="301"/>
      <c r="L330" s="301"/>
      <c r="M330" s="308"/>
      <c r="N330" s="309"/>
      <c r="P330" s="301"/>
    </row>
    <row r="331" spans="1:16" ht="12.75" customHeight="1">
      <c r="A331" s="313"/>
      <c r="B331" s="301"/>
      <c r="C331" s="301"/>
      <c r="D331" s="301"/>
      <c r="E331" s="301"/>
      <c r="F331" s="301"/>
      <c r="G331" s="301"/>
      <c r="H331" s="301"/>
      <c r="I331" s="301"/>
      <c r="J331" s="301"/>
      <c r="K331" s="301"/>
      <c r="L331" s="301"/>
      <c r="M331" s="308"/>
      <c r="N331" s="309"/>
      <c r="P331" s="301"/>
    </row>
    <row r="332" spans="1:16" ht="12.75" customHeight="1">
      <c r="A332" s="313"/>
      <c r="B332" s="301"/>
      <c r="C332" s="301"/>
      <c r="D332" s="301"/>
      <c r="E332" s="301"/>
      <c r="F332" s="301"/>
      <c r="G332" s="301"/>
      <c r="H332" s="301"/>
      <c r="I332" s="301"/>
      <c r="J332" s="301"/>
      <c r="K332" s="301"/>
      <c r="L332" s="301"/>
      <c r="M332" s="308"/>
      <c r="N332" s="309"/>
      <c r="P332" s="301"/>
    </row>
    <row r="333" spans="1:16" ht="12.75" customHeight="1">
      <c r="A333" s="313"/>
      <c r="B333" s="301"/>
      <c r="C333" s="301"/>
      <c r="D333" s="301"/>
      <c r="E333" s="301"/>
      <c r="F333" s="301"/>
      <c r="G333" s="301"/>
      <c r="H333" s="301"/>
      <c r="I333" s="301"/>
      <c r="J333" s="301"/>
      <c r="K333" s="301"/>
      <c r="L333" s="301"/>
      <c r="M333" s="308"/>
      <c r="N333" s="309"/>
      <c r="P333" s="301"/>
    </row>
    <row r="334" spans="1:16" ht="12.75" customHeight="1">
      <c r="A334" s="313"/>
      <c r="B334" s="301"/>
      <c r="C334" s="301"/>
      <c r="D334" s="301"/>
      <c r="E334" s="301"/>
      <c r="F334" s="301"/>
      <c r="G334" s="301"/>
      <c r="H334" s="301"/>
      <c r="I334" s="301"/>
      <c r="J334" s="301"/>
      <c r="K334" s="301"/>
      <c r="L334" s="301"/>
      <c r="M334" s="308"/>
      <c r="N334" s="309"/>
      <c r="P334" s="301"/>
    </row>
    <row r="335" spans="1:16" ht="12.75" customHeight="1">
      <c r="A335" s="313"/>
      <c r="B335" s="301"/>
      <c r="C335" s="301"/>
      <c r="D335" s="301"/>
      <c r="E335" s="301"/>
      <c r="F335" s="301"/>
      <c r="G335" s="301"/>
      <c r="H335" s="301"/>
      <c r="I335" s="301"/>
      <c r="J335" s="301"/>
      <c r="K335" s="301"/>
      <c r="L335" s="301"/>
      <c r="M335" s="308"/>
      <c r="N335" s="309"/>
      <c r="P335" s="301"/>
    </row>
    <row r="336" spans="1:16" ht="12.75" customHeight="1">
      <c r="A336" s="313"/>
      <c r="B336" s="301"/>
      <c r="C336" s="301"/>
      <c r="D336" s="301"/>
      <c r="E336" s="301"/>
      <c r="F336" s="301"/>
      <c r="G336" s="301"/>
      <c r="H336" s="301"/>
      <c r="I336" s="301"/>
      <c r="J336" s="301"/>
      <c r="K336" s="301"/>
      <c r="L336" s="301"/>
      <c r="M336" s="308"/>
      <c r="N336" s="309"/>
      <c r="P336" s="301"/>
    </row>
    <row r="337" spans="1:16" ht="12.75" customHeight="1">
      <c r="A337" s="313"/>
      <c r="B337" s="301"/>
      <c r="C337" s="301"/>
      <c r="D337" s="301"/>
      <c r="E337" s="301"/>
      <c r="F337" s="301"/>
      <c r="G337" s="301"/>
      <c r="H337" s="301"/>
      <c r="I337" s="301"/>
      <c r="J337" s="301"/>
      <c r="K337" s="301"/>
      <c r="L337" s="301"/>
      <c r="M337" s="308"/>
      <c r="N337" s="309"/>
      <c r="P337" s="301"/>
    </row>
    <row r="338" spans="1:16" ht="12.75" customHeight="1">
      <c r="A338" s="313"/>
      <c r="B338" s="301"/>
      <c r="C338" s="301"/>
      <c r="D338" s="301"/>
      <c r="E338" s="301"/>
      <c r="F338" s="301"/>
      <c r="G338" s="301"/>
      <c r="H338" s="301"/>
      <c r="I338" s="301"/>
      <c r="J338" s="301"/>
      <c r="K338" s="301"/>
      <c r="L338" s="301"/>
      <c r="M338" s="308"/>
      <c r="N338" s="309"/>
      <c r="P338" s="301"/>
    </row>
    <row r="339" spans="1:16" ht="12.75" customHeight="1">
      <c r="A339" s="313"/>
      <c r="B339" s="301"/>
      <c r="C339" s="301"/>
      <c r="D339" s="301"/>
      <c r="E339" s="301"/>
      <c r="F339" s="301"/>
      <c r="G339" s="301"/>
      <c r="H339" s="301"/>
      <c r="I339" s="301"/>
      <c r="J339" s="301"/>
      <c r="K339" s="301"/>
      <c r="L339" s="301"/>
      <c r="M339" s="308"/>
      <c r="N339" s="309"/>
      <c r="P339" s="301"/>
    </row>
    <row r="340" spans="1:16" ht="12.75" customHeight="1">
      <c r="A340" s="313"/>
      <c r="B340" s="301"/>
      <c r="C340" s="301"/>
      <c r="D340" s="301"/>
      <c r="E340" s="301"/>
      <c r="F340" s="301"/>
      <c r="G340" s="301"/>
      <c r="H340" s="301"/>
      <c r="I340" s="301"/>
      <c r="J340" s="301"/>
      <c r="K340" s="301"/>
      <c r="L340" s="301"/>
      <c r="M340" s="308"/>
      <c r="N340" s="309"/>
      <c r="P340" s="301"/>
    </row>
    <row r="341" spans="1:16" ht="12.75" customHeight="1">
      <c r="A341" s="313"/>
      <c r="B341" s="301"/>
      <c r="C341" s="301"/>
      <c r="D341" s="301"/>
      <c r="E341" s="301"/>
      <c r="F341" s="301"/>
      <c r="G341" s="301"/>
      <c r="H341" s="301"/>
      <c r="I341" s="301"/>
      <c r="J341" s="301"/>
      <c r="K341" s="301"/>
      <c r="L341" s="301"/>
      <c r="M341" s="308"/>
      <c r="N341" s="309"/>
      <c r="P341" s="301"/>
    </row>
    <row r="342" spans="1:16" ht="12.75" customHeight="1">
      <c r="A342" s="313"/>
      <c r="B342" s="301"/>
      <c r="C342" s="301"/>
      <c r="D342" s="301"/>
      <c r="E342" s="301"/>
      <c r="F342" s="301"/>
      <c r="G342" s="301"/>
      <c r="H342" s="301"/>
      <c r="I342" s="301"/>
      <c r="J342" s="301"/>
      <c r="K342" s="301"/>
      <c r="L342" s="301"/>
      <c r="M342" s="308"/>
      <c r="N342" s="309"/>
      <c r="P342" s="301"/>
    </row>
    <row r="343" spans="1:16" ht="12.75" customHeight="1">
      <c r="A343" s="313"/>
      <c r="B343" s="301"/>
      <c r="C343" s="301"/>
      <c r="D343" s="301"/>
      <c r="E343" s="301"/>
      <c r="F343" s="301"/>
      <c r="G343" s="301"/>
      <c r="H343" s="301"/>
      <c r="I343" s="301"/>
      <c r="J343" s="301"/>
      <c r="K343" s="301"/>
      <c r="L343" s="301"/>
      <c r="M343" s="308"/>
      <c r="N343" s="309"/>
      <c r="P343" s="301"/>
    </row>
    <row r="344" spans="1:16" ht="12.75" customHeight="1">
      <c r="A344" s="313"/>
      <c r="B344" s="301"/>
      <c r="C344" s="301"/>
      <c r="D344" s="301"/>
      <c r="E344" s="301"/>
      <c r="F344" s="301"/>
      <c r="G344" s="301"/>
      <c r="H344" s="301"/>
      <c r="I344" s="301"/>
      <c r="J344" s="301"/>
      <c r="K344" s="301"/>
      <c r="L344" s="301"/>
      <c r="M344" s="308"/>
      <c r="N344" s="309"/>
      <c r="P344" s="301"/>
    </row>
    <row r="345" spans="1:16" ht="12.75" customHeight="1">
      <c r="A345" s="313"/>
      <c r="B345" s="301"/>
      <c r="C345" s="301"/>
      <c r="D345" s="301"/>
      <c r="E345" s="301"/>
      <c r="F345" s="301"/>
      <c r="G345" s="301"/>
      <c r="H345" s="301"/>
      <c r="I345" s="301"/>
      <c r="J345" s="301"/>
      <c r="K345" s="301"/>
      <c r="L345" s="301"/>
      <c r="M345" s="308"/>
      <c r="N345" s="309"/>
      <c r="P345" s="301"/>
    </row>
    <row r="346" spans="1:16" ht="12.75" customHeight="1">
      <c r="A346" s="313"/>
      <c r="B346" s="301"/>
      <c r="C346" s="301"/>
      <c r="D346" s="301"/>
      <c r="E346" s="301"/>
      <c r="F346" s="301"/>
      <c r="G346" s="301"/>
      <c r="H346" s="301"/>
      <c r="I346" s="301"/>
      <c r="J346" s="301"/>
      <c r="K346" s="301"/>
      <c r="L346" s="301"/>
      <c r="M346" s="308"/>
      <c r="N346" s="309"/>
      <c r="P346" s="301"/>
    </row>
    <row r="347" spans="1:16" ht="12.75" customHeight="1">
      <c r="A347" s="313"/>
      <c r="B347" s="301"/>
      <c r="C347" s="301"/>
      <c r="D347" s="301"/>
      <c r="E347" s="301"/>
      <c r="F347" s="301"/>
      <c r="G347" s="301"/>
      <c r="H347" s="301"/>
      <c r="I347" s="301"/>
      <c r="J347" s="301"/>
      <c r="K347" s="301"/>
      <c r="L347" s="301"/>
      <c r="M347" s="308"/>
      <c r="N347" s="309"/>
      <c r="P347" s="301"/>
    </row>
    <row r="348" spans="1:16" ht="12.75" customHeight="1">
      <c r="A348" s="313"/>
      <c r="B348" s="301"/>
      <c r="C348" s="301"/>
      <c r="D348" s="301"/>
      <c r="E348" s="301"/>
      <c r="F348" s="301"/>
      <c r="G348" s="301"/>
      <c r="H348" s="301"/>
      <c r="I348" s="301"/>
      <c r="J348" s="301"/>
      <c r="K348" s="301"/>
      <c r="L348" s="301"/>
      <c r="M348" s="308"/>
      <c r="N348" s="309"/>
      <c r="P348" s="301"/>
    </row>
    <row r="349" spans="1:16" ht="12.75" customHeight="1">
      <c r="A349" s="313"/>
      <c r="B349" s="301"/>
      <c r="C349" s="301"/>
      <c r="D349" s="301"/>
      <c r="E349" s="301"/>
      <c r="F349" s="301"/>
      <c r="G349" s="301"/>
      <c r="H349" s="301"/>
      <c r="I349" s="301"/>
      <c r="J349" s="301"/>
      <c r="K349" s="301"/>
      <c r="L349" s="301"/>
      <c r="M349" s="308"/>
      <c r="N349" s="309"/>
      <c r="P349" s="301"/>
    </row>
    <row r="350" spans="1:16" ht="12.75" customHeight="1">
      <c r="A350" s="313"/>
      <c r="B350" s="301"/>
      <c r="C350" s="301"/>
      <c r="D350" s="301"/>
      <c r="E350" s="301"/>
      <c r="F350" s="301"/>
      <c r="G350" s="301"/>
      <c r="H350" s="301"/>
      <c r="I350" s="301"/>
      <c r="J350" s="301"/>
      <c r="K350" s="301"/>
      <c r="L350" s="301"/>
      <c r="M350" s="308"/>
      <c r="N350" s="309"/>
      <c r="P350" s="301"/>
    </row>
    <row r="351" spans="1:16" ht="12.75" customHeight="1">
      <c r="A351" s="313"/>
      <c r="B351" s="301"/>
      <c r="C351" s="301"/>
      <c r="D351" s="301"/>
      <c r="E351" s="301"/>
      <c r="F351" s="301"/>
      <c r="G351" s="301"/>
      <c r="H351" s="301"/>
      <c r="I351" s="301"/>
      <c r="J351" s="301"/>
      <c r="K351" s="301"/>
      <c r="L351" s="301"/>
      <c r="M351" s="308"/>
      <c r="N351" s="309"/>
      <c r="P351" s="301"/>
    </row>
    <row r="352" spans="1:16" ht="12.75" customHeight="1">
      <c r="A352" s="313"/>
      <c r="B352" s="301"/>
      <c r="C352" s="301"/>
      <c r="D352" s="301"/>
      <c r="E352" s="301"/>
      <c r="F352" s="301"/>
      <c r="G352" s="301"/>
      <c r="H352" s="301"/>
      <c r="I352" s="301"/>
      <c r="J352" s="301"/>
      <c r="K352" s="301"/>
      <c r="L352" s="301"/>
      <c r="M352" s="308"/>
      <c r="N352" s="309"/>
      <c r="P352" s="301"/>
    </row>
    <row r="353" spans="1:16" ht="12.75" customHeight="1">
      <c r="A353" s="313"/>
      <c r="B353" s="301"/>
      <c r="C353" s="301"/>
      <c r="D353" s="301"/>
      <c r="E353" s="301"/>
      <c r="F353" s="301"/>
      <c r="G353" s="301"/>
      <c r="H353" s="301"/>
      <c r="I353" s="301"/>
      <c r="J353" s="301"/>
      <c r="K353" s="301"/>
      <c r="L353" s="301"/>
      <c r="M353" s="308"/>
      <c r="N353" s="309"/>
      <c r="P353" s="301"/>
    </row>
    <row r="354" spans="1:16" ht="12.75" customHeight="1">
      <c r="A354" s="313"/>
      <c r="B354" s="301"/>
      <c r="C354" s="301"/>
      <c r="D354" s="301"/>
      <c r="E354" s="301"/>
      <c r="F354" s="301"/>
      <c r="G354" s="301"/>
      <c r="H354" s="301"/>
      <c r="I354" s="301"/>
      <c r="J354" s="301"/>
      <c r="K354" s="301"/>
      <c r="L354" s="301"/>
      <c r="M354" s="308"/>
      <c r="N354" s="309"/>
      <c r="P354" s="301"/>
    </row>
    <row r="355" spans="1:16" ht="12.75" customHeight="1">
      <c r="A355" s="313"/>
      <c r="B355" s="301"/>
      <c r="C355" s="301"/>
      <c r="D355" s="301"/>
      <c r="E355" s="301"/>
      <c r="F355" s="301"/>
      <c r="G355" s="301"/>
      <c r="H355" s="301"/>
      <c r="I355" s="301"/>
      <c r="J355" s="301"/>
      <c r="K355" s="301"/>
      <c r="L355" s="301"/>
      <c r="M355" s="308"/>
      <c r="N355" s="309"/>
      <c r="P355" s="301"/>
    </row>
    <row r="356" spans="1:16" ht="12.75" customHeight="1">
      <c r="A356" s="313"/>
      <c r="B356" s="301"/>
      <c r="C356" s="301"/>
      <c r="D356" s="301"/>
      <c r="E356" s="301"/>
      <c r="F356" s="301"/>
      <c r="G356" s="301"/>
      <c r="H356" s="301"/>
      <c r="I356" s="301"/>
      <c r="J356" s="301"/>
      <c r="K356" s="301"/>
      <c r="L356" s="301"/>
      <c r="M356" s="308"/>
      <c r="N356" s="309"/>
      <c r="P356" s="301"/>
    </row>
    <row r="357" spans="1:16" ht="12.75" customHeight="1">
      <c r="A357" s="313"/>
      <c r="B357" s="301"/>
      <c r="C357" s="301"/>
      <c r="D357" s="301"/>
      <c r="E357" s="301"/>
      <c r="F357" s="301"/>
      <c r="G357" s="301"/>
      <c r="H357" s="301"/>
      <c r="I357" s="301"/>
      <c r="J357" s="301"/>
      <c r="K357" s="301"/>
      <c r="L357" s="301"/>
      <c r="M357" s="308"/>
      <c r="N357" s="309"/>
      <c r="P357" s="301"/>
    </row>
    <row r="358" spans="1:16" ht="12.75" customHeight="1">
      <c r="A358" s="313"/>
      <c r="B358" s="301"/>
      <c r="C358" s="301"/>
      <c r="D358" s="301"/>
      <c r="E358" s="301"/>
      <c r="F358" s="301"/>
      <c r="G358" s="301"/>
      <c r="H358" s="301"/>
      <c r="I358" s="301"/>
      <c r="J358" s="301"/>
      <c r="K358" s="301"/>
      <c r="L358" s="301"/>
      <c r="M358" s="308"/>
      <c r="N358" s="309"/>
      <c r="P358" s="301"/>
    </row>
    <row r="359" spans="1:16" ht="12.75" customHeight="1">
      <c r="A359" s="313"/>
      <c r="B359" s="301"/>
      <c r="C359" s="301"/>
      <c r="D359" s="301"/>
      <c r="E359" s="301"/>
      <c r="F359" s="301"/>
      <c r="G359" s="301"/>
      <c r="H359" s="301"/>
      <c r="I359" s="301"/>
      <c r="J359" s="301"/>
      <c r="K359" s="301"/>
      <c r="L359" s="301"/>
      <c r="M359" s="308"/>
      <c r="N359" s="309"/>
      <c r="P359" s="301"/>
    </row>
    <row r="360" spans="1:16" ht="12.75" customHeight="1">
      <c r="A360" s="313"/>
      <c r="B360" s="301"/>
      <c r="C360" s="301"/>
      <c r="D360" s="301"/>
      <c r="E360" s="301"/>
      <c r="F360" s="301"/>
      <c r="G360" s="301"/>
      <c r="H360" s="301"/>
      <c r="I360" s="301"/>
      <c r="J360" s="301"/>
      <c r="K360" s="301"/>
      <c r="L360" s="301"/>
      <c r="M360" s="308"/>
      <c r="N360" s="309"/>
      <c r="P360" s="301"/>
    </row>
    <row r="361" spans="1:16" ht="12.75" customHeight="1">
      <c r="A361" s="313"/>
      <c r="B361" s="301"/>
      <c r="C361" s="301"/>
      <c r="D361" s="301"/>
      <c r="E361" s="301"/>
      <c r="F361" s="301"/>
      <c r="G361" s="301"/>
      <c r="H361" s="301"/>
      <c r="I361" s="301"/>
      <c r="J361" s="301"/>
      <c r="K361" s="301"/>
      <c r="L361" s="301"/>
      <c r="M361" s="308"/>
      <c r="N361" s="309"/>
      <c r="P361" s="301"/>
    </row>
    <row r="362" spans="1:16" ht="12.75" customHeight="1">
      <c r="A362" s="313"/>
      <c r="B362" s="301"/>
      <c r="C362" s="301"/>
      <c r="D362" s="301"/>
      <c r="E362" s="301"/>
      <c r="F362" s="301"/>
      <c r="G362" s="301"/>
      <c r="H362" s="301"/>
      <c r="I362" s="301"/>
      <c r="J362" s="301"/>
      <c r="K362" s="301"/>
      <c r="L362" s="301"/>
      <c r="M362" s="308"/>
      <c r="N362" s="309"/>
      <c r="P362" s="301"/>
    </row>
    <row r="363" spans="1:16" ht="12.75" customHeight="1">
      <c r="A363" s="313"/>
      <c r="B363" s="301"/>
      <c r="C363" s="301"/>
      <c r="D363" s="301"/>
      <c r="E363" s="301"/>
      <c r="F363" s="301"/>
      <c r="G363" s="301"/>
      <c r="H363" s="301"/>
      <c r="I363" s="301"/>
      <c r="J363" s="301"/>
      <c r="K363" s="301"/>
      <c r="L363" s="301"/>
      <c r="M363" s="308"/>
      <c r="N363" s="309"/>
      <c r="P363" s="301"/>
    </row>
    <row r="364" spans="1:16" ht="12.75" customHeight="1">
      <c r="A364" s="313"/>
      <c r="B364" s="301"/>
      <c r="C364" s="301"/>
      <c r="D364" s="301"/>
      <c r="E364" s="301"/>
      <c r="F364" s="301"/>
      <c r="G364" s="301"/>
      <c r="H364" s="301"/>
      <c r="I364" s="301"/>
      <c r="J364" s="301"/>
      <c r="K364" s="301"/>
      <c r="L364" s="301"/>
      <c r="M364" s="308"/>
      <c r="N364" s="309"/>
      <c r="P364" s="301"/>
    </row>
    <row r="365" spans="1:16" ht="12.75" customHeight="1">
      <c r="A365" s="313"/>
      <c r="B365" s="301"/>
      <c r="C365" s="301"/>
      <c r="D365" s="301"/>
      <c r="E365" s="301"/>
      <c r="F365" s="301"/>
      <c r="G365" s="301"/>
      <c r="H365" s="301"/>
      <c r="I365" s="301"/>
      <c r="J365" s="301"/>
      <c r="K365" s="301"/>
      <c r="L365" s="301"/>
      <c r="M365" s="308"/>
      <c r="N365" s="309"/>
      <c r="P365" s="301"/>
    </row>
    <row r="366" spans="1:16" ht="12.75" customHeight="1">
      <c r="A366" s="313"/>
      <c r="B366" s="301"/>
      <c r="C366" s="301"/>
      <c r="D366" s="301"/>
      <c r="E366" s="301"/>
      <c r="F366" s="301"/>
      <c r="G366" s="301"/>
      <c r="H366" s="301"/>
      <c r="I366" s="301"/>
      <c r="J366" s="301"/>
      <c r="K366" s="301"/>
      <c r="L366" s="301"/>
      <c r="M366" s="308"/>
      <c r="N366" s="309"/>
      <c r="P366" s="301"/>
    </row>
    <row r="367" spans="1:16" ht="12.75" customHeight="1">
      <c r="A367" s="313"/>
      <c r="B367" s="301"/>
      <c r="C367" s="301"/>
      <c r="D367" s="301"/>
      <c r="E367" s="301"/>
      <c r="F367" s="301"/>
      <c r="G367" s="301"/>
      <c r="H367" s="301"/>
      <c r="I367" s="301"/>
      <c r="J367" s="301"/>
      <c r="K367" s="301"/>
      <c r="L367" s="301"/>
      <c r="M367" s="308"/>
      <c r="N367" s="309"/>
      <c r="P367" s="301"/>
    </row>
    <row r="368" spans="1:16" ht="12.75" customHeight="1">
      <c r="A368" s="313"/>
      <c r="B368" s="301"/>
      <c r="C368" s="301"/>
      <c r="D368" s="301"/>
      <c r="E368" s="301"/>
      <c r="F368" s="301"/>
      <c r="G368" s="301"/>
      <c r="H368" s="301"/>
      <c r="I368" s="301"/>
      <c r="J368" s="301"/>
      <c r="K368" s="301"/>
      <c r="L368" s="301"/>
      <c r="M368" s="308"/>
      <c r="N368" s="309"/>
      <c r="P368" s="301"/>
    </row>
    <row r="369" spans="1:16" ht="12.75" customHeight="1">
      <c r="A369" s="313"/>
      <c r="B369" s="301"/>
      <c r="C369" s="301"/>
      <c r="D369" s="301"/>
      <c r="E369" s="301"/>
      <c r="F369" s="301"/>
      <c r="G369" s="301"/>
      <c r="H369" s="301"/>
      <c r="I369" s="301"/>
      <c r="J369" s="301"/>
      <c r="K369" s="301"/>
      <c r="L369" s="301"/>
      <c r="M369" s="308"/>
      <c r="N369" s="309"/>
      <c r="P369" s="301"/>
    </row>
    <row r="370" spans="1:16" ht="12.75" customHeight="1">
      <c r="A370" s="313"/>
      <c r="B370" s="301"/>
      <c r="C370" s="301"/>
      <c r="D370" s="301"/>
      <c r="E370" s="301"/>
      <c r="F370" s="301"/>
      <c r="G370" s="301"/>
      <c r="H370" s="301"/>
      <c r="I370" s="301"/>
      <c r="J370" s="301"/>
      <c r="K370" s="301"/>
      <c r="L370" s="301"/>
      <c r="M370" s="308"/>
      <c r="N370" s="309"/>
      <c r="P370" s="301"/>
    </row>
    <row r="371" spans="1:16" ht="12.75" customHeight="1">
      <c r="A371" s="313"/>
      <c r="B371" s="301"/>
      <c r="C371" s="301"/>
      <c r="D371" s="301"/>
      <c r="E371" s="301"/>
      <c r="F371" s="301"/>
      <c r="G371" s="301"/>
      <c r="H371" s="301"/>
      <c r="I371" s="301"/>
      <c r="J371" s="301"/>
      <c r="K371" s="301"/>
      <c r="L371" s="301"/>
      <c r="M371" s="308"/>
      <c r="N371" s="309"/>
      <c r="P371" s="301"/>
    </row>
    <row r="372" spans="1:16" ht="12.75" customHeight="1">
      <c r="A372" s="313"/>
      <c r="B372" s="301"/>
      <c r="C372" s="301"/>
      <c r="D372" s="301"/>
      <c r="E372" s="301"/>
      <c r="F372" s="301"/>
      <c r="G372" s="301"/>
      <c r="H372" s="301"/>
      <c r="I372" s="301"/>
      <c r="J372" s="301"/>
      <c r="K372" s="301"/>
      <c r="L372" s="301"/>
      <c r="M372" s="308"/>
      <c r="N372" s="309"/>
      <c r="P372" s="301"/>
    </row>
    <row r="373" spans="1:16" ht="12.75" customHeight="1">
      <c r="A373" s="313"/>
      <c r="B373" s="301"/>
      <c r="C373" s="301"/>
      <c r="D373" s="301"/>
      <c r="E373" s="301"/>
      <c r="F373" s="301"/>
      <c r="G373" s="301"/>
      <c r="H373" s="301"/>
      <c r="I373" s="301"/>
      <c r="J373" s="301"/>
      <c r="K373" s="301"/>
      <c r="L373" s="301"/>
      <c r="M373" s="308"/>
      <c r="N373" s="309"/>
      <c r="P373" s="301"/>
    </row>
    <row r="374" spans="1:16" ht="12.75" customHeight="1">
      <c r="A374" s="313"/>
      <c r="B374" s="301"/>
      <c r="C374" s="301"/>
      <c r="D374" s="301"/>
      <c r="E374" s="301"/>
      <c r="F374" s="301"/>
      <c r="G374" s="301"/>
      <c r="H374" s="301"/>
      <c r="I374" s="301"/>
      <c r="J374" s="301"/>
      <c r="K374" s="301"/>
      <c r="L374" s="301"/>
      <c r="M374" s="308"/>
      <c r="N374" s="309"/>
      <c r="P374" s="301"/>
    </row>
    <row r="375" spans="1:16" ht="12.75" customHeight="1">
      <c r="A375" s="313"/>
      <c r="B375" s="301"/>
      <c r="C375" s="301"/>
      <c r="D375" s="301"/>
      <c r="E375" s="301"/>
      <c r="F375" s="301"/>
      <c r="G375" s="301"/>
      <c r="H375" s="301"/>
      <c r="I375" s="301"/>
      <c r="J375" s="301"/>
      <c r="K375" s="301"/>
      <c r="L375" s="301"/>
      <c r="M375" s="308"/>
      <c r="N375" s="309"/>
      <c r="P375" s="301"/>
    </row>
    <row r="376" spans="1:16" ht="12.75" customHeight="1">
      <c r="A376" s="313"/>
      <c r="B376" s="301"/>
      <c r="C376" s="301"/>
      <c r="D376" s="301"/>
      <c r="E376" s="301"/>
      <c r="F376" s="301"/>
      <c r="G376" s="301"/>
      <c r="H376" s="301"/>
      <c r="I376" s="301"/>
      <c r="J376" s="301"/>
      <c r="K376" s="301"/>
      <c r="L376" s="301"/>
      <c r="M376" s="308"/>
      <c r="N376" s="309"/>
      <c r="P376" s="301"/>
    </row>
    <row r="377" spans="1:16" ht="12.75" customHeight="1">
      <c r="A377" s="313"/>
      <c r="B377" s="301"/>
      <c r="C377" s="301"/>
      <c r="D377" s="301"/>
      <c r="E377" s="301"/>
      <c r="F377" s="301"/>
      <c r="G377" s="301"/>
      <c r="H377" s="301"/>
      <c r="I377" s="301"/>
      <c r="J377" s="301"/>
      <c r="K377" s="301"/>
      <c r="L377" s="301"/>
      <c r="M377" s="308"/>
      <c r="N377" s="309"/>
      <c r="P377" s="301"/>
    </row>
    <row r="378" spans="1:16" ht="12.75" customHeight="1">
      <c r="A378" s="313"/>
      <c r="B378" s="301"/>
      <c r="C378" s="301"/>
      <c r="D378" s="301"/>
      <c r="E378" s="301"/>
      <c r="F378" s="301"/>
      <c r="G378" s="301"/>
      <c r="H378" s="301"/>
      <c r="I378" s="301"/>
      <c r="J378" s="301"/>
      <c r="K378" s="301"/>
      <c r="L378" s="301"/>
      <c r="M378" s="308"/>
      <c r="N378" s="309"/>
      <c r="P378" s="301"/>
    </row>
    <row r="379" spans="1:16" ht="12.75" customHeight="1">
      <c r="A379" s="313"/>
      <c r="B379" s="301"/>
      <c r="C379" s="301"/>
      <c r="D379" s="301"/>
      <c r="E379" s="301"/>
      <c r="F379" s="301"/>
      <c r="G379" s="301"/>
      <c r="H379" s="301"/>
      <c r="I379" s="301"/>
      <c r="J379" s="301"/>
      <c r="K379" s="301"/>
      <c r="L379" s="301"/>
      <c r="M379" s="308"/>
      <c r="N379" s="309"/>
      <c r="P379" s="301"/>
    </row>
    <row r="380" spans="1:16" ht="12.75" customHeight="1">
      <c r="A380" s="313"/>
      <c r="B380" s="301"/>
      <c r="C380" s="301"/>
      <c r="D380" s="301"/>
      <c r="E380" s="301"/>
      <c r="F380" s="301"/>
      <c r="G380" s="301"/>
      <c r="H380" s="301"/>
      <c r="I380" s="301"/>
      <c r="J380" s="301"/>
      <c r="K380" s="301"/>
      <c r="L380" s="301"/>
      <c r="M380" s="308"/>
      <c r="N380" s="309"/>
      <c r="P380" s="301"/>
    </row>
    <row r="381" spans="1:16" ht="12.75" customHeight="1">
      <c r="A381" s="313"/>
      <c r="B381" s="301"/>
      <c r="C381" s="301"/>
      <c r="D381" s="301"/>
      <c r="E381" s="301"/>
      <c r="F381" s="301"/>
      <c r="G381" s="301"/>
      <c r="H381" s="301"/>
      <c r="I381" s="301"/>
      <c r="J381" s="301"/>
      <c r="K381" s="301"/>
      <c r="L381" s="301"/>
      <c r="M381" s="308"/>
      <c r="N381" s="309"/>
      <c r="P381" s="301"/>
    </row>
    <row r="382" spans="1:16" ht="12.75" customHeight="1">
      <c r="A382" s="313"/>
      <c r="B382" s="301"/>
      <c r="C382" s="301"/>
      <c r="D382" s="301"/>
      <c r="E382" s="301"/>
      <c r="F382" s="301"/>
      <c r="G382" s="301"/>
      <c r="H382" s="301"/>
      <c r="I382" s="301"/>
      <c r="J382" s="301"/>
      <c r="K382" s="301"/>
      <c r="L382" s="301"/>
      <c r="M382" s="308"/>
      <c r="N382" s="309"/>
      <c r="P382" s="301"/>
    </row>
    <row r="383" spans="1:16" ht="12.75" customHeight="1">
      <c r="A383" s="313"/>
      <c r="B383" s="301"/>
      <c r="C383" s="301"/>
      <c r="D383" s="301"/>
      <c r="E383" s="301"/>
      <c r="F383" s="301"/>
      <c r="G383" s="301"/>
      <c r="H383" s="301"/>
      <c r="I383" s="301"/>
      <c r="J383" s="301"/>
      <c r="K383" s="301"/>
      <c r="L383" s="301"/>
      <c r="M383" s="308"/>
      <c r="N383" s="309"/>
      <c r="P383" s="301"/>
    </row>
    <row r="384" spans="1:16" ht="12.75" customHeight="1">
      <c r="A384" s="313"/>
      <c r="B384" s="301"/>
      <c r="C384" s="301"/>
      <c r="D384" s="301"/>
      <c r="E384" s="301"/>
      <c r="F384" s="301"/>
      <c r="G384" s="301"/>
      <c r="H384" s="301"/>
      <c r="I384" s="301"/>
      <c r="J384" s="301"/>
      <c r="K384" s="301"/>
      <c r="L384" s="301"/>
      <c r="M384" s="308"/>
      <c r="N384" s="309"/>
      <c r="P384" s="301"/>
    </row>
    <row r="385" spans="1:16" ht="12.75" customHeight="1">
      <c r="A385" s="313"/>
      <c r="B385" s="301"/>
      <c r="C385" s="301"/>
      <c r="D385" s="301"/>
      <c r="E385" s="301"/>
      <c r="F385" s="301"/>
      <c r="G385" s="301"/>
      <c r="H385" s="301"/>
      <c r="I385" s="301"/>
      <c r="J385" s="301"/>
      <c r="K385" s="301"/>
      <c r="L385" s="301"/>
      <c r="M385" s="308"/>
      <c r="N385" s="309"/>
      <c r="P385" s="301"/>
    </row>
    <row r="386" spans="1:16" ht="12.75" customHeight="1">
      <c r="A386" s="313"/>
      <c r="B386" s="301"/>
      <c r="C386" s="301"/>
      <c r="D386" s="301"/>
      <c r="E386" s="301"/>
      <c r="F386" s="301"/>
      <c r="G386" s="301"/>
      <c r="H386" s="301"/>
      <c r="I386" s="301"/>
      <c r="J386" s="301"/>
      <c r="K386" s="301"/>
      <c r="L386" s="301"/>
      <c r="M386" s="308"/>
      <c r="N386" s="309"/>
      <c r="P386" s="301"/>
    </row>
    <row r="387" spans="1:16" ht="12.75" customHeight="1">
      <c r="A387" s="313"/>
      <c r="B387" s="301"/>
      <c r="C387" s="301"/>
      <c r="D387" s="301"/>
      <c r="E387" s="301"/>
      <c r="F387" s="301"/>
      <c r="G387" s="301"/>
      <c r="H387" s="301"/>
      <c r="I387" s="301"/>
      <c r="J387" s="301"/>
      <c r="K387" s="301"/>
      <c r="L387" s="301"/>
      <c r="M387" s="308"/>
      <c r="N387" s="309"/>
      <c r="P387" s="301"/>
    </row>
    <row r="388" spans="1:16" ht="12.75" customHeight="1">
      <c r="A388" s="313"/>
      <c r="B388" s="301"/>
      <c r="C388" s="301"/>
      <c r="D388" s="301"/>
      <c r="E388" s="301"/>
      <c r="F388" s="301"/>
      <c r="G388" s="301"/>
      <c r="H388" s="301"/>
      <c r="I388" s="301"/>
      <c r="J388" s="301"/>
      <c r="K388" s="301"/>
      <c r="L388" s="301"/>
      <c r="M388" s="308"/>
      <c r="N388" s="309"/>
      <c r="P388" s="301"/>
    </row>
    <row r="389" spans="1:16" ht="12.75" customHeight="1">
      <c r="A389" s="313"/>
      <c r="B389" s="301"/>
      <c r="C389" s="301"/>
      <c r="D389" s="301"/>
      <c r="E389" s="301"/>
      <c r="F389" s="301"/>
      <c r="G389" s="301"/>
      <c r="H389" s="301"/>
      <c r="I389" s="301"/>
      <c r="J389" s="301"/>
      <c r="K389" s="301"/>
      <c r="L389" s="301"/>
      <c r="M389" s="308"/>
      <c r="N389" s="309"/>
      <c r="P389" s="301"/>
    </row>
    <row r="390" spans="1:16" ht="12.75" customHeight="1">
      <c r="A390" s="313"/>
      <c r="B390" s="301"/>
      <c r="C390" s="301"/>
      <c r="D390" s="301"/>
      <c r="E390" s="301"/>
      <c r="F390" s="301"/>
      <c r="G390" s="301"/>
      <c r="H390" s="301"/>
      <c r="I390" s="301"/>
      <c r="J390" s="301"/>
      <c r="K390" s="301"/>
      <c r="L390" s="301"/>
      <c r="M390" s="308"/>
      <c r="N390" s="309"/>
      <c r="P390" s="301"/>
    </row>
    <row r="391" spans="1:16" ht="12.75" customHeight="1">
      <c r="A391" s="313"/>
      <c r="B391" s="301"/>
      <c r="C391" s="301"/>
      <c r="D391" s="301"/>
      <c r="E391" s="301"/>
      <c r="F391" s="301"/>
      <c r="G391" s="301"/>
      <c r="H391" s="301"/>
      <c r="I391" s="301"/>
      <c r="J391" s="301"/>
      <c r="K391" s="301"/>
      <c r="L391" s="301"/>
      <c r="M391" s="308"/>
      <c r="N391" s="309"/>
      <c r="P391" s="301"/>
    </row>
    <row r="392" spans="1:16" ht="12.75" customHeight="1">
      <c r="A392" s="313"/>
      <c r="B392" s="301"/>
      <c r="C392" s="301"/>
      <c r="D392" s="301"/>
      <c r="E392" s="301"/>
      <c r="F392" s="301"/>
      <c r="G392" s="301"/>
      <c r="H392" s="301"/>
      <c r="I392" s="301"/>
      <c r="J392" s="301"/>
      <c r="K392" s="301"/>
      <c r="L392" s="301"/>
      <c r="M392" s="308"/>
      <c r="N392" s="309"/>
      <c r="P392" s="301"/>
    </row>
    <row r="393" spans="1:16" ht="12.75" customHeight="1">
      <c r="A393" s="313"/>
      <c r="B393" s="301"/>
      <c r="C393" s="301"/>
      <c r="D393" s="301"/>
      <c r="E393" s="301"/>
      <c r="F393" s="301"/>
      <c r="G393" s="301"/>
      <c r="H393" s="301"/>
      <c r="I393" s="301"/>
      <c r="J393" s="301"/>
      <c r="K393" s="301"/>
      <c r="L393" s="301"/>
      <c r="M393" s="308"/>
      <c r="N393" s="309"/>
      <c r="P393" s="301"/>
    </row>
    <row r="394" spans="1:16" ht="12.75" customHeight="1">
      <c r="A394" s="313"/>
      <c r="B394" s="301"/>
      <c r="C394" s="301"/>
      <c r="D394" s="301"/>
      <c r="E394" s="301"/>
      <c r="F394" s="301"/>
      <c r="G394" s="301"/>
      <c r="H394" s="301"/>
      <c r="I394" s="301"/>
      <c r="J394" s="301"/>
      <c r="K394" s="301"/>
      <c r="L394" s="301"/>
      <c r="M394" s="308"/>
      <c r="N394" s="309"/>
      <c r="P394" s="301"/>
    </row>
    <row r="395" spans="1:16" ht="12.75" customHeight="1">
      <c r="A395" s="313"/>
      <c r="B395" s="301"/>
      <c r="C395" s="301"/>
      <c r="D395" s="301"/>
      <c r="E395" s="301"/>
      <c r="F395" s="301"/>
      <c r="G395" s="301"/>
      <c r="H395" s="301"/>
      <c r="I395" s="301"/>
      <c r="J395" s="301"/>
      <c r="K395" s="301"/>
      <c r="L395" s="301"/>
      <c r="M395" s="308"/>
      <c r="N395" s="309"/>
      <c r="P395" s="301"/>
    </row>
    <row r="396" spans="1:16" ht="12.75" customHeight="1">
      <c r="A396" s="313"/>
      <c r="B396" s="301"/>
      <c r="C396" s="301"/>
      <c r="D396" s="301"/>
      <c r="E396" s="301"/>
      <c r="F396" s="301"/>
      <c r="G396" s="301"/>
      <c r="H396" s="301"/>
      <c r="I396" s="301"/>
      <c r="J396" s="301"/>
      <c r="K396" s="301"/>
      <c r="L396" s="301"/>
      <c r="M396" s="308"/>
      <c r="N396" s="309"/>
      <c r="P396" s="301"/>
    </row>
    <row r="397" spans="1:16" ht="12.75" customHeight="1">
      <c r="A397" s="313"/>
      <c r="B397" s="301"/>
      <c r="C397" s="301"/>
      <c r="D397" s="301"/>
      <c r="E397" s="301"/>
      <c r="F397" s="301"/>
      <c r="G397" s="301"/>
      <c r="H397" s="301"/>
      <c r="I397" s="301"/>
      <c r="J397" s="301"/>
      <c r="K397" s="301"/>
      <c r="L397" s="301"/>
      <c r="M397" s="308"/>
      <c r="N397" s="309"/>
      <c r="P397" s="301"/>
    </row>
    <row r="398" spans="1:16" ht="12.75" customHeight="1">
      <c r="A398" s="313"/>
      <c r="B398" s="301"/>
      <c r="C398" s="301"/>
      <c r="D398" s="301"/>
      <c r="E398" s="301"/>
      <c r="F398" s="301"/>
      <c r="G398" s="301"/>
      <c r="H398" s="301"/>
      <c r="I398" s="301"/>
      <c r="J398" s="301"/>
      <c r="K398" s="301"/>
      <c r="L398" s="301"/>
      <c r="M398" s="308"/>
      <c r="N398" s="309"/>
      <c r="P398" s="301"/>
    </row>
    <row r="399" spans="1:16" ht="12.75" customHeight="1">
      <c r="A399" s="313"/>
      <c r="B399" s="301"/>
      <c r="C399" s="301"/>
      <c r="D399" s="301"/>
      <c r="E399" s="301"/>
      <c r="F399" s="301"/>
      <c r="G399" s="301"/>
      <c r="H399" s="301"/>
      <c r="I399" s="301"/>
      <c r="J399" s="301"/>
      <c r="K399" s="301"/>
      <c r="L399" s="301"/>
      <c r="M399" s="308"/>
      <c r="N399" s="309"/>
      <c r="P399" s="301"/>
    </row>
    <row r="400" spans="1:16" ht="12.75" customHeight="1">
      <c r="A400" s="313"/>
      <c r="B400" s="301"/>
      <c r="C400" s="301"/>
      <c r="D400" s="301"/>
      <c r="E400" s="301"/>
      <c r="F400" s="301"/>
      <c r="G400" s="301"/>
      <c r="H400" s="301"/>
      <c r="I400" s="301"/>
      <c r="J400" s="301"/>
      <c r="K400" s="301"/>
      <c r="L400" s="301"/>
      <c r="M400" s="308"/>
      <c r="N400" s="309"/>
      <c r="P400" s="301"/>
    </row>
    <row r="401" spans="1:16" ht="12.75" customHeight="1">
      <c r="A401" s="313"/>
      <c r="B401" s="301"/>
      <c r="C401" s="301"/>
      <c r="D401" s="301"/>
      <c r="E401" s="301"/>
      <c r="F401" s="301"/>
      <c r="G401" s="301"/>
      <c r="H401" s="301"/>
      <c r="I401" s="301"/>
      <c r="J401" s="301"/>
      <c r="K401" s="301"/>
      <c r="L401" s="301"/>
      <c r="M401" s="308"/>
      <c r="N401" s="309"/>
      <c r="P401" s="301"/>
    </row>
    <row r="402" spans="1:16" ht="12.75" customHeight="1">
      <c r="A402" s="313"/>
      <c r="B402" s="301"/>
      <c r="C402" s="301"/>
      <c r="D402" s="301"/>
      <c r="E402" s="301"/>
      <c r="F402" s="301"/>
      <c r="G402" s="301"/>
      <c r="H402" s="301"/>
      <c r="I402" s="301"/>
      <c r="J402" s="301"/>
      <c r="K402" s="301"/>
      <c r="L402" s="301"/>
      <c r="M402" s="308"/>
      <c r="N402" s="309"/>
      <c r="P402" s="301"/>
    </row>
    <row r="403" spans="1:16" ht="12.75" customHeight="1">
      <c r="A403" s="313"/>
      <c r="B403" s="301"/>
      <c r="C403" s="301"/>
      <c r="D403" s="301"/>
      <c r="E403" s="301"/>
      <c r="F403" s="301"/>
      <c r="G403" s="301"/>
      <c r="H403" s="301"/>
      <c r="I403" s="301"/>
      <c r="J403" s="301"/>
      <c r="K403" s="301"/>
      <c r="L403" s="301"/>
      <c r="M403" s="308"/>
      <c r="N403" s="309"/>
      <c r="P403" s="301"/>
    </row>
    <row r="404" spans="1:16" ht="12.75" customHeight="1">
      <c r="A404" s="313"/>
      <c r="B404" s="301"/>
      <c r="C404" s="301"/>
      <c r="D404" s="301"/>
      <c r="E404" s="301"/>
      <c r="F404" s="301"/>
      <c r="G404" s="301"/>
      <c r="H404" s="301"/>
      <c r="I404" s="301"/>
      <c r="J404" s="301"/>
      <c r="K404" s="301"/>
      <c r="L404" s="301"/>
      <c r="M404" s="308"/>
      <c r="N404" s="309"/>
      <c r="P404" s="301"/>
    </row>
    <row r="405" spans="1:16" ht="12.75" customHeight="1">
      <c r="A405" s="313"/>
      <c r="B405" s="301"/>
      <c r="C405" s="301"/>
      <c r="D405" s="301"/>
      <c r="E405" s="301"/>
      <c r="F405" s="301"/>
      <c r="G405" s="301"/>
      <c r="H405" s="301"/>
      <c r="I405" s="301"/>
      <c r="J405" s="301"/>
      <c r="K405" s="301"/>
      <c r="L405" s="301"/>
      <c r="M405" s="308"/>
      <c r="N405" s="309"/>
      <c r="P405" s="301"/>
    </row>
    <row r="406" spans="1:16" ht="12.75" customHeight="1">
      <c r="A406" s="313"/>
      <c r="B406" s="301"/>
      <c r="C406" s="301"/>
      <c r="D406" s="301"/>
      <c r="E406" s="301"/>
      <c r="F406" s="301"/>
      <c r="G406" s="301"/>
      <c r="H406" s="301"/>
      <c r="I406" s="301"/>
      <c r="J406" s="301"/>
      <c r="K406" s="301"/>
      <c r="L406" s="301"/>
      <c r="M406" s="308"/>
      <c r="N406" s="309"/>
      <c r="P406" s="301"/>
    </row>
    <row r="407" spans="1:16" ht="12.75" customHeight="1">
      <c r="A407" s="313"/>
      <c r="B407" s="301"/>
      <c r="C407" s="301"/>
      <c r="D407" s="301"/>
      <c r="E407" s="301"/>
      <c r="F407" s="301"/>
      <c r="G407" s="301"/>
      <c r="H407" s="301"/>
      <c r="I407" s="301"/>
      <c r="J407" s="301"/>
      <c r="K407" s="301"/>
      <c r="L407" s="301"/>
      <c r="M407" s="308"/>
      <c r="N407" s="309"/>
      <c r="P407" s="301"/>
    </row>
    <row r="408" spans="1:16" ht="12.75" customHeight="1">
      <c r="A408" s="313"/>
      <c r="B408" s="301"/>
      <c r="C408" s="301"/>
      <c r="D408" s="301"/>
      <c r="E408" s="301"/>
      <c r="F408" s="301"/>
      <c r="G408" s="301"/>
      <c r="H408" s="301"/>
      <c r="I408" s="301"/>
      <c r="J408" s="301"/>
      <c r="K408" s="301"/>
      <c r="L408" s="301"/>
      <c r="M408" s="308"/>
      <c r="N408" s="309"/>
      <c r="P408" s="301"/>
    </row>
    <row r="409" spans="1:16" ht="12.75" customHeight="1">
      <c r="A409" s="313"/>
      <c r="B409" s="301"/>
      <c r="C409" s="301"/>
      <c r="D409" s="301"/>
      <c r="E409" s="301"/>
      <c r="F409" s="301"/>
      <c r="G409" s="301"/>
      <c r="H409" s="301"/>
      <c r="I409" s="301"/>
      <c r="J409" s="301"/>
      <c r="K409" s="301"/>
      <c r="L409" s="301"/>
      <c r="M409" s="308"/>
      <c r="N409" s="309"/>
      <c r="P409" s="301"/>
    </row>
    <row r="410" spans="1:16" ht="12.75" customHeight="1">
      <c r="A410" s="313"/>
      <c r="B410" s="301"/>
      <c r="C410" s="301"/>
      <c r="D410" s="301"/>
      <c r="E410" s="301"/>
      <c r="F410" s="301"/>
      <c r="G410" s="301"/>
      <c r="H410" s="301"/>
      <c r="I410" s="301"/>
      <c r="J410" s="301"/>
      <c r="K410" s="301"/>
      <c r="L410" s="301"/>
      <c r="M410" s="308"/>
      <c r="N410" s="309"/>
      <c r="P410" s="301"/>
    </row>
    <row r="411" spans="1:16" ht="12.75" customHeight="1">
      <c r="A411" s="313"/>
      <c r="B411" s="301"/>
      <c r="C411" s="301"/>
      <c r="D411" s="301"/>
      <c r="E411" s="301"/>
      <c r="F411" s="301"/>
      <c r="G411" s="301"/>
      <c r="H411" s="301"/>
      <c r="I411" s="301"/>
      <c r="J411" s="301"/>
      <c r="K411" s="301"/>
      <c r="L411" s="301"/>
      <c r="M411" s="308"/>
      <c r="N411" s="309"/>
      <c r="P411" s="301"/>
    </row>
    <row r="412" spans="1:16" ht="12.75" customHeight="1">
      <c r="A412" s="313"/>
      <c r="B412" s="301"/>
      <c r="C412" s="301"/>
      <c r="D412" s="301"/>
      <c r="E412" s="301"/>
      <c r="F412" s="301"/>
      <c r="G412" s="301"/>
      <c r="H412" s="301"/>
      <c r="I412" s="301"/>
      <c r="J412" s="301"/>
      <c r="K412" s="301"/>
      <c r="L412" s="301"/>
      <c r="M412" s="308"/>
      <c r="N412" s="309"/>
      <c r="P412" s="301"/>
    </row>
    <row r="413" spans="1:16" ht="12.75" customHeight="1">
      <c r="A413" s="313"/>
      <c r="B413" s="301"/>
      <c r="C413" s="301"/>
      <c r="D413" s="301"/>
      <c r="E413" s="301"/>
      <c r="F413" s="301"/>
      <c r="G413" s="301"/>
      <c r="H413" s="301"/>
      <c r="I413" s="301"/>
      <c r="J413" s="301"/>
      <c r="K413" s="301"/>
      <c r="L413" s="301"/>
      <c r="M413" s="308"/>
      <c r="N413" s="309"/>
      <c r="P413" s="301"/>
    </row>
    <row r="414" spans="1:16" ht="12.75" customHeight="1">
      <c r="A414" s="313"/>
      <c r="B414" s="301"/>
      <c r="C414" s="301"/>
      <c r="D414" s="301"/>
      <c r="E414" s="301"/>
      <c r="F414" s="301"/>
      <c r="G414" s="301"/>
      <c r="H414" s="301"/>
      <c r="I414" s="301"/>
      <c r="J414" s="301"/>
      <c r="K414" s="301"/>
      <c r="L414" s="301"/>
      <c r="M414" s="308"/>
      <c r="N414" s="309"/>
      <c r="P414" s="301"/>
    </row>
    <row r="415" spans="1:16" ht="12.75" customHeight="1">
      <c r="A415" s="313"/>
      <c r="B415" s="301"/>
      <c r="C415" s="301"/>
      <c r="D415" s="301"/>
      <c r="E415" s="301"/>
      <c r="F415" s="301"/>
      <c r="G415" s="301"/>
      <c r="H415" s="301"/>
      <c r="I415" s="301"/>
      <c r="J415" s="301"/>
      <c r="K415" s="301"/>
      <c r="L415" s="301"/>
      <c r="M415" s="308"/>
      <c r="N415" s="309"/>
      <c r="P415" s="301"/>
    </row>
    <row r="416" spans="1:16" ht="12.75" customHeight="1">
      <c r="A416" s="313"/>
      <c r="B416" s="301"/>
      <c r="C416" s="301"/>
      <c r="D416" s="301"/>
      <c r="E416" s="301"/>
      <c r="F416" s="301"/>
      <c r="G416" s="301"/>
      <c r="H416" s="301"/>
      <c r="I416" s="301"/>
      <c r="J416" s="301"/>
      <c r="K416" s="301"/>
      <c r="L416" s="301"/>
      <c r="M416" s="308"/>
      <c r="N416" s="309"/>
      <c r="P416" s="301"/>
    </row>
    <row r="417" spans="1:16" ht="12.75" customHeight="1">
      <c r="A417" s="313"/>
      <c r="B417" s="301"/>
      <c r="C417" s="301"/>
      <c r="D417" s="301"/>
      <c r="E417" s="301"/>
      <c r="F417" s="301"/>
      <c r="G417" s="301"/>
      <c r="H417" s="301"/>
      <c r="I417" s="301"/>
      <c r="J417" s="301"/>
      <c r="K417" s="301"/>
      <c r="L417" s="301"/>
      <c r="M417" s="308"/>
      <c r="N417" s="309"/>
      <c r="P417" s="301"/>
    </row>
    <row r="418" spans="1:16" ht="12.75" customHeight="1">
      <c r="A418" s="313"/>
      <c r="B418" s="301"/>
      <c r="C418" s="301"/>
      <c r="D418" s="301"/>
      <c r="E418" s="301"/>
      <c r="F418" s="301"/>
      <c r="G418" s="301"/>
      <c r="H418" s="301"/>
      <c r="I418" s="301"/>
      <c r="J418" s="301"/>
      <c r="K418" s="301"/>
      <c r="L418" s="301"/>
      <c r="M418" s="308"/>
      <c r="N418" s="309"/>
      <c r="P418" s="301"/>
    </row>
    <row r="419" spans="1:16" ht="12.75" customHeight="1">
      <c r="A419" s="313"/>
      <c r="B419" s="301"/>
      <c r="C419" s="301"/>
      <c r="D419" s="301"/>
      <c r="E419" s="301"/>
      <c r="F419" s="301"/>
      <c r="G419" s="301"/>
      <c r="H419" s="301"/>
      <c r="I419" s="301"/>
      <c r="J419" s="301"/>
      <c r="K419" s="301"/>
      <c r="L419" s="301"/>
      <c r="M419" s="308"/>
      <c r="N419" s="309"/>
      <c r="P419" s="301"/>
    </row>
    <row r="420" spans="1:16" ht="12.75" customHeight="1">
      <c r="A420" s="313"/>
      <c r="B420" s="301"/>
      <c r="C420" s="301"/>
      <c r="D420" s="301"/>
      <c r="E420" s="301"/>
      <c r="F420" s="301"/>
      <c r="G420" s="301"/>
      <c r="H420" s="301"/>
      <c r="I420" s="301"/>
      <c r="J420" s="301"/>
      <c r="K420" s="301"/>
      <c r="L420" s="301"/>
      <c r="M420" s="308"/>
      <c r="N420" s="309"/>
      <c r="P420" s="301"/>
    </row>
    <row r="421" spans="1:16" ht="12.75" customHeight="1">
      <c r="A421" s="313"/>
      <c r="B421" s="301"/>
      <c r="C421" s="301"/>
      <c r="D421" s="301"/>
      <c r="E421" s="301"/>
      <c r="F421" s="301"/>
      <c r="G421" s="301"/>
      <c r="H421" s="301"/>
      <c r="I421" s="301"/>
      <c r="J421" s="301"/>
      <c r="K421" s="301"/>
      <c r="L421" s="301"/>
      <c r="M421" s="308"/>
      <c r="N421" s="309"/>
      <c r="P421" s="301"/>
    </row>
    <row r="422" spans="1:16" ht="12.75" customHeight="1">
      <c r="A422" s="313"/>
      <c r="B422" s="301"/>
      <c r="C422" s="301"/>
      <c r="D422" s="301"/>
      <c r="E422" s="301"/>
      <c r="F422" s="301"/>
      <c r="G422" s="301"/>
      <c r="H422" s="301"/>
      <c r="I422" s="301"/>
      <c r="J422" s="301"/>
      <c r="K422" s="301"/>
      <c r="L422" s="301"/>
      <c r="M422" s="308"/>
      <c r="N422" s="309"/>
      <c r="P422" s="301"/>
    </row>
    <row r="423" spans="1:16" ht="12.75" customHeight="1">
      <c r="A423" s="313"/>
      <c r="B423" s="301"/>
      <c r="C423" s="301"/>
      <c r="D423" s="301"/>
      <c r="E423" s="301"/>
      <c r="F423" s="301"/>
      <c r="G423" s="301"/>
      <c r="H423" s="301"/>
      <c r="I423" s="301"/>
      <c r="J423" s="301"/>
      <c r="K423" s="301"/>
      <c r="L423" s="301"/>
      <c r="M423" s="308"/>
      <c r="N423" s="309"/>
      <c r="P423" s="301"/>
    </row>
    <row r="424" spans="1:16" ht="12.75" customHeight="1">
      <c r="A424" s="313"/>
      <c r="B424" s="301"/>
      <c r="C424" s="301"/>
      <c r="D424" s="301"/>
      <c r="E424" s="301"/>
      <c r="F424" s="301"/>
      <c r="G424" s="301"/>
      <c r="H424" s="301"/>
      <c r="I424" s="301"/>
      <c r="J424" s="301"/>
      <c r="K424" s="301"/>
      <c r="L424" s="301"/>
      <c r="M424" s="308"/>
      <c r="N424" s="309"/>
      <c r="P424" s="301"/>
    </row>
    <row r="425" spans="1:16" ht="12.75" customHeight="1">
      <c r="A425" s="313"/>
      <c r="B425" s="301"/>
      <c r="C425" s="301"/>
      <c r="D425" s="301"/>
      <c r="E425" s="301"/>
      <c r="F425" s="301"/>
      <c r="G425" s="301"/>
      <c r="H425" s="301"/>
      <c r="I425" s="301"/>
      <c r="J425" s="301"/>
      <c r="K425" s="301"/>
      <c r="L425" s="301"/>
      <c r="M425" s="308"/>
      <c r="N425" s="309"/>
      <c r="P425" s="301"/>
    </row>
    <row r="426" spans="1:16" ht="12.75" customHeight="1">
      <c r="A426" s="313"/>
      <c r="B426" s="301"/>
      <c r="C426" s="301"/>
      <c r="D426" s="301"/>
      <c r="E426" s="301"/>
      <c r="F426" s="301"/>
      <c r="G426" s="301"/>
      <c r="H426" s="301"/>
      <c r="I426" s="301"/>
      <c r="J426" s="301"/>
      <c r="K426" s="301"/>
      <c r="L426" s="301"/>
      <c r="M426" s="308"/>
      <c r="N426" s="309"/>
      <c r="P426" s="301"/>
    </row>
    <row r="427" spans="1:16" ht="12.75" customHeight="1">
      <c r="A427" s="313"/>
      <c r="B427" s="301"/>
      <c r="C427" s="301"/>
      <c r="D427" s="301"/>
      <c r="E427" s="301"/>
      <c r="F427" s="301"/>
      <c r="G427" s="301"/>
      <c r="H427" s="301"/>
      <c r="I427" s="301"/>
      <c r="J427" s="301"/>
      <c r="K427" s="301"/>
      <c r="L427" s="301"/>
      <c r="M427" s="308"/>
      <c r="N427" s="309"/>
      <c r="P427" s="301"/>
    </row>
    <row r="428" spans="1:16" ht="12.75" customHeight="1">
      <c r="A428" s="313"/>
      <c r="B428" s="301"/>
      <c r="C428" s="301"/>
      <c r="D428" s="301"/>
      <c r="E428" s="301"/>
      <c r="F428" s="301"/>
      <c r="G428" s="301"/>
      <c r="H428" s="301"/>
      <c r="I428" s="301"/>
      <c r="J428" s="301"/>
      <c r="K428" s="301"/>
      <c r="L428" s="301"/>
      <c r="M428" s="308"/>
      <c r="N428" s="309"/>
      <c r="P428" s="301"/>
    </row>
    <row r="429" spans="1:16" ht="12.75" customHeight="1">
      <c r="A429" s="313"/>
      <c r="B429" s="301"/>
      <c r="C429" s="301"/>
      <c r="D429" s="301"/>
      <c r="E429" s="301"/>
      <c r="F429" s="301"/>
      <c r="G429" s="301"/>
      <c r="H429" s="301"/>
      <c r="I429" s="301"/>
      <c r="J429" s="301"/>
      <c r="K429" s="301"/>
      <c r="L429" s="301"/>
      <c r="M429" s="308"/>
      <c r="N429" s="309"/>
      <c r="P429" s="301"/>
    </row>
    <row r="430" spans="1:16" ht="12.75" customHeight="1">
      <c r="A430" s="313"/>
      <c r="B430" s="301"/>
      <c r="C430" s="301"/>
      <c r="D430" s="301"/>
      <c r="E430" s="301"/>
      <c r="F430" s="301"/>
      <c r="G430" s="301"/>
      <c r="H430" s="301"/>
      <c r="I430" s="301"/>
      <c r="J430" s="301"/>
      <c r="K430" s="301"/>
      <c r="L430" s="301"/>
      <c r="M430" s="308"/>
      <c r="N430" s="309"/>
      <c r="P430" s="301"/>
    </row>
    <row r="431" spans="1:16" ht="12.75" customHeight="1">
      <c r="A431" s="313"/>
      <c r="B431" s="301"/>
      <c r="C431" s="301"/>
      <c r="D431" s="301"/>
      <c r="E431" s="301"/>
      <c r="F431" s="301"/>
      <c r="G431" s="301"/>
      <c r="H431" s="301"/>
      <c r="I431" s="301"/>
      <c r="J431" s="301"/>
      <c r="K431" s="301"/>
      <c r="L431" s="301"/>
      <c r="M431" s="308"/>
      <c r="N431" s="309"/>
      <c r="P431" s="301"/>
    </row>
    <row r="432" spans="1:16" ht="12.75" customHeight="1">
      <c r="A432" s="313"/>
      <c r="B432" s="301"/>
      <c r="C432" s="301"/>
      <c r="D432" s="301"/>
      <c r="E432" s="301"/>
      <c r="F432" s="301"/>
      <c r="G432" s="301"/>
      <c r="H432" s="301"/>
      <c r="I432" s="301"/>
      <c r="J432" s="301"/>
      <c r="K432" s="301"/>
      <c r="L432" s="301"/>
      <c r="M432" s="308"/>
      <c r="N432" s="309"/>
      <c r="P432" s="301"/>
    </row>
    <row r="433" spans="1:16" ht="12.75" customHeight="1">
      <c r="A433" s="313"/>
      <c r="B433" s="301"/>
      <c r="C433" s="301"/>
      <c r="D433" s="301"/>
      <c r="E433" s="301"/>
      <c r="F433" s="301"/>
      <c r="G433" s="301"/>
      <c r="H433" s="301"/>
      <c r="I433" s="301"/>
      <c r="J433" s="301"/>
      <c r="K433" s="301"/>
      <c r="L433" s="301"/>
      <c r="M433" s="308"/>
      <c r="N433" s="309"/>
      <c r="P433" s="301"/>
    </row>
    <row r="434" spans="1:16" ht="12.75" customHeight="1">
      <c r="A434" s="313"/>
      <c r="B434" s="301"/>
      <c r="C434" s="301"/>
      <c r="D434" s="301"/>
      <c r="E434" s="301"/>
      <c r="F434" s="301"/>
      <c r="G434" s="301"/>
      <c r="H434" s="301"/>
      <c r="I434" s="301"/>
      <c r="J434" s="301"/>
      <c r="K434" s="301"/>
      <c r="L434" s="301"/>
      <c r="M434" s="308"/>
      <c r="N434" s="309"/>
      <c r="P434" s="301"/>
    </row>
    <row r="435" spans="1:16" ht="12.75" customHeight="1">
      <c r="A435" s="313"/>
      <c r="B435" s="301"/>
      <c r="C435" s="301"/>
      <c r="D435" s="301"/>
      <c r="E435" s="301"/>
      <c r="F435" s="301"/>
      <c r="G435" s="301"/>
      <c r="H435" s="301"/>
      <c r="I435" s="301"/>
      <c r="J435" s="301"/>
      <c r="K435" s="301"/>
      <c r="L435" s="301"/>
      <c r="M435" s="308"/>
      <c r="N435" s="309"/>
      <c r="P435" s="301"/>
    </row>
    <row r="436" spans="1:16" ht="12.75" customHeight="1">
      <c r="A436" s="313"/>
      <c r="B436" s="301"/>
      <c r="C436" s="301"/>
      <c r="D436" s="301"/>
      <c r="E436" s="301"/>
      <c r="F436" s="301"/>
      <c r="G436" s="301"/>
      <c r="H436" s="301"/>
      <c r="I436" s="301"/>
      <c r="J436" s="301"/>
      <c r="K436" s="301"/>
      <c r="L436" s="301"/>
      <c r="M436" s="308"/>
      <c r="N436" s="309"/>
      <c r="P436" s="301"/>
    </row>
    <row r="437" spans="1:16" ht="12.75" customHeight="1">
      <c r="A437" s="313"/>
      <c r="B437" s="301"/>
      <c r="C437" s="301"/>
      <c r="D437" s="301"/>
      <c r="E437" s="301"/>
      <c r="F437" s="301"/>
      <c r="G437" s="301"/>
      <c r="H437" s="301"/>
      <c r="I437" s="301"/>
      <c r="J437" s="301"/>
      <c r="K437" s="301"/>
      <c r="L437" s="301"/>
      <c r="M437" s="308"/>
      <c r="N437" s="309"/>
      <c r="P437" s="301"/>
    </row>
    <row r="438" spans="1:16" ht="12.75" customHeight="1">
      <c r="A438" s="313"/>
      <c r="B438" s="301"/>
      <c r="C438" s="301"/>
      <c r="D438" s="301"/>
      <c r="E438" s="301"/>
      <c r="F438" s="301"/>
      <c r="G438" s="301"/>
      <c r="H438" s="301"/>
      <c r="I438" s="301"/>
      <c r="J438" s="301"/>
      <c r="K438" s="301"/>
      <c r="L438" s="301"/>
      <c r="M438" s="308"/>
      <c r="N438" s="309"/>
      <c r="P438" s="301"/>
    </row>
    <row r="439" spans="1:16" ht="12.75" customHeight="1">
      <c r="A439" s="313"/>
      <c r="B439" s="301"/>
      <c r="C439" s="301"/>
      <c r="D439" s="301"/>
      <c r="E439" s="301"/>
      <c r="F439" s="301"/>
      <c r="G439" s="301"/>
      <c r="H439" s="301"/>
      <c r="I439" s="301"/>
      <c r="J439" s="301"/>
      <c r="K439" s="301"/>
      <c r="L439" s="301"/>
      <c r="M439" s="308"/>
      <c r="N439" s="309"/>
      <c r="P439" s="301"/>
    </row>
    <row r="440" spans="1:16" ht="12.75" customHeight="1">
      <c r="A440" s="313"/>
      <c r="B440" s="301"/>
      <c r="C440" s="301"/>
      <c r="D440" s="301"/>
      <c r="E440" s="301"/>
      <c r="F440" s="301"/>
      <c r="G440" s="301"/>
      <c r="H440" s="301"/>
      <c r="I440" s="301"/>
      <c r="J440" s="301"/>
      <c r="K440" s="301"/>
      <c r="L440" s="301"/>
      <c r="M440" s="308"/>
      <c r="N440" s="309"/>
      <c r="P440" s="301"/>
    </row>
    <row r="441" spans="1:16" ht="12.75" customHeight="1">
      <c r="A441" s="313"/>
      <c r="B441" s="301"/>
      <c r="C441" s="301"/>
      <c r="D441" s="301"/>
      <c r="E441" s="301"/>
      <c r="F441" s="301"/>
      <c r="G441" s="301"/>
      <c r="H441" s="301"/>
      <c r="I441" s="301"/>
      <c r="J441" s="301"/>
      <c r="K441" s="301"/>
      <c r="L441" s="301"/>
      <c r="M441" s="308"/>
      <c r="N441" s="309"/>
      <c r="P441" s="301"/>
    </row>
    <row r="442" spans="1:16" ht="12.75" customHeight="1">
      <c r="A442" s="313"/>
      <c r="B442" s="301"/>
      <c r="C442" s="301"/>
      <c r="D442" s="301"/>
      <c r="E442" s="301"/>
      <c r="F442" s="301"/>
      <c r="G442" s="301"/>
      <c r="H442" s="301"/>
      <c r="I442" s="301"/>
      <c r="J442" s="301"/>
      <c r="K442" s="301"/>
      <c r="L442" s="301"/>
      <c r="M442" s="308"/>
      <c r="N442" s="309"/>
      <c r="P442" s="301"/>
    </row>
    <row r="443" spans="1:16" ht="12.75" customHeight="1">
      <c r="A443" s="313"/>
      <c r="B443" s="301"/>
      <c r="C443" s="301"/>
      <c r="D443" s="301"/>
      <c r="E443" s="301"/>
      <c r="F443" s="301"/>
      <c r="G443" s="301"/>
      <c r="H443" s="301"/>
      <c r="I443" s="301"/>
      <c r="J443" s="301"/>
      <c r="K443" s="301"/>
      <c r="L443" s="301"/>
      <c r="M443" s="308"/>
      <c r="N443" s="309"/>
      <c r="P443" s="301"/>
    </row>
    <row r="444" spans="1:16" ht="12.75" customHeight="1">
      <c r="A444" s="313"/>
      <c r="B444" s="301"/>
      <c r="C444" s="301"/>
      <c r="D444" s="301"/>
      <c r="E444" s="301"/>
      <c r="F444" s="301"/>
      <c r="G444" s="301"/>
      <c r="H444" s="301"/>
      <c r="I444" s="301"/>
      <c r="J444" s="301"/>
      <c r="K444" s="301"/>
      <c r="L444" s="301"/>
      <c r="M444" s="308"/>
      <c r="N444" s="309"/>
      <c r="P444" s="301"/>
    </row>
    <row r="445" spans="1:16" ht="12.75" customHeight="1">
      <c r="A445" s="313"/>
      <c r="B445" s="301"/>
      <c r="C445" s="301"/>
      <c r="D445" s="301"/>
      <c r="E445" s="301"/>
      <c r="F445" s="301"/>
      <c r="G445" s="301"/>
      <c r="H445" s="301"/>
      <c r="I445" s="301"/>
      <c r="J445" s="301"/>
      <c r="K445" s="301"/>
      <c r="L445" s="301"/>
      <c r="M445" s="308"/>
      <c r="N445" s="309"/>
      <c r="P445" s="301"/>
    </row>
    <row r="446" spans="1:16" ht="12.75" customHeight="1">
      <c r="A446" s="313"/>
      <c r="B446" s="301"/>
      <c r="C446" s="301"/>
      <c r="D446" s="301"/>
      <c r="E446" s="301"/>
      <c r="F446" s="301"/>
      <c r="G446" s="301"/>
      <c r="H446" s="301"/>
      <c r="I446" s="301"/>
      <c r="J446" s="301"/>
      <c r="K446" s="301"/>
      <c r="L446" s="301"/>
      <c r="M446" s="308"/>
      <c r="N446" s="309"/>
      <c r="P446" s="301"/>
    </row>
    <row r="447" spans="1:16" ht="12.75" customHeight="1">
      <c r="A447" s="313"/>
      <c r="B447" s="301"/>
      <c r="C447" s="301"/>
      <c r="D447" s="301"/>
      <c r="E447" s="301"/>
      <c r="F447" s="301"/>
      <c r="G447" s="301"/>
      <c r="H447" s="301"/>
      <c r="I447" s="301"/>
      <c r="J447" s="301"/>
      <c r="K447" s="301"/>
      <c r="L447" s="301"/>
      <c r="M447" s="308"/>
      <c r="N447" s="309"/>
      <c r="P447" s="301"/>
    </row>
    <row r="448" spans="1:16" ht="12.75" customHeight="1">
      <c r="A448" s="313"/>
      <c r="B448" s="301"/>
      <c r="C448" s="301"/>
      <c r="D448" s="301"/>
      <c r="E448" s="301"/>
      <c r="F448" s="301"/>
      <c r="G448" s="301"/>
      <c r="H448" s="301"/>
      <c r="I448" s="301"/>
      <c r="J448" s="301"/>
      <c r="K448" s="301"/>
      <c r="L448" s="301"/>
      <c r="M448" s="308"/>
      <c r="N448" s="309"/>
      <c r="P448" s="301"/>
    </row>
    <row r="449" spans="1:16" ht="12.75" customHeight="1">
      <c r="A449" s="313"/>
      <c r="B449" s="301"/>
      <c r="C449" s="301"/>
      <c r="D449" s="301"/>
      <c r="E449" s="301"/>
      <c r="F449" s="301"/>
      <c r="G449" s="301"/>
      <c r="H449" s="301"/>
      <c r="I449" s="301"/>
      <c r="J449" s="301"/>
      <c r="K449" s="301"/>
      <c r="L449" s="301"/>
      <c r="M449" s="308"/>
      <c r="N449" s="309"/>
      <c r="P449" s="301"/>
    </row>
    <row r="450" spans="1:16" ht="12.75" customHeight="1">
      <c r="A450" s="313"/>
      <c r="B450" s="301"/>
      <c r="C450" s="301"/>
      <c r="D450" s="301"/>
      <c r="E450" s="301"/>
      <c r="F450" s="301"/>
      <c r="G450" s="301"/>
      <c r="H450" s="301"/>
      <c r="I450" s="301"/>
      <c r="J450" s="301"/>
      <c r="K450" s="301"/>
      <c r="L450" s="301"/>
      <c r="M450" s="308"/>
      <c r="N450" s="309"/>
      <c r="P450" s="301"/>
    </row>
    <row r="451" spans="1:16" ht="12.75" customHeight="1">
      <c r="A451" s="313"/>
      <c r="B451" s="301"/>
      <c r="C451" s="301"/>
      <c r="D451" s="301"/>
      <c r="E451" s="301"/>
      <c r="F451" s="301"/>
      <c r="G451" s="301"/>
      <c r="H451" s="301"/>
      <c r="I451" s="301"/>
      <c r="J451" s="301"/>
      <c r="K451" s="301"/>
      <c r="L451" s="301"/>
      <c r="M451" s="308"/>
      <c r="N451" s="309"/>
      <c r="P451" s="301"/>
    </row>
    <row r="452" spans="1:16" ht="12.75" customHeight="1">
      <c r="A452" s="313"/>
      <c r="B452" s="301"/>
      <c r="C452" s="301"/>
      <c r="D452" s="301"/>
      <c r="E452" s="301"/>
      <c r="F452" s="301"/>
      <c r="G452" s="301"/>
      <c r="H452" s="301"/>
      <c r="I452" s="301"/>
      <c r="J452" s="301"/>
      <c r="K452" s="301"/>
      <c r="L452" s="301"/>
      <c r="M452" s="308"/>
      <c r="N452" s="309"/>
      <c r="P452" s="301"/>
    </row>
    <row r="453" spans="1:16" ht="12.75" customHeight="1">
      <c r="A453" s="313"/>
      <c r="B453" s="301"/>
      <c r="C453" s="301"/>
      <c r="D453" s="301"/>
      <c r="E453" s="301"/>
      <c r="F453" s="301"/>
      <c r="G453" s="301"/>
      <c r="H453" s="301"/>
      <c r="I453" s="301"/>
      <c r="J453" s="301"/>
      <c r="K453" s="301"/>
      <c r="L453" s="301"/>
      <c r="M453" s="308"/>
      <c r="N453" s="309"/>
      <c r="P453" s="301"/>
    </row>
    <row r="454" spans="1:16" ht="12.75" customHeight="1">
      <c r="A454" s="313"/>
      <c r="B454" s="301"/>
      <c r="C454" s="301"/>
      <c r="D454" s="301"/>
      <c r="E454" s="301"/>
      <c r="F454" s="301"/>
      <c r="G454" s="301"/>
      <c r="H454" s="301"/>
      <c r="I454" s="301"/>
      <c r="J454" s="301"/>
      <c r="K454" s="301"/>
      <c r="L454" s="301"/>
      <c r="M454" s="308"/>
      <c r="N454" s="309"/>
      <c r="P454" s="301"/>
    </row>
    <row r="455" spans="1:16" ht="12.75" customHeight="1">
      <c r="A455" s="313"/>
      <c r="B455" s="301"/>
      <c r="C455" s="301"/>
      <c r="D455" s="301"/>
      <c r="E455" s="301"/>
      <c r="F455" s="301"/>
      <c r="G455" s="301"/>
      <c r="H455" s="301"/>
      <c r="I455" s="301"/>
      <c r="J455" s="301"/>
      <c r="K455" s="301"/>
      <c r="L455" s="301"/>
      <c r="M455" s="308"/>
      <c r="N455" s="309"/>
      <c r="P455" s="301"/>
    </row>
    <row r="456" spans="1:16" ht="12.75" customHeight="1">
      <c r="A456" s="313"/>
      <c r="B456" s="301"/>
      <c r="C456" s="301"/>
      <c r="D456" s="301"/>
      <c r="E456" s="301"/>
      <c r="F456" s="301"/>
      <c r="G456" s="301"/>
      <c r="H456" s="301"/>
      <c r="I456" s="301"/>
      <c r="J456" s="301"/>
      <c r="K456" s="301"/>
      <c r="L456" s="301"/>
      <c r="M456" s="308"/>
      <c r="N456" s="309"/>
      <c r="P456" s="301"/>
    </row>
    <row r="457" spans="1:16" ht="12.75" customHeight="1">
      <c r="A457" s="313"/>
      <c r="B457" s="301"/>
      <c r="C457" s="301"/>
      <c r="D457" s="301"/>
      <c r="E457" s="301"/>
      <c r="F457" s="301"/>
      <c r="G457" s="301"/>
      <c r="H457" s="301"/>
      <c r="I457" s="301"/>
      <c r="J457" s="301"/>
      <c r="K457" s="301"/>
      <c r="L457" s="301"/>
      <c r="M457" s="308"/>
      <c r="N457" s="309"/>
      <c r="P457" s="301"/>
    </row>
    <row r="458" spans="1:16" ht="12.75" customHeight="1">
      <c r="A458" s="313"/>
      <c r="B458" s="301"/>
      <c r="C458" s="301"/>
      <c r="D458" s="301"/>
      <c r="E458" s="301"/>
      <c r="F458" s="301"/>
      <c r="G458" s="301"/>
      <c r="H458" s="301"/>
      <c r="I458" s="301"/>
      <c r="J458" s="301"/>
      <c r="K458" s="301"/>
      <c r="L458" s="301"/>
      <c r="M458" s="308"/>
      <c r="N458" s="309"/>
      <c r="P458" s="301"/>
    </row>
    <row r="459" spans="1:16" ht="12.75" customHeight="1">
      <c r="A459" s="313"/>
      <c r="B459" s="301"/>
      <c r="C459" s="301"/>
      <c r="D459" s="301"/>
      <c r="E459" s="301"/>
      <c r="F459" s="301"/>
      <c r="G459" s="301"/>
      <c r="H459" s="301"/>
      <c r="I459" s="301"/>
      <c r="J459" s="301"/>
      <c r="K459" s="301"/>
      <c r="L459" s="301"/>
      <c r="M459" s="308"/>
      <c r="N459" s="309"/>
      <c r="P459" s="301"/>
    </row>
    <row r="460" spans="1:16" ht="12.75" customHeight="1">
      <c r="A460" s="313"/>
      <c r="B460" s="301"/>
      <c r="C460" s="301"/>
      <c r="D460" s="301"/>
      <c r="E460" s="301"/>
      <c r="F460" s="301"/>
      <c r="G460" s="301"/>
      <c r="H460" s="301"/>
      <c r="I460" s="301"/>
      <c r="J460" s="301"/>
      <c r="K460" s="301"/>
      <c r="L460" s="301"/>
      <c r="M460" s="308"/>
      <c r="N460" s="309"/>
      <c r="P460" s="301"/>
    </row>
    <row r="461" spans="1:16" ht="12.75" customHeight="1">
      <c r="A461" s="313"/>
      <c r="B461" s="301"/>
      <c r="C461" s="301"/>
      <c r="D461" s="301"/>
      <c r="E461" s="301"/>
      <c r="F461" s="301"/>
      <c r="G461" s="301"/>
      <c r="H461" s="301"/>
      <c r="I461" s="301"/>
      <c r="J461" s="301"/>
      <c r="K461" s="301"/>
      <c r="L461" s="301"/>
      <c r="M461" s="308"/>
      <c r="N461" s="309"/>
      <c r="P461" s="301"/>
    </row>
    <row r="462" spans="1:16" ht="12.75" customHeight="1">
      <c r="A462" s="313"/>
      <c r="B462" s="301"/>
      <c r="C462" s="301"/>
      <c r="D462" s="301"/>
      <c r="E462" s="301"/>
      <c r="F462" s="301"/>
      <c r="G462" s="301"/>
      <c r="H462" s="301"/>
      <c r="I462" s="301"/>
      <c r="J462" s="301"/>
      <c r="K462" s="301"/>
      <c r="L462" s="301"/>
      <c r="M462" s="308"/>
      <c r="N462" s="309"/>
      <c r="P462" s="301"/>
    </row>
    <row r="463" spans="1:16" ht="12.75" customHeight="1">
      <c r="A463" s="313"/>
      <c r="B463" s="301"/>
      <c r="C463" s="301"/>
      <c r="D463" s="301"/>
      <c r="E463" s="301"/>
      <c r="F463" s="301"/>
      <c r="G463" s="301"/>
      <c r="H463" s="301"/>
      <c r="I463" s="301"/>
      <c r="J463" s="301"/>
      <c r="K463" s="301"/>
      <c r="L463" s="301"/>
      <c r="M463" s="308"/>
      <c r="N463" s="309"/>
      <c r="P463" s="301"/>
    </row>
    <row r="464" spans="1:16" ht="12.75" customHeight="1">
      <c r="A464" s="313"/>
      <c r="B464" s="301"/>
      <c r="C464" s="301"/>
      <c r="D464" s="301"/>
      <c r="E464" s="301"/>
      <c r="F464" s="301"/>
      <c r="G464" s="301"/>
      <c r="H464" s="301"/>
      <c r="I464" s="301"/>
      <c r="J464" s="301"/>
      <c r="K464" s="301"/>
      <c r="L464" s="301"/>
      <c r="M464" s="308"/>
      <c r="N464" s="309"/>
      <c r="P464" s="301"/>
    </row>
    <row r="465" spans="1:16" ht="12.75" customHeight="1">
      <c r="A465" s="313"/>
      <c r="B465" s="301"/>
      <c r="C465" s="301"/>
      <c r="D465" s="301"/>
      <c r="E465" s="301"/>
      <c r="F465" s="301"/>
      <c r="G465" s="301"/>
      <c r="H465" s="301"/>
      <c r="I465" s="301"/>
      <c r="J465" s="301"/>
      <c r="K465" s="301"/>
      <c r="L465" s="301"/>
      <c r="M465" s="308"/>
      <c r="N465" s="309"/>
      <c r="P465" s="301"/>
    </row>
    <row r="466" spans="1:16" ht="12.75" customHeight="1">
      <c r="A466" s="313"/>
      <c r="B466" s="301"/>
      <c r="C466" s="301"/>
      <c r="D466" s="301"/>
      <c r="E466" s="301"/>
      <c r="F466" s="301"/>
      <c r="G466" s="301"/>
      <c r="H466" s="301"/>
      <c r="I466" s="301"/>
      <c r="J466" s="301"/>
      <c r="K466" s="301"/>
      <c r="L466" s="301"/>
      <c r="M466" s="308"/>
      <c r="N466" s="309"/>
      <c r="P466" s="301"/>
    </row>
    <row r="467" spans="1:16" ht="12.75" customHeight="1">
      <c r="A467" s="313"/>
      <c r="B467" s="301"/>
      <c r="C467" s="301"/>
      <c r="D467" s="301"/>
      <c r="E467" s="301"/>
      <c r="F467" s="301"/>
      <c r="G467" s="301"/>
      <c r="H467" s="301"/>
      <c r="I467" s="301"/>
      <c r="J467" s="301"/>
      <c r="K467" s="301"/>
      <c r="L467" s="301"/>
      <c r="M467" s="308"/>
      <c r="N467" s="309"/>
      <c r="P467" s="301"/>
    </row>
    <row r="468" spans="1:16" ht="12.75" customHeight="1">
      <c r="A468" s="313"/>
      <c r="B468" s="301"/>
      <c r="C468" s="301"/>
      <c r="D468" s="301"/>
      <c r="E468" s="301"/>
      <c r="F468" s="301"/>
      <c r="G468" s="301"/>
      <c r="H468" s="301"/>
      <c r="I468" s="301"/>
      <c r="J468" s="301"/>
      <c r="K468" s="301"/>
      <c r="L468" s="301"/>
      <c r="M468" s="308"/>
      <c r="N468" s="309"/>
      <c r="P468" s="301"/>
    </row>
    <row r="469" spans="1:16" ht="12.75" customHeight="1">
      <c r="A469" s="313"/>
      <c r="B469" s="301"/>
      <c r="C469" s="301"/>
      <c r="D469" s="301"/>
      <c r="E469" s="301"/>
      <c r="F469" s="301"/>
      <c r="G469" s="301"/>
      <c r="H469" s="301"/>
      <c r="I469" s="301"/>
      <c r="J469" s="301"/>
      <c r="K469" s="301"/>
      <c r="L469" s="301"/>
      <c r="M469" s="308"/>
      <c r="N469" s="309"/>
      <c r="P469" s="301"/>
    </row>
    <row r="470" spans="1:16" ht="12.75" customHeight="1">
      <c r="A470" s="313"/>
      <c r="B470" s="301"/>
      <c r="C470" s="301"/>
      <c r="D470" s="301"/>
      <c r="E470" s="301"/>
      <c r="F470" s="301"/>
      <c r="G470" s="301"/>
      <c r="H470" s="301"/>
      <c r="I470" s="301"/>
      <c r="J470" s="301"/>
      <c r="K470" s="301"/>
      <c r="L470" s="301"/>
      <c r="M470" s="308"/>
      <c r="N470" s="309"/>
      <c r="P470" s="301"/>
    </row>
    <row r="471" spans="1:16" ht="12.75" customHeight="1">
      <c r="A471" s="313"/>
      <c r="B471" s="301"/>
      <c r="C471" s="301"/>
      <c r="D471" s="301"/>
      <c r="E471" s="301"/>
      <c r="F471" s="301"/>
      <c r="G471" s="301"/>
      <c r="H471" s="301"/>
      <c r="I471" s="301"/>
      <c r="J471" s="301"/>
      <c r="K471" s="301"/>
      <c r="L471" s="301"/>
      <c r="M471" s="308"/>
      <c r="N471" s="309"/>
      <c r="P471" s="301"/>
    </row>
    <row r="472" spans="1:16" ht="12.75" customHeight="1">
      <c r="A472" s="313"/>
      <c r="B472" s="301"/>
      <c r="C472" s="301"/>
      <c r="D472" s="301"/>
      <c r="E472" s="301"/>
      <c r="F472" s="301"/>
      <c r="G472" s="301"/>
      <c r="H472" s="301"/>
      <c r="I472" s="301"/>
      <c r="J472" s="301"/>
      <c r="K472" s="301"/>
      <c r="L472" s="301"/>
      <c r="M472" s="308"/>
      <c r="N472" s="309"/>
      <c r="P472" s="301"/>
    </row>
    <row r="473" spans="1:16" ht="12.75" customHeight="1">
      <c r="A473" s="313"/>
      <c r="B473" s="301"/>
      <c r="C473" s="301"/>
      <c r="D473" s="301"/>
      <c r="E473" s="301"/>
      <c r="F473" s="301"/>
      <c r="G473" s="301"/>
      <c r="H473" s="301"/>
      <c r="I473" s="301"/>
      <c r="J473" s="301"/>
      <c r="K473" s="301"/>
      <c r="L473" s="301"/>
      <c r="M473" s="308"/>
      <c r="N473" s="309"/>
      <c r="P473" s="301"/>
    </row>
    <row r="474" spans="1:16" ht="12.75" customHeight="1">
      <c r="A474" s="313"/>
      <c r="B474" s="301"/>
      <c r="C474" s="301"/>
      <c r="D474" s="301"/>
      <c r="E474" s="301"/>
      <c r="F474" s="301"/>
      <c r="G474" s="301"/>
      <c r="H474" s="301"/>
      <c r="I474" s="301"/>
      <c r="J474" s="301"/>
      <c r="K474" s="301"/>
      <c r="L474" s="301"/>
      <c r="M474" s="308"/>
      <c r="N474" s="309"/>
      <c r="P474" s="301"/>
    </row>
    <row r="475" spans="1:16">
      <c r="A475" s="311"/>
      <c r="B475" s="312"/>
      <c r="C475" s="312"/>
      <c r="D475" s="312"/>
      <c r="E475" s="312"/>
      <c r="F475" s="312"/>
      <c r="G475" s="312"/>
      <c r="H475" s="312"/>
      <c r="I475" s="312"/>
      <c r="J475" s="312"/>
      <c r="K475" s="312"/>
      <c r="L475" s="312"/>
      <c r="M475" s="312"/>
      <c r="N475" s="312"/>
      <c r="P475" s="312"/>
    </row>
  </sheetData>
  <sortState ref="A10:A229">
    <sortCondition ref="A10"/>
  </sortState>
  <mergeCells count="22">
    <mergeCell ref="A234:N234"/>
    <mergeCell ref="P5:P7"/>
    <mergeCell ref="N5:N7"/>
    <mergeCell ref="I5:I7"/>
    <mergeCell ref="G5:G7"/>
    <mergeCell ref="A232:N232"/>
    <mergeCell ref="A231:N231"/>
    <mergeCell ref="A233:N233"/>
    <mergeCell ref="A1:N1"/>
    <mergeCell ref="A2:N2"/>
    <mergeCell ref="A3:N3"/>
    <mergeCell ref="A4:N4"/>
    <mergeCell ref="D5:D7"/>
    <mergeCell ref="L5:L7"/>
    <mergeCell ref="E5:E7"/>
    <mergeCell ref="F5:F7"/>
    <mergeCell ref="K5:K7"/>
    <mergeCell ref="H5:H7"/>
    <mergeCell ref="M5:M7"/>
    <mergeCell ref="C5:C7"/>
    <mergeCell ref="J5:J7"/>
    <mergeCell ref="B5:B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sqref="A1:N1"/>
    </sheetView>
  </sheetViews>
  <sheetFormatPr defaultRowHeight="11.25"/>
  <cols>
    <col min="1" max="1" width="28.5703125" style="61" bestFit="1" customWidth="1"/>
    <col min="2" max="14" width="11.7109375" style="72" customWidth="1"/>
    <col min="15" max="15" width="3.7109375" style="56" customWidth="1"/>
    <col min="16" max="16" width="11.7109375" style="72" customWidth="1"/>
    <col min="17" max="16384" width="9.140625" style="56"/>
  </cols>
  <sheetData>
    <row r="1" spans="1:17" s="55" customFormat="1" ht="15">
      <c r="A1" s="737" t="s">
        <v>0</v>
      </c>
      <c r="B1" s="737"/>
      <c r="C1" s="737"/>
      <c r="D1" s="737"/>
      <c r="E1" s="737"/>
      <c r="F1" s="737"/>
      <c r="G1" s="737"/>
      <c r="H1" s="737"/>
      <c r="I1" s="737"/>
      <c r="J1" s="737"/>
      <c r="K1" s="737"/>
      <c r="L1" s="737"/>
      <c r="M1" s="737"/>
      <c r="N1" s="737"/>
      <c r="O1" s="113"/>
    </row>
    <row r="2" spans="1:17" s="55" customFormat="1" ht="12.75" customHeight="1">
      <c r="A2" s="738"/>
      <c r="B2" s="738"/>
      <c r="C2" s="738"/>
      <c r="D2" s="738"/>
      <c r="E2" s="738"/>
      <c r="F2" s="738"/>
      <c r="G2" s="738"/>
      <c r="H2" s="738"/>
      <c r="I2" s="738"/>
      <c r="J2" s="738"/>
      <c r="K2" s="738"/>
      <c r="L2" s="738"/>
      <c r="M2" s="738"/>
      <c r="N2" s="738"/>
    </row>
    <row r="3" spans="1:17" s="55" customFormat="1" ht="15">
      <c r="A3" s="736" t="s">
        <v>706</v>
      </c>
      <c r="B3" s="736"/>
      <c r="C3" s="736"/>
      <c r="D3" s="736"/>
      <c r="E3" s="736"/>
      <c r="F3" s="736"/>
      <c r="G3" s="736"/>
      <c r="H3" s="736"/>
      <c r="I3" s="736"/>
      <c r="J3" s="736"/>
      <c r="K3" s="736"/>
      <c r="L3" s="736"/>
      <c r="M3" s="736"/>
      <c r="N3" s="736"/>
    </row>
    <row r="4" spans="1:17" s="55" customFormat="1" ht="15">
      <c r="A4" s="739" t="s">
        <v>86</v>
      </c>
      <c r="B4" s="739"/>
      <c r="C4" s="739"/>
      <c r="D4" s="739"/>
      <c r="E4" s="739"/>
      <c r="F4" s="739"/>
      <c r="G4" s="739"/>
      <c r="H4" s="739"/>
      <c r="I4" s="739"/>
      <c r="J4" s="739"/>
      <c r="K4" s="739"/>
      <c r="L4" s="739"/>
      <c r="M4" s="739"/>
      <c r="N4" s="739"/>
    </row>
    <row r="5" spans="1:17" ht="12.75" customHeight="1">
      <c r="A5" s="380"/>
      <c r="B5" s="712" t="s">
        <v>73</v>
      </c>
      <c r="C5" s="734" t="s">
        <v>65</v>
      </c>
      <c r="D5" s="734" t="s">
        <v>54</v>
      </c>
      <c r="E5" s="734" t="s">
        <v>55</v>
      </c>
      <c r="F5" s="734" t="s">
        <v>56</v>
      </c>
      <c r="G5" s="734" t="s">
        <v>85</v>
      </c>
      <c r="H5" s="734" t="s">
        <v>233</v>
      </c>
      <c r="I5" s="734" t="s">
        <v>77</v>
      </c>
      <c r="J5" s="734" t="s">
        <v>61</v>
      </c>
      <c r="K5" s="734" t="s">
        <v>62</v>
      </c>
      <c r="L5" s="734" t="s">
        <v>63</v>
      </c>
      <c r="M5" s="712" t="s">
        <v>78</v>
      </c>
      <c r="N5" s="712" t="s">
        <v>564</v>
      </c>
      <c r="P5" s="712" t="s">
        <v>417</v>
      </c>
    </row>
    <row r="6" spans="1:17" ht="12.75" customHeight="1">
      <c r="A6" s="381"/>
      <c r="B6" s="722"/>
      <c r="C6" s="735"/>
      <c r="D6" s="735"/>
      <c r="E6" s="735"/>
      <c r="F6" s="735"/>
      <c r="G6" s="735"/>
      <c r="H6" s="735"/>
      <c r="I6" s="735"/>
      <c r="J6" s="735"/>
      <c r="K6" s="735"/>
      <c r="L6" s="735"/>
      <c r="M6" s="722"/>
      <c r="N6" s="722"/>
      <c r="P6" s="722"/>
    </row>
    <row r="7" spans="1:17" ht="12.75" customHeight="1">
      <c r="A7" s="381"/>
      <c r="B7" s="722"/>
      <c r="C7" s="735"/>
      <c r="D7" s="735"/>
      <c r="E7" s="735"/>
      <c r="F7" s="735"/>
      <c r="G7" s="735"/>
      <c r="H7" s="735"/>
      <c r="I7" s="735"/>
      <c r="J7" s="735"/>
      <c r="K7" s="735"/>
      <c r="L7" s="735"/>
      <c r="M7" s="722"/>
      <c r="N7" s="722"/>
      <c r="P7" s="722"/>
    </row>
    <row r="8" spans="1:17" ht="12.75" customHeight="1">
      <c r="A8" s="381"/>
      <c r="B8" s="328" t="s">
        <v>39</v>
      </c>
      <c r="C8" s="327" t="s">
        <v>39</v>
      </c>
      <c r="D8" s="327" t="s">
        <v>39</v>
      </c>
      <c r="E8" s="327" t="s">
        <v>39</v>
      </c>
      <c r="F8" s="327" t="s">
        <v>39</v>
      </c>
      <c r="G8" s="327" t="s">
        <v>39</v>
      </c>
      <c r="H8" s="327" t="s">
        <v>39</v>
      </c>
      <c r="I8" s="327" t="s">
        <v>39</v>
      </c>
      <c r="J8" s="327" t="s">
        <v>39</v>
      </c>
      <c r="K8" s="327" t="s">
        <v>39</v>
      </c>
      <c r="L8" s="327" t="s">
        <v>39</v>
      </c>
      <c r="M8" s="328" t="s">
        <v>39</v>
      </c>
      <c r="N8" s="329" t="s">
        <v>39</v>
      </c>
      <c r="P8" s="447" t="s">
        <v>39</v>
      </c>
    </row>
    <row r="9" spans="1:17" ht="15.75" customHeight="1">
      <c r="A9" s="441" t="s">
        <v>51</v>
      </c>
      <c r="B9" s="443">
        <f t="shared" ref="B9:F9" si="0">SUM(B10:B230)</f>
        <v>14739.227025999997</v>
      </c>
      <c r="C9" s="432">
        <f t="shared" si="0"/>
        <v>2672.7904060000001</v>
      </c>
      <c r="D9" s="432">
        <f t="shared" si="0"/>
        <v>206.27651500000002</v>
      </c>
      <c r="E9" s="432">
        <f t="shared" si="0"/>
        <v>2.056664</v>
      </c>
      <c r="F9" s="432">
        <f t="shared" si="0"/>
        <v>2003.0073050000003</v>
      </c>
      <c r="G9" s="432">
        <f t="shared" ref="G9:N9" si="1">SUM(G10:G319)</f>
        <v>0</v>
      </c>
      <c r="H9" s="432">
        <f t="shared" si="1"/>
        <v>141.82388400000002</v>
      </c>
      <c r="I9" s="432">
        <f t="shared" si="1"/>
        <v>473.93586200000004</v>
      </c>
      <c r="J9" s="432">
        <f t="shared" si="1"/>
        <v>272.58131499999996</v>
      </c>
      <c r="K9" s="432">
        <f t="shared" si="1"/>
        <v>0.48228900000000002</v>
      </c>
      <c r="L9" s="433">
        <f t="shared" si="1"/>
        <v>464.15798699999982</v>
      </c>
      <c r="M9" s="433">
        <f t="shared" si="1"/>
        <v>6237.1122270000014</v>
      </c>
      <c r="N9" s="433">
        <f t="shared" si="1"/>
        <v>20976.339252999998</v>
      </c>
      <c r="P9" s="443">
        <f t="shared" ref="P9" si="2">SUM(P10:P230)</f>
        <v>162610.03195600002</v>
      </c>
    </row>
    <row r="10" spans="1:17" ht="12.75" customHeight="1">
      <c r="A10" s="437" t="s">
        <v>437</v>
      </c>
      <c r="B10" s="444">
        <v>0</v>
      </c>
      <c r="C10" s="332">
        <v>0</v>
      </c>
      <c r="D10" s="301">
        <v>0</v>
      </c>
      <c r="E10" s="301">
        <v>0</v>
      </c>
      <c r="F10" s="301">
        <v>0</v>
      </c>
      <c r="G10" s="301">
        <v>0</v>
      </c>
      <c r="H10" s="301">
        <v>0</v>
      </c>
      <c r="I10" s="301">
        <v>0</v>
      </c>
      <c r="J10" s="301">
        <v>0</v>
      </c>
      <c r="K10" s="301">
        <v>0</v>
      </c>
      <c r="L10" s="301">
        <v>0</v>
      </c>
      <c r="M10" s="341">
        <f>SUM(C10:L10)</f>
        <v>0</v>
      </c>
      <c r="N10" s="379">
        <f>SUM(B10,M10)</f>
        <v>0</v>
      </c>
      <c r="P10" s="331">
        <v>0</v>
      </c>
      <c r="Q10" s="333"/>
    </row>
    <row r="11" spans="1:17" ht="12.75" customHeight="1">
      <c r="A11" s="437" t="s">
        <v>460</v>
      </c>
      <c r="B11" s="341">
        <v>0</v>
      </c>
      <c r="C11" s="326">
        <v>0</v>
      </c>
      <c r="D11" s="326">
        <v>0</v>
      </c>
      <c r="E11" s="326">
        <v>0</v>
      </c>
      <c r="F11" s="326">
        <v>0</v>
      </c>
      <c r="G11" s="326">
        <v>0</v>
      </c>
      <c r="H11" s="326">
        <v>0</v>
      </c>
      <c r="I11" s="326">
        <v>0</v>
      </c>
      <c r="J11" s="326">
        <v>0</v>
      </c>
      <c r="K11" s="326">
        <v>0</v>
      </c>
      <c r="L11" s="326">
        <v>0</v>
      </c>
      <c r="M11" s="341">
        <f t="shared" ref="M11:M74" si="3">SUM(C11:L11)</f>
        <v>0</v>
      </c>
      <c r="N11" s="339">
        <f t="shared" ref="N11:N74" si="4">SUM(B11,M11)</f>
        <v>0</v>
      </c>
      <c r="P11" s="341">
        <v>0</v>
      </c>
    </row>
    <row r="12" spans="1:17" ht="12.75" customHeight="1">
      <c r="A12" s="437" t="s">
        <v>318</v>
      </c>
      <c r="B12" s="341">
        <v>0</v>
      </c>
      <c r="C12" s="326">
        <v>0</v>
      </c>
      <c r="D12" s="326">
        <v>0</v>
      </c>
      <c r="E12" s="326">
        <v>0</v>
      </c>
      <c r="F12" s="326">
        <v>0</v>
      </c>
      <c r="G12" s="326">
        <v>0</v>
      </c>
      <c r="H12" s="326">
        <v>0</v>
      </c>
      <c r="I12" s="326">
        <v>0</v>
      </c>
      <c r="J12" s="326">
        <v>0</v>
      </c>
      <c r="K12" s="326">
        <v>0</v>
      </c>
      <c r="L12" s="326">
        <v>0</v>
      </c>
      <c r="M12" s="341">
        <f t="shared" si="3"/>
        <v>0</v>
      </c>
      <c r="N12" s="339">
        <f t="shared" si="4"/>
        <v>0</v>
      </c>
      <c r="P12" s="341">
        <v>0</v>
      </c>
    </row>
    <row r="13" spans="1:17" ht="12.75" customHeight="1">
      <c r="A13" s="437" t="s">
        <v>461</v>
      </c>
      <c r="B13" s="341">
        <v>0</v>
      </c>
      <c r="C13" s="326">
        <v>0</v>
      </c>
      <c r="D13" s="326">
        <v>0</v>
      </c>
      <c r="E13" s="326">
        <v>0</v>
      </c>
      <c r="F13" s="326">
        <v>0</v>
      </c>
      <c r="G13" s="326">
        <v>0</v>
      </c>
      <c r="H13" s="326">
        <v>0</v>
      </c>
      <c r="I13" s="326">
        <v>0</v>
      </c>
      <c r="J13" s="326">
        <v>0</v>
      </c>
      <c r="K13" s="326">
        <v>0</v>
      </c>
      <c r="L13" s="326">
        <v>0</v>
      </c>
      <c r="M13" s="341">
        <f t="shared" si="3"/>
        <v>0</v>
      </c>
      <c r="N13" s="339">
        <f t="shared" si="4"/>
        <v>0</v>
      </c>
      <c r="P13" s="341">
        <v>0</v>
      </c>
    </row>
    <row r="14" spans="1:17" ht="12.75" customHeight="1">
      <c r="A14" s="437" t="s">
        <v>462</v>
      </c>
      <c r="B14" s="341">
        <v>0</v>
      </c>
      <c r="C14" s="326">
        <v>0</v>
      </c>
      <c r="D14" s="326">
        <v>0</v>
      </c>
      <c r="E14" s="326">
        <v>0</v>
      </c>
      <c r="F14" s="326">
        <v>0</v>
      </c>
      <c r="G14" s="326">
        <v>0</v>
      </c>
      <c r="H14" s="326">
        <v>0</v>
      </c>
      <c r="I14" s="326">
        <v>0</v>
      </c>
      <c r="J14" s="326">
        <v>0</v>
      </c>
      <c r="K14" s="326">
        <v>0</v>
      </c>
      <c r="L14" s="326">
        <v>0</v>
      </c>
      <c r="M14" s="341">
        <f t="shared" si="3"/>
        <v>0</v>
      </c>
      <c r="N14" s="339">
        <f t="shared" si="4"/>
        <v>0</v>
      </c>
      <c r="P14" s="341">
        <v>0</v>
      </c>
    </row>
    <row r="15" spans="1:17" ht="12.75" customHeight="1">
      <c r="A15" s="437" t="s">
        <v>360</v>
      </c>
      <c r="B15" s="341">
        <v>1.640271</v>
      </c>
      <c r="C15" s="326">
        <v>0</v>
      </c>
      <c r="D15" s="326">
        <v>0</v>
      </c>
      <c r="E15" s="326">
        <v>0</v>
      </c>
      <c r="F15" s="326">
        <v>0</v>
      </c>
      <c r="G15" s="326">
        <v>0</v>
      </c>
      <c r="H15" s="326">
        <v>2.5499999999999998</v>
      </c>
      <c r="I15" s="326">
        <v>0</v>
      </c>
      <c r="J15" s="326">
        <v>0</v>
      </c>
      <c r="K15" s="326">
        <v>0</v>
      </c>
      <c r="L15" s="326">
        <v>0</v>
      </c>
      <c r="M15" s="341">
        <f t="shared" si="3"/>
        <v>2.5499999999999998</v>
      </c>
      <c r="N15" s="339">
        <f t="shared" si="4"/>
        <v>4.1902710000000001</v>
      </c>
      <c r="P15" s="341">
        <v>0</v>
      </c>
    </row>
    <row r="16" spans="1:17" ht="12.75" customHeight="1">
      <c r="A16" s="437" t="s">
        <v>456</v>
      </c>
      <c r="B16" s="341">
        <v>0</v>
      </c>
      <c r="C16" s="326">
        <v>0</v>
      </c>
      <c r="D16" s="326">
        <v>0</v>
      </c>
      <c r="E16" s="326">
        <v>0</v>
      </c>
      <c r="F16" s="326">
        <v>0</v>
      </c>
      <c r="G16" s="326">
        <v>0</v>
      </c>
      <c r="H16" s="326">
        <v>0</v>
      </c>
      <c r="I16" s="326">
        <v>0</v>
      </c>
      <c r="J16" s="326">
        <v>0</v>
      </c>
      <c r="K16" s="326">
        <v>0</v>
      </c>
      <c r="L16" s="326">
        <v>0</v>
      </c>
      <c r="M16" s="341">
        <f t="shared" si="3"/>
        <v>0</v>
      </c>
      <c r="N16" s="339">
        <f t="shared" si="4"/>
        <v>0</v>
      </c>
      <c r="P16" s="341">
        <v>0</v>
      </c>
    </row>
    <row r="17" spans="1:16" ht="12.75" customHeight="1">
      <c r="A17" s="437" t="s">
        <v>345</v>
      </c>
      <c r="B17" s="341">
        <v>0</v>
      </c>
      <c r="C17" s="326">
        <v>0</v>
      </c>
      <c r="D17" s="326">
        <v>0</v>
      </c>
      <c r="E17" s="326">
        <v>0</v>
      </c>
      <c r="F17" s="326">
        <v>0</v>
      </c>
      <c r="G17" s="326">
        <v>0</v>
      </c>
      <c r="H17" s="326">
        <v>0</v>
      </c>
      <c r="I17" s="326">
        <v>0</v>
      </c>
      <c r="J17" s="326">
        <v>0</v>
      </c>
      <c r="K17" s="326">
        <v>0</v>
      </c>
      <c r="L17" s="326">
        <v>0</v>
      </c>
      <c r="M17" s="341">
        <f t="shared" si="3"/>
        <v>0</v>
      </c>
      <c r="N17" s="339">
        <f t="shared" si="4"/>
        <v>0</v>
      </c>
      <c r="P17" s="341">
        <v>0</v>
      </c>
    </row>
    <row r="18" spans="1:16" ht="12.75" customHeight="1">
      <c r="A18" s="437" t="s">
        <v>463</v>
      </c>
      <c r="B18" s="341">
        <v>0</v>
      </c>
      <c r="C18" s="326">
        <v>0</v>
      </c>
      <c r="D18" s="326">
        <v>0</v>
      </c>
      <c r="E18" s="326">
        <v>0</v>
      </c>
      <c r="F18" s="326">
        <v>0</v>
      </c>
      <c r="G18" s="326">
        <v>0</v>
      </c>
      <c r="H18" s="326">
        <v>0</v>
      </c>
      <c r="I18" s="326">
        <v>0</v>
      </c>
      <c r="J18" s="326">
        <v>0</v>
      </c>
      <c r="K18" s="326">
        <v>0</v>
      </c>
      <c r="L18" s="326">
        <v>0</v>
      </c>
      <c r="M18" s="341">
        <f t="shared" si="3"/>
        <v>0</v>
      </c>
      <c r="N18" s="339">
        <f t="shared" si="4"/>
        <v>0</v>
      </c>
      <c r="P18" s="341">
        <v>0</v>
      </c>
    </row>
    <row r="19" spans="1:16" ht="12.75" customHeight="1">
      <c r="A19" s="437" t="s">
        <v>464</v>
      </c>
      <c r="B19" s="341">
        <v>0</v>
      </c>
      <c r="C19" s="326">
        <v>0</v>
      </c>
      <c r="D19" s="326">
        <v>0</v>
      </c>
      <c r="E19" s="326">
        <v>0</v>
      </c>
      <c r="F19" s="326">
        <v>0</v>
      </c>
      <c r="G19" s="326">
        <v>0</v>
      </c>
      <c r="H19" s="326">
        <v>0</v>
      </c>
      <c r="I19" s="326">
        <v>0</v>
      </c>
      <c r="J19" s="326">
        <v>0</v>
      </c>
      <c r="K19" s="326">
        <v>0</v>
      </c>
      <c r="L19" s="326">
        <v>0</v>
      </c>
      <c r="M19" s="341">
        <f t="shared" si="3"/>
        <v>0</v>
      </c>
      <c r="N19" s="339">
        <f t="shared" si="4"/>
        <v>0</v>
      </c>
      <c r="P19" s="341">
        <v>0</v>
      </c>
    </row>
    <row r="20" spans="1:16" ht="12.75" customHeight="1">
      <c r="A20" s="437" t="s">
        <v>184</v>
      </c>
      <c r="B20" s="341">
        <v>0</v>
      </c>
      <c r="C20" s="326">
        <v>0</v>
      </c>
      <c r="D20" s="326">
        <v>0</v>
      </c>
      <c r="E20" s="326">
        <v>0</v>
      </c>
      <c r="F20" s="326">
        <v>0</v>
      </c>
      <c r="G20" s="326">
        <v>0</v>
      </c>
      <c r="H20" s="326">
        <v>0</v>
      </c>
      <c r="I20" s="326">
        <v>0</v>
      </c>
      <c r="J20" s="326">
        <v>0</v>
      </c>
      <c r="K20" s="326">
        <v>0</v>
      </c>
      <c r="L20" s="326">
        <v>0</v>
      </c>
      <c r="M20" s="341">
        <f t="shared" si="3"/>
        <v>0</v>
      </c>
      <c r="N20" s="339">
        <f t="shared" si="4"/>
        <v>0</v>
      </c>
      <c r="P20" s="341">
        <v>0</v>
      </c>
    </row>
    <row r="21" spans="1:16" ht="12.75" customHeight="1">
      <c r="A21" s="437" t="s">
        <v>362</v>
      </c>
      <c r="B21" s="341">
        <v>0</v>
      </c>
      <c r="C21" s="326">
        <v>0</v>
      </c>
      <c r="D21" s="326">
        <v>0</v>
      </c>
      <c r="E21" s="326">
        <v>0</v>
      </c>
      <c r="F21" s="326">
        <v>0</v>
      </c>
      <c r="G21" s="326">
        <v>0</v>
      </c>
      <c r="H21" s="326">
        <v>0</v>
      </c>
      <c r="I21" s="326">
        <v>0</v>
      </c>
      <c r="J21" s="326">
        <v>0</v>
      </c>
      <c r="K21" s="326">
        <v>0</v>
      </c>
      <c r="L21" s="326">
        <v>0</v>
      </c>
      <c r="M21" s="341">
        <f t="shared" si="3"/>
        <v>0</v>
      </c>
      <c r="N21" s="339">
        <f t="shared" si="4"/>
        <v>0</v>
      </c>
      <c r="P21" s="341">
        <v>0</v>
      </c>
    </row>
    <row r="22" spans="1:16" ht="12.75" customHeight="1">
      <c r="A22" s="437" t="s">
        <v>465</v>
      </c>
      <c r="B22" s="341">
        <v>0</v>
      </c>
      <c r="C22" s="326">
        <v>0</v>
      </c>
      <c r="D22" s="326">
        <v>0</v>
      </c>
      <c r="E22" s="326">
        <v>0</v>
      </c>
      <c r="F22" s="326">
        <v>0</v>
      </c>
      <c r="G22" s="326">
        <v>0</v>
      </c>
      <c r="H22" s="326">
        <v>0</v>
      </c>
      <c r="I22" s="326">
        <v>0</v>
      </c>
      <c r="J22" s="326">
        <v>0</v>
      </c>
      <c r="K22" s="326">
        <v>0</v>
      </c>
      <c r="L22" s="326">
        <v>0</v>
      </c>
      <c r="M22" s="341">
        <f t="shared" si="3"/>
        <v>0</v>
      </c>
      <c r="N22" s="339">
        <f t="shared" si="4"/>
        <v>0</v>
      </c>
      <c r="P22" s="341">
        <v>0</v>
      </c>
    </row>
    <row r="23" spans="1:16" ht="12.75" customHeight="1">
      <c r="A23" s="437" t="s">
        <v>341</v>
      </c>
      <c r="B23" s="341">
        <v>0</v>
      </c>
      <c r="C23" s="326">
        <v>0</v>
      </c>
      <c r="D23" s="326">
        <v>0</v>
      </c>
      <c r="E23" s="326">
        <v>0</v>
      </c>
      <c r="F23" s="326">
        <v>0</v>
      </c>
      <c r="G23" s="326">
        <v>0</v>
      </c>
      <c r="H23" s="326">
        <v>0</v>
      </c>
      <c r="I23" s="326">
        <v>0</v>
      </c>
      <c r="J23" s="326">
        <v>1.6329999999999999E-3</v>
      </c>
      <c r="K23" s="326">
        <v>0</v>
      </c>
      <c r="L23" s="326">
        <v>2.2914E-2</v>
      </c>
      <c r="M23" s="341">
        <f t="shared" si="3"/>
        <v>2.4546999999999999E-2</v>
      </c>
      <c r="N23" s="339">
        <f t="shared" si="4"/>
        <v>2.4546999999999999E-2</v>
      </c>
      <c r="P23" s="341">
        <v>0</v>
      </c>
    </row>
    <row r="24" spans="1:16" ht="12.75" customHeight="1">
      <c r="A24" s="437" t="s">
        <v>403</v>
      </c>
      <c r="B24" s="341">
        <v>0.192</v>
      </c>
      <c r="C24" s="326">
        <v>0</v>
      </c>
      <c r="D24" s="326">
        <v>0</v>
      </c>
      <c r="E24" s="326">
        <v>0</v>
      </c>
      <c r="F24" s="326">
        <v>0</v>
      </c>
      <c r="G24" s="326">
        <v>0</v>
      </c>
      <c r="H24" s="326">
        <v>0</v>
      </c>
      <c r="I24" s="326">
        <v>0</v>
      </c>
      <c r="J24" s="326">
        <v>0.34977400000000008</v>
      </c>
      <c r="K24" s="326">
        <v>0</v>
      </c>
      <c r="L24" s="326">
        <v>0</v>
      </c>
      <c r="M24" s="341">
        <f t="shared" si="3"/>
        <v>0.34977400000000008</v>
      </c>
      <c r="N24" s="339">
        <f t="shared" si="4"/>
        <v>0.54177400000000009</v>
      </c>
      <c r="P24" s="341">
        <v>0</v>
      </c>
    </row>
    <row r="25" spans="1:16" ht="12.75" customHeight="1">
      <c r="A25" s="437" t="s">
        <v>466</v>
      </c>
      <c r="B25" s="341">
        <v>0</v>
      </c>
      <c r="C25" s="326">
        <v>0</v>
      </c>
      <c r="D25" s="326">
        <v>0</v>
      </c>
      <c r="E25" s="326">
        <v>0</v>
      </c>
      <c r="F25" s="326">
        <v>0</v>
      </c>
      <c r="G25" s="326">
        <v>0</v>
      </c>
      <c r="H25" s="326">
        <v>0</v>
      </c>
      <c r="I25" s="326">
        <v>0</v>
      </c>
      <c r="J25" s="326">
        <v>0</v>
      </c>
      <c r="K25" s="326">
        <v>0</v>
      </c>
      <c r="L25" s="326">
        <v>0</v>
      </c>
      <c r="M25" s="341">
        <f t="shared" si="3"/>
        <v>0</v>
      </c>
      <c r="N25" s="339">
        <f t="shared" si="4"/>
        <v>0</v>
      </c>
      <c r="P25" s="341">
        <v>0</v>
      </c>
    </row>
    <row r="26" spans="1:16" ht="12.75" customHeight="1">
      <c r="A26" s="437" t="s">
        <v>458</v>
      </c>
      <c r="B26" s="341">
        <v>0</v>
      </c>
      <c r="C26" s="326">
        <v>0</v>
      </c>
      <c r="D26" s="326">
        <v>0</v>
      </c>
      <c r="E26" s="326">
        <v>0</v>
      </c>
      <c r="F26" s="326">
        <v>0</v>
      </c>
      <c r="G26" s="326">
        <v>0</v>
      </c>
      <c r="H26" s="326">
        <v>0</v>
      </c>
      <c r="I26" s="326">
        <v>0</v>
      </c>
      <c r="J26" s="326">
        <v>0</v>
      </c>
      <c r="K26" s="326">
        <v>0</v>
      </c>
      <c r="L26" s="326">
        <v>0</v>
      </c>
      <c r="M26" s="341">
        <f t="shared" si="3"/>
        <v>0</v>
      </c>
      <c r="N26" s="339">
        <f t="shared" si="4"/>
        <v>0</v>
      </c>
      <c r="P26" s="341">
        <v>0</v>
      </c>
    </row>
    <row r="27" spans="1:16" ht="12.75" customHeight="1">
      <c r="A27" s="437" t="s">
        <v>185</v>
      </c>
      <c r="B27" s="341">
        <v>0</v>
      </c>
      <c r="C27" s="326">
        <v>0</v>
      </c>
      <c r="D27" s="326">
        <v>0</v>
      </c>
      <c r="E27" s="326">
        <v>0</v>
      </c>
      <c r="F27" s="326">
        <v>0</v>
      </c>
      <c r="G27" s="326">
        <v>0</v>
      </c>
      <c r="H27" s="326">
        <v>0</v>
      </c>
      <c r="I27" s="326">
        <v>0</v>
      </c>
      <c r="J27" s="326">
        <v>3.2780999999999998E-2</v>
      </c>
      <c r="K27" s="326">
        <v>0</v>
      </c>
      <c r="L27" s="326">
        <v>0</v>
      </c>
      <c r="M27" s="341">
        <f t="shared" si="3"/>
        <v>3.2780999999999998E-2</v>
      </c>
      <c r="N27" s="339">
        <f t="shared" si="4"/>
        <v>3.2780999999999998E-2</v>
      </c>
      <c r="P27" s="341">
        <v>0</v>
      </c>
    </row>
    <row r="28" spans="1:16" ht="12.75" customHeight="1">
      <c r="A28" s="437" t="s">
        <v>410</v>
      </c>
      <c r="B28" s="341">
        <v>0</v>
      </c>
      <c r="C28" s="326">
        <v>0</v>
      </c>
      <c r="D28" s="326">
        <v>0</v>
      </c>
      <c r="E28" s="326">
        <v>0</v>
      </c>
      <c r="F28" s="326">
        <v>0</v>
      </c>
      <c r="G28" s="326">
        <v>0</v>
      </c>
      <c r="H28" s="326">
        <v>0</v>
      </c>
      <c r="I28" s="326">
        <v>0</v>
      </c>
      <c r="J28" s="326">
        <v>0</v>
      </c>
      <c r="K28" s="326">
        <v>0</v>
      </c>
      <c r="L28" s="326">
        <v>0</v>
      </c>
      <c r="M28" s="341">
        <f t="shared" si="3"/>
        <v>0</v>
      </c>
      <c r="N28" s="339">
        <f t="shared" si="4"/>
        <v>0</v>
      </c>
      <c r="P28" s="341">
        <v>0</v>
      </c>
    </row>
    <row r="29" spans="1:16" ht="12.75" customHeight="1">
      <c r="A29" s="437" t="s">
        <v>467</v>
      </c>
      <c r="B29" s="341">
        <v>0</v>
      </c>
      <c r="C29" s="326">
        <v>0</v>
      </c>
      <c r="D29" s="326">
        <v>0</v>
      </c>
      <c r="E29" s="326">
        <v>0</v>
      </c>
      <c r="F29" s="326">
        <v>0</v>
      </c>
      <c r="G29" s="326">
        <v>0</v>
      </c>
      <c r="H29" s="326">
        <v>0</v>
      </c>
      <c r="I29" s="326">
        <v>0</v>
      </c>
      <c r="J29" s="326">
        <v>0</v>
      </c>
      <c r="K29" s="326">
        <v>0</v>
      </c>
      <c r="L29" s="326">
        <v>0</v>
      </c>
      <c r="M29" s="341">
        <f t="shared" si="3"/>
        <v>0</v>
      </c>
      <c r="N29" s="339">
        <f t="shared" si="4"/>
        <v>0</v>
      </c>
      <c r="P29" s="341">
        <v>0</v>
      </c>
    </row>
    <row r="30" spans="1:16" ht="12.75" customHeight="1">
      <c r="A30" s="437" t="s">
        <v>468</v>
      </c>
      <c r="B30" s="341">
        <v>0</v>
      </c>
      <c r="C30" s="326">
        <v>0</v>
      </c>
      <c r="D30" s="326">
        <v>0</v>
      </c>
      <c r="E30" s="326">
        <v>0</v>
      </c>
      <c r="F30" s="326">
        <v>0</v>
      </c>
      <c r="G30" s="326">
        <v>0</v>
      </c>
      <c r="H30" s="326">
        <v>0</v>
      </c>
      <c r="I30" s="326">
        <v>0</v>
      </c>
      <c r="J30" s="326">
        <v>0</v>
      </c>
      <c r="K30" s="326">
        <v>0</v>
      </c>
      <c r="L30" s="326">
        <v>0</v>
      </c>
      <c r="M30" s="341">
        <f t="shared" si="3"/>
        <v>0</v>
      </c>
      <c r="N30" s="339">
        <f t="shared" si="4"/>
        <v>0</v>
      </c>
      <c r="P30" s="341">
        <v>0</v>
      </c>
    </row>
    <row r="31" spans="1:16" ht="12.75" customHeight="1">
      <c r="A31" s="437" t="s">
        <v>469</v>
      </c>
      <c r="B31" s="341">
        <v>0</v>
      </c>
      <c r="C31" s="326">
        <v>0</v>
      </c>
      <c r="D31" s="326">
        <v>0</v>
      </c>
      <c r="E31" s="326">
        <v>0</v>
      </c>
      <c r="F31" s="326">
        <v>0</v>
      </c>
      <c r="G31" s="326">
        <v>0</v>
      </c>
      <c r="H31" s="326">
        <v>0</v>
      </c>
      <c r="I31" s="326">
        <v>0</v>
      </c>
      <c r="J31" s="326">
        <v>0</v>
      </c>
      <c r="K31" s="326">
        <v>0</v>
      </c>
      <c r="L31" s="326">
        <v>0</v>
      </c>
      <c r="M31" s="341">
        <f t="shared" si="3"/>
        <v>0</v>
      </c>
      <c r="N31" s="339">
        <f t="shared" si="4"/>
        <v>0</v>
      </c>
      <c r="P31" s="341">
        <v>0</v>
      </c>
    </row>
    <row r="32" spans="1:16" ht="12.75" customHeight="1">
      <c r="A32" s="437" t="s">
        <v>470</v>
      </c>
      <c r="B32" s="341">
        <v>0</v>
      </c>
      <c r="C32" s="326">
        <v>0</v>
      </c>
      <c r="D32" s="326">
        <v>0</v>
      </c>
      <c r="E32" s="326">
        <v>0</v>
      </c>
      <c r="F32" s="326">
        <v>0</v>
      </c>
      <c r="G32" s="326">
        <v>0</v>
      </c>
      <c r="H32" s="326">
        <v>0</v>
      </c>
      <c r="I32" s="326">
        <v>0</v>
      </c>
      <c r="J32" s="326">
        <v>0</v>
      </c>
      <c r="K32" s="326">
        <v>0</v>
      </c>
      <c r="L32" s="326">
        <v>0</v>
      </c>
      <c r="M32" s="341">
        <f t="shared" si="3"/>
        <v>0</v>
      </c>
      <c r="N32" s="339">
        <f t="shared" si="4"/>
        <v>0</v>
      </c>
      <c r="P32" s="341">
        <v>0</v>
      </c>
    </row>
    <row r="33" spans="1:16" ht="12.75" customHeight="1">
      <c r="A33" s="437" t="s">
        <v>471</v>
      </c>
      <c r="B33" s="341">
        <v>0</v>
      </c>
      <c r="C33" s="326">
        <v>0</v>
      </c>
      <c r="D33" s="326">
        <v>0</v>
      </c>
      <c r="E33" s="326">
        <v>0</v>
      </c>
      <c r="F33" s="326">
        <v>0</v>
      </c>
      <c r="G33" s="326">
        <v>0</v>
      </c>
      <c r="H33" s="326">
        <v>0</v>
      </c>
      <c r="I33" s="326">
        <v>0</v>
      </c>
      <c r="J33" s="326">
        <v>0</v>
      </c>
      <c r="K33" s="326">
        <v>0</v>
      </c>
      <c r="L33" s="326">
        <v>0</v>
      </c>
      <c r="M33" s="341">
        <f t="shared" si="3"/>
        <v>0</v>
      </c>
      <c r="N33" s="339">
        <f t="shared" si="4"/>
        <v>0</v>
      </c>
      <c r="P33" s="341">
        <v>0</v>
      </c>
    </row>
    <row r="34" spans="1:16" ht="12.75" customHeight="1">
      <c r="A34" s="437" t="s">
        <v>472</v>
      </c>
      <c r="B34" s="341">
        <v>0</v>
      </c>
      <c r="C34" s="326">
        <v>0</v>
      </c>
      <c r="D34" s="326">
        <v>0</v>
      </c>
      <c r="E34" s="326">
        <v>0</v>
      </c>
      <c r="F34" s="326">
        <v>0</v>
      </c>
      <c r="G34" s="326">
        <v>0</v>
      </c>
      <c r="H34" s="326">
        <v>0</v>
      </c>
      <c r="I34" s="326">
        <v>0</v>
      </c>
      <c r="J34" s="326">
        <v>0</v>
      </c>
      <c r="K34" s="326">
        <v>0</v>
      </c>
      <c r="L34" s="326">
        <v>0</v>
      </c>
      <c r="M34" s="341">
        <f t="shared" si="3"/>
        <v>0</v>
      </c>
      <c r="N34" s="339">
        <f t="shared" si="4"/>
        <v>0</v>
      </c>
      <c r="P34" s="341">
        <v>0</v>
      </c>
    </row>
    <row r="35" spans="1:16" ht="12.75" customHeight="1">
      <c r="A35" s="437" t="s">
        <v>330</v>
      </c>
      <c r="B35" s="341">
        <v>0</v>
      </c>
      <c r="C35" s="326">
        <v>0</v>
      </c>
      <c r="D35" s="326">
        <v>0</v>
      </c>
      <c r="E35" s="326">
        <v>0</v>
      </c>
      <c r="F35" s="326">
        <v>0</v>
      </c>
      <c r="G35" s="326">
        <v>0</v>
      </c>
      <c r="H35" s="326">
        <v>0</v>
      </c>
      <c r="I35" s="326">
        <v>0</v>
      </c>
      <c r="J35" s="326">
        <v>3.3000000000000003E-5</v>
      </c>
      <c r="K35" s="326">
        <v>0</v>
      </c>
      <c r="L35" s="326">
        <v>0.125389</v>
      </c>
      <c r="M35" s="341">
        <f t="shared" si="3"/>
        <v>0.12542200000000001</v>
      </c>
      <c r="N35" s="339">
        <f t="shared" si="4"/>
        <v>0.12542200000000001</v>
      </c>
      <c r="P35" s="341">
        <v>0</v>
      </c>
    </row>
    <row r="36" spans="1:16" ht="12.75" customHeight="1">
      <c r="A36" s="437" t="s">
        <v>636</v>
      </c>
      <c r="B36" s="341">
        <v>0</v>
      </c>
      <c r="C36" s="326">
        <v>0</v>
      </c>
      <c r="D36" s="326">
        <v>0</v>
      </c>
      <c r="E36" s="326">
        <v>0</v>
      </c>
      <c r="F36" s="326">
        <v>0</v>
      </c>
      <c r="G36" s="326">
        <v>0</v>
      </c>
      <c r="H36" s="326">
        <v>0</v>
      </c>
      <c r="I36" s="326">
        <v>0</v>
      </c>
      <c r="J36" s="326">
        <v>0</v>
      </c>
      <c r="K36" s="326">
        <v>0</v>
      </c>
      <c r="L36" s="326">
        <v>0</v>
      </c>
      <c r="M36" s="341">
        <f t="shared" si="3"/>
        <v>0</v>
      </c>
      <c r="N36" s="339">
        <f t="shared" si="4"/>
        <v>0</v>
      </c>
      <c r="P36" s="341">
        <v>0</v>
      </c>
    </row>
    <row r="37" spans="1:16" ht="12.75" customHeight="1">
      <c r="A37" s="437" t="s">
        <v>332</v>
      </c>
      <c r="B37" s="341">
        <v>0</v>
      </c>
      <c r="C37" s="326">
        <v>0</v>
      </c>
      <c r="D37" s="326">
        <v>0</v>
      </c>
      <c r="E37" s="326">
        <v>0</v>
      </c>
      <c r="F37" s="326">
        <v>0</v>
      </c>
      <c r="G37" s="326">
        <v>0</v>
      </c>
      <c r="H37" s="326">
        <v>0</v>
      </c>
      <c r="I37" s="326">
        <v>0</v>
      </c>
      <c r="J37" s="326">
        <v>0</v>
      </c>
      <c r="K37" s="326">
        <v>0</v>
      </c>
      <c r="L37" s="326">
        <v>0</v>
      </c>
      <c r="M37" s="341">
        <f t="shared" si="3"/>
        <v>0</v>
      </c>
      <c r="N37" s="339">
        <f t="shared" si="4"/>
        <v>0</v>
      </c>
      <c r="P37" s="341">
        <v>0</v>
      </c>
    </row>
    <row r="38" spans="1:16" ht="12.75" customHeight="1">
      <c r="A38" s="437" t="s">
        <v>414</v>
      </c>
      <c r="B38" s="341">
        <v>0</v>
      </c>
      <c r="C38" s="326">
        <v>0</v>
      </c>
      <c r="D38" s="326">
        <v>0</v>
      </c>
      <c r="E38" s="326">
        <v>0</v>
      </c>
      <c r="F38" s="326">
        <v>0</v>
      </c>
      <c r="G38" s="326">
        <v>0</v>
      </c>
      <c r="H38" s="326">
        <v>0</v>
      </c>
      <c r="I38" s="326">
        <v>0</v>
      </c>
      <c r="J38" s="326">
        <v>1.94E-4</v>
      </c>
      <c r="K38" s="326">
        <v>0</v>
      </c>
      <c r="L38" s="326">
        <v>0</v>
      </c>
      <c r="M38" s="341">
        <f t="shared" si="3"/>
        <v>1.94E-4</v>
      </c>
      <c r="N38" s="339">
        <f t="shared" si="4"/>
        <v>1.94E-4</v>
      </c>
      <c r="P38" s="341">
        <v>0</v>
      </c>
    </row>
    <row r="39" spans="1:16" ht="12.75" customHeight="1">
      <c r="A39" s="437" t="s">
        <v>473</v>
      </c>
      <c r="B39" s="341">
        <v>0</v>
      </c>
      <c r="C39" s="326">
        <v>0</v>
      </c>
      <c r="D39" s="326">
        <v>0</v>
      </c>
      <c r="E39" s="326">
        <v>0</v>
      </c>
      <c r="F39" s="326">
        <v>0</v>
      </c>
      <c r="G39" s="326">
        <v>0</v>
      </c>
      <c r="H39" s="326">
        <v>0</v>
      </c>
      <c r="I39" s="326">
        <v>0</v>
      </c>
      <c r="J39" s="326">
        <v>0</v>
      </c>
      <c r="K39" s="326">
        <v>0</v>
      </c>
      <c r="L39" s="326">
        <v>0</v>
      </c>
      <c r="M39" s="341">
        <f t="shared" si="3"/>
        <v>0</v>
      </c>
      <c r="N39" s="339">
        <f t="shared" si="4"/>
        <v>0</v>
      </c>
      <c r="P39" s="341">
        <v>0</v>
      </c>
    </row>
    <row r="40" spans="1:16" ht="12.75" customHeight="1">
      <c r="A40" s="437" t="s">
        <v>475</v>
      </c>
      <c r="B40" s="341">
        <v>0</v>
      </c>
      <c r="C40" s="326">
        <v>0</v>
      </c>
      <c r="D40" s="326">
        <v>0</v>
      </c>
      <c r="E40" s="326">
        <v>0</v>
      </c>
      <c r="F40" s="326">
        <v>0</v>
      </c>
      <c r="G40" s="326">
        <v>0</v>
      </c>
      <c r="H40" s="326">
        <v>0</v>
      </c>
      <c r="I40" s="326">
        <v>0</v>
      </c>
      <c r="J40" s="326">
        <v>0</v>
      </c>
      <c r="K40" s="326">
        <v>0</v>
      </c>
      <c r="L40" s="326">
        <v>0</v>
      </c>
      <c r="M40" s="341">
        <f t="shared" si="3"/>
        <v>0</v>
      </c>
      <c r="N40" s="339">
        <f t="shared" si="4"/>
        <v>0</v>
      </c>
      <c r="P40" s="341">
        <v>0</v>
      </c>
    </row>
    <row r="41" spans="1:16" ht="12.75" customHeight="1">
      <c r="A41" s="437" t="s">
        <v>407</v>
      </c>
      <c r="B41" s="341">
        <v>0.63600000000000001</v>
      </c>
      <c r="C41" s="326">
        <v>0</v>
      </c>
      <c r="D41" s="326">
        <v>0</v>
      </c>
      <c r="E41" s="326">
        <v>0</v>
      </c>
      <c r="F41" s="326">
        <v>0</v>
      </c>
      <c r="G41" s="326">
        <v>0</v>
      </c>
      <c r="H41" s="326">
        <v>0</v>
      </c>
      <c r="I41" s="326">
        <v>0</v>
      </c>
      <c r="J41" s="326">
        <v>1.2390000000000001E-3</v>
      </c>
      <c r="K41" s="326">
        <v>0</v>
      </c>
      <c r="L41" s="326">
        <v>0</v>
      </c>
      <c r="M41" s="341">
        <f t="shared" si="3"/>
        <v>1.2390000000000001E-3</v>
      </c>
      <c r="N41" s="339">
        <f t="shared" si="4"/>
        <v>0.637239</v>
      </c>
      <c r="P41" s="341">
        <v>0</v>
      </c>
    </row>
    <row r="42" spans="1:16" ht="12.75" customHeight="1">
      <c r="A42" s="437" t="s">
        <v>474</v>
      </c>
      <c r="B42" s="341">
        <v>0</v>
      </c>
      <c r="C42" s="326">
        <v>0</v>
      </c>
      <c r="D42" s="326">
        <v>0</v>
      </c>
      <c r="E42" s="326">
        <v>0</v>
      </c>
      <c r="F42" s="326">
        <v>0</v>
      </c>
      <c r="G42" s="326">
        <v>0</v>
      </c>
      <c r="H42" s="326">
        <v>0</v>
      </c>
      <c r="I42" s="326">
        <v>0</v>
      </c>
      <c r="J42" s="326">
        <v>0</v>
      </c>
      <c r="K42" s="326">
        <v>0</v>
      </c>
      <c r="L42" s="326">
        <v>0</v>
      </c>
      <c r="M42" s="341">
        <f t="shared" si="3"/>
        <v>0</v>
      </c>
      <c r="N42" s="339">
        <f t="shared" si="4"/>
        <v>0</v>
      </c>
      <c r="P42" s="341">
        <v>0</v>
      </c>
    </row>
    <row r="43" spans="1:16" ht="12.75" customHeight="1">
      <c r="A43" s="437" t="s">
        <v>186</v>
      </c>
      <c r="B43" s="341">
        <v>1.2999999999999999E-3</v>
      </c>
      <c r="C43" s="326">
        <v>0</v>
      </c>
      <c r="D43" s="326">
        <v>0</v>
      </c>
      <c r="E43" s="326">
        <v>0</v>
      </c>
      <c r="F43" s="326">
        <v>0</v>
      </c>
      <c r="G43" s="326">
        <v>0</v>
      </c>
      <c r="H43" s="326">
        <v>0</v>
      </c>
      <c r="I43" s="326">
        <v>0</v>
      </c>
      <c r="J43" s="326">
        <v>2.4714E-2</v>
      </c>
      <c r="K43" s="326">
        <v>0</v>
      </c>
      <c r="L43" s="326">
        <v>0</v>
      </c>
      <c r="M43" s="341">
        <f t="shared" si="3"/>
        <v>2.4714E-2</v>
      </c>
      <c r="N43" s="339">
        <f t="shared" si="4"/>
        <v>2.6013999999999999E-2</v>
      </c>
      <c r="P43" s="341">
        <v>0</v>
      </c>
    </row>
    <row r="44" spans="1:16" ht="12.75" customHeight="1">
      <c r="A44" s="437" t="s">
        <v>454</v>
      </c>
      <c r="B44" s="341">
        <v>0</v>
      </c>
      <c r="C44" s="326">
        <v>0</v>
      </c>
      <c r="D44" s="326">
        <v>0</v>
      </c>
      <c r="E44" s="326">
        <v>0</v>
      </c>
      <c r="F44" s="326">
        <v>0</v>
      </c>
      <c r="G44" s="326">
        <v>0</v>
      </c>
      <c r="H44" s="326">
        <v>0</v>
      </c>
      <c r="I44" s="326">
        <v>0</v>
      </c>
      <c r="J44" s="326">
        <v>0</v>
      </c>
      <c r="K44" s="326">
        <v>0</v>
      </c>
      <c r="L44" s="326">
        <v>0</v>
      </c>
      <c r="M44" s="341">
        <f t="shared" si="3"/>
        <v>0</v>
      </c>
      <c r="N44" s="339">
        <f t="shared" si="4"/>
        <v>0</v>
      </c>
      <c r="P44" s="341">
        <v>0</v>
      </c>
    </row>
    <row r="45" spans="1:16" ht="12.75" customHeight="1">
      <c r="A45" s="437" t="s">
        <v>476</v>
      </c>
      <c r="B45" s="341">
        <v>0</v>
      </c>
      <c r="C45" s="326">
        <v>0</v>
      </c>
      <c r="D45" s="326">
        <v>0</v>
      </c>
      <c r="E45" s="326">
        <v>0</v>
      </c>
      <c r="F45" s="326">
        <v>0</v>
      </c>
      <c r="G45" s="326">
        <v>0</v>
      </c>
      <c r="H45" s="326">
        <v>0</v>
      </c>
      <c r="I45" s="326">
        <v>0</v>
      </c>
      <c r="J45" s="326">
        <v>0</v>
      </c>
      <c r="K45" s="326">
        <v>0</v>
      </c>
      <c r="L45" s="326">
        <v>0</v>
      </c>
      <c r="M45" s="341">
        <f t="shared" si="3"/>
        <v>0</v>
      </c>
      <c r="N45" s="339">
        <f t="shared" si="4"/>
        <v>0</v>
      </c>
      <c r="P45" s="341">
        <v>0</v>
      </c>
    </row>
    <row r="46" spans="1:16" ht="12.75" customHeight="1">
      <c r="A46" s="437" t="s">
        <v>209</v>
      </c>
      <c r="B46" s="341">
        <v>0</v>
      </c>
      <c r="C46" s="326">
        <v>0</v>
      </c>
      <c r="D46" s="326">
        <v>0</v>
      </c>
      <c r="E46" s="326">
        <v>0</v>
      </c>
      <c r="F46" s="326">
        <v>0</v>
      </c>
      <c r="G46" s="326">
        <v>0</v>
      </c>
      <c r="H46" s="326">
        <v>0</v>
      </c>
      <c r="I46" s="326">
        <v>0</v>
      </c>
      <c r="J46" s="326">
        <v>1.2E-5</v>
      </c>
      <c r="K46" s="326">
        <v>0</v>
      </c>
      <c r="L46" s="326">
        <v>0</v>
      </c>
      <c r="M46" s="341">
        <f t="shared" si="3"/>
        <v>1.2E-5</v>
      </c>
      <c r="N46" s="339">
        <f t="shared" si="4"/>
        <v>1.2E-5</v>
      </c>
      <c r="P46" s="341">
        <v>0</v>
      </c>
    </row>
    <row r="47" spans="1:16" ht="12.75" customHeight="1">
      <c r="A47" s="437" t="s">
        <v>637</v>
      </c>
      <c r="B47" s="341">
        <v>1501.1999120000003</v>
      </c>
      <c r="C47" s="326">
        <v>342.51736999999991</v>
      </c>
      <c r="D47" s="326">
        <v>0</v>
      </c>
      <c r="E47" s="326">
        <v>0</v>
      </c>
      <c r="F47" s="326">
        <v>0</v>
      </c>
      <c r="G47" s="326">
        <v>0</v>
      </c>
      <c r="H47" s="326">
        <v>0</v>
      </c>
      <c r="I47" s="326">
        <v>6.1499999999999999E-4</v>
      </c>
      <c r="J47" s="326">
        <v>1.3410680000000001</v>
      </c>
      <c r="K47" s="326">
        <v>0.212231</v>
      </c>
      <c r="L47" s="326">
        <v>43.645451000000001</v>
      </c>
      <c r="M47" s="341">
        <f t="shared" si="3"/>
        <v>387.71673499999986</v>
      </c>
      <c r="N47" s="339">
        <f t="shared" si="4"/>
        <v>1888.916647</v>
      </c>
      <c r="P47" s="341">
        <v>0</v>
      </c>
    </row>
    <row r="48" spans="1:16" ht="12.75" customHeight="1">
      <c r="A48" s="437" t="s">
        <v>393</v>
      </c>
      <c r="B48" s="341">
        <v>28.646594</v>
      </c>
      <c r="C48" s="326">
        <v>0</v>
      </c>
      <c r="D48" s="326">
        <v>0</v>
      </c>
      <c r="E48" s="326">
        <v>0</v>
      </c>
      <c r="F48" s="326">
        <v>0</v>
      </c>
      <c r="G48" s="326">
        <v>0</v>
      </c>
      <c r="H48" s="326">
        <v>0</v>
      </c>
      <c r="I48" s="326">
        <v>3.8000000000000002E-4</v>
      </c>
      <c r="J48" s="326">
        <v>3.7663999999999996E-2</v>
      </c>
      <c r="K48" s="326">
        <v>0</v>
      </c>
      <c r="L48" s="326">
        <v>0</v>
      </c>
      <c r="M48" s="341">
        <f t="shared" si="3"/>
        <v>3.8043999999999994E-2</v>
      </c>
      <c r="N48" s="339">
        <f t="shared" si="4"/>
        <v>28.684638</v>
      </c>
      <c r="P48" s="341">
        <v>0</v>
      </c>
    </row>
    <row r="49" spans="1:16" ht="12.75" customHeight="1">
      <c r="A49" s="437" t="s">
        <v>349</v>
      </c>
      <c r="B49" s="341">
        <v>0</v>
      </c>
      <c r="C49" s="326">
        <v>0</v>
      </c>
      <c r="D49" s="326">
        <v>2.1981850000000001</v>
      </c>
      <c r="E49" s="326">
        <v>0</v>
      </c>
      <c r="F49" s="326">
        <v>0</v>
      </c>
      <c r="G49" s="326">
        <v>0</v>
      </c>
      <c r="H49" s="326">
        <v>8.9816000000000003</v>
      </c>
      <c r="I49" s="326">
        <v>3</v>
      </c>
      <c r="J49" s="326">
        <v>3.4176999999999999E-2</v>
      </c>
      <c r="K49" s="326">
        <v>0</v>
      </c>
      <c r="L49" s="326">
        <v>66.157825000000003</v>
      </c>
      <c r="M49" s="341">
        <f t="shared" si="3"/>
        <v>80.371786999999998</v>
      </c>
      <c r="N49" s="339">
        <f t="shared" si="4"/>
        <v>80.371786999999998</v>
      </c>
      <c r="P49" s="341">
        <v>0</v>
      </c>
    </row>
    <row r="50" spans="1:16" ht="12.75" customHeight="1">
      <c r="A50" s="437" t="s">
        <v>394</v>
      </c>
      <c r="B50" s="341">
        <v>0</v>
      </c>
      <c r="C50" s="326">
        <v>0</v>
      </c>
      <c r="D50" s="326">
        <v>0.14000000000000001</v>
      </c>
      <c r="E50" s="326">
        <v>0</v>
      </c>
      <c r="F50" s="326">
        <v>0</v>
      </c>
      <c r="G50" s="326">
        <v>0</v>
      </c>
      <c r="H50" s="326">
        <v>0</v>
      </c>
      <c r="I50" s="326">
        <v>0</v>
      </c>
      <c r="J50" s="326">
        <v>1.0789E-2</v>
      </c>
      <c r="K50" s="326">
        <v>0</v>
      </c>
      <c r="L50" s="326">
        <v>11.872779999999999</v>
      </c>
      <c r="M50" s="341">
        <f t="shared" si="3"/>
        <v>12.023568999999998</v>
      </c>
      <c r="N50" s="339">
        <f t="shared" si="4"/>
        <v>12.023568999999998</v>
      </c>
      <c r="P50" s="341">
        <v>0</v>
      </c>
    </row>
    <row r="51" spans="1:16" ht="12.75" customHeight="1">
      <c r="A51" s="437" t="s">
        <v>550</v>
      </c>
      <c r="B51" s="341">
        <v>0</v>
      </c>
      <c r="C51" s="326">
        <v>0</v>
      </c>
      <c r="D51" s="326">
        <v>0</v>
      </c>
      <c r="E51" s="326">
        <v>0</v>
      </c>
      <c r="F51" s="326">
        <v>0</v>
      </c>
      <c r="G51" s="326">
        <v>0</v>
      </c>
      <c r="H51" s="326">
        <v>0</v>
      </c>
      <c r="I51" s="326">
        <v>0</v>
      </c>
      <c r="J51" s="326">
        <v>0</v>
      </c>
      <c r="K51" s="326">
        <v>0</v>
      </c>
      <c r="L51" s="326">
        <v>0</v>
      </c>
      <c r="M51" s="341">
        <f t="shared" si="3"/>
        <v>0</v>
      </c>
      <c r="N51" s="339">
        <f t="shared" si="4"/>
        <v>0</v>
      </c>
      <c r="P51" s="341">
        <v>0</v>
      </c>
    </row>
    <row r="52" spans="1:16" ht="12.75" customHeight="1">
      <c r="A52" s="437" t="s">
        <v>477</v>
      </c>
      <c r="B52" s="341">
        <v>0</v>
      </c>
      <c r="C52" s="326">
        <v>0</v>
      </c>
      <c r="D52" s="326">
        <v>0</v>
      </c>
      <c r="E52" s="326">
        <v>0</v>
      </c>
      <c r="F52" s="326">
        <v>0</v>
      </c>
      <c r="G52" s="326">
        <v>0</v>
      </c>
      <c r="H52" s="326">
        <v>0</v>
      </c>
      <c r="I52" s="326">
        <v>0</v>
      </c>
      <c r="J52" s="326">
        <v>0</v>
      </c>
      <c r="K52" s="326">
        <v>0</v>
      </c>
      <c r="L52" s="326">
        <v>0</v>
      </c>
      <c r="M52" s="341">
        <f t="shared" si="3"/>
        <v>0</v>
      </c>
      <c r="N52" s="339">
        <f t="shared" si="4"/>
        <v>0</v>
      </c>
      <c r="P52" s="341">
        <v>0</v>
      </c>
    </row>
    <row r="53" spans="1:16" ht="12.75" customHeight="1">
      <c r="A53" s="437" t="s">
        <v>334</v>
      </c>
      <c r="B53" s="341">
        <v>0</v>
      </c>
      <c r="C53" s="326">
        <v>0</v>
      </c>
      <c r="D53" s="326">
        <v>0</v>
      </c>
      <c r="E53" s="326">
        <v>0</v>
      </c>
      <c r="F53" s="326">
        <v>0</v>
      </c>
      <c r="G53" s="326">
        <v>0</v>
      </c>
      <c r="H53" s="326">
        <v>0</v>
      </c>
      <c r="I53" s="326">
        <v>0</v>
      </c>
      <c r="J53" s="326">
        <v>0</v>
      </c>
      <c r="K53" s="326">
        <v>0</v>
      </c>
      <c r="L53" s="326">
        <v>0</v>
      </c>
      <c r="M53" s="341">
        <f t="shared" si="3"/>
        <v>0</v>
      </c>
      <c r="N53" s="339">
        <f t="shared" si="4"/>
        <v>0</v>
      </c>
      <c r="P53" s="341">
        <v>0</v>
      </c>
    </row>
    <row r="54" spans="1:16" ht="12.75" customHeight="1">
      <c r="A54" s="437" t="s">
        <v>478</v>
      </c>
      <c r="B54" s="341">
        <v>0</v>
      </c>
      <c r="C54" s="326">
        <v>0</v>
      </c>
      <c r="D54" s="326">
        <v>0</v>
      </c>
      <c r="E54" s="326">
        <v>0</v>
      </c>
      <c r="F54" s="326">
        <v>0</v>
      </c>
      <c r="G54" s="326">
        <v>0</v>
      </c>
      <c r="H54" s="326">
        <v>0</v>
      </c>
      <c r="I54" s="326">
        <v>0</v>
      </c>
      <c r="J54" s="326">
        <v>0</v>
      </c>
      <c r="K54" s="326">
        <v>0</v>
      </c>
      <c r="L54" s="326">
        <v>0</v>
      </c>
      <c r="M54" s="341">
        <f t="shared" si="3"/>
        <v>0</v>
      </c>
      <c r="N54" s="339">
        <f t="shared" si="4"/>
        <v>0</v>
      </c>
      <c r="P54" s="341">
        <v>0</v>
      </c>
    </row>
    <row r="55" spans="1:16" ht="12.75" customHeight="1">
      <c r="A55" s="437" t="s">
        <v>479</v>
      </c>
      <c r="B55" s="341">
        <v>0</v>
      </c>
      <c r="C55" s="326">
        <v>0</v>
      </c>
      <c r="D55" s="326">
        <v>0</v>
      </c>
      <c r="E55" s="326">
        <v>0</v>
      </c>
      <c r="F55" s="326">
        <v>0</v>
      </c>
      <c r="G55" s="326">
        <v>0</v>
      </c>
      <c r="H55" s="326">
        <v>0</v>
      </c>
      <c r="I55" s="326">
        <v>0</v>
      </c>
      <c r="J55" s="326">
        <v>0</v>
      </c>
      <c r="K55" s="326">
        <v>0</v>
      </c>
      <c r="L55" s="326">
        <v>0</v>
      </c>
      <c r="M55" s="341">
        <f t="shared" si="3"/>
        <v>0</v>
      </c>
      <c r="N55" s="339">
        <f t="shared" si="4"/>
        <v>0</v>
      </c>
      <c r="P55" s="341">
        <v>0</v>
      </c>
    </row>
    <row r="56" spans="1:16" ht="12.75" customHeight="1">
      <c r="A56" s="437" t="s">
        <v>551</v>
      </c>
      <c r="B56" s="341">
        <v>0</v>
      </c>
      <c r="C56" s="326">
        <v>0</v>
      </c>
      <c r="D56" s="326">
        <v>0</v>
      </c>
      <c r="E56" s="326">
        <v>0</v>
      </c>
      <c r="F56" s="326">
        <v>0</v>
      </c>
      <c r="G56" s="326">
        <v>0</v>
      </c>
      <c r="H56" s="326">
        <v>0</v>
      </c>
      <c r="I56" s="326">
        <v>0</v>
      </c>
      <c r="J56" s="326">
        <v>0</v>
      </c>
      <c r="K56" s="326">
        <v>0</v>
      </c>
      <c r="L56" s="326">
        <v>0</v>
      </c>
      <c r="M56" s="341">
        <f t="shared" si="3"/>
        <v>0</v>
      </c>
      <c r="N56" s="339">
        <f t="shared" si="4"/>
        <v>0</v>
      </c>
      <c r="P56" s="341">
        <v>0</v>
      </c>
    </row>
    <row r="57" spans="1:16" ht="12.75" customHeight="1">
      <c r="A57" s="437" t="s">
        <v>328</v>
      </c>
      <c r="B57" s="341">
        <v>0</v>
      </c>
      <c r="C57" s="326">
        <v>0</v>
      </c>
      <c r="D57" s="326">
        <v>0</v>
      </c>
      <c r="E57" s="326">
        <v>0</v>
      </c>
      <c r="F57" s="326">
        <v>0</v>
      </c>
      <c r="G57" s="326">
        <v>0</v>
      </c>
      <c r="H57" s="326">
        <v>0</v>
      </c>
      <c r="I57" s="326">
        <v>0</v>
      </c>
      <c r="J57" s="326">
        <v>0</v>
      </c>
      <c r="K57" s="326">
        <v>0</v>
      </c>
      <c r="L57" s="326">
        <v>0</v>
      </c>
      <c r="M57" s="341">
        <f t="shared" si="3"/>
        <v>0</v>
      </c>
      <c r="N57" s="339">
        <f t="shared" si="4"/>
        <v>0</v>
      </c>
      <c r="P57" s="341">
        <v>0</v>
      </c>
    </row>
    <row r="58" spans="1:16" ht="12.75" customHeight="1">
      <c r="A58" s="437" t="s">
        <v>480</v>
      </c>
      <c r="B58" s="341">
        <v>0</v>
      </c>
      <c r="C58" s="326">
        <v>0</v>
      </c>
      <c r="D58" s="326">
        <v>0</v>
      </c>
      <c r="E58" s="326">
        <v>0</v>
      </c>
      <c r="F58" s="326">
        <v>0</v>
      </c>
      <c r="G58" s="326">
        <v>0</v>
      </c>
      <c r="H58" s="326">
        <v>0</v>
      </c>
      <c r="I58" s="326">
        <v>0</v>
      </c>
      <c r="J58" s="326">
        <v>0</v>
      </c>
      <c r="K58" s="326">
        <v>0</v>
      </c>
      <c r="L58" s="326">
        <v>0</v>
      </c>
      <c r="M58" s="341">
        <f t="shared" si="3"/>
        <v>0</v>
      </c>
      <c r="N58" s="339">
        <f t="shared" si="4"/>
        <v>0</v>
      </c>
      <c r="P58" s="341">
        <v>0</v>
      </c>
    </row>
    <row r="59" spans="1:16" ht="12.75" customHeight="1">
      <c r="A59" s="437" t="s">
        <v>481</v>
      </c>
      <c r="B59" s="341">
        <v>0</v>
      </c>
      <c r="C59" s="326">
        <v>0</v>
      </c>
      <c r="D59" s="326">
        <v>0</v>
      </c>
      <c r="E59" s="326">
        <v>0</v>
      </c>
      <c r="F59" s="326">
        <v>0</v>
      </c>
      <c r="G59" s="326">
        <v>0</v>
      </c>
      <c r="H59" s="326">
        <v>0</v>
      </c>
      <c r="I59" s="326">
        <v>0</v>
      </c>
      <c r="J59" s="326">
        <v>0</v>
      </c>
      <c r="K59" s="326">
        <v>0</v>
      </c>
      <c r="L59" s="326">
        <v>0</v>
      </c>
      <c r="M59" s="341">
        <f t="shared" si="3"/>
        <v>0</v>
      </c>
      <c r="N59" s="339">
        <f t="shared" si="4"/>
        <v>0</v>
      </c>
      <c r="P59" s="341">
        <v>0</v>
      </c>
    </row>
    <row r="60" spans="1:16" ht="12.75" customHeight="1">
      <c r="A60" s="437" t="s">
        <v>202</v>
      </c>
      <c r="B60" s="341">
        <v>0</v>
      </c>
      <c r="C60" s="326">
        <v>0</v>
      </c>
      <c r="D60" s="326">
        <v>0</v>
      </c>
      <c r="E60" s="326">
        <v>0</v>
      </c>
      <c r="F60" s="326">
        <v>0</v>
      </c>
      <c r="G60" s="326">
        <v>0</v>
      </c>
      <c r="H60" s="326">
        <v>0</v>
      </c>
      <c r="I60" s="326">
        <v>0</v>
      </c>
      <c r="J60" s="326">
        <v>0</v>
      </c>
      <c r="K60" s="326">
        <v>0</v>
      </c>
      <c r="L60" s="326">
        <v>0</v>
      </c>
      <c r="M60" s="341">
        <f t="shared" si="3"/>
        <v>0</v>
      </c>
      <c r="N60" s="339">
        <f t="shared" si="4"/>
        <v>0</v>
      </c>
      <c r="P60" s="341">
        <v>0</v>
      </c>
    </row>
    <row r="61" spans="1:16" ht="12.75" customHeight="1">
      <c r="A61" s="437" t="s">
        <v>187</v>
      </c>
      <c r="B61" s="341">
        <v>0</v>
      </c>
      <c r="C61" s="326">
        <v>0</v>
      </c>
      <c r="D61" s="326">
        <v>0</v>
      </c>
      <c r="E61" s="326">
        <v>0</v>
      </c>
      <c r="F61" s="326">
        <v>0</v>
      </c>
      <c r="G61" s="326">
        <v>0</v>
      </c>
      <c r="H61" s="326">
        <v>0</v>
      </c>
      <c r="I61" s="326">
        <v>0</v>
      </c>
      <c r="J61" s="326">
        <v>2.2239999999999998E-3</v>
      </c>
      <c r="K61" s="326">
        <v>0</v>
      </c>
      <c r="L61" s="326">
        <v>0</v>
      </c>
      <c r="M61" s="341">
        <f t="shared" si="3"/>
        <v>2.2239999999999998E-3</v>
      </c>
      <c r="N61" s="339">
        <f t="shared" si="4"/>
        <v>2.2239999999999998E-3</v>
      </c>
      <c r="P61" s="341">
        <v>0</v>
      </c>
    </row>
    <row r="62" spans="1:16" ht="12.75" customHeight="1">
      <c r="A62" s="437" t="s">
        <v>482</v>
      </c>
      <c r="B62" s="341">
        <v>0</v>
      </c>
      <c r="C62" s="326">
        <v>0</v>
      </c>
      <c r="D62" s="326">
        <v>0</v>
      </c>
      <c r="E62" s="326">
        <v>0</v>
      </c>
      <c r="F62" s="326">
        <v>0</v>
      </c>
      <c r="G62" s="326">
        <v>0</v>
      </c>
      <c r="H62" s="326">
        <v>0</v>
      </c>
      <c r="I62" s="326">
        <v>0</v>
      </c>
      <c r="J62" s="326">
        <v>0</v>
      </c>
      <c r="K62" s="326">
        <v>0</v>
      </c>
      <c r="L62" s="326">
        <v>0</v>
      </c>
      <c r="M62" s="341">
        <f t="shared" si="3"/>
        <v>0</v>
      </c>
      <c r="N62" s="339">
        <f t="shared" si="4"/>
        <v>0</v>
      </c>
      <c r="P62" s="341">
        <v>0</v>
      </c>
    </row>
    <row r="63" spans="1:16" ht="12.75" customHeight="1">
      <c r="A63" s="437" t="s">
        <v>483</v>
      </c>
      <c r="B63" s="341">
        <v>0</v>
      </c>
      <c r="C63" s="326">
        <v>0</v>
      </c>
      <c r="D63" s="326">
        <v>0</v>
      </c>
      <c r="E63" s="326">
        <v>0</v>
      </c>
      <c r="F63" s="326">
        <v>0</v>
      </c>
      <c r="G63" s="326">
        <v>0</v>
      </c>
      <c r="H63" s="326">
        <v>0</v>
      </c>
      <c r="I63" s="326">
        <v>0</v>
      </c>
      <c r="J63" s="326">
        <v>0</v>
      </c>
      <c r="K63" s="326">
        <v>0</v>
      </c>
      <c r="L63" s="326">
        <v>0</v>
      </c>
      <c r="M63" s="341">
        <f t="shared" si="3"/>
        <v>0</v>
      </c>
      <c r="N63" s="339">
        <f t="shared" si="4"/>
        <v>0</v>
      </c>
      <c r="P63" s="341">
        <v>0</v>
      </c>
    </row>
    <row r="64" spans="1:16" ht="12.75" customHeight="1">
      <c r="A64" s="437" t="s">
        <v>484</v>
      </c>
      <c r="B64" s="341">
        <v>0</v>
      </c>
      <c r="C64" s="326">
        <v>0</v>
      </c>
      <c r="D64" s="326">
        <v>0</v>
      </c>
      <c r="E64" s="326">
        <v>0</v>
      </c>
      <c r="F64" s="326">
        <v>0</v>
      </c>
      <c r="G64" s="326">
        <v>0</v>
      </c>
      <c r="H64" s="326">
        <v>0</v>
      </c>
      <c r="I64" s="326">
        <v>0</v>
      </c>
      <c r="J64" s="326">
        <v>0</v>
      </c>
      <c r="K64" s="326">
        <v>0</v>
      </c>
      <c r="L64" s="326">
        <v>0</v>
      </c>
      <c r="M64" s="341">
        <f t="shared" si="3"/>
        <v>0</v>
      </c>
      <c r="N64" s="339">
        <f t="shared" si="4"/>
        <v>0</v>
      </c>
      <c r="P64" s="341">
        <v>0</v>
      </c>
    </row>
    <row r="65" spans="1:16" ht="12.75" customHeight="1">
      <c r="A65" s="437" t="s">
        <v>485</v>
      </c>
      <c r="B65" s="341">
        <v>0</v>
      </c>
      <c r="C65" s="326">
        <v>0</v>
      </c>
      <c r="D65" s="326">
        <v>0</v>
      </c>
      <c r="E65" s="326">
        <v>0</v>
      </c>
      <c r="F65" s="326">
        <v>0</v>
      </c>
      <c r="G65" s="326">
        <v>0</v>
      </c>
      <c r="H65" s="326">
        <v>0</v>
      </c>
      <c r="I65" s="326">
        <v>0</v>
      </c>
      <c r="J65" s="326">
        <v>9.9999999999999995E-7</v>
      </c>
      <c r="K65" s="326">
        <v>0</v>
      </c>
      <c r="L65" s="326">
        <v>0</v>
      </c>
      <c r="M65" s="341">
        <f t="shared" si="3"/>
        <v>9.9999999999999995E-7</v>
      </c>
      <c r="N65" s="339">
        <f t="shared" si="4"/>
        <v>9.9999999999999995E-7</v>
      </c>
      <c r="P65" s="341">
        <v>0</v>
      </c>
    </row>
    <row r="66" spans="1:16" ht="12.75" customHeight="1">
      <c r="A66" s="437" t="s">
        <v>329</v>
      </c>
      <c r="B66" s="341">
        <v>5.0499999999999998E-3</v>
      </c>
      <c r="C66" s="326">
        <v>0</v>
      </c>
      <c r="D66" s="326">
        <v>0</v>
      </c>
      <c r="E66" s="326">
        <v>0</v>
      </c>
      <c r="F66" s="326">
        <v>0</v>
      </c>
      <c r="G66" s="326">
        <v>0</v>
      </c>
      <c r="H66" s="326">
        <v>0</v>
      </c>
      <c r="I66" s="326">
        <v>0</v>
      </c>
      <c r="J66" s="326">
        <v>2.0049000000000001E-2</v>
      </c>
      <c r="K66" s="326">
        <v>0</v>
      </c>
      <c r="L66" s="326">
        <v>0</v>
      </c>
      <c r="M66" s="341">
        <f t="shared" si="3"/>
        <v>2.0049000000000001E-2</v>
      </c>
      <c r="N66" s="339">
        <f t="shared" si="4"/>
        <v>2.5099E-2</v>
      </c>
      <c r="P66" s="341">
        <v>0</v>
      </c>
    </row>
    <row r="67" spans="1:16" ht="12.75" customHeight="1">
      <c r="A67" s="437" t="s">
        <v>486</v>
      </c>
      <c r="B67" s="341">
        <v>0</v>
      </c>
      <c r="C67" s="326">
        <v>0</v>
      </c>
      <c r="D67" s="326">
        <v>0</v>
      </c>
      <c r="E67" s="326">
        <v>0</v>
      </c>
      <c r="F67" s="326">
        <v>0</v>
      </c>
      <c r="G67" s="326">
        <v>0</v>
      </c>
      <c r="H67" s="326">
        <v>0</v>
      </c>
      <c r="I67" s="326">
        <v>0</v>
      </c>
      <c r="J67" s="326">
        <v>0</v>
      </c>
      <c r="K67" s="326">
        <v>0</v>
      </c>
      <c r="L67" s="326">
        <v>0</v>
      </c>
      <c r="M67" s="341">
        <f t="shared" si="3"/>
        <v>0</v>
      </c>
      <c r="N67" s="339">
        <f t="shared" si="4"/>
        <v>0</v>
      </c>
      <c r="P67" s="341">
        <v>0</v>
      </c>
    </row>
    <row r="68" spans="1:16" ht="12.75" customHeight="1">
      <c r="A68" s="437" t="s">
        <v>335</v>
      </c>
      <c r="B68" s="341">
        <v>0</v>
      </c>
      <c r="C68" s="326">
        <v>0</v>
      </c>
      <c r="D68" s="326">
        <v>0</v>
      </c>
      <c r="E68" s="326">
        <v>0</v>
      </c>
      <c r="F68" s="326">
        <v>0</v>
      </c>
      <c r="G68" s="326">
        <v>0</v>
      </c>
      <c r="H68" s="326">
        <v>0</v>
      </c>
      <c r="I68" s="326">
        <v>0</v>
      </c>
      <c r="J68" s="326">
        <v>0</v>
      </c>
      <c r="K68" s="326">
        <v>0</v>
      </c>
      <c r="L68" s="326">
        <v>0</v>
      </c>
      <c r="M68" s="341">
        <f t="shared" si="3"/>
        <v>0</v>
      </c>
      <c r="N68" s="339">
        <f t="shared" si="4"/>
        <v>0</v>
      </c>
      <c r="P68" s="341">
        <v>0</v>
      </c>
    </row>
    <row r="69" spans="1:16" ht="12.75" customHeight="1">
      <c r="A69" s="437" t="s">
        <v>487</v>
      </c>
      <c r="B69" s="341">
        <v>0</v>
      </c>
      <c r="C69" s="326">
        <v>0</v>
      </c>
      <c r="D69" s="326">
        <v>0</v>
      </c>
      <c r="E69" s="326">
        <v>0</v>
      </c>
      <c r="F69" s="326">
        <v>0</v>
      </c>
      <c r="G69" s="326">
        <v>0</v>
      </c>
      <c r="H69" s="326">
        <v>0</v>
      </c>
      <c r="I69" s="326">
        <v>0</v>
      </c>
      <c r="J69" s="326">
        <v>9.3200000000000002E-3</v>
      </c>
      <c r="K69" s="326">
        <v>0</v>
      </c>
      <c r="L69" s="326">
        <v>0</v>
      </c>
      <c r="M69" s="341">
        <f t="shared" si="3"/>
        <v>9.3200000000000002E-3</v>
      </c>
      <c r="N69" s="339">
        <f t="shared" si="4"/>
        <v>9.3200000000000002E-3</v>
      </c>
      <c r="P69" s="341">
        <v>0</v>
      </c>
    </row>
    <row r="70" spans="1:16" ht="12.75" customHeight="1">
      <c r="A70" s="437" t="s">
        <v>203</v>
      </c>
      <c r="B70" s="341">
        <v>0</v>
      </c>
      <c r="C70" s="326">
        <v>0</v>
      </c>
      <c r="D70" s="326">
        <v>0</v>
      </c>
      <c r="E70" s="326">
        <v>0</v>
      </c>
      <c r="F70" s="326">
        <v>0</v>
      </c>
      <c r="G70" s="326">
        <v>0</v>
      </c>
      <c r="H70" s="326">
        <v>0</v>
      </c>
      <c r="I70" s="326">
        <v>0</v>
      </c>
      <c r="J70" s="326">
        <v>0</v>
      </c>
      <c r="K70" s="326">
        <v>0</v>
      </c>
      <c r="L70" s="326">
        <v>0</v>
      </c>
      <c r="M70" s="341">
        <f t="shared" si="3"/>
        <v>0</v>
      </c>
      <c r="N70" s="339">
        <f t="shared" si="4"/>
        <v>0</v>
      </c>
      <c r="P70" s="341">
        <v>0</v>
      </c>
    </row>
    <row r="71" spans="1:16" ht="12.75" customHeight="1">
      <c r="A71" s="437" t="s">
        <v>488</v>
      </c>
      <c r="B71" s="341">
        <v>0</v>
      </c>
      <c r="C71" s="326">
        <v>0</v>
      </c>
      <c r="D71" s="326">
        <v>0</v>
      </c>
      <c r="E71" s="326">
        <v>0</v>
      </c>
      <c r="F71" s="326">
        <v>0</v>
      </c>
      <c r="G71" s="326">
        <v>0</v>
      </c>
      <c r="H71" s="326">
        <v>0</v>
      </c>
      <c r="I71" s="326">
        <v>0</v>
      </c>
      <c r="J71" s="326">
        <v>0</v>
      </c>
      <c r="K71" s="326">
        <v>0</v>
      </c>
      <c r="L71" s="326">
        <v>0</v>
      </c>
      <c r="M71" s="341">
        <f t="shared" si="3"/>
        <v>0</v>
      </c>
      <c r="N71" s="339">
        <f t="shared" si="4"/>
        <v>0</v>
      </c>
      <c r="P71" s="341">
        <v>0</v>
      </c>
    </row>
    <row r="72" spans="1:16" ht="12.75" customHeight="1">
      <c r="A72" s="437" t="s">
        <v>489</v>
      </c>
      <c r="B72" s="341">
        <v>0</v>
      </c>
      <c r="C72" s="326">
        <v>0</v>
      </c>
      <c r="D72" s="326">
        <v>0</v>
      </c>
      <c r="E72" s="326">
        <v>0</v>
      </c>
      <c r="F72" s="326">
        <v>0</v>
      </c>
      <c r="G72" s="326">
        <v>0</v>
      </c>
      <c r="H72" s="326">
        <v>0</v>
      </c>
      <c r="I72" s="326">
        <v>0</v>
      </c>
      <c r="J72" s="326">
        <v>0</v>
      </c>
      <c r="K72" s="326">
        <v>0</v>
      </c>
      <c r="L72" s="326">
        <v>0</v>
      </c>
      <c r="M72" s="341">
        <f t="shared" si="3"/>
        <v>0</v>
      </c>
      <c r="N72" s="339">
        <f t="shared" si="4"/>
        <v>0</v>
      </c>
      <c r="P72" s="341">
        <v>0</v>
      </c>
    </row>
    <row r="73" spans="1:16" ht="12.75" customHeight="1">
      <c r="A73" s="437" t="s">
        <v>350</v>
      </c>
      <c r="B73" s="341">
        <v>4.2421999999999994E-2</v>
      </c>
      <c r="C73" s="326">
        <v>50.044623000000009</v>
      </c>
      <c r="D73" s="326">
        <v>1.9000000000000001E-5</v>
      </c>
      <c r="E73" s="326">
        <v>0.70400000000000007</v>
      </c>
      <c r="F73" s="326">
        <v>5.6000000000000001E-2</v>
      </c>
      <c r="G73" s="326">
        <v>0</v>
      </c>
      <c r="H73" s="326">
        <v>0</v>
      </c>
      <c r="I73" s="326">
        <v>8.0000000000000004E-4</v>
      </c>
      <c r="J73" s="326">
        <v>0.22139400000000001</v>
      </c>
      <c r="K73" s="326">
        <v>0</v>
      </c>
      <c r="L73" s="326">
        <v>0.20299399999999998</v>
      </c>
      <c r="M73" s="341">
        <f t="shared" si="3"/>
        <v>51.22983</v>
      </c>
      <c r="N73" s="339">
        <f t="shared" si="4"/>
        <v>51.272252000000002</v>
      </c>
      <c r="P73" s="341">
        <v>0</v>
      </c>
    </row>
    <row r="74" spans="1:16" ht="12.75" customHeight="1">
      <c r="A74" s="437" t="s">
        <v>188</v>
      </c>
      <c r="B74" s="341">
        <v>0</v>
      </c>
      <c r="C74" s="326">
        <v>0</v>
      </c>
      <c r="D74" s="326">
        <v>0</v>
      </c>
      <c r="E74" s="326">
        <v>0</v>
      </c>
      <c r="F74" s="326">
        <v>0</v>
      </c>
      <c r="G74" s="326">
        <v>0</v>
      </c>
      <c r="H74" s="326">
        <v>0</v>
      </c>
      <c r="I74" s="326">
        <v>0</v>
      </c>
      <c r="J74" s="326">
        <v>0</v>
      </c>
      <c r="K74" s="326">
        <v>0</v>
      </c>
      <c r="L74" s="326">
        <v>0</v>
      </c>
      <c r="M74" s="341">
        <f t="shared" si="3"/>
        <v>0</v>
      </c>
      <c r="N74" s="339">
        <f t="shared" si="4"/>
        <v>0</v>
      </c>
      <c r="P74" s="341">
        <v>0</v>
      </c>
    </row>
    <row r="75" spans="1:16" ht="12.75" customHeight="1">
      <c r="A75" s="437" t="s">
        <v>189</v>
      </c>
      <c r="B75" s="341">
        <v>0</v>
      </c>
      <c r="C75" s="326">
        <v>0</v>
      </c>
      <c r="D75" s="326">
        <v>0</v>
      </c>
      <c r="E75" s="326">
        <v>0</v>
      </c>
      <c r="F75" s="326">
        <v>0</v>
      </c>
      <c r="G75" s="326">
        <v>0</v>
      </c>
      <c r="H75" s="326">
        <v>0</v>
      </c>
      <c r="I75" s="326">
        <v>0</v>
      </c>
      <c r="J75" s="326">
        <v>1.8984000000000001E-2</v>
      </c>
      <c r="K75" s="326">
        <v>0</v>
      </c>
      <c r="L75" s="326">
        <v>1.7585999999999997E-2</v>
      </c>
      <c r="M75" s="341">
        <f t="shared" ref="M75:M138" si="5">SUM(C75:L75)</f>
        <v>3.6569999999999998E-2</v>
      </c>
      <c r="N75" s="339">
        <f t="shared" ref="N75:N138" si="6">SUM(B75,M75)</f>
        <v>3.6569999999999998E-2</v>
      </c>
      <c r="P75" s="341">
        <v>0</v>
      </c>
    </row>
    <row r="76" spans="1:16" ht="12.75" customHeight="1">
      <c r="A76" s="437" t="s">
        <v>650</v>
      </c>
      <c r="B76" s="341">
        <v>0</v>
      </c>
      <c r="C76" s="326">
        <v>0</v>
      </c>
      <c r="D76" s="326">
        <v>0</v>
      </c>
      <c r="E76" s="326">
        <v>0</v>
      </c>
      <c r="F76" s="326">
        <v>0</v>
      </c>
      <c r="G76" s="326">
        <v>0</v>
      </c>
      <c r="H76" s="326">
        <v>0</v>
      </c>
      <c r="I76" s="326">
        <v>0</v>
      </c>
      <c r="J76" s="326">
        <v>0</v>
      </c>
      <c r="K76" s="326">
        <v>0</v>
      </c>
      <c r="L76" s="326">
        <v>0</v>
      </c>
      <c r="M76" s="341">
        <f t="shared" si="5"/>
        <v>0</v>
      </c>
      <c r="N76" s="339">
        <f t="shared" si="6"/>
        <v>0</v>
      </c>
      <c r="P76" s="341">
        <v>0</v>
      </c>
    </row>
    <row r="77" spans="1:16" ht="12.75" customHeight="1">
      <c r="A77" s="437" t="s">
        <v>490</v>
      </c>
      <c r="B77" s="341">
        <v>0</v>
      </c>
      <c r="C77" s="326">
        <v>0</v>
      </c>
      <c r="D77" s="326">
        <v>0</v>
      </c>
      <c r="E77" s="326">
        <v>0</v>
      </c>
      <c r="F77" s="326">
        <v>0</v>
      </c>
      <c r="G77" s="326">
        <v>0</v>
      </c>
      <c r="H77" s="326">
        <v>0</v>
      </c>
      <c r="I77" s="326">
        <v>0</v>
      </c>
      <c r="J77" s="326">
        <v>0</v>
      </c>
      <c r="K77" s="326">
        <v>0</v>
      </c>
      <c r="L77" s="326">
        <v>0</v>
      </c>
      <c r="M77" s="341">
        <f t="shared" si="5"/>
        <v>0</v>
      </c>
      <c r="N77" s="339">
        <f t="shared" si="6"/>
        <v>0</v>
      </c>
      <c r="P77" s="341">
        <v>0</v>
      </c>
    </row>
    <row r="78" spans="1:16" ht="12.75" customHeight="1">
      <c r="A78" s="437" t="s">
        <v>353</v>
      </c>
      <c r="B78" s="341">
        <v>3.0749999999999996E-3</v>
      </c>
      <c r="C78" s="326">
        <v>11.083591</v>
      </c>
      <c r="D78" s="326">
        <v>6.4000000000000001E-2</v>
      </c>
      <c r="E78" s="326">
        <v>0.14399999999999999</v>
      </c>
      <c r="F78" s="326">
        <v>0</v>
      </c>
      <c r="G78" s="326">
        <v>0</v>
      </c>
      <c r="H78" s="326">
        <v>0</v>
      </c>
      <c r="I78" s="326">
        <v>1.1359999999999999E-3</v>
      </c>
      <c r="J78" s="326">
        <v>2.5749999999999996E-3</v>
      </c>
      <c r="K78" s="326">
        <v>0</v>
      </c>
      <c r="L78" s="326">
        <v>0</v>
      </c>
      <c r="M78" s="341">
        <f t="shared" si="5"/>
        <v>11.295302000000001</v>
      </c>
      <c r="N78" s="339">
        <f t="shared" si="6"/>
        <v>11.298377000000002</v>
      </c>
      <c r="P78" s="341">
        <v>0</v>
      </c>
    </row>
    <row r="79" spans="1:16" ht="12.75" customHeight="1">
      <c r="A79" s="437" t="s">
        <v>333</v>
      </c>
      <c r="B79" s="341">
        <v>0</v>
      </c>
      <c r="C79" s="326">
        <v>0</v>
      </c>
      <c r="D79" s="326">
        <v>0</v>
      </c>
      <c r="E79" s="326">
        <v>0</v>
      </c>
      <c r="F79" s="326">
        <v>0</v>
      </c>
      <c r="G79" s="326">
        <v>0</v>
      </c>
      <c r="H79" s="326">
        <v>0</v>
      </c>
      <c r="I79" s="326">
        <v>0</v>
      </c>
      <c r="J79" s="326">
        <v>0</v>
      </c>
      <c r="K79" s="326">
        <v>0</v>
      </c>
      <c r="L79" s="326">
        <v>0</v>
      </c>
      <c r="M79" s="341">
        <f t="shared" si="5"/>
        <v>0</v>
      </c>
      <c r="N79" s="339">
        <f t="shared" si="6"/>
        <v>0</v>
      </c>
      <c r="P79" s="341">
        <v>0</v>
      </c>
    </row>
    <row r="80" spans="1:16" ht="12.75" customHeight="1">
      <c r="A80" s="437" t="s">
        <v>491</v>
      </c>
      <c r="B80" s="341">
        <v>0</v>
      </c>
      <c r="C80" s="326">
        <v>0</v>
      </c>
      <c r="D80" s="326">
        <v>0</v>
      </c>
      <c r="E80" s="326">
        <v>0</v>
      </c>
      <c r="F80" s="326">
        <v>0</v>
      </c>
      <c r="G80" s="326">
        <v>0</v>
      </c>
      <c r="H80" s="326">
        <v>0</v>
      </c>
      <c r="I80" s="326">
        <v>0</v>
      </c>
      <c r="J80" s="326">
        <v>0</v>
      </c>
      <c r="K80" s="326">
        <v>0</v>
      </c>
      <c r="L80" s="326">
        <v>0</v>
      </c>
      <c r="M80" s="341">
        <f t="shared" si="5"/>
        <v>0</v>
      </c>
      <c r="N80" s="339">
        <f t="shared" si="6"/>
        <v>0</v>
      </c>
      <c r="P80" s="341">
        <v>0</v>
      </c>
    </row>
    <row r="81" spans="1:16" ht="12.75" customHeight="1">
      <c r="A81" s="437" t="s">
        <v>492</v>
      </c>
      <c r="B81" s="341">
        <v>0</v>
      </c>
      <c r="C81" s="326">
        <v>0</v>
      </c>
      <c r="D81" s="326">
        <v>0</v>
      </c>
      <c r="E81" s="326">
        <v>0</v>
      </c>
      <c r="F81" s="326">
        <v>0</v>
      </c>
      <c r="G81" s="326">
        <v>0</v>
      </c>
      <c r="H81" s="326">
        <v>0</v>
      </c>
      <c r="I81" s="326">
        <v>0</v>
      </c>
      <c r="J81" s="326">
        <v>1.1457999999999999E-2</v>
      </c>
      <c r="K81" s="326">
        <v>0</v>
      </c>
      <c r="L81" s="326">
        <v>0</v>
      </c>
      <c r="M81" s="341">
        <f t="shared" si="5"/>
        <v>1.1457999999999999E-2</v>
      </c>
      <c r="N81" s="339">
        <f t="shared" si="6"/>
        <v>1.1457999999999999E-2</v>
      </c>
      <c r="P81" s="341">
        <v>0</v>
      </c>
    </row>
    <row r="82" spans="1:16" ht="12.75" customHeight="1">
      <c r="A82" s="437" t="s">
        <v>190</v>
      </c>
      <c r="B82" s="341">
        <v>0</v>
      </c>
      <c r="C82" s="326">
        <v>0</v>
      </c>
      <c r="D82" s="326">
        <v>0</v>
      </c>
      <c r="E82" s="326">
        <v>0</v>
      </c>
      <c r="F82" s="326">
        <v>0</v>
      </c>
      <c r="G82" s="326">
        <v>0</v>
      </c>
      <c r="H82" s="326">
        <v>0</v>
      </c>
      <c r="I82" s="326">
        <v>0</v>
      </c>
      <c r="J82" s="326">
        <v>8.4201999999999999E-2</v>
      </c>
      <c r="K82" s="326">
        <v>0</v>
      </c>
      <c r="L82" s="326">
        <v>0</v>
      </c>
      <c r="M82" s="341">
        <f t="shared" si="5"/>
        <v>8.4201999999999999E-2</v>
      </c>
      <c r="N82" s="339">
        <f t="shared" si="6"/>
        <v>8.4201999999999999E-2</v>
      </c>
      <c r="P82" s="341">
        <v>0</v>
      </c>
    </row>
    <row r="83" spans="1:16" ht="12.75" customHeight="1">
      <c r="A83" s="437" t="s">
        <v>355</v>
      </c>
      <c r="B83" s="341">
        <v>1.23E-3</v>
      </c>
      <c r="C83" s="326">
        <v>0</v>
      </c>
      <c r="D83" s="326">
        <v>0</v>
      </c>
      <c r="E83" s="326">
        <v>0</v>
      </c>
      <c r="F83" s="326">
        <v>0</v>
      </c>
      <c r="G83" s="326">
        <v>0</v>
      </c>
      <c r="H83" s="326">
        <v>0</v>
      </c>
      <c r="I83" s="326">
        <v>0</v>
      </c>
      <c r="J83" s="326">
        <v>4.3859999999999993E-3</v>
      </c>
      <c r="K83" s="326">
        <v>0</v>
      </c>
      <c r="L83" s="326">
        <v>2.4000000000000001E-5</v>
      </c>
      <c r="M83" s="341">
        <f t="shared" si="5"/>
        <v>4.409999999999999E-3</v>
      </c>
      <c r="N83" s="339">
        <f t="shared" si="6"/>
        <v>5.6399999999999992E-3</v>
      </c>
      <c r="P83" s="341">
        <v>0</v>
      </c>
    </row>
    <row r="84" spans="1:16" ht="12.75" customHeight="1">
      <c r="A84" s="437" t="s">
        <v>347</v>
      </c>
      <c r="B84" s="341">
        <v>0</v>
      </c>
      <c r="C84" s="326">
        <v>0</v>
      </c>
      <c r="D84" s="326">
        <v>0</v>
      </c>
      <c r="E84" s="326">
        <v>0</v>
      </c>
      <c r="F84" s="326">
        <v>0</v>
      </c>
      <c r="G84" s="326">
        <v>0</v>
      </c>
      <c r="H84" s="326">
        <v>0</v>
      </c>
      <c r="I84" s="326">
        <v>0</v>
      </c>
      <c r="J84" s="326">
        <v>0</v>
      </c>
      <c r="K84" s="326">
        <v>0</v>
      </c>
      <c r="L84" s="326">
        <v>0</v>
      </c>
      <c r="M84" s="341">
        <f t="shared" si="5"/>
        <v>0</v>
      </c>
      <c r="N84" s="339">
        <f t="shared" si="6"/>
        <v>0</v>
      </c>
      <c r="P84" s="341">
        <v>0</v>
      </c>
    </row>
    <row r="85" spans="1:16" ht="12.75" customHeight="1">
      <c r="A85" s="437" t="s">
        <v>204</v>
      </c>
      <c r="B85" s="341">
        <v>0</v>
      </c>
      <c r="C85" s="326">
        <v>0</v>
      </c>
      <c r="D85" s="326">
        <v>0</v>
      </c>
      <c r="E85" s="326">
        <v>0</v>
      </c>
      <c r="F85" s="326">
        <v>0</v>
      </c>
      <c r="G85" s="326">
        <v>0</v>
      </c>
      <c r="H85" s="326">
        <v>0</v>
      </c>
      <c r="I85" s="326">
        <v>0</v>
      </c>
      <c r="J85" s="326">
        <v>0</v>
      </c>
      <c r="K85" s="326">
        <v>0</v>
      </c>
      <c r="L85" s="326">
        <v>0.26500000000000001</v>
      </c>
      <c r="M85" s="341">
        <f t="shared" si="5"/>
        <v>0.26500000000000001</v>
      </c>
      <c r="N85" s="339">
        <f t="shared" si="6"/>
        <v>0.26500000000000001</v>
      </c>
      <c r="P85" s="341">
        <v>0</v>
      </c>
    </row>
    <row r="86" spans="1:16" ht="12.75" customHeight="1">
      <c r="A86" s="437" t="s">
        <v>493</v>
      </c>
      <c r="B86" s="341">
        <v>0</v>
      </c>
      <c r="C86" s="326">
        <v>0</v>
      </c>
      <c r="D86" s="326">
        <v>0</v>
      </c>
      <c r="E86" s="326">
        <v>0</v>
      </c>
      <c r="F86" s="326">
        <v>0</v>
      </c>
      <c r="G86" s="326">
        <v>0</v>
      </c>
      <c r="H86" s="326">
        <v>0</v>
      </c>
      <c r="I86" s="326">
        <v>0</v>
      </c>
      <c r="J86" s="326">
        <v>0</v>
      </c>
      <c r="K86" s="326">
        <v>0</v>
      </c>
      <c r="L86" s="326">
        <v>0</v>
      </c>
      <c r="M86" s="341">
        <f t="shared" si="5"/>
        <v>0</v>
      </c>
      <c r="N86" s="339">
        <f t="shared" si="6"/>
        <v>0</v>
      </c>
      <c r="P86" s="341">
        <v>0</v>
      </c>
    </row>
    <row r="87" spans="1:16" ht="12.75" customHeight="1">
      <c r="A87" s="437" t="s">
        <v>494</v>
      </c>
      <c r="B87" s="341">
        <v>0</v>
      </c>
      <c r="C87" s="326">
        <v>0</v>
      </c>
      <c r="D87" s="326">
        <v>0</v>
      </c>
      <c r="E87" s="326">
        <v>0</v>
      </c>
      <c r="F87" s="326">
        <v>0</v>
      </c>
      <c r="G87" s="326">
        <v>0</v>
      </c>
      <c r="H87" s="326">
        <v>0</v>
      </c>
      <c r="I87" s="326">
        <v>0</v>
      </c>
      <c r="J87" s="326">
        <v>0</v>
      </c>
      <c r="K87" s="326">
        <v>0</v>
      </c>
      <c r="L87" s="326">
        <v>0</v>
      </c>
      <c r="M87" s="341">
        <f t="shared" si="5"/>
        <v>0</v>
      </c>
      <c r="N87" s="339">
        <f t="shared" si="6"/>
        <v>0</v>
      </c>
      <c r="P87" s="341">
        <v>0</v>
      </c>
    </row>
    <row r="88" spans="1:16" ht="12.75" customHeight="1">
      <c r="A88" s="437" t="s">
        <v>495</v>
      </c>
      <c r="B88" s="341">
        <v>0</v>
      </c>
      <c r="C88" s="326">
        <v>0</v>
      </c>
      <c r="D88" s="326">
        <v>0</v>
      </c>
      <c r="E88" s="326">
        <v>0</v>
      </c>
      <c r="F88" s="326">
        <v>0</v>
      </c>
      <c r="G88" s="326">
        <v>0</v>
      </c>
      <c r="H88" s="326">
        <v>0</v>
      </c>
      <c r="I88" s="326">
        <v>0</v>
      </c>
      <c r="J88" s="326">
        <v>0</v>
      </c>
      <c r="K88" s="326">
        <v>0</v>
      </c>
      <c r="L88" s="326">
        <v>0</v>
      </c>
      <c r="M88" s="341">
        <f t="shared" si="5"/>
        <v>0</v>
      </c>
      <c r="N88" s="339">
        <f t="shared" si="6"/>
        <v>0</v>
      </c>
      <c r="P88" s="341">
        <v>0</v>
      </c>
    </row>
    <row r="89" spans="1:16" ht="12.75" customHeight="1">
      <c r="A89" s="437" t="s">
        <v>496</v>
      </c>
      <c r="B89" s="341">
        <v>0</v>
      </c>
      <c r="C89" s="326">
        <v>0</v>
      </c>
      <c r="D89" s="326">
        <v>0</v>
      </c>
      <c r="E89" s="326">
        <v>0</v>
      </c>
      <c r="F89" s="326">
        <v>0</v>
      </c>
      <c r="G89" s="326">
        <v>0</v>
      </c>
      <c r="H89" s="326">
        <v>0</v>
      </c>
      <c r="I89" s="326">
        <v>0</v>
      </c>
      <c r="J89" s="326">
        <v>5.0000000000000004E-6</v>
      </c>
      <c r="K89" s="326">
        <v>0</v>
      </c>
      <c r="L89" s="326">
        <v>0</v>
      </c>
      <c r="M89" s="341">
        <f t="shared" si="5"/>
        <v>5.0000000000000004E-6</v>
      </c>
      <c r="N89" s="339">
        <f t="shared" si="6"/>
        <v>5.0000000000000004E-6</v>
      </c>
      <c r="P89" s="341">
        <v>0</v>
      </c>
    </row>
    <row r="90" spans="1:16" ht="12.75" customHeight="1">
      <c r="A90" s="437" t="s">
        <v>497</v>
      </c>
      <c r="B90" s="341">
        <v>0</v>
      </c>
      <c r="C90" s="326">
        <v>0</v>
      </c>
      <c r="D90" s="326">
        <v>0</v>
      </c>
      <c r="E90" s="326">
        <v>0</v>
      </c>
      <c r="F90" s="326">
        <v>0</v>
      </c>
      <c r="G90" s="326">
        <v>0</v>
      </c>
      <c r="H90" s="326">
        <v>0</v>
      </c>
      <c r="I90" s="326">
        <v>0</v>
      </c>
      <c r="J90" s="326">
        <v>0</v>
      </c>
      <c r="K90" s="326">
        <v>0</v>
      </c>
      <c r="L90" s="326">
        <v>0</v>
      </c>
      <c r="M90" s="341">
        <f t="shared" si="5"/>
        <v>0</v>
      </c>
      <c r="N90" s="339">
        <f t="shared" si="6"/>
        <v>0</v>
      </c>
      <c r="P90" s="341">
        <v>0</v>
      </c>
    </row>
    <row r="91" spans="1:16" ht="12.75" customHeight="1">
      <c r="A91" s="437" t="s">
        <v>498</v>
      </c>
      <c r="B91" s="341">
        <v>0</v>
      </c>
      <c r="C91" s="326">
        <v>0</v>
      </c>
      <c r="D91" s="326">
        <v>0</v>
      </c>
      <c r="E91" s="326">
        <v>0</v>
      </c>
      <c r="F91" s="326">
        <v>0</v>
      </c>
      <c r="G91" s="326">
        <v>0</v>
      </c>
      <c r="H91" s="326">
        <v>0</v>
      </c>
      <c r="I91" s="326">
        <v>0</v>
      </c>
      <c r="J91" s="326">
        <v>0</v>
      </c>
      <c r="K91" s="326">
        <v>0</v>
      </c>
      <c r="L91" s="326">
        <v>0</v>
      </c>
      <c r="M91" s="341">
        <f t="shared" si="5"/>
        <v>0</v>
      </c>
      <c r="N91" s="339">
        <f t="shared" si="6"/>
        <v>0</v>
      </c>
      <c r="P91" s="341">
        <v>0</v>
      </c>
    </row>
    <row r="92" spans="1:16" ht="12.75" customHeight="1">
      <c r="A92" s="437" t="s">
        <v>499</v>
      </c>
      <c r="B92" s="341">
        <v>0</v>
      </c>
      <c r="C92" s="326">
        <v>0</v>
      </c>
      <c r="D92" s="326">
        <v>0</v>
      </c>
      <c r="E92" s="326">
        <v>0</v>
      </c>
      <c r="F92" s="326">
        <v>0</v>
      </c>
      <c r="G92" s="326">
        <v>0</v>
      </c>
      <c r="H92" s="326">
        <v>0</v>
      </c>
      <c r="I92" s="326">
        <v>0</v>
      </c>
      <c r="J92" s="326">
        <v>0</v>
      </c>
      <c r="K92" s="326">
        <v>0</v>
      </c>
      <c r="L92" s="326">
        <v>0</v>
      </c>
      <c r="M92" s="341">
        <f t="shared" si="5"/>
        <v>0</v>
      </c>
      <c r="N92" s="339">
        <f t="shared" si="6"/>
        <v>0</v>
      </c>
      <c r="P92" s="341">
        <v>0</v>
      </c>
    </row>
    <row r="93" spans="1:16" ht="12.75" customHeight="1">
      <c r="A93" s="437" t="s">
        <v>500</v>
      </c>
      <c r="B93" s="341">
        <v>0</v>
      </c>
      <c r="C93" s="326">
        <v>0</v>
      </c>
      <c r="D93" s="326">
        <v>0</v>
      </c>
      <c r="E93" s="326">
        <v>0</v>
      </c>
      <c r="F93" s="326">
        <v>0</v>
      </c>
      <c r="G93" s="326">
        <v>0</v>
      </c>
      <c r="H93" s="326">
        <v>0</v>
      </c>
      <c r="I93" s="326">
        <v>0</v>
      </c>
      <c r="J93" s="326">
        <v>1.374E-3</v>
      </c>
      <c r="K93" s="326">
        <v>0</v>
      </c>
      <c r="L93" s="326">
        <v>0</v>
      </c>
      <c r="M93" s="341">
        <f t="shared" si="5"/>
        <v>1.374E-3</v>
      </c>
      <c r="N93" s="339">
        <f t="shared" si="6"/>
        <v>1.374E-3</v>
      </c>
      <c r="P93" s="341">
        <v>0</v>
      </c>
    </row>
    <row r="94" spans="1:16" ht="12.75" customHeight="1">
      <c r="A94" s="437" t="s">
        <v>392</v>
      </c>
      <c r="B94" s="341">
        <v>114.62825100000001</v>
      </c>
      <c r="C94" s="326">
        <v>0</v>
      </c>
      <c r="D94" s="326">
        <v>0</v>
      </c>
      <c r="E94" s="326">
        <v>0</v>
      </c>
      <c r="F94" s="326">
        <v>0</v>
      </c>
      <c r="G94" s="326">
        <v>0</v>
      </c>
      <c r="H94" s="326">
        <v>0</v>
      </c>
      <c r="I94" s="326">
        <v>0</v>
      </c>
      <c r="J94" s="326">
        <v>4.1606999999999998E-2</v>
      </c>
      <c r="K94" s="326">
        <v>0</v>
      </c>
      <c r="L94" s="326">
        <v>9.2999999999999995E-4</v>
      </c>
      <c r="M94" s="341">
        <f t="shared" si="5"/>
        <v>4.2536999999999998E-2</v>
      </c>
      <c r="N94" s="339">
        <f t="shared" si="6"/>
        <v>114.670788</v>
      </c>
      <c r="P94" s="341">
        <v>0</v>
      </c>
    </row>
    <row r="95" spans="1:16" ht="12.75" customHeight="1">
      <c r="A95" s="437" t="s">
        <v>282</v>
      </c>
      <c r="B95" s="341">
        <v>0</v>
      </c>
      <c r="C95" s="326">
        <v>0</v>
      </c>
      <c r="D95" s="326">
        <v>0</v>
      </c>
      <c r="E95" s="326">
        <v>0</v>
      </c>
      <c r="F95" s="326">
        <v>0</v>
      </c>
      <c r="G95" s="326">
        <v>0</v>
      </c>
      <c r="H95" s="326">
        <v>0</v>
      </c>
      <c r="I95" s="326">
        <v>0</v>
      </c>
      <c r="J95" s="326">
        <v>0</v>
      </c>
      <c r="K95" s="326">
        <v>0</v>
      </c>
      <c r="L95" s="326">
        <v>0</v>
      </c>
      <c r="M95" s="341">
        <f t="shared" si="5"/>
        <v>0</v>
      </c>
      <c r="N95" s="339">
        <f t="shared" si="6"/>
        <v>0</v>
      </c>
      <c r="P95" s="341">
        <v>0</v>
      </c>
    </row>
    <row r="96" spans="1:16" ht="12.75" customHeight="1">
      <c r="A96" s="437" t="s">
        <v>501</v>
      </c>
      <c r="B96" s="341">
        <v>0</v>
      </c>
      <c r="C96" s="326">
        <v>0</v>
      </c>
      <c r="D96" s="326">
        <v>0</v>
      </c>
      <c r="E96" s="326">
        <v>0</v>
      </c>
      <c r="F96" s="326">
        <v>0</v>
      </c>
      <c r="G96" s="326">
        <v>0</v>
      </c>
      <c r="H96" s="326">
        <v>0</v>
      </c>
      <c r="I96" s="326">
        <v>0</v>
      </c>
      <c r="J96" s="326">
        <v>0</v>
      </c>
      <c r="K96" s="326">
        <v>0</v>
      </c>
      <c r="L96" s="326">
        <v>0</v>
      </c>
      <c r="M96" s="341">
        <f t="shared" si="5"/>
        <v>0</v>
      </c>
      <c r="N96" s="339">
        <f t="shared" si="6"/>
        <v>0</v>
      </c>
      <c r="P96" s="341">
        <v>0</v>
      </c>
    </row>
    <row r="97" spans="1:16" ht="12.75" customHeight="1">
      <c r="A97" s="437" t="s">
        <v>315</v>
      </c>
      <c r="B97" s="341">
        <v>125.97954499999999</v>
      </c>
      <c r="C97" s="326">
        <v>23.205656000000001</v>
      </c>
      <c r="D97" s="326">
        <v>0</v>
      </c>
      <c r="E97" s="326">
        <v>0</v>
      </c>
      <c r="F97" s="326">
        <v>0</v>
      </c>
      <c r="G97" s="326">
        <v>0</v>
      </c>
      <c r="H97" s="326">
        <v>0</v>
      </c>
      <c r="I97" s="326">
        <v>9.3555279999999996</v>
      </c>
      <c r="J97" s="326">
        <v>0.30610599999999999</v>
      </c>
      <c r="K97" s="326">
        <v>0</v>
      </c>
      <c r="L97" s="326">
        <v>0</v>
      </c>
      <c r="M97" s="341">
        <f t="shared" si="5"/>
        <v>32.867289999999997</v>
      </c>
      <c r="N97" s="339">
        <f t="shared" si="6"/>
        <v>158.846835</v>
      </c>
      <c r="P97" s="341">
        <v>0</v>
      </c>
    </row>
    <row r="98" spans="1:16" ht="12.75" customHeight="1">
      <c r="A98" s="437" t="s">
        <v>320</v>
      </c>
      <c r="B98" s="341">
        <v>1034.4743999999998</v>
      </c>
      <c r="C98" s="326">
        <v>191.83643700000002</v>
      </c>
      <c r="D98" s="326">
        <v>0</v>
      </c>
      <c r="E98" s="326">
        <v>0</v>
      </c>
      <c r="F98" s="326">
        <v>0</v>
      </c>
      <c r="G98" s="326">
        <v>0</v>
      </c>
      <c r="H98" s="326">
        <v>0.66595500000000007</v>
      </c>
      <c r="I98" s="326">
        <v>0.388544</v>
      </c>
      <c r="J98" s="326">
        <v>0.47695599999999994</v>
      </c>
      <c r="K98" s="326">
        <v>0</v>
      </c>
      <c r="L98" s="326">
        <v>2.2980000000000001E-3</v>
      </c>
      <c r="M98" s="341">
        <f t="shared" si="5"/>
        <v>193.37019000000001</v>
      </c>
      <c r="N98" s="339">
        <f t="shared" si="6"/>
        <v>1227.8445899999999</v>
      </c>
      <c r="P98" s="341">
        <v>0</v>
      </c>
    </row>
    <row r="99" spans="1:16" ht="12.75" customHeight="1">
      <c r="A99" s="437" t="s">
        <v>311</v>
      </c>
      <c r="B99" s="341">
        <v>4.1949E-2</v>
      </c>
      <c r="C99" s="326">
        <v>0</v>
      </c>
      <c r="D99" s="326">
        <v>0</v>
      </c>
      <c r="E99" s="326">
        <v>0</v>
      </c>
      <c r="F99" s="326">
        <v>0.19048000000000001</v>
      </c>
      <c r="G99" s="326">
        <v>0</v>
      </c>
      <c r="H99" s="326">
        <v>7.53</v>
      </c>
      <c r="I99" s="326">
        <v>1.4E-2</v>
      </c>
      <c r="J99" s="326">
        <v>4.4930999999999999E-2</v>
      </c>
      <c r="K99" s="326">
        <v>0</v>
      </c>
      <c r="L99" s="326">
        <v>0</v>
      </c>
      <c r="M99" s="341">
        <f t="shared" si="5"/>
        <v>7.7794110000000005</v>
      </c>
      <c r="N99" s="339">
        <f t="shared" si="6"/>
        <v>7.8213600000000003</v>
      </c>
      <c r="P99" s="341">
        <v>0</v>
      </c>
    </row>
    <row r="100" spans="1:16" ht="12.75" customHeight="1">
      <c r="A100" s="437" t="s">
        <v>366</v>
      </c>
      <c r="B100" s="341">
        <v>0</v>
      </c>
      <c r="C100" s="326">
        <v>0</v>
      </c>
      <c r="D100" s="326">
        <v>0</v>
      </c>
      <c r="E100" s="326">
        <v>0</v>
      </c>
      <c r="F100" s="326">
        <v>0</v>
      </c>
      <c r="G100" s="326">
        <v>0</v>
      </c>
      <c r="H100" s="326">
        <v>0</v>
      </c>
      <c r="I100" s="326">
        <v>0</v>
      </c>
      <c r="J100" s="326">
        <v>0</v>
      </c>
      <c r="K100" s="326">
        <v>0</v>
      </c>
      <c r="L100" s="326">
        <v>0</v>
      </c>
      <c r="M100" s="341">
        <f t="shared" si="5"/>
        <v>0</v>
      </c>
      <c r="N100" s="339">
        <f t="shared" si="6"/>
        <v>0</v>
      </c>
      <c r="P100" s="341">
        <v>0</v>
      </c>
    </row>
    <row r="101" spans="1:16" ht="12.75" customHeight="1">
      <c r="A101" s="437" t="s">
        <v>502</v>
      </c>
      <c r="B101" s="341">
        <v>0</v>
      </c>
      <c r="C101" s="326">
        <v>0</v>
      </c>
      <c r="D101" s="326">
        <v>0</v>
      </c>
      <c r="E101" s="326">
        <v>0</v>
      </c>
      <c r="F101" s="326">
        <v>0</v>
      </c>
      <c r="G101" s="326">
        <v>0</v>
      </c>
      <c r="H101" s="326">
        <v>0</v>
      </c>
      <c r="I101" s="326">
        <v>0</v>
      </c>
      <c r="J101" s="326">
        <v>0</v>
      </c>
      <c r="K101" s="326">
        <v>0</v>
      </c>
      <c r="L101" s="326">
        <v>0</v>
      </c>
      <c r="M101" s="341">
        <f t="shared" si="5"/>
        <v>0</v>
      </c>
      <c r="N101" s="339">
        <f t="shared" si="6"/>
        <v>0</v>
      </c>
      <c r="P101" s="341">
        <v>0</v>
      </c>
    </row>
    <row r="102" spans="1:16" ht="12.75" customHeight="1">
      <c r="A102" s="437" t="s">
        <v>205</v>
      </c>
      <c r="B102" s="341">
        <v>0</v>
      </c>
      <c r="C102" s="326">
        <v>0</v>
      </c>
      <c r="D102" s="326">
        <v>0</v>
      </c>
      <c r="E102" s="326">
        <v>0</v>
      </c>
      <c r="F102" s="326">
        <v>0</v>
      </c>
      <c r="G102" s="326">
        <v>0</v>
      </c>
      <c r="H102" s="326">
        <v>0</v>
      </c>
      <c r="I102" s="326">
        <v>0</v>
      </c>
      <c r="J102" s="326">
        <v>1.2473E-2</v>
      </c>
      <c r="K102" s="326">
        <v>0</v>
      </c>
      <c r="L102" s="326">
        <v>0</v>
      </c>
      <c r="M102" s="341">
        <f t="shared" si="5"/>
        <v>1.2473E-2</v>
      </c>
      <c r="N102" s="339">
        <f t="shared" si="6"/>
        <v>1.2473E-2</v>
      </c>
      <c r="P102" s="341">
        <v>0</v>
      </c>
    </row>
    <row r="103" spans="1:16" ht="12.75" customHeight="1">
      <c r="A103" s="437" t="s">
        <v>191</v>
      </c>
      <c r="B103" s="341">
        <v>0</v>
      </c>
      <c r="C103" s="326">
        <v>0</v>
      </c>
      <c r="D103" s="326">
        <v>0</v>
      </c>
      <c r="E103" s="326">
        <v>0</v>
      </c>
      <c r="F103" s="326">
        <v>0</v>
      </c>
      <c r="G103" s="326">
        <v>0</v>
      </c>
      <c r="H103" s="326">
        <v>0</v>
      </c>
      <c r="I103" s="326">
        <v>0</v>
      </c>
      <c r="J103" s="326">
        <v>0</v>
      </c>
      <c r="K103" s="326">
        <v>0</v>
      </c>
      <c r="L103" s="326">
        <v>2.9599999999999998E-4</v>
      </c>
      <c r="M103" s="341">
        <f t="shared" si="5"/>
        <v>2.9599999999999998E-4</v>
      </c>
      <c r="N103" s="339">
        <f t="shared" si="6"/>
        <v>2.9599999999999998E-4</v>
      </c>
      <c r="P103" s="341">
        <v>0</v>
      </c>
    </row>
    <row r="104" spans="1:16" ht="12.75" customHeight="1">
      <c r="A104" s="437" t="s">
        <v>192</v>
      </c>
      <c r="B104" s="341">
        <v>0</v>
      </c>
      <c r="C104" s="326">
        <v>0</v>
      </c>
      <c r="D104" s="326">
        <v>0</v>
      </c>
      <c r="E104" s="326">
        <v>0</v>
      </c>
      <c r="F104" s="326">
        <v>0</v>
      </c>
      <c r="G104" s="326">
        <v>0</v>
      </c>
      <c r="H104" s="326">
        <v>0</v>
      </c>
      <c r="I104" s="326">
        <v>0</v>
      </c>
      <c r="J104" s="326">
        <v>7.7871999999999997E-2</v>
      </c>
      <c r="K104" s="326">
        <v>0</v>
      </c>
      <c r="L104" s="326">
        <v>9.9999999999999995E-7</v>
      </c>
      <c r="M104" s="341">
        <f t="shared" si="5"/>
        <v>7.7872999999999998E-2</v>
      </c>
      <c r="N104" s="339">
        <f t="shared" si="6"/>
        <v>7.7872999999999998E-2</v>
      </c>
      <c r="P104" s="341">
        <v>0</v>
      </c>
    </row>
    <row r="105" spans="1:16" ht="12.75" customHeight="1">
      <c r="A105" s="437" t="s">
        <v>503</v>
      </c>
      <c r="B105" s="341">
        <v>0</v>
      </c>
      <c r="C105" s="326">
        <v>0</v>
      </c>
      <c r="D105" s="326">
        <v>0</v>
      </c>
      <c r="E105" s="326">
        <v>0</v>
      </c>
      <c r="F105" s="326">
        <v>0</v>
      </c>
      <c r="G105" s="326">
        <v>0</v>
      </c>
      <c r="H105" s="326">
        <v>0</v>
      </c>
      <c r="I105" s="326">
        <v>0</v>
      </c>
      <c r="J105" s="326">
        <v>0</v>
      </c>
      <c r="K105" s="326">
        <v>0</v>
      </c>
      <c r="L105" s="326">
        <v>0</v>
      </c>
      <c r="M105" s="341">
        <f t="shared" si="5"/>
        <v>0</v>
      </c>
      <c r="N105" s="339">
        <f t="shared" si="6"/>
        <v>0</v>
      </c>
      <c r="P105" s="341">
        <v>0</v>
      </c>
    </row>
    <row r="106" spans="1:16" ht="12.75" customHeight="1">
      <c r="A106" s="437" t="s">
        <v>193</v>
      </c>
      <c r="B106" s="341">
        <v>522.31652599999995</v>
      </c>
      <c r="C106" s="326">
        <v>361.95046400000001</v>
      </c>
      <c r="D106" s="326">
        <v>1E-3</v>
      </c>
      <c r="E106" s="326">
        <v>0</v>
      </c>
      <c r="F106" s="326">
        <v>0</v>
      </c>
      <c r="G106" s="326">
        <v>0</v>
      </c>
      <c r="H106" s="326">
        <v>0</v>
      </c>
      <c r="I106" s="326">
        <v>0</v>
      </c>
      <c r="J106" s="326">
        <v>7.0588999999999999E-2</v>
      </c>
      <c r="K106" s="326">
        <v>0</v>
      </c>
      <c r="L106" s="326">
        <v>45.263645000000004</v>
      </c>
      <c r="M106" s="341">
        <f t="shared" si="5"/>
        <v>407.28569799999997</v>
      </c>
      <c r="N106" s="339">
        <f t="shared" si="6"/>
        <v>929.60222399999998</v>
      </c>
      <c r="P106" s="341">
        <v>0</v>
      </c>
    </row>
    <row r="107" spans="1:16" ht="12.75" customHeight="1">
      <c r="A107" s="437" t="s">
        <v>504</v>
      </c>
      <c r="B107" s="341">
        <v>0</v>
      </c>
      <c r="C107" s="326">
        <v>0</v>
      </c>
      <c r="D107" s="326">
        <v>0</v>
      </c>
      <c r="E107" s="326">
        <v>0</v>
      </c>
      <c r="F107" s="326">
        <v>0</v>
      </c>
      <c r="G107" s="326">
        <v>0</v>
      </c>
      <c r="H107" s="326">
        <v>0</v>
      </c>
      <c r="I107" s="326">
        <v>0</v>
      </c>
      <c r="J107" s="326">
        <v>2.3999999999999998E-4</v>
      </c>
      <c r="K107" s="326">
        <v>0</v>
      </c>
      <c r="L107" s="326">
        <v>0</v>
      </c>
      <c r="M107" s="341">
        <f t="shared" si="5"/>
        <v>2.3999999999999998E-4</v>
      </c>
      <c r="N107" s="339">
        <f t="shared" si="6"/>
        <v>2.3999999999999998E-4</v>
      </c>
      <c r="P107" s="341">
        <v>0</v>
      </c>
    </row>
    <row r="108" spans="1:16" ht="12.75" customHeight="1">
      <c r="A108" s="437" t="s">
        <v>365</v>
      </c>
      <c r="B108" s="341">
        <v>0</v>
      </c>
      <c r="C108" s="326">
        <v>0</v>
      </c>
      <c r="D108" s="326">
        <v>0</v>
      </c>
      <c r="E108" s="326">
        <v>0</v>
      </c>
      <c r="F108" s="326">
        <v>0</v>
      </c>
      <c r="G108" s="326">
        <v>0</v>
      </c>
      <c r="H108" s="326">
        <v>0</v>
      </c>
      <c r="I108" s="326">
        <v>0</v>
      </c>
      <c r="J108" s="326">
        <v>0</v>
      </c>
      <c r="K108" s="326">
        <v>0</v>
      </c>
      <c r="L108" s="326">
        <v>0</v>
      </c>
      <c r="M108" s="341">
        <f t="shared" si="5"/>
        <v>0</v>
      </c>
      <c r="N108" s="339">
        <f t="shared" si="6"/>
        <v>0</v>
      </c>
      <c r="P108" s="341">
        <v>0</v>
      </c>
    </row>
    <row r="109" spans="1:16" ht="12.75" customHeight="1">
      <c r="A109" s="437" t="s">
        <v>364</v>
      </c>
      <c r="B109" s="341">
        <v>0</v>
      </c>
      <c r="C109" s="326">
        <v>0</v>
      </c>
      <c r="D109" s="326">
        <v>0</v>
      </c>
      <c r="E109" s="326">
        <v>0</v>
      </c>
      <c r="F109" s="326">
        <v>0</v>
      </c>
      <c r="G109" s="326">
        <v>0</v>
      </c>
      <c r="H109" s="326">
        <v>0</v>
      </c>
      <c r="I109" s="326">
        <v>0</v>
      </c>
      <c r="J109" s="326">
        <v>4.4000000000000006E-5</v>
      </c>
      <c r="K109" s="326">
        <v>0</v>
      </c>
      <c r="L109" s="326">
        <v>0</v>
      </c>
      <c r="M109" s="341">
        <f t="shared" si="5"/>
        <v>4.4000000000000006E-5</v>
      </c>
      <c r="N109" s="339">
        <f t="shared" si="6"/>
        <v>4.4000000000000006E-5</v>
      </c>
      <c r="P109" s="341">
        <v>0</v>
      </c>
    </row>
    <row r="110" spans="1:16" ht="12.75" customHeight="1">
      <c r="A110" s="437" t="s">
        <v>357</v>
      </c>
      <c r="B110" s="341">
        <v>1.5600999999999999E-2</v>
      </c>
      <c r="C110" s="326">
        <v>0</v>
      </c>
      <c r="D110" s="326">
        <v>0</v>
      </c>
      <c r="E110" s="326">
        <v>0</v>
      </c>
      <c r="F110" s="326">
        <v>0</v>
      </c>
      <c r="G110" s="326">
        <v>0</v>
      </c>
      <c r="H110" s="326">
        <v>0</v>
      </c>
      <c r="I110" s="326">
        <v>0</v>
      </c>
      <c r="J110" s="326">
        <v>1.1502999999999999E-2</v>
      </c>
      <c r="K110" s="326">
        <v>0</v>
      </c>
      <c r="L110" s="326">
        <v>0</v>
      </c>
      <c r="M110" s="341">
        <f t="shared" si="5"/>
        <v>1.1502999999999999E-2</v>
      </c>
      <c r="N110" s="339">
        <f t="shared" si="6"/>
        <v>2.7103999999999996E-2</v>
      </c>
      <c r="P110" s="341">
        <v>0</v>
      </c>
    </row>
    <row r="111" spans="1:16" ht="12.75" customHeight="1">
      <c r="A111" s="437" t="s">
        <v>375</v>
      </c>
      <c r="B111" s="341">
        <v>1138.538419</v>
      </c>
      <c r="C111" s="326">
        <v>62.072223000000001</v>
      </c>
      <c r="D111" s="326">
        <v>0</v>
      </c>
      <c r="E111" s="326">
        <v>0</v>
      </c>
      <c r="F111" s="326">
        <v>0</v>
      </c>
      <c r="G111" s="326">
        <v>0</v>
      </c>
      <c r="H111" s="326">
        <v>0</v>
      </c>
      <c r="I111" s="326">
        <v>0</v>
      </c>
      <c r="J111" s="326">
        <v>0.55600300000000014</v>
      </c>
      <c r="K111" s="326">
        <v>6.4578999999999998E-2</v>
      </c>
      <c r="L111" s="326">
        <v>5.9093500000000008</v>
      </c>
      <c r="M111" s="341">
        <f t="shared" si="5"/>
        <v>68.602154999999996</v>
      </c>
      <c r="N111" s="339">
        <f t="shared" si="6"/>
        <v>1207.140574</v>
      </c>
      <c r="P111" s="341">
        <v>0</v>
      </c>
    </row>
    <row r="112" spans="1:16" ht="12.75" customHeight="1">
      <c r="A112" s="437" t="s">
        <v>340</v>
      </c>
      <c r="B112" s="341">
        <v>0</v>
      </c>
      <c r="C112" s="326">
        <v>0</v>
      </c>
      <c r="D112" s="326">
        <v>0</v>
      </c>
      <c r="E112" s="326">
        <v>0</v>
      </c>
      <c r="F112" s="326">
        <v>0</v>
      </c>
      <c r="G112" s="326">
        <v>0</v>
      </c>
      <c r="H112" s="326">
        <v>0</v>
      </c>
      <c r="I112" s="326">
        <v>0</v>
      </c>
      <c r="J112" s="326">
        <v>0</v>
      </c>
      <c r="K112" s="326">
        <v>0</v>
      </c>
      <c r="L112" s="326">
        <v>0</v>
      </c>
      <c r="M112" s="341">
        <f t="shared" si="5"/>
        <v>0</v>
      </c>
      <c r="N112" s="339">
        <f t="shared" si="6"/>
        <v>0</v>
      </c>
      <c r="P112" s="341">
        <v>0</v>
      </c>
    </row>
    <row r="113" spans="1:16" ht="12.75" customHeight="1">
      <c r="A113" s="437" t="s">
        <v>459</v>
      </c>
      <c r="B113" s="341">
        <v>0</v>
      </c>
      <c r="C113" s="326">
        <v>0</v>
      </c>
      <c r="D113" s="326">
        <v>0</v>
      </c>
      <c r="E113" s="326">
        <v>0</v>
      </c>
      <c r="F113" s="326">
        <v>0</v>
      </c>
      <c r="G113" s="326">
        <v>0</v>
      </c>
      <c r="H113" s="326">
        <v>0</v>
      </c>
      <c r="I113" s="326">
        <v>0</v>
      </c>
      <c r="J113" s="326">
        <v>0</v>
      </c>
      <c r="K113" s="326">
        <v>0</v>
      </c>
      <c r="L113" s="326">
        <v>0</v>
      </c>
      <c r="M113" s="341">
        <f t="shared" si="5"/>
        <v>0</v>
      </c>
      <c r="N113" s="339">
        <f t="shared" si="6"/>
        <v>0</v>
      </c>
      <c r="P113" s="341">
        <v>0</v>
      </c>
    </row>
    <row r="114" spans="1:16" ht="12.75" customHeight="1">
      <c r="A114" s="437" t="s">
        <v>358</v>
      </c>
      <c r="B114" s="341">
        <v>1.9999999999999999E-6</v>
      </c>
      <c r="C114" s="326">
        <v>0</v>
      </c>
      <c r="D114" s="326">
        <v>0</v>
      </c>
      <c r="E114" s="326">
        <v>0</v>
      </c>
      <c r="F114" s="326">
        <v>0</v>
      </c>
      <c r="G114" s="326">
        <v>0</v>
      </c>
      <c r="H114" s="326">
        <v>0</v>
      </c>
      <c r="I114" s="326">
        <v>0</v>
      </c>
      <c r="J114" s="326">
        <v>1.0089999999999999E-3</v>
      </c>
      <c r="K114" s="326">
        <v>0</v>
      </c>
      <c r="L114" s="326">
        <v>0</v>
      </c>
      <c r="M114" s="341">
        <f t="shared" si="5"/>
        <v>1.0089999999999999E-3</v>
      </c>
      <c r="N114" s="339">
        <f t="shared" si="6"/>
        <v>1.011E-3</v>
      </c>
      <c r="P114" s="341">
        <v>0</v>
      </c>
    </row>
    <row r="115" spans="1:16" ht="12.75" customHeight="1">
      <c r="A115" s="437" t="s">
        <v>206</v>
      </c>
      <c r="B115" s="341">
        <v>0</v>
      </c>
      <c r="C115" s="326">
        <v>0</v>
      </c>
      <c r="D115" s="326">
        <v>0</v>
      </c>
      <c r="E115" s="326">
        <v>0</v>
      </c>
      <c r="F115" s="326">
        <v>0</v>
      </c>
      <c r="G115" s="326">
        <v>0</v>
      </c>
      <c r="H115" s="326">
        <v>0</v>
      </c>
      <c r="I115" s="326">
        <v>0</v>
      </c>
      <c r="J115" s="326">
        <v>0</v>
      </c>
      <c r="K115" s="326">
        <v>0</v>
      </c>
      <c r="L115" s="326">
        <v>0</v>
      </c>
      <c r="M115" s="341">
        <f t="shared" si="5"/>
        <v>0</v>
      </c>
      <c r="N115" s="339">
        <f t="shared" si="6"/>
        <v>0</v>
      </c>
      <c r="P115" s="341">
        <v>0</v>
      </c>
    </row>
    <row r="116" spans="1:16" ht="12.75" customHeight="1">
      <c r="A116" s="437" t="s">
        <v>405</v>
      </c>
      <c r="B116" s="341">
        <v>0</v>
      </c>
      <c r="C116" s="326">
        <v>0</v>
      </c>
      <c r="D116" s="326">
        <v>0</v>
      </c>
      <c r="E116" s="326">
        <v>0</v>
      </c>
      <c r="F116" s="326">
        <v>0</v>
      </c>
      <c r="G116" s="326">
        <v>0</v>
      </c>
      <c r="H116" s="326">
        <v>0</v>
      </c>
      <c r="I116" s="326">
        <v>0</v>
      </c>
      <c r="J116" s="326">
        <v>1.9000000000000001E-5</v>
      </c>
      <c r="K116" s="326">
        <v>0</v>
      </c>
      <c r="L116" s="326">
        <v>0</v>
      </c>
      <c r="M116" s="341">
        <f t="shared" si="5"/>
        <v>1.9000000000000001E-5</v>
      </c>
      <c r="N116" s="339">
        <f t="shared" si="6"/>
        <v>1.9000000000000001E-5</v>
      </c>
      <c r="P116" s="341">
        <v>0</v>
      </c>
    </row>
    <row r="117" spans="1:16" ht="12.75" customHeight="1">
      <c r="A117" s="437" t="s">
        <v>505</v>
      </c>
      <c r="B117" s="341">
        <v>0</v>
      </c>
      <c r="C117" s="326">
        <v>0</v>
      </c>
      <c r="D117" s="326">
        <v>0</v>
      </c>
      <c r="E117" s="326">
        <v>0</v>
      </c>
      <c r="F117" s="326">
        <v>0</v>
      </c>
      <c r="G117" s="326">
        <v>0</v>
      </c>
      <c r="H117" s="326">
        <v>0</v>
      </c>
      <c r="I117" s="326">
        <v>0</v>
      </c>
      <c r="J117" s="326">
        <v>0</v>
      </c>
      <c r="K117" s="326">
        <v>0</v>
      </c>
      <c r="L117" s="326">
        <v>0</v>
      </c>
      <c r="M117" s="341">
        <f t="shared" si="5"/>
        <v>0</v>
      </c>
      <c r="N117" s="339">
        <f t="shared" si="6"/>
        <v>0</v>
      </c>
      <c r="P117" s="341">
        <v>0</v>
      </c>
    </row>
    <row r="118" spans="1:16" ht="12.75" customHeight="1">
      <c r="A118" s="437" t="s">
        <v>455</v>
      </c>
      <c r="B118" s="341">
        <v>0</v>
      </c>
      <c r="C118" s="326">
        <v>0</v>
      </c>
      <c r="D118" s="326">
        <v>0</v>
      </c>
      <c r="E118" s="326">
        <v>0</v>
      </c>
      <c r="F118" s="326">
        <v>0</v>
      </c>
      <c r="G118" s="326">
        <v>0</v>
      </c>
      <c r="H118" s="326">
        <v>0</v>
      </c>
      <c r="I118" s="326">
        <v>0</v>
      </c>
      <c r="J118" s="326">
        <v>0</v>
      </c>
      <c r="K118" s="326">
        <v>0</v>
      </c>
      <c r="L118" s="326">
        <v>0</v>
      </c>
      <c r="M118" s="341">
        <f t="shared" si="5"/>
        <v>0</v>
      </c>
      <c r="N118" s="339">
        <f t="shared" si="6"/>
        <v>0</v>
      </c>
      <c r="P118" s="341">
        <v>0</v>
      </c>
    </row>
    <row r="119" spans="1:16" ht="12.75" customHeight="1">
      <c r="A119" s="437" t="s">
        <v>431</v>
      </c>
      <c r="B119" s="341">
        <v>0</v>
      </c>
      <c r="C119" s="326">
        <v>0</v>
      </c>
      <c r="D119" s="326">
        <v>0</v>
      </c>
      <c r="E119" s="326">
        <v>0</v>
      </c>
      <c r="F119" s="326">
        <v>0</v>
      </c>
      <c r="G119" s="326">
        <v>0</v>
      </c>
      <c r="H119" s="326">
        <v>0</v>
      </c>
      <c r="I119" s="326">
        <v>0</v>
      </c>
      <c r="J119" s="326">
        <v>0</v>
      </c>
      <c r="K119" s="326">
        <v>0</v>
      </c>
      <c r="L119" s="326">
        <v>0</v>
      </c>
      <c r="M119" s="341">
        <f t="shared" si="5"/>
        <v>0</v>
      </c>
      <c r="N119" s="339">
        <f t="shared" si="6"/>
        <v>0</v>
      </c>
      <c r="P119" s="341">
        <v>0</v>
      </c>
    </row>
    <row r="120" spans="1:16" ht="12.75" customHeight="1">
      <c r="A120" s="437" t="s">
        <v>339</v>
      </c>
      <c r="B120" s="341">
        <v>0</v>
      </c>
      <c r="C120" s="326">
        <v>0</v>
      </c>
      <c r="D120" s="326">
        <v>0</v>
      </c>
      <c r="E120" s="326">
        <v>0</v>
      </c>
      <c r="F120" s="326">
        <v>0</v>
      </c>
      <c r="G120" s="326">
        <v>0</v>
      </c>
      <c r="H120" s="326">
        <v>0</v>
      </c>
      <c r="I120" s="326">
        <v>0</v>
      </c>
      <c r="J120" s="326">
        <v>0</v>
      </c>
      <c r="K120" s="326">
        <v>0</v>
      </c>
      <c r="L120" s="326">
        <v>0</v>
      </c>
      <c r="M120" s="341">
        <f t="shared" si="5"/>
        <v>0</v>
      </c>
      <c r="N120" s="339">
        <f t="shared" si="6"/>
        <v>0</v>
      </c>
      <c r="P120" s="341">
        <v>0</v>
      </c>
    </row>
    <row r="121" spans="1:16" ht="12.75" customHeight="1">
      <c r="A121" s="437" t="s">
        <v>281</v>
      </c>
      <c r="B121" s="341">
        <v>0</v>
      </c>
      <c r="C121" s="326">
        <v>0</v>
      </c>
      <c r="D121" s="326">
        <v>0</v>
      </c>
      <c r="E121" s="326">
        <v>0</v>
      </c>
      <c r="F121" s="326">
        <v>0</v>
      </c>
      <c r="G121" s="326">
        <v>0</v>
      </c>
      <c r="H121" s="326">
        <v>0</v>
      </c>
      <c r="I121" s="326">
        <v>0</v>
      </c>
      <c r="J121" s="326">
        <v>0</v>
      </c>
      <c r="K121" s="326">
        <v>0</v>
      </c>
      <c r="L121" s="326">
        <v>0</v>
      </c>
      <c r="M121" s="341">
        <f t="shared" si="5"/>
        <v>0</v>
      </c>
      <c r="N121" s="339">
        <f t="shared" si="6"/>
        <v>0</v>
      </c>
      <c r="P121" s="341">
        <v>0</v>
      </c>
    </row>
    <row r="122" spans="1:16" ht="12.75" customHeight="1">
      <c r="A122" s="437" t="s">
        <v>558</v>
      </c>
      <c r="B122" s="341">
        <v>0</v>
      </c>
      <c r="C122" s="326">
        <v>0</v>
      </c>
      <c r="D122" s="326">
        <v>0</v>
      </c>
      <c r="E122" s="326">
        <v>0</v>
      </c>
      <c r="F122" s="326">
        <v>0</v>
      </c>
      <c r="G122" s="326">
        <v>0</v>
      </c>
      <c r="H122" s="326">
        <v>0</v>
      </c>
      <c r="I122" s="326">
        <v>0</v>
      </c>
      <c r="J122" s="326">
        <v>0</v>
      </c>
      <c r="K122" s="326">
        <v>0</v>
      </c>
      <c r="L122" s="326">
        <v>0</v>
      </c>
      <c r="M122" s="341">
        <f t="shared" si="5"/>
        <v>0</v>
      </c>
      <c r="N122" s="339">
        <f t="shared" si="6"/>
        <v>0</v>
      </c>
      <c r="P122" s="341">
        <v>0</v>
      </c>
    </row>
    <row r="123" spans="1:16" ht="12.75" customHeight="1">
      <c r="A123" s="437" t="s">
        <v>506</v>
      </c>
      <c r="B123" s="341">
        <v>0</v>
      </c>
      <c r="C123" s="326">
        <v>0</v>
      </c>
      <c r="D123" s="326">
        <v>0</v>
      </c>
      <c r="E123" s="326">
        <v>0</v>
      </c>
      <c r="F123" s="326">
        <v>0</v>
      </c>
      <c r="G123" s="326">
        <v>0</v>
      </c>
      <c r="H123" s="326">
        <v>0</v>
      </c>
      <c r="I123" s="326">
        <v>0</v>
      </c>
      <c r="J123" s="326">
        <v>0</v>
      </c>
      <c r="K123" s="326">
        <v>0</v>
      </c>
      <c r="L123" s="326">
        <v>0</v>
      </c>
      <c r="M123" s="341">
        <f t="shared" si="5"/>
        <v>0</v>
      </c>
      <c r="N123" s="339">
        <f t="shared" si="6"/>
        <v>0</v>
      </c>
      <c r="P123" s="341">
        <v>0</v>
      </c>
    </row>
    <row r="124" spans="1:16" ht="12.75" customHeight="1">
      <c r="A124" s="437" t="s">
        <v>507</v>
      </c>
      <c r="B124" s="341">
        <v>0</v>
      </c>
      <c r="C124" s="326">
        <v>0</v>
      </c>
      <c r="D124" s="326">
        <v>0</v>
      </c>
      <c r="E124" s="326">
        <v>0</v>
      </c>
      <c r="F124" s="326">
        <v>0</v>
      </c>
      <c r="G124" s="326">
        <v>0</v>
      </c>
      <c r="H124" s="326">
        <v>0</v>
      </c>
      <c r="I124" s="326">
        <v>0</v>
      </c>
      <c r="J124" s="326">
        <v>0</v>
      </c>
      <c r="K124" s="326">
        <v>0</v>
      </c>
      <c r="L124" s="326">
        <v>0</v>
      </c>
      <c r="M124" s="341">
        <f t="shared" si="5"/>
        <v>0</v>
      </c>
      <c r="N124" s="339">
        <f t="shared" si="6"/>
        <v>0</v>
      </c>
      <c r="P124" s="341">
        <v>0</v>
      </c>
    </row>
    <row r="125" spans="1:16" ht="12.75" customHeight="1">
      <c r="A125" s="437" t="s">
        <v>313</v>
      </c>
      <c r="B125" s="341">
        <v>2626.8127200000004</v>
      </c>
      <c r="C125" s="326">
        <v>0.95299999999999996</v>
      </c>
      <c r="D125" s="326">
        <v>0</v>
      </c>
      <c r="E125" s="326">
        <v>0</v>
      </c>
      <c r="F125" s="326">
        <v>0</v>
      </c>
      <c r="G125" s="326">
        <v>0</v>
      </c>
      <c r="H125" s="326">
        <v>1.4652000000000001</v>
      </c>
      <c r="I125" s="326">
        <v>102.06459399999999</v>
      </c>
      <c r="J125" s="326">
        <v>40.915918999999995</v>
      </c>
      <c r="K125" s="326">
        <v>0.20547900000000002</v>
      </c>
      <c r="L125" s="326">
        <v>12.54378</v>
      </c>
      <c r="M125" s="341">
        <f t="shared" si="5"/>
        <v>158.14797199999998</v>
      </c>
      <c r="N125" s="339">
        <f t="shared" si="6"/>
        <v>2784.9606920000006</v>
      </c>
      <c r="P125" s="341">
        <v>0</v>
      </c>
    </row>
    <row r="126" spans="1:16" ht="12.75" customHeight="1">
      <c r="A126" s="437" t="s">
        <v>409</v>
      </c>
      <c r="B126" s="341">
        <v>0</v>
      </c>
      <c r="C126" s="326">
        <v>0</v>
      </c>
      <c r="D126" s="326">
        <v>0</v>
      </c>
      <c r="E126" s="326">
        <v>0</v>
      </c>
      <c r="F126" s="326">
        <v>0</v>
      </c>
      <c r="G126" s="326">
        <v>0</v>
      </c>
      <c r="H126" s="326">
        <v>0</v>
      </c>
      <c r="I126" s="326">
        <v>0</v>
      </c>
      <c r="J126" s="326">
        <v>0</v>
      </c>
      <c r="K126" s="326">
        <v>0</v>
      </c>
      <c r="L126" s="326">
        <v>0</v>
      </c>
      <c r="M126" s="341">
        <f t="shared" si="5"/>
        <v>0</v>
      </c>
      <c r="N126" s="339">
        <f t="shared" si="6"/>
        <v>0</v>
      </c>
      <c r="P126" s="341">
        <v>0</v>
      </c>
    </row>
    <row r="127" spans="1:16" ht="12.75" customHeight="1">
      <c r="A127" s="437" t="s">
        <v>508</v>
      </c>
      <c r="B127" s="341">
        <v>0</v>
      </c>
      <c r="C127" s="326">
        <v>0</v>
      </c>
      <c r="D127" s="326">
        <v>0</v>
      </c>
      <c r="E127" s="326">
        <v>0</v>
      </c>
      <c r="F127" s="326">
        <v>0</v>
      </c>
      <c r="G127" s="326">
        <v>0</v>
      </c>
      <c r="H127" s="326">
        <v>0</v>
      </c>
      <c r="I127" s="326">
        <v>0</v>
      </c>
      <c r="J127" s="326">
        <v>1.0169999999999999E-3</v>
      </c>
      <c r="K127" s="326">
        <v>0</v>
      </c>
      <c r="L127" s="326">
        <v>2.4E-2</v>
      </c>
      <c r="M127" s="341">
        <f t="shared" si="5"/>
        <v>2.5017000000000001E-2</v>
      </c>
      <c r="N127" s="339">
        <f t="shared" si="6"/>
        <v>2.5017000000000001E-2</v>
      </c>
      <c r="P127" s="341">
        <v>0</v>
      </c>
    </row>
    <row r="128" spans="1:16" ht="12.75" customHeight="1">
      <c r="A128" s="437" t="s">
        <v>331</v>
      </c>
      <c r="B128" s="341">
        <v>0</v>
      </c>
      <c r="C128" s="326">
        <v>0</v>
      </c>
      <c r="D128" s="326">
        <v>0</v>
      </c>
      <c r="E128" s="326">
        <v>0</v>
      </c>
      <c r="F128" s="326">
        <v>0</v>
      </c>
      <c r="G128" s="326">
        <v>0</v>
      </c>
      <c r="H128" s="326">
        <v>0</v>
      </c>
      <c r="I128" s="326">
        <v>0</v>
      </c>
      <c r="J128" s="326">
        <v>0</v>
      </c>
      <c r="K128" s="326">
        <v>0</v>
      </c>
      <c r="L128" s="326">
        <v>0</v>
      </c>
      <c r="M128" s="341">
        <f t="shared" si="5"/>
        <v>0</v>
      </c>
      <c r="N128" s="339">
        <f t="shared" si="6"/>
        <v>0</v>
      </c>
      <c r="P128" s="341">
        <v>0</v>
      </c>
    </row>
    <row r="129" spans="1:16" ht="12.75" customHeight="1">
      <c r="A129" s="437" t="s">
        <v>404</v>
      </c>
      <c r="B129" s="341">
        <v>1.9860000000000003E-2</v>
      </c>
      <c r="C129" s="326">
        <v>0</v>
      </c>
      <c r="D129" s="326">
        <v>0</v>
      </c>
      <c r="E129" s="326">
        <v>0</v>
      </c>
      <c r="F129" s="326">
        <v>0</v>
      </c>
      <c r="G129" s="326">
        <v>0</v>
      </c>
      <c r="H129" s="326">
        <v>0</v>
      </c>
      <c r="I129" s="326">
        <v>0</v>
      </c>
      <c r="J129" s="326">
        <v>1.8929999999999999E-2</v>
      </c>
      <c r="K129" s="326">
        <v>0</v>
      </c>
      <c r="L129" s="326">
        <v>10.30954</v>
      </c>
      <c r="M129" s="341">
        <f t="shared" si="5"/>
        <v>10.328469999999999</v>
      </c>
      <c r="N129" s="339">
        <f t="shared" si="6"/>
        <v>10.348329999999999</v>
      </c>
      <c r="P129" s="341">
        <v>0</v>
      </c>
    </row>
    <row r="130" spans="1:16" ht="12.75" customHeight="1">
      <c r="A130" s="437" t="s">
        <v>412</v>
      </c>
      <c r="B130" s="341">
        <v>0</v>
      </c>
      <c r="C130" s="326">
        <v>0</v>
      </c>
      <c r="D130" s="326">
        <v>0</v>
      </c>
      <c r="E130" s="326">
        <v>0</v>
      </c>
      <c r="F130" s="326">
        <v>0</v>
      </c>
      <c r="G130" s="326">
        <v>0</v>
      </c>
      <c r="H130" s="326">
        <v>0</v>
      </c>
      <c r="I130" s="326">
        <v>0</v>
      </c>
      <c r="J130" s="326">
        <v>4.28E-4</v>
      </c>
      <c r="K130" s="326">
        <v>0</v>
      </c>
      <c r="L130" s="326">
        <v>0</v>
      </c>
      <c r="M130" s="341">
        <f t="shared" si="5"/>
        <v>4.28E-4</v>
      </c>
      <c r="N130" s="339">
        <f t="shared" si="6"/>
        <v>4.28E-4</v>
      </c>
      <c r="P130" s="341">
        <v>0</v>
      </c>
    </row>
    <row r="131" spans="1:16" ht="12.75" customHeight="1">
      <c r="A131" s="437" t="s">
        <v>408</v>
      </c>
      <c r="B131" s="341">
        <v>0</v>
      </c>
      <c r="C131" s="326">
        <v>0</v>
      </c>
      <c r="D131" s="326">
        <v>0</v>
      </c>
      <c r="E131" s="326">
        <v>0</v>
      </c>
      <c r="F131" s="326">
        <v>0</v>
      </c>
      <c r="G131" s="326">
        <v>0</v>
      </c>
      <c r="H131" s="326">
        <v>0</v>
      </c>
      <c r="I131" s="326">
        <v>0</v>
      </c>
      <c r="J131" s="326">
        <v>0</v>
      </c>
      <c r="K131" s="326">
        <v>0</v>
      </c>
      <c r="L131" s="326">
        <v>2.0000000000000002E-5</v>
      </c>
      <c r="M131" s="341">
        <f t="shared" si="5"/>
        <v>2.0000000000000002E-5</v>
      </c>
      <c r="N131" s="339">
        <f t="shared" si="6"/>
        <v>2.0000000000000002E-5</v>
      </c>
      <c r="P131" s="341">
        <v>0</v>
      </c>
    </row>
    <row r="132" spans="1:16" ht="12.75" customHeight="1">
      <c r="A132" s="437" t="s">
        <v>207</v>
      </c>
      <c r="B132" s="341">
        <v>0</v>
      </c>
      <c r="C132" s="326">
        <v>0</v>
      </c>
      <c r="D132" s="326">
        <v>0</v>
      </c>
      <c r="E132" s="326">
        <v>0</v>
      </c>
      <c r="F132" s="326">
        <v>0</v>
      </c>
      <c r="G132" s="326">
        <v>0</v>
      </c>
      <c r="H132" s="326">
        <v>0</v>
      </c>
      <c r="I132" s="326">
        <v>3.8E-3</v>
      </c>
      <c r="J132" s="326">
        <v>0</v>
      </c>
      <c r="K132" s="326">
        <v>0</v>
      </c>
      <c r="L132" s="326">
        <v>0</v>
      </c>
      <c r="M132" s="341">
        <f t="shared" si="5"/>
        <v>3.8E-3</v>
      </c>
      <c r="N132" s="339">
        <f t="shared" si="6"/>
        <v>3.8E-3</v>
      </c>
      <c r="P132" s="341">
        <v>0</v>
      </c>
    </row>
    <row r="133" spans="1:16" ht="12.75" customHeight="1">
      <c r="A133" s="437" t="s">
        <v>509</v>
      </c>
      <c r="B133" s="341">
        <v>0</v>
      </c>
      <c r="C133" s="326">
        <v>0</v>
      </c>
      <c r="D133" s="326">
        <v>0</v>
      </c>
      <c r="E133" s="326">
        <v>0</v>
      </c>
      <c r="F133" s="326">
        <v>0</v>
      </c>
      <c r="G133" s="326">
        <v>0</v>
      </c>
      <c r="H133" s="326">
        <v>0</v>
      </c>
      <c r="I133" s="326">
        <v>0</v>
      </c>
      <c r="J133" s="326">
        <v>0</v>
      </c>
      <c r="K133" s="326">
        <v>0</v>
      </c>
      <c r="L133" s="326">
        <v>0</v>
      </c>
      <c r="M133" s="341">
        <f t="shared" si="5"/>
        <v>0</v>
      </c>
      <c r="N133" s="339">
        <f t="shared" si="6"/>
        <v>0</v>
      </c>
      <c r="P133" s="341">
        <v>0</v>
      </c>
    </row>
    <row r="134" spans="1:16" ht="12.75" customHeight="1">
      <c r="A134" s="437" t="s">
        <v>510</v>
      </c>
      <c r="B134" s="341">
        <v>0</v>
      </c>
      <c r="C134" s="326">
        <v>0</v>
      </c>
      <c r="D134" s="326">
        <v>0</v>
      </c>
      <c r="E134" s="326">
        <v>0</v>
      </c>
      <c r="F134" s="326">
        <v>0</v>
      </c>
      <c r="G134" s="326">
        <v>0</v>
      </c>
      <c r="H134" s="326">
        <v>0</v>
      </c>
      <c r="I134" s="326">
        <v>0</v>
      </c>
      <c r="J134" s="326">
        <v>0</v>
      </c>
      <c r="K134" s="326">
        <v>0</v>
      </c>
      <c r="L134" s="326">
        <v>0</v>
      </c>
      <c r="M134" s="341">
        <f t="shared" si="5"/>
        <v>0</v>
      </c>
      <c r="N134" s="339">
        <f t="shared" si="6"/>
        <v>0</v>
      </c>
      <c r="P134" s="341">
        <v>0</v>
      </c>
    </row>
    <row r="135" spans="1:16" ht="12.75" customHeight="1">
      <c r="A135" s="437" t="s">
        <v>402</v>
      </c>
      <c r="B135" s="341">
        <v>6.2500000000000001E-4</v>
      </c>
      <c r="C135" s="326">
        <v>0</v>
      </c>
      <c r="D135" s="326">
        <v>0</v>
      </c>
      <c r="E135" s="326">
        <v>0</v>
      </c>
      <c r="F135" s="326">
        <v>0</v>
      </c>
      <c r="G135" s="326">
        <v>0</v>
      </c>
      <c r="H135" s="326">
        <v>0</v>
      </c>
      <c r="I135" s="326">
        <v>0</v>
      </c>
      <c r="J135" s="326">
        <v>0</v>
      </c>
      <c r="K135" s="326">
        <v>0</v>
      </c>
      <c r="L135" s="326">
        <v>0.13400000000000001</v>
      </c>
      <c r="M135" s="341">
        <f t="shared" si="5"/>
        <v>0.13400000000000001</v>
      </c>
      <c r="N135" s="339">
        <f t="shared" si="6"/>
        <v>0.13462499999999999</v>
      </c>
      <c r="P135" s="341">
        <v>0</v>
      </c>
    </row>
    <row r="136" spans="1:16" ht="12.75" customHeight="1">
      <c r="A136" s="437" t="s">
        <v>511</v>
      </c>
      <c r="B136" s="341">
        <v>0</v>
      </c>
      <c r="C136" s="326">
        <v>0</v>
      </c>
      <c r="D136" s="326">
        <v>0</v>
      </c>
      <c r="E136" s="326">
        <v>0</v>
      </c>
      <c r="F136" s="326">
        <v>0</v>
      </c>
      <c r="G136" s="326">
        <v>0</v>
      </c>
      <c r="H136" s="326">
        <v>0</v>
      </c>
      <c r="I136" s="326">
        <v>0</v>
      </c>
      <c r="J136" s="326">
        <v>0</v>
      </c>
      <c r="K136" s="326">
        <v>0</v>
      </c>
      <c r="L136" s="326">
        <v>0</v>
      </c>
      <c r="M136" s="341">
        <f t="shared" si="5"/>
        <v>0</v>
      </c>
      <c r="N136" s="339">
        <f t="shared" si="6"/>
        <v>0</v>
      </c>
      <c r="P136" s="341">
        <v>0</v>
      </c>
    </row>
    <row r="137" spans="1:16" ht="12.75" customHeight="1">
      <c r="A137" s="437" t="s">
        <v>512</v>
      </c>
      <c r="B137" s="341">
        <v>0</v>
      </c>
      <c r="C137" s="326">
        <v>0</v>
      </c>
      <c r="D137" s="326">
        <v>0</v>
      </c>
      <c r="E137" s="326">
        <v>0</v>
      </c>
      <c r="F137" s="326">
        <v>0</v>
      </c>
      <c r="G137" s="326">
        <v>0</v>
      </c>
      <c r="H137" s="326">
        <v>0</v>
      </c>
      <c r="I137" s="326">
        <v>0</v>
      </c>
      <c r="J137" s="326">
        <v>0</v>
      </c>
      <c r="K137" s="326">
        <v>0</v>
      </c>
      <c r="L137" s="326">
        <v>0</v>
      </c>
      <c r="M137" s="341">
        <f t="shared" si="5"/>
        <v>0</v>
      </c>
      <c r="N137" s="339">
        <f t="shared" si="6"/>
        <v>0</v>
      </c>
      <c r="P137" s="341">
        <v>0</v>
      </c>
    </row>
    <row r="138" spans="1:16" ht="12.75" customHeight="1">
      <c r="A138" s="437" t="s">
        <v>513</v>
      </c>
      <c r="B138" s="341">
        <v>0</v>
      </c>
      <c r="C138" s="326">
        <v>0</v>
      </c>
      <c r="D138" s="326">
        <v>0</v>
      </c>
      <c r="E138" s="326">
        <v>0</v>
      </c>
      <c r="F138" s="326">
        <v>0</v>
      </c>
      <c r="G138" s="326">
        <v>0</v>
      </c>
      <c r="H138" s="326">
        <v>0</v>
      </c>
      <c r="I138" s="326">
        <v>0</v>
      </c>
      <c r="J138" s="326">
        <v>1.1E-5</v>
      </c>
      <c r="K138" s="326">
        <v>0</v>
      </c>
      <c r="L138" s="326">
        <v>0</v>
      </c>
      <c r="M138" s="341">
        <f t="shared" si="5"/>
        <v>1.1E-5</v>
      </c>
      <c r="N138" s="339">
        <f t="shared" si="6"/>
        <v>1.1E-5</v>
      </c>
      <c r="P138" s="341">
        <v>0</v>
      </c>
    </row>
    <row r="139" spans="1:16" ht="12.75" customHeight="1">
      <c r="A139" s="437" t="s">
        <v>359</v>
      </c>
      <c r="B139" s="341">
        <v>0</v>
      </c>
      <c r="C139" s="326">
        <v>20.735658000000001</v>
      </c>
      <c r="D139" s="326">
        <v>0</v>
      </c>
      <c r="E139" s="326">
        <v>0</v>
      </c>
      <c r="F139" s="326">
        <v>0</v>
      </c>
      <c r="G139" s="326">
        <v>0</v>
      </c>
      <c r="H139" s="326">
        <v>0</v>
      </c>
      <c r="I139" s="326">
        <v>0</v>
      </c>
      <c r="J139" s="326">
        <v>0</v>
      </c>
      <c r="K139" s="326">
        <v>0</v>
      </c>
      <c r="L139" s="326">
        <v>0</v>
      </c>
      <c r="M139" s="341">
        <f t="shared" ref="M139:M202" si="7">SUM(C139:L139)</f>
        <v>20.735658000000001</v>
      </c>
      <c r="N139" s="339">
        <f t="shared" ref="N139:N202" si="8">SUM(B139,M139)</f>
        <v>20.735658000000001</v>
      </c>
      <c r="P139" s="341">
        <v>0</v>
      </c>
    </row>
    <row r="140" spans="1:16" ht="12.75" customHeight="1">
      <c r="A140" s="437" t="s">
        <v>361</v>
      </c>
      <c r="B140" s="341">
        <v>3.1725679999999996</v>
      </c>
      <c r="C140" s="326">
        <v>0</v>
      </c>
      <c r="D140" s="326">
        <v>0</v>
      </c>
      <c r="E140" s="326">
        <v>0</v>
      </c>
      <c r="F140" s="326">
        <v>0</v>
      </c>
      <c r="G140" s="326">
        <v>0</v>
      </c>
      <c r="H140" s="326">
        <v>0</v>
      </c>
      <c r="I140" s="326">
        <v>0.84818799999999994</v>
      </c>
      <c r="J140" s="326">
        <v>1.1E-5</v>
      </c>
      <c r="K140" s="326">
        <v>0</v>
      </c>
      <c r="L140" s="326">
        <v>0</v>
      </c>
      <c r="M140" s="341">
        <f t="shared" si="7"/>
        <v>0.84819899999999993</v>
      </c>
      <c r="N140" s="339">
        <f t="shared" si="8"/>
        <v>4.0207669999999993</v>
      </c>
      <c r="P140" s="341">
        <v>0</v>
      </c>
    </row>
    <row r="141" spans="1:16" s="61" customFormat="1" ht="12.75" customHeight="1">
      <c r="A141" s="437" t="s">
        <v>413</v>
      </c>
      <c r="B141" s="341">
        <v>0</v>
      </c>
      <c r="C141" s="326">
        <v>0</v>
      </c>
      <c r="D141" s="326">
        <v>0</v>
      </c>
      <c r="E141" s="326">
        <v>0</v>
      </c>
      <c r="F141" s="326">
        <v>0</v>
      </c>
      <c r="G141" s="326">
        <v>0</v>
      </c>
      <c r="H141" s="326">
        <v>0</v>
      </c>
      <c r="I141" s="326">
        <v>0</v>
      </c>
      <c r="J141" s="326">
        <v>0</v>
      </c>
      <c r="K141" s="326">
        <v>0</v>
      </c>
      <c r="L141" s="326">
        <v>0</v>
      </c>
      <c r="M141" s="341">
        <f t="shared" si="7"/>
        <v>0</v>
      </c>
      <c r="N141" s="339">
        <f t="shared" si="8"/>
        <v>0</v>
      </c>
      <c r="P141" s="341">
        <v>0</v>
      </c>
    </row>
    <row r="142" spans="1:16" s="61" customFormat="1" ht="12.75" customHeight="1">
      <c r="A142" s="437" t="s">
        <v>354</v>
      </c>
      <c r="B142" s="341">
        <v>5.4250000000000001E-3</v>
      </c>
      <c r="C142" s="326">
        <v>3.3760999999999992E-2</v>
      </c>
      <c r="D142" s="326">
        <v>0</v>
      </c>
      <c r="E142" s="326">
        <v>0</v>
      </c>
      <c r="F142" s="326">
        <v>0</v>
      </c>
      <c r="G142" s="326">
        <v>0</v>
      </c>
      <c r="H142" s="326">
        <v>1.3368</v>
      </c>
      <c r="I142" s="326">
        <v>0</v>
      </c>
      <c r="J142" s="326">
        <v>8.8326000000000002E-2</v>
      </c>
      <c r="K142" s="326">
        <v>0</v>
      </c>
      <c r="L142" s="326">
        <v>0.10222000000000001</v>
      </c>
      <c r="M142" s="341">
        <f t="shared" si="7"/>
        <v>1.5611069999999998</v>
      </c>
      <c r="N142" s="339">
        <f t="shared" si="8"/>
        <v>1.5665319999999998</v>
      </c>
      <c r="P142" s="341">
        <v>0</v>
      </c>
    </row>
    <row r="143" spans="1:16" s="61" customFormat="1" ht="12.75" customHeight="1">
      <c r="A143" s="437" t="s">
        <v>514</v>
      </c>
      <c r="B143" s="341">
        <v>1.728</v>
      </c>
      <c r="C143" s="326">
        <v>0</v>
      </c>
      <c r="D143" s="326">
        <v>0</v>
      </c>
      <c r="E143" s="326">
        <v>0</v>
      </c>
      <c r="F143" s="326">
        <v>0</v>
      </c>
      <c r="G143" s="326">
        <v>0</v>
      </c>
      <c r="H143" s="326">
        <v>0</v>
      </c>
      <c r="I143" s="326">
        <v>9.5000000000000001E-2</v>
      </c>
      <c r="J143" s="326">
        <v>0</v>
      </c>
      <c r="K143" s="326">
        <v>0</v>
      </c>
      <c r="L143" s="326">
        <v>0</v>
      </c>
      <c r="M143" s="341">
        <f t="shared" si="7"/>
        <v>9.5000000000000001E-2</v>
      </c>
      <c r="N143" s="339">
        <f t="shared" si="8"/>
        <v>1.823</v>
      </c>
      <c r="P143" s="341">
        <v>0</v>
      </c>
    </row>
    <row r="144" spans="1:16" s="61" customFormat="1" ht="12.75" customHeight="1">
      <c r="A144" s="437" t="s">
        <v>194</v>
      </c>
      <c r="B144" s="341">
        <v>1.025E-2</v>
      </c>
      <c r="C144" s="326">
        <v>0</v>
      </c>
      <c r="D144" s="326">
        <v>0</v>
      </c>
      <c r="E144" s="326">
        <v>0</v>
      </c>
      <c r="F144" s="326">
        <v>0</v>
      </c>
      <c r="G144" s="326">
        <v>0</v>
      </c>
      <c r="H144" s="326">
        <v>0</v>
      </c>
      <c r="I144" s="326">
        <v>0</v>
      </c>
      <c r="J144" s="326">
        <v>2.2252999999999998E-2</v>
      </c>
      <c r="K144" s="326">
        <v>0</v>
      </c>
      <c r="L144" s="326">
        <v>0</v>
      </c>
      <c r="M144" s="341">
        <f t="shared" si="7"/>
        <v>2.2252999999999998E-2</v>
      </c>
      <c r="N144" s="339">
        <f t="shared" si="8"/>
        <v>3.2502999999999997E-2</v>
      </c>
      <c r="P144" s="341">
        <v>0</v>
      </c>
    </row>
    <row r="145" spans="1:16" s="61" customFormat="1"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39">
        <f t="shared" si="8"/>
        <v>0</v>
      </c>
      <c r="P145" s="341">
        <v>0</v>
      </c>
    </row>
    <row r="146" spans="1:16" s="61" customFormat="1" ht="12.75" customHeight="1">
      <c r="A146" s="335" t="s">
        <v>344</v>
      </c>
      <c r="B146" s="341">
        <v>0.28753999999999996</v>
      </c>
      <c r="C146" s="326">
        <v>43.823938000000005</v>
      </c>
      <c r="D146" s="326">
        <v>1.487E-3</v>
      </c>
      <c r="E146" s="326">
        <v>0.496</v>
      </c>
      <c r="F146" s="326">
        <v>0</v>
      </c>
      <c r="G146" s="326">
        <v>0</v>
      </c>
      <c r="H146" s="326">
        <v>4.6600000000000001E-3</v>
      </c>
      <c r="I146" s="326">
        <v>2.2089000000000001E-2</v>
      </c>
      <c r="J146" s="326">
        <v>0.14923500000000001</v>
      </c>
      <c r="K146" s="326">
        <v>0</v>
      </c>
      <c r="L146" s="326">
        <v>9.6804470000000009</v>
      </c>
      <c r="M146" s="341">
        <f t="shared" si="7"/>
        <v>54.177856000000006</v>
      </c>
      <c r="N146" s="339">
        <f t="shared" si="8"/>
        <v>54.465396000000005</v>
      </c>
      <c r="P146" s="341">
        <v>0</v>
      </c>
    </row>
    <row r="147" spans="1:16" s="61" customFormat="1" ht="12.75" customHeight="1">
      <c r="A147" s="335" t="s">
        <v>195</v>
      </c>
      <c r="B147" s="341">
        <v>30.712147000000002</v>
      </c>
      <c r="C147" s="326">
        <v>8.4977470000000004</v>
      </c>
      <c r="D147" s="326">
        <v>70.26088</v>
      </c>
      <c r="E147" s="326">
        <v>0</v>
      </c>
      <c r="F147" s="326">
        <v>0.28803600000000001</v>
      </c>
      <c r="G147" s="326">
        <v>0</v>
      </c>
      <c r="H147" s="326">
        <v>26.662234000000005</v>
      </c>
      <c r="I147" s="326">
        <v>0.16861399999999999</v>
      </c>
      <c r="J147" s="326">
        <v>16.407382999999999</v>
      </c>
      <c r="K147" s="326">
        <v>0</v>
      </c>
      <c r="L147" s="326">
        <v>214.7809</v>
      </c>
      <c r="M147" s="341">
        <f t="shared" si="7"/>
        <v>337.06579399999998</v>
      </c>
      <c r="N147" s="339">
        <f t="shared" si="8"/>
        <v>367.777941</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3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39">
        <f t="shared" si="8"/>
        <v>0</v>
      </c>
      <c r="P149" s="341">
        <v>0</v>
      </c>
    </row>
    <row r="150" spans="1:16" ht="12.75" customHeight="1">
      <c r="A150" s="335" t="s">
        <v>317</v>
      </c>
      <c r="B150" s="341">
        <v>4.3999999999999997E-2</v>
      </c>
      <c r="C150" s="326">
        <v>0</v>
      </c>
      <c r="D150" s="326">
        <v>0</v>
      </c>
      <c r="E150" s="326">
        <v>0</v>
      </c>
      <c r="F150" s="326">
        <v>0</v>
      </c>
      <c r="G150" s="326">
        <v>0</v>
      </c>
      <c r="H150" s="326">
        <v>0</v>
      </c>
      <c r="I150" s="326">
        <v>0</v>
      </c>
      <c r="J150" s="326">
        <v>0</v>
      </c>
      <c r="K150" s="326">
        <v>0</v>
      </c>
      <c r="L150" s="326">
        <v>0</v>
      </c>
      <c r="M150" s="341">
        <f t="shared" si="7"/>
        <v>0</v>
      </c>
      <c r="N150" s="339">
        <f t="shared" si="8"/>
        <v>4.3999999999999997E-2</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39">
        <f t="shared" si="8"/>
        <v>0</v>
      </c>
      <c r="P151" s="341">
        <v>0</v>
      </c>
    </row>
    <row r="152" spans="1:16" ht="12.75" customHeight="1">
      <c r="A152" s="335" t="s">
        <v>401</v>
      </c>
      <c r="B152" s="341">
        <v>1437.1041749999997</v>
      </c>
      <c r="C152" s="326">
        <v>1254.3121940000001</v>
      </c>
      <c r="D152" s="326">
        <v>0</v>
      </c>
      <c r="E152" s="326">
        <v>0</v>
      </c>
      <c r="F152" s="326">
        <v>0</v>
      </c>
      <c r="G152" s="326">
        <v>0</v>
      </c>
      <c r="H152" s="326">
        <v>0</v>
      </c>
      <c r="I152" s="326">
        <v>0</v>
      </c>
      <c r="J152" s="326">
        <v>0</v>
      </c>
      <c r="K152" s="326">
        <v>0</v>
      </c>
      <c r="L152" s="326">
        <v>0</v>
      </c>
      <c r="M152" s="341">
        <f t="shared" si="7"/>
        <v>1254.3121940000001</v>
      </c>
      <c r="N152" s="339">
        <f t="shared" si="8"/>
        <v>2691.4163689999996</v>
      </c>
      <c r="P152" s="341">
        <v>162610.03195600002</v>
      </c>
    </row>
    <row r="153" spans="1:16" ht="12.75" customHeight="1">
      <c r="A153" s="335" t="s">
        <v>368</v>
      </c>
      <c r="B153" s="341">
        <v>5.9999999999999995E-4</v>
      </c>
      <c r="C153" s="326">
        <v>0</v>
      </c>
      <c r="D153" s="326">
        <v>0</v>
      </c>
      <c r="E153" s="326">
        <v>0</v>
      </c>
      <c r="F153" s="326">
        <v>0</v>
      </c>
      <c r="G153" s="326">
        <v>0</v>
      </c>
      <c r="H153" s="326">
        <v>0</v>
      </c>
      <c r="I153" s="326">
        <v>0</v>
      </c>
      <c r="J153" s="326">
        <v>1.4598000000000002E-2</v>
      </c>
      <c r="K153" s="326">
        <v>0</v>
      </c>
      <c r="L153" s="326">
        <v>4.8920000000000005E-3</v>
      </c>
      <c r="M153" s="341">
        <f t="shared" si="7"/>
        <v>1.949E-2</v>
      </c>
      <c r="N153" s="339">
        <f t="shared" si="8"/>
        <v>2.009E-2</v>
      </c>
      <c r="P153" s="341">
        <v>0</v>
      </c>
    </row>
    <row r="154" spans="1:16" ht="12.75" customHeight="1">
      <c r="A154" s="335" t="s">
        <v>196</v>
      </c>
      <c r="B154" s="341">
        <v>9.9999999999999995E-7</v>
      </c>
      <c r="C154" s="326">
        <v>0</v>
      </c>
      <c r="D154" s="326">
        <v>0</v>
      </c>
      <c r="E154" s="326">
        <v>0</v>
      </c>
      <c r="F154" s="326">
        <v>0</v>
      </c>
      <c r="G154" s="326">
        <v>0</v>
      </c>
      <c r="H154" s="326">
        <v>0</v>
      </c>
      <c r="I154" s="326">
        <v>0</v>
      </c>
      <c r="J154" s="326">
        <v>0</v>
      </c>
      <c r="K154" s="326">
        <v>0</v>
      </c>
      <c r="L154" s="326">
        <v>0</v>
      </c>
      <c r="M154" s="341">
        <f t="shared" si="7"/>
        <v>0</v>
      </c>
      <c r="N154" s="339">
        <f t="shared" si="8"/>
        <v>9.9999999999999995E-7</v>
      </c>
      <c r="P154" s="341">
        <v>0</v>
      </c>
    </row>
    <row r="155" spans="1:16" ht="12.75" customHeight="1">
      <c r="A155" s="335" t="s">
        <v>338</v>
      </c>
      <c r="B155" s="341">
        <v>0</v>
      </c>
      <c r="C155" s="326">
        <v>0</v>
      </c>
      <c r="D155" s="326">
        <v>0</v>
      </c>
      <c r="E155" s="326">
        <v>0</v>
      </c>
      <c r="F155" s="326">
        <v>0</v>
      </c>
      <c r="G155" s="326">
        <v>0</v>
      </c>
      <c r="H155" s="326">
        <v>0</v>
      </c>
      <c r="I155" s="326">
        <v>0</v>
      </c>
      <c r="J155" s="326">
        <v>4.8200000000000005E-3</v>
      </c>
      <c r="K155" s="326">
        <v>0</v>
      </c>
      <c r="L155" s="326">
        <v>0</v>
      </c>
      <c r="M155" s="341">
        <f t="shared" si="7"/>
        <v>4.8200000000000005E-3</v>
      </c>
      <c r="N155" s="339">
        <f t="shared" si="8"/>
        <v>4.8200000000000005E-3</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39">
        <f t="shared" si="8"/>
        <v>0</v>
      </c>
      <c r="P156" s="341">
        <v>0</v>
      </c>
    </row>
    <row r="157" spans="1:16" ht="12.75" customHeight="1">
      <c r="A157" s="335" t="s">
        <v>322</v>
      </c>
      <c r="B157" s="341">
        <v>0</v>
      </c>
      <c r="C157" s="326">
        <v>0</v>
      </c>
      <c r="D157" s="326">
        <v>0</v>
      </c>
      <c r="E157" s="326">
        <v>0</v>
      </c>
      <c r="F157" s="326">
        <v>0</v>
      </c>
      <c r="G157" s="326">
        <v>0</v>
      </c>
      <c r="H157" s="326">
        <v>0</v>
      </c>
      <c r="I157" s="326">
        <v>0</v>
      </c>
      <c r="J157" s="326">
        <v>1.9820000000000001E-2</v>
      </c>
      <c r="K157" s="326">
        <v>0</v>
      </c>
      <c r="L157" s="326">
        <v>0</v>
      </c>
      <c r="M157" s="341">
        <f t="shared" si="7"/>
        <v>1.9820000000000001E-2</v>
      </c>
      <c r="N157" s="339">
        <f t="shared" si="8"/>
        <v>1.9820000000000001E-2</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39">
        <f t="shared" si="8"/>
        <v>0</v>
      </c>
      <c r="P158" s="341">
        <v>0</v>
      </c>
    </row>
    <row r="159" spans="1:16" ht="12.75" customHeight="1">
      <c r="A159" s="335" t="s">
        <v>518</v>
      </c>
      <c r="B159" s="341">
        <v>0</v>
      </c>
      <c r="C159" s="326">
        <v>0</v>
      </c>
      <c r="D159" s="326">
        <v>0</v>
      </c>
      <c r="E159" s="326">
        <v>0</v>
      </c>
      <c r="F159" s="326">
        <v>0</v>
      </c>
      <c r="G159" s="326">
        <v>0</v>
      </c>
      <c r="H159" s="326">
        <v>0</v>
      </c>
      <c r="I159" s="326">
        <v>0</v>
      </c>
      <c r="J159" s="326">
        <v>8.1999999999999998E-4</v>
      </c>
      <c r="K159" s="326">
        <v>0</v>
      </c>
      <c r="L159" s="326">
        <v>0</v>
      </c>
      <c r="M159" s="341">
        <f t="shared" si="7"/>
        <v>8.1999999999999998E-4</v>
      </c>
      <c r="N159" s="339">
        <f t="shared" si="8"/>
        <v>8.1999999999999998E-4</v>
      </c>
      <c r="P159" s="341">
        <v>0</v>
      </c>
    </row>
    <row r="160" spans="1:16" ht="12.75" customHeight="1">
      <c r="A160" s="335" t="s">
        <v>316</v>
      </c>
      <c r="B160" s="341">
        <v>364.16219000000001</v>
      </c>
      <c r="C160" s="326">
        <v>5.57857</v>
      </c>
      <c r="D160" s="326">
        <v>9.2299999999999999E-4</v>
      </c>
      <c r="E160" s="326">
        <v>1.6E-2</v>
      </c>
      <c r="F160" s="326">
        <v>0</v>
      </c>
      <c r="G160" s="326">
        <v>0</v>
      </c>
      <c r="H160" s="326">
        <v>1.6400999999999999E-2</v>
      </c>
      <c r="I160" s="326">
        <v>1.3450000000000001E-3</v>
      </c>
      <c r="J160" s="326">
        <v>1.807493</v>
      </c>
      <c r="K160" s="326">
        <v>0</v>
      </c>
      <c r="L160" s="326">
        <v>10.485443999999999</v>
      </c>
      <c r="M160" s="341">
        <f t="shared" si="7"/>
        <v>17.906175999999999</v>
      </c>
      <c r="N160" s="339">
        <f t="shared" si="8"/>
        <v>382.06836600000003</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39">
        <f t="shared" si="8"/>
        <v>0</v>
      </c>
      <c r="P161" s="341">
        <v>0</v>
      </c>
    </row>
    <row r="162" spans="1:16" ht="12.75" customHeight="1">
      <c r="A162" s="335" t="s">
        <v>520</v>
      </c>
      <c r="B162" s="341">
        <v>0</v>
      </c>
      <c r="C162" s="326">
        <v>0</v>
      </c>
      <c r="D162" s="326">
        <v>0</v>
      </c>
      <c r="E162" s="326">
        <v>0</v>
      </c>
      <c r="F162" s="326">
        <v>0</v>
      </c>
      <c r="G162" s="326">
        <v>0</v>
      </c>
      <c r="H162" s="326">
        <v>0</v>
      </c>
      <c r="I162" s="326">
        <v>0</v>
      </c>
      <c r="J162" s="326">
        <v>4.9820000000000003E-3</v>
      </c>
      <c r="K162" s="326">
        <v>0</v>
      </c>
      <c r="L162" s="326">
        <v>0</v>
      </c>
      <c r="M162" s="341">
        <f t="shared" si="7"/>
        <v>4.9820000000000003E-3</v>
      </c>
      <c r="N162" s="339">
        <f t="shared" si="8"/>
        <v>4.9820000000000003E-3</v>
      </c>
      <c r="P162" s="341">
        <v>0</v>
      </c>
    </row>
    <row r="163" spans="1:16" ht="12.75" customHeight="1">
      <c r="A163" s="335" t="s">
        <v>343</v>
      </c>
      <c r="B163" s="341">
        <v>150.91374999999999</v>
      </c>
      <c r="C163" s="326">
        <v>18.078941</v>
      </c>
      <c r="D163" s="326">
        <v>9.9999999999999995E-7</v>
      </c>
      <c r="E163" s="326">
        <v>0</v>
      </c>
      <c r="F163" s="326">
        <v>0</v>
      </c>
      <c r="G163" s="326">
        <v>0</v>
      </c>
      <c r="H163" s="326">
        <v>0.10978</v>
      </c>
      <c r="I163" s="326">
        <v>0.19388</v>
      </c>
      <c r="J163" s="326">
        <v>2.1471000000000001E-2</v>
      </c>
      <c r="K163" s="326">
        <v>0</v>
      </c>
      <c r="L163" s="326">
        <v>6.8100000000000007E-4</v>
      </c>
      <c r="M163" s="341">
        <f t="shared" si="7"/>
        <v>18.404754000000001</v>
      </c>
      <c r="N163" s="339">
        <f t="shared" si="8"/>
        <v>169.31850399999999</v>
      </c>
      <c r="P163" s="341">
        <v>0</v>
      </c>
    </row>
    <row r="164" spans="1:16" ht="12.75" customHeight="1">
      <c r="A164" s="335" t="s">
        <v>197</v>
      </c>
      <c r="B164" s="341">
        <v>0</v>
      </c>
      <c r="C164" s="326">
        <v>0</v>
      </c>
      <c r="D164" s="326">
        <v>0</v>
      </c>
      <c r="E164" s="326">
        <v>0</v>
      </c>
      <c r="F164" s="326">
        <v>0</v>
      </c>
      <c r="G164" s="326">
        <v>0</v>
      </c>
      <c r="H164" s="326">
        <v>0</v>
      </c>
      <c r="I164" s="326">
        <v>0</v>
      </c>
      <c r="J164" s="326">
        <v>2.2846000000000002E-2</v>
      </c>
      <c r="K164" s="326">
        <v>0</v>
      </c>
      <c r="L164" s="326">
        <v>0</v>
      </c>
      <c r="M164" s="341">
        <f t="shared" si="7"/>
        <v>2.2846000000000002E-2</v>
      </c>
      <c r="N164" s="339">
        <f t="shared" si="8"/>
        <v>2.2846000000000002E-2</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39">
        <f t="shared" si="8"/>
        <v>0</v>
      </c>
      <c r="P165" s="341">
        <v>0</v>
      </c>
    </row>
    <row r="166" spans="1:16" ht="12.75" customHeight="1">
      <c r="A166" s="335" t="s">
        <v>521</v>
      </c>
      <c r="B166" s="341">
        <v>0</v>
      </c>
      <c r="C166" s="326">
        <v>0</v>
      </c>
      <c r="D166" s="326">
        <v>0</v>
      </c>
      <c r="E166" s="326">
        <v>0</v>
      </c>
      <c r="F166" s="326">
        <v>0</v>
      </c>
      <c r="G166" s="326">
        <v>0</v>
      </c>
      <c r="H166" s="326">
        <v>0</v>
      </c>
      <c r="I166" s="326">
        <v>0</v>
      </c>
      <c r="J166" s="326">
        <v>3.6999999999999998E-5</v>
      </c>
      <c r="K166" s="326">
        <v>0</v>
      </c>
      <c r="L166" s="326">
        <v>0</v>
      </c>
      <c r="M166" s="341">
        <f t="shared" si="7"/>
        <v>3.6999999999999998E-5</v>
      </c>
      <c r="N166" s="339">
        <f t="shared" si="8"/>
        <v>3.6999999999999998E-5</v>
      </c>
      <c r="P166" s="341">
        <v>0</v>
      </c>
    </row>
    <row r="167" spans="1:16" ht="12.75" customHeight="1">
      <c r="A167" s="335" t="s">
        <v>337</v>
      </c>
      <c r="B167" s="341">
        <v>2.0799999999999999E-4</v>
      </c>
      <c r="C167" s="326">
        <v>0</v>
      </c>
      <c r="D167" s="326">
        <v>0</v>
      </c>
      <c r="E167" s="326">
        <v>0</v>
      </c>
      <c r="F167" s="326">
        <v>0</v>
      </c>
      <c r="G167" s="326">
        <v>0</v>
      </c>
      <c r="H167" s="326">
        <v>0</v>
      </c>
      <c r="I167" s="326">
        <v>0</v>
      </c>
      <c r="J167" s="326">
        <v>5.091E-3</v>
      </c>
      <c r="K167" s="326">
        <v>0</v>
      </c>
      <c r="L167" s="326">
        <v>0</v>
      </c>
      <c r="M167" s="341">
        <f t="shared" si="7"/>
        <v>5.091E-3</v>
      </c>
      <c r="N167" s="339">
        <f t="shared" si="8"/>
        <v>5.2989999999999999E-3</v>
      </c>
      <c r="P167" s="341">
        <v>0</v>
      </c>
    </row>
    <row r="168" spans="1:16" ht="12.75" customHeight="1">
      <c r="A168" s="335" t="s">
        <v>415</v>
      </c>
      <c r="B168" s="341">
        <v>0</v>
      </c>
      <c r="C168" s="326">
        <v>0</v>
      </c>
      <c r="D168" s="326">
        <v>0</v>
      </c>
      <c r="E168" s="326">
        <v>0</v>
      </c>
      <c r="F168" s="326">
        <v>0</v>
      </c>
      <c r="G168" s="326">
        <v>0</v>
      </c>
      <c r="H168" s="326">
        <v>0</v>
      </c>
      <c r="I168" s="326">
        <v>0</v>
      </c>
      <c r="J168" s="326">
        <v>9.9999999999999995E-7</v>
      </c>
      <c r="K168" s="326">
        <v>0</v>
      </c>
      <c r="L168" s="326">
        <v>0</v>
      </c>
      <c r="M168" s="341">
        <f t="shared" si="7"/>
        <v>9.9999999999999995E-7</v>
      </c>
      <c r="N168" s="339">
        <f t="shared" si="8"/>
        <v>9.9999999999999995E-7</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39">
        <f t="shared" si="8"/>
        <v>0</v>
      </c>
      <c r="P169" s="341">
        <v>0</v>
      </c>
    </row>
    <row r="170" spans="1:16" ht="12.75" customHeight="1">
      <c r="A170" s="335" t="s">
        <v>323</v>
      </c>
      <c r="B170" s="341">
        <v>0</v>
      </c>
      <c r="C170" s="326">
        <v>0</v>
      </c>
      <c r="D170" s="326">
        <v>0</v>
      </c>
      <c r="E170" s="326">
        <v>0</v>
      </c>
      <c r="F170" s="326">
        <v>0</v>
      </c>
      <c r="G170" s="326">
        <v>0</v>
      </c>
      <c r="H170" s="326">
        <v>0</v>
      </c>
      <c r="I170" s="326">
        <v>0</v>
      </c>
      <c r="J170" s="326">
        <v>7.2050000000000005E-3</v>
      </c>
      <c r="K170" s="326">
        <v>0</v>
      </c>
      <c r="L170" s="326">
        <v>1.3309999999999999E-3</v>
      </c>
      <c r="M170" s="341">
        <f t="shared" si="7"/>
        <v>8.5360000000000002E-3</v>
      </c>
      <c r="N170" s="339">
        <f t="shared" si="8"/>
        <v>8.5360000000000002E-3</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3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3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39">
        <f t="shared" si="8"/>
        <v>0</v>
      </c>
      <c r="P173" s="341">
        <v>0</v>
      </c>
    </row>
    <row r="174" spans="1:16" ht="12.75" customHeight="1">
      <c r="A174" s="335" t="s">
        <v>356</v>
      </c>
      <c r="B174" s="341">
        <v>0</v>
      </c>
      <c r="C174" s="326">
        <v>0</v>
      </c>
      <c r="D174" s="326">
        <v>0</v>
      </c>
      <c r="E174" s="326">
        <v>0</v>
      </c>
      <c r="F174" s="326">
        <v>0</v>
      </c>
      <c r="G174" s="326">
        <v>0</v>
      </c>
      <c r="H174" s="326">
        <v>0.2379</v>
      </c>
      <c r="I174" s="326">
        <v>0</v>
      </c>
      <c r="J174" s="326">
        <v>8.1699999999999991E-4</v>
      </c>
      <c r="K174" s="326">
        <v>0</v>
      </c>
      <c r="L174" s="326">
        <v>0</v>
      </c>
      <c r="M174" s="341">
        <f t="shared" si="7"/>
        <v>0.23871700000000001</v>
      </c>
      <c r="N174" s="339">
        <f t="shared" si="8"/>
        <v>0.23871700000000001</v>
      </c>
      <c r="P174" s="341">
        <v>0</v>
      </c>
    </row>
    <row r="175" spans="1:16" ht="12.75" customHeight="1">
      <c r="A175" s="335" t="s">
        <v>411</v>
      </c>
      <c r="B175" s="341">
        <v>0</v>
      </c>
      <c r="C175" s="326">
        <v>0</v>
      </c>
      <c r="D175" s="326">
        <v>0</v>
      </c>
      <c r="E175" s="326">
        <v>0</v>
      </c>
      <c r="F175" s="326">
        <v>0</v>
      </c>
      <c r="G175" s="326">
        <v>0</v>
      </c>
      <c r="H175" s="326">
        <v>0</v>
      </c>
      <c r="I175" s="326">
        <v>0</v>
      </c>
      <c r="J175" s="326">
        <v>3.4870000000000001E-3</v>
      </c>
      <c r="K175" s="326">
        <v>0</v>
      </c>
      <c r="L175" s="326">
        <v>0</v>
      </c>
      <c r="M175" s="341">
        <f t="shared" si="7"/>
        <v>3.4870000000000001E-3</v>
      </c>
      <c r="N175" s="339">
        <f t="shared" si="8"/>
        <v>3.4870000000000001E-3</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3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39">
        <f t="shared" si="8"/>
        <v>0</v>
      </c>
      <c r="P177" s="341">
        <v>0</v>
      </c>
    </row>
    <row r="178" spans="1:16" ht="12.75" customHeight="1">
      <c r="A178" s="335" t="s">
        <v>395</v>
      </c>
      <c r="B178" s="341">
        <v>2.9320000000000001E-3</v>
      </c>
      <c r="C178" s="326">
        <v>0</v>
      </c>
      <c r="D178" s="326">
        <v>0</v>
      </c>
      <c r="E178" s="326">
        <v>0</v>
      </c>
      <c r="F178" s="326">
        <v>1984.5993520000004</v>
      </c>
      <c r="G178" s="326">
        <v>0</v>
      </c>
      <c r="H178" s="326">
        <v>29.544875000000001</v>
      </c>
      <c r="I178" s="326">
        <v>259.68633000000005</v>
      </c>
      <c r="J178" s="326">
        <v>6.7751429999999999</v>
      </c>
      <c r="K178" s="326">
        <v>0</v>
      </c>
      <c r="L178" s="326">
        <v>0</v>
      </c>
      <c r="M178" s="341">
        <f t="shared" si="7"/>
        <v>2280.6057000000005</v>
      </c>
      <c r="N178" s="339">
        <f t="shared" si="8"/>
        <v>2280.6086320000004</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39">
        <f t="shared" si="8"/>
        <v>0</v>
      </c>
      <c r="P179" s="341">
        <v>0</v>
      </c>
    </row>
    <row r="180" spans="1:16" ht="12.75" customHeight="1">
      <c r="A180" s="335" t="s">
        <v>312</v>
      </c>
      <c r="B180" s="341">
        <v>3175.0354300000004</v>
      </c>
      <c r="C180" s="326">
        <v>91.250980999999996</v>
      </c>
      <c r="D180" s="326">
        <v>133.61000000000001</v>
      </c>
      <c r="E180" s="326">
        <v>0</v>
      </c>
      <c r="F180" s="326">
        <v>17.860737</v>
      </c>
      <c r="G180" s="326">
        <v>0</v>
      </c>
      <c r="H180" s="326">
        <v>62.717454000000004</v>
      </c>
      <c r="I180" s="326">
        <v>85.20398800000001</v>
      </c>
      <c r="J180" s="326">
        <v>200.01341300000004</v>
      </c>
      <c r="K180" s="326">
        <v>0</v>
      </c>
      <c r="L180" s="326">
        <v>5.0355569999999998</v>
      </c>
      <c r="M180" s="341">
        <f t="shared" si="7"/>
        <v>595.69213000000002</v>
      </c>
      <c r="N180" s="339">
        <f t="shared" si="8"/>
        <v>3770.7275600000003</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3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39">
        <f t="shared" si="8"/>
        <v>0</v>
      </c>
      <c r="P182" s="341">
        <v>0</v>
      </c>
    </row>
    <row r="183" spans="1:16" ht="12.75" customHeight="1">
      <c r="A183" s="335" t="s">
        <v>351</v>
      </c>
      <c r="B183" s="341">
        <v>5.1546999999999996E-2</v>
      </c>
      <c r="C183" s="326">
        <v>1.4350399999999999</v>
      </c>
      <c r="D183" s="326">
        <v>0</v>
      </c>
      <c r="E183" s="326">
        <v>0</v>
      </c>
      <c r="F183" s="326">
        <v>0</v>
      </c>
      <c r="G183" s="326">
        <v>0</v>
      </c>
      <c r="H183" s="326">
        <v>1.0249999999999999E-3</v>
      </c>
      <c r="I183" s="326">
        <v>9.1200000000000005E-4</v>
      </c>
      <c r="J183" s="326">
        <v>0.20773599999999998</v>
      </c>
      <c r="K183" s="326">
        <v>0</v>
      </c>
      <c r="L183" s="326">
        <v>0</v>
      </c>
      <c r="M183" s="341">
        <f t="shared" si="7"/>
        <v>1.6447129999999999</v>
      </c>
      <c r="N183" s="339">
        <f t="shared" si="8"/>
        <v>1.6962599999999999</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39">
        <f t="shared" si="8"/>
        <v>0</v>
      </c>
      <c r="P184" s="341">
        <v>0</v>
      </c>
    </row>
    <row r="185" spans="1:16" ht="12.75" customHeight="1">
      <c r="A185" s="335" t="s">
        <v>326</v>
      </c>
      <c r="B185" s="341">
        <v>2.6568100000000001</v>
      </c>
      <c r="C185" s="326">
        <v>0</v>
      </c>
      <c r="D185" s="326">
        <v>0</v>
      </c>
      <c r="E185" s="326">
        <v>0</v>
      </c>
      <c r="F185" s="326">
        <v>0</v>
      </c>
      <c r="G185" s="326">
        <v>0</v>
      </c>
      <c r="H185" s="326">
        <v>0</v>
      </c>
      <c r="I185" s="326">
        <v>0</v>
      </c>
      <c r="J185" s="326">
        <v>0.204045</v>
      </c>
      <c r="K185" s="326">
        <v>0</v>
      </c>
      <c r="L185" s="326">
        <v>0.26148899999999997</v>
      </c>
      <c r="M185" s="341">
        <f t="shared" si="7"/>
        <v>0.465534</v>
      </c>
      <c r="N185" s="339">
        <f t="shared" si="8"/>
        <v>3.122344</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3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9.7430149999999998</v>
      </c>
      <c r="M187" s="341">
        <f t="shared" si="7"/>
        <v>9.7430149999999998</v>
      </c>
      <c r="N187" s="339">
        <f t="shared" si="8"/>
        <v>9.7430149999999998</v>
      </c>
      <c r="P187" s="341">
        <v>0</v>
      </c>
    </row>
    <row r="188" spans="1:16" ht="12.75" customHeight="1">
      <c r="A188" s="335" t="s">
        <v>325</v>
      </c>
      <c r="B188" s="341">
        <v>1.5529999999999999E-3</v>
      </c>
      <c r="C188" s="326">
        <v>0</v>
      </c>
      <c r="D188" s="326">
        <v>0</v>
      </c>
      <c r="E188" s="326">
        <v>0</v>
      </c>
      <c r="F188" s="326">
        <v>0</v>
      </c>
      <c r="G188" s="326">
        <v>0</v>
      </c>
      <c r="H188" s="326">
        <v>0</v>
      </c>
      <c r="I188" s="326">
        <v>0</v>
      </c>
      <c r="J188" s="326">
        <v>3.068E-3</v>
      </c>
      <c r="K188" s="326">
        <v>0</v>
      </c>
      <c r="L188" s="326">
        <v>0</v>
      </c>
      <c r="M188" s="341">
        <f t="shared" si="7"/>
        <v>3.068E-3</v>
      </c>
      <c r="N188" s="339">
        <f t="shared" si="8"/>
        <v>4.6210000000000001E-3</v>
      </c>
      <c r="P188" s="341">
        <v>0</v>
      </c>
    </row>
    <row r="189" spans="1:16" ht="12.75" customHeight="1">
      <c r="A189" s="335" t="s">
        <v>523</v>
      </c>
      <c r="B189" s="341">
        <v>0</v>
      </c>
      <c r="C189" s="326">
        <v>0</v>
      </c>
      <c r="D189" s="326">
        <v>0</v>
      </c>
      <c r="E189" s="326">
        <v>0</v>
      </c>
      <c r="F189" s="326">
        <v>0</v>
      </c>
      <c r="G189" s="326">
        <v>0</v>
      </c>
      <c r="H189" s="326">
        <v>0</v>
      </c>
      <c r="I189" s="326">
        <v>0</v>
      </c>
      <c r="J189" s="326">
        <v>0</v>
      </c>
      <c r="K189" s="326">
        <v>0</v>
      </c>
      <c r="L189" s="326">
        <v>0</v>
      </c>
      <c r="M189" s="341">
        <f t="shared" si="7"/>
        <v>0</v>
      </c>
      <c r="N189" s="33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3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3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39">
        <f t="shared" si="8"/>
        <v>0</v>
      </c>
      <c r="P192" s="341">
        <v>0</v>
      </c>
    </row>
    <row r="193" spans="1:16" ht="12.75" customHeight="1">
      <c r="A193" s="335" t="s">
        <v>649</v>
      </c>
      <c r="B193" s="341">
        <v>0</v>
      </c>
      <c r="C193" s="326">
        <v>0</v>
      </c>
      <c r="D193" s="326">
        <v>0</v>
      </c>
      <c r="E193" s="326">
        <v>0</v>
      </c>
      <c r="F193" s="326">
        <v>0</v>
      </c>
      <c r="G193" s="326">
        <v>0</v>
      </c>
      <c r="H193" s="326">
        <v>0</v>
      </c>
      <c r="I193" s="326">
        <v>0</v>
      </c>
      <c r="J193" s="326">
        <v>0</v>
      </c>
      <c r="K193" s="326">
        <v>0</v>
      </c>
      <c r="L193" s="326">
        <v>0</v>
      </c>
      <c r="M193" s="341">
        <f t="shared" si="7"/>
        <v>0</v>
      </c>
      <c r="N193" s="339">
        <f t="shared" si="8"/>
        <v>0</v>
      </c>
      <c r="P193" s="341">
        <v>0</v>
      </c>
    </row>
    <row r="194" spans="1:16" ht="12.75" customHeight="1">
      <c r="A194" s="335" t="s">
        <v>532</v>
      </c>
      <c r="B194" s="341">
        <v>8.0000000000000004E-4</v>
      </c>
      <c r="C194" s="326">
        <v>0</v>
      </c>
      <c r="D194" s="326">
        <v>0</v>
      </c>
      <c r="E194" s="326">
        <v>0</v>
      </c>
      <c r="F194" s="326">
        <v>0</v>
      </c>
      <c r="G194" s="326">
        <v>0</v>
      </c>
      <c r="H194" s="326">
        <v>0</v>
      </c>
      <c r="I194" s="326">
        <v>0</v>
      </c>
      <c r="J194" s="326">
        <v>0.10601999999999999</v>
      </c>
      <c r="K194" s="326">
        <v>0</v>
      </c>
      <c r="L194" s="326">
        <v>0</v>
      </c>
      <c r="M194" s="341">
        <f t="shared" si="7"/>
        <v>0.10601999999999999</v>
      </c>
      <c r="N194" s="339">
        <f t="shared" si="8"/>
        <v>0.10681999999999998</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3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39">
        <f t="shared" si="8"/>
        <v>0</v>
      </c>
      <c r="P196" s="341">
        <v>0</v>
      </c>
    </row>
    <row r="197" spans="1:16" ht="12.75" customHeight="1">
      <c r="A197" s="335" t="s">
        <v>200</v>
      </c>
      <c r="B197" s="341">
        <v>1.0200000000000001E-3</v>
      </c>
      <c r="C197" s="326">
        <v>0</v>
      </c>
      <c r="D197" s="326">
        <v>0</v>
      </c>
      <c r="E197" s="326">
        <v>0</v>
      </c>
      <c r="F197" s="326">
        <v>0</v>
      </c>
      <c r="G197" s="326">
        <v>0</v>
      </c>
      <c r="H197" s="326">
        <v>0</v>
      </c>
      <c r="I197" s="326">
        <v>0</v>
      </c>
      <c r="J197" s="326">
        <v>0</v>
      </c>
      <c r="K197" s="326">
        <v>0</v>
      </c>
      <c r="L197" s="326">
        <v>0</v>
      </c>
      <c r="M197" s="341">
        <f t="shared" si="7"/>
        <v>0</v>
      </c>
      <c r="N197" s="339">
        <f t="shared" si="8"/>
        <v>1.0200000000000001E-3</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6.5000000000000008E-5</v>
      </c>
      <c r="M198" s="341">
        <f t="shared" si="7"/>
        <v>6.5000000000000008E-5</v>
      </c>
      <c r="N198" s="339">
        <f t="shared" si="8"/>
        <v>6.5000000000000008E-5</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3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3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39">
        <f t="shared" si="8"/>
        <v>0</v>
      </c>
      <c r="P201" s="341">
        <v>0</v>
      </c>
    </row>
    <row r="202" spans="1:16" ht="12.75" customHeight="1">
      <c r="A202" s="335" t="s">
        <v>369</v>
      </c>
      <c r="B202" s="341">
        <v>0</v>
      </c>
      <c r="C202" s="326">
        <v>0</v>
      </c>
      <c r="D202" s="326">
        <v>0</v>
      </c>
      <c r="E202" s="326">
        <v>0</v>
      </c>
      <c r="F202" s="326">
        <v>0</v>
      </c>
      <c r="G202" s="326">
        <v>0</v>
      </c>
      <c r="H202" s="326">
        <v>0</v>
      </c>
      <c r="I202" s="326">
        <v>0</v>
      </c>
      <c r="J202" s="326">
        <v>4.06E-4</v>
      </c>
      <c r="K202" s="326">
        <v>0</v>
      </c>
      <c r="L202" s="326">
        <v>9.800000000000001E-5</v>
      </c>
      <c r="M202" s="341">
        <f t="shared" si="7"/>
        <v>5.04E-4</v>
      </c>
      <c r="N202" s="339">
        <f t="shared" si="8"/>
        <v>5.04E-4</v>
      </c>
      <c r="P202" s="341">
        <v>0</v>
      </c>
    </row>
    <row r="203" spans="1:16" ht="12.75" customHeight="1">
      <c r="A203" s="335" t="s">
        <v>324</v>
      </c>
      <c r="B203" s="341">
        <v>1775.033463</v>
      </c>
      <c r="C203" s="326">
        <v>0.10329400000000001</v>
      </c>
      <c r="D203" s="326">
        <v>0</v>
      </c>
      <c r="E203" s="326">
        <v>0</v>
      </c>
      <c r="F203" s="326">
        <v>0</v>
      </c>
      <c r="G203" s="326">
        <v>0</v>
      </c>
      <c r="H203" s="326">
        <v>0</v>
      </c>
      <c r="I203" s="326">
        <v>6.6703999999999999</v>
      </c>
      <c r="J203" s="326">
        <v>0.50712600000000008</v>
      </c>
      <c r="K203" s="326">
        <v>0</v>
      </c>
      <c r="L203" s="326">
        <v>3.4020000000000001E-3</v>
      </c>
      <c r="M203" s="341">
        <f t="shared" ref="M203:M230" si="9">SUM(C203:L203)</f>
        <v>7.2842220000000006</v>
      </c>
      <c r="N203" s="339">
        <f t="shared" ref="N203:N230" si="10">SUM(B203,M203)</f>
        <v>1782.317685</v>
      </c>
      <c r="P203" s="341">
        <v>0</v>
      </c>
    </row>
    <row r="204" spans="1:16" ht="12.75" customHeight="1">
      <c r="A204" s="335" t="s">
        <v>396</v>
      </c>
      <c r="B204" s="341">
        <v>0</v>
      </c>
      <c r="C204" s="326">
        <v>7.4579999999999994E-2</v>
      </c>
      <c r="D204" s="326">
        <v>0</v>
      </c>
      <c r="E204" s="326">
        <v>0</v>
      </c>
      <c r="F204" s="326">
        <v>0</v>
      </c>
      <c r="G204" s="326">
        <v>0</v>
      </c>
      <c r="H204" s="326">
        <v>0</v>
      </c>
      <c r="I204" s="326">
        <v>0</v>
      </c>
      <c r="J204" s="326">
        <v>5.2859999999999999E-3</v>
      </c>
      <c r="K204" s="326">
        <v>0</v>
      </c>
      <c r="L204" s="326">
        <v>0.26716099999999998</v>
      </c>
      <c r="M204" s="341">
        <f t="shared" si="9"/>
        <v>0.34702699999999997</v>
      </c>
      <c r="N204" s="339">
        <f t="shared" si="10"/>
        <v>0.34702699999999997</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39">
        <f t="shared" si="10"/>
        <v>0</v>
      </c>
      <c r="P205" s="341">
        <v>0</v>
      </c>
    </row>
    <row r="206" spans="1:16" ht="12.75" customHeight="1">
      <c r="A206" s="335" t="s">
        <v>363</v>
      </c>
      <c r="B206" s="341">
        <v>2.0000000000000002E-5</v>
      </c>
      <c r="C206" s="326">
        <v>4.035088</v>
      </c>
      <c r="D206" s="326">
        <v>0</v>
      </c>
      <c r="E206" s="326">
        <v>0</v>
      </c>
      <c r="F206" s="326">
        <v>0</v>
      </c>
      <c r="G206" s="326">
        <v>0</v>
      </c>
      <c r="H206" s="326">
        <v>0</v>
      </c>
      <c r="I206" s="326">
        <v>0</v>
      </c>
      <c r="J206" s="326">
        <v>0</v>
      </c>
      <c r="K206" s="326">
        <v>0</v>
      </c>
      <c r="L206" s="326">
        <v>0</v>
      </c>
      <c r="M206" s="341">
        <f t="shared" si="9"/>
        <v>4.035088</v>
      </c>
      <c r="N206" s="339">
        <f t="shared" si="10"/>
        <v>4.0351080000000001</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3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39">
        <f t="shared" si="10"/>
        <v>0</v>
      </c>
      <c r="P208" s="341">
        <v>0</v>
      </c>
    </row>
    <row r="209" spans="1:16" ht="12.75" customHeight="1">
      <c r="A209" s="335" t="s">
        <v>210</v>
      </c>
      <c r="B209" s="341">
        <v>2.05E-4</v>
      </c>
      <c r="C209" s="326">
        <v>0</v>
      </c>
      <c r="D209" s="326">
        <v>0</v>
      </c>
      <c r="E209" s="326">
        <v>0</v>
      </c>
      <c r="F209" s="326">
        <v>0</v>
      </c>
      <c r="G209" s="326">
        <v>0</v>
      </c>
      <c r="H209" s="326">
        <v>0</v>
      </c>
      <c r="I209" s="326">
        <v>0</v>
      </c>
      <c r="J209" s="326">
        <v>0</v>
      </c>
      <c r="K209" s="326">
        <v>0</v>
      </c>
      <c r="L209" s="326">
        <v>0</v>
      </c>
      <c r="M209" s="341">
        <f t="shared" si="9"/>
        <v>0</v>
      </c>
      <c r="N209" s="339">
        <f t="shared" si="10"/>
        <v>2.05E-4</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3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3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3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3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39">
        <f t="shared" si="10"/>
        <v>0</v>
      </c>
      <c r="P214" s="341">
        <v>0</v>
      </c>
    </row>
    <row r="215" spans="1:16" ht="12.75" customHeight="1">
      <c r="A215" s="335" t="s">
        <v>314</v>
      </c>
      <c r="B215" s="341">
        <v>684.62055399999997</v>
      </c>
      <c r="C215" s="326">
        <v>0</v>
      </c>
      <c r="D215" s="326">
        <v>0</v>
      </c>
      <c r="E215" s="326">
        <v>0</v>
      </c>
      <c r="F215" s="326">
        <v>1.1699999999999999E-2</v>
      </c>
      <c r="G215" s="326">
        <v>0</v>
      </c>
      <c r="H215" s="326">
        <v>0</v>
      </c>
      <c r="I215" s="326">
        <v>0</v>
      </c>
      <c r="J215" s="326">
        <v>0.18016300000000002</v>
      </c>
      <c r="K215" s="326">
        <v>0</v>
      </c>
      <c r="L215" s="326">
        <v>2.0899999999999998E-4</v>
      </c>
      <c r="M215" s="341">
        <f t="shared" si="9"/>
        <v>0.19207199999999999</v>
      </c>
      <c r="N215" s="339">
        <f t="shared" si="10"/>
        <v>684.81262600000002</v>
      </c>
      <c r="P215" s="341">
        <v>0</v>
      </c>
    </row>
    <row r="216" spans="1:16" ht="12.75" customHeight="1">
      <c r="A216" s="335" t="s">
        <v>211</v>
      </c>
      <c r="B216" s="341">
        <v>3.0199999999999997E-4</v>
      </c>
      <c r="C216" s="326">
        <v>0</v>
      </c>
      <c r="D216" s="326">
        <v>0</v>
      </c>
      <c r="E216" s="326">
        <v>0</v>
      </c>
      <c r="F216" s="326">
        <v>0</v>
      </c>
      <c r="G216" s="326">
        <v>0</v>
      </c>
      <c r="H216" s="326">
        <v>0</v>
      </c>
      <c r="I216" s="326">
        <v>0</v>
      </c>
      <c r="J216" s="326">
        <v>2.7508999999999999E-2</v>
      </c>
      <c r="K216" s="326">
        <v>0</v>
      </c>
      <c r="L216" s="326">
        <v>5.0000000000000004E-6</v>
      </c>
      <c r="M216" s="341">
        <f t="shared" si="9"/>
        <v>2.7514E-2</v>
      </c>
      <c r="N216" s="339">
        <f t="shared" si="10"/>
        <v>2.7816E-2</v>
      </c>
      <c r="P216" s="341">
        <v>0</v>
      </c>
    </row>
    <row r="217" spans="1:16" ht="12.75" customHeight="1">
      <c r="A217" s="335" t="s">
        <v>319</v>
      </c>
      <c r="B217" s="341">
        <v>7.7000000000000007E-4</v>
      </c>
      <c r="C217" s="326">
        <v>0</v>
      </c>
      <c r="D217" s="326">
        <v>2.0000000000000002E-5</v>
      </c>
      <c r="E217" s="326">
        <v>0</v>
      </c>
      <c r="F217" s="326">
        <v>1E-3</v>
      </c>
      <c r="G217" s="326">
        <v>0</v>
      </c>
      <c r="H217" s="326">
        <v>0</v>
      </c>
      <c r="I217" s="326">
        <v>0</v>
      </c>
      <c r="J217" s="326">
        <v>0.25513900000000006</v>
      </c>
      <c r="K217" s="326">
        <v>0</v>
      </c>
      <c r="L217" s="326">
        <v>4.4269999999999995E-3</v>
      </c>
      <c r="M217" s="341">
        <f t="shared" si="9"/>
        <v>0.2605860000000001</v>
      </c>
      <c r="N217" s="339">
        <f t="shared" si="10"/>
        <v>0.26135600000000009</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3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39">
        <f t="shared" si="10"/>
        <v>0</v>
      </c>
      <c r="P219" s="341">
        <v>0</v>
      </c>
    </row>
    <row r="220" spans="1:16" ht="12.75" customHeight="1">
      <c r="A220" s="335" t="s">
        <v>352</v>
      </c>
      <c r="B220" s="341">
        <v>4.2180000000000004E-3</v>
      </c>
      <c r="C220" s="326">
        <v>15.044785000000001</v>
      </c>
      <c r="D220" s="326">
        <v>0</v>
      </c>
      <c r="E220" s="326">
        <v>0.69666399999999995</v>
      </c>
      <c r="F220" s="326">
        <v>0</v>
      </c>
      <c r="G220" s="326">
        <v>0</v>
      </c>
      <c r="H220" s="326">
        <v>0</v>
      </c>
      <c r="I220" s="326">
        <v>0</v>
      </c>
      <c r="J220" s="326">
        <v>1.3946000000000002E-2</v>
      </c>
      <c r="K220" s="326">
        <v>0</v>
      </c>
      <c r="L220" s="326">
        <v>17.266311000000002</v>
      </c>
      <c r="M220" s="341">
        <f t="shared" si="9"/>
        <v>33.021706000000002</v>
      </c>
      <c r="N220" s="339">
        <f t="shared" si="10"/>
        <v>33.025924000000003</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39">
        <f t="shared" si="10"/>
        <v>0</v>
      </c>
      <c r="P221" s="341">
        <v>0</v>
      </c>
    </row>
    <row r="222" spans="1:16" ht="12.75" customHeight="1">
      <c r="A222" s="335" t="s">
        <v>327</v>
      </c>
      <c r="B222" s="341">
        <v>18.480796000000002</v>
      </c>
      <c r="C222" s="326">
        <v>166.12246500000001</v>
      </c>
      <c r="D222" s="326">
        <v>0</v>
      </c>
      <c r="E222" s="326">
        <v>0</v>
      </c>
      <c r="F222" s="326">
        <v>0</v>
      </c>
      <c r="G222" s="326">
        <v>0</v>
      </c>
      <c r="H222" s="326">
        <v>0</v>
      </c>
      <c r="I222" s="326">
        <v>6.2157189999999991</v>
      </c>
      <c r="J222" s="326">
        <v>0.95572400000000013</v>
      </c>
      <c r="K222" s="326">
        <v>0</v>
      </c>
      <c r="L222" s="326">
        <v>2.2509999999999999E-2</v>
      </c>
      <c r="M222" s="341">
        <f t="shared" si="9"/>
        <v>173.31641800000003</v>
      </c>
      <c r="N222" s="339">
        <f t="shared" si="10"/>
        <v>191.79721400000003</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3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3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3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3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39">
        <f t="shared" si="10"/>
        <v>0</v>
      </c>
      <c r="P227" s="341">
        <v>0</v>
      </c>
    </row>
    <row r="228" spans="1:16" ht="12.75" customHeight="1">
      <c r="A228" s="335" t="s">
        <v>398</v>
      </c>
      <c r="B228" s="341">
        <v>0</v>
      </c>
      <c r="C228" s="326">
        <v>0</v>
      </c>
      <c r="D228" s="326">
        <v>0</v>
      </c>
      <c r="E228" s="326">
        <v>0</v>
      </c>
      <c r="F228" s="326">
        <v>0</v>
      </c>
      <c r="G228" s="326">
        <v>0</v>
      </c>
      <c r="H228" s="326">
        <v>0</v>
      </c>
      <c r="I228" s="326">
        <v>0</v>
      </c>
      <c r="J228" s="326">
        <v>1.46E-4</v>
      </c>
      <c r="K228" s="326">
        <v>0</v>
      </c>
      <c r="L228" s="326">
        <v>0</v>
      </c>
      <c r="M228" s="341">
        <f t="shared" si="9"/>
        <v>1.46E-4</v>
      </c>
      <c r="N228" s="339">
        <f t="shared" si="10"/>
        <v>1.46E-4</v>
      </c>
      <c r="P228" s="341">
        <v>0</v>
      </c>
    </row>
    <row r="229" spans="1:16" ht="12.75" customHeight="1">
      <c r="A229" s="335" t="s">
        <v>367</v>
      </c>
      <c r="B229" s="341">
        <v>0</v>
      </c>
      <c r="C229" s="326">
        <v>0</v>
      </c>
      <c r="D229" s="326">
        <v>0</v>
      </c>
      <c r="E229" s="326">
        <v>0</v>
      </c>
      <c r="F229" s="326">
        <v>0</v>
      </c>
      <c r="G229" s="326">
        <v>0</v>
      </c>
      <c r="H229" s="326">
        <v>0</v>
      </c>
      <c r="I229" s="326">
        <v>0</v>
      </c>
      <c r="J229" s="326">
        <v>4.2000000000000004E-5</v>
      </c>
      <c r="K229" s="326">
        <v>0</v>
      </c>
      <c r="L229" s="326">
        <v>0</v>
      </c>
      <c r="M229" s="341">
        <f t="shared" si="9"/>
        <v>4.2000000000000004E-5</v>
      </c>
      <c r="N229" s="339">
        <f t="shared" si="10"/>
        <v>4.2000000000000004E-5</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35">
        <f t="shared" si="10"/>
        <v>0</v>
      </c>
      <c r="P230" s="426">
        <v>0</v>
      </c>
    </row>
    <row r="231" spans="1:16">
      <c r="A231" s="754" t="s">
        <v>582</v>
      </c>
      <c r="B231" s="754"/>
      <c r="C231" s="754"/>
      <c r="D231" s="754"/>
      <c r="E231" s="754"/>
      <c r="F231" s="754"/>
      <c r="G231" s="754"/>
      <c r="H231" s="754"/>
      <c r="I231" s="754"/>
      <c r="J231" s="754"/>
      <c r="K231" s="754"/>
      <c r="L231" s="754"/>
      <c r="M231" s="754"/>
      <c r="N231" s="754"/>
    </row>
    <row r="232" spans="1:16">
      <c r="A232" s="753" t="s">
        <v>583</v>
      </c>
      <c r="B232" s="753"/>
      <c r="C232" s="753"/>
      <c r="D232" s="753"/>
      <c r="E232" s="753"/>
      <c r="F232" s="753"/>
      <c r="G232" s="753"/>
      <c r="H232" s="753"/>
      <c r="I232" s="753"/>
      <c r="J232" s="753"/>
      <c r="K232" s="753"/>
      <c r="L232" s="753"/>
      <c r="M232" s="753"/>
      <c r="N232" s="753"/>
    </row>
    <row r="233" spans="1:16">
      <c r="A233" s="726" t="s">
        <v>584</v>
      </c>
      <c r="B233" s="726"/>
      <c r="C233" s="726"/>
      <c r="D233" s="726"/>
      <c r="E233" s="726"/>
      <c r="F233" s="726"/>
      <c r="G233" s="726"/>
      <c r="H233" s="726"/>
      <c r="I233" s="726"/>
      <c r="J233" s="726"/>
      <c r="K233" s="726"/>
      <c r="L233" s="726"/>
      <c r="M233" s="726"/>
      <c r="N233" s="726"/>
    </row>
    <row r="234" spans="1:16">
      <c r="A234" s="752" t="s">
        <v>585</v>
      </c>
      <c r="B234" s="752"/>
      <c r="C234" s="752"/>
      <c r="D234" s="752"/>
      <c r="E234" s="752"/>
      <c r="F234" s="752"/>
      <c r="G234" s="752"/>
      <c r="H234" s="752"/>
      <c r="I234" s="752"/>
      <c r="J234" s="752"/>
      <c r="K234" s="752"/>
      <c r="L234" s="752"/>
      <c r="M234" s="752"/>
      <c r="N234" s="752"/>
    </row>
    <row r="235" spans="1:16">
      <c r="A235" s="61" t="s">
        <v>571</v>
      </c>
      <c r="B235" s="61"/>
      <c r="C235" s="61"/>
      <c r="D235" s="61"/>
      <c r="E235" s="61"/>
      <c r="F235" s="61"/>
      <c r="G235" s="61"/>
      <c r="H235" s="61"/>
      <c r="I235" s="61"/>
      <c r="J235" s="61"/>
      <c r="K235" s="61"/>
      <c r="L235" s="61"/>
      <c r="M235" s="61"/>
      <c r="N235" s="61"/>
    </row>
  </sheetData>
  <mergeCells count="22">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 ref="P5:P7"/>
    <mergeCell ref="M5:M7"/>
    <mergeCell ref="N5:N7"/>
    <mergeCell ref="I5:I7"/>
    <mergeCell ref="G5:G7"/>
    <mergeCell ref="J5:J7"/>
  </mergeCells>
  <printOptions horizontalCentered="1"/>
  <pageMargins left="0.19685039370078741" right="0.19685039370078741" top="0.19685039370078741" bottom="0.39370078740157483" header="0.51181102362204722" footer="0"/>
  <pageSetup paperSize="9" scale="50"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sqref="A1:N1"/>
    </sheetView>
  </sheetViews>
  <sheetFormatPr defaultRowHeight="11.25"/>
  <cols>
    <col min="1" max="1" width="26.28515625" style="61" bestFit="1" customWidth="1"/>
    <col min="2" max="14" width="11.7109375" style="72" customWidth="1"/>
    <col min="15" max="15" width="3.7109375" style="56" customWidth="1"/>
    <col min="16" max="16" width="11.7109375" style="72" customWidth="1"/>
    <col min="17" max="16384" width="9.140625" style="56"/>
  </cols>
  <sheetData>
    <row r="1" spans="1:16" s="55" customFormat="1" ht="15">
      <c r="A1" s="737" t="s">
        <v>0</v>
      </c>
      <c r="B1" s="737"/>
      <c r="C1" s="737"/>
      <c r="D1" s="737"/>
      <c r="E1" s="737"/>
      <c r="F1" s="737"/>
      <c r="G1" s="737"/>
      <c r="H1" s="737"/>
      <c r="I1" s="737"/>
      <c r="J1" s="737"/>
      <c r="K1" s="737"/>
      <c r="L1" s="737"/>
      <c r="M1" s="737"/>
      <c r="N1" s="737"/>
    </row>
    <row r="2" spans="1:16" s="55" customFormat="1" ht="12.75" customHeight="1">
      <c r="A2" s="738"/>
      <c r="B2" s="738"/>
      <c r="C2" s="738"/>
      <c r="D2" s="738"/>
      <c r="E2" s="738"/>
      <c r="F2" s="738"/>
      <c r="G2" s="738"/>
      <c r="H2" s="738"/>
      <c r="I2" s="738"/>
      <c r="J2" s="738"/>
      <c r="K2" s="738"/>
      <c r="L2" s="738"/>
      <c r="M2" s="738"/>
      <c r="N2" s="738"/>
    </row>
    <row r="3" spans="1:16" s="55" customFormat="1" ht="15">
      <c r="A3" s="736" t="s">
        <v>706</v>
      </c>
      <c r="B3" s="736"/>
      <c r="C3" s="736"/>
      <c r="D3" s="736"/>
      <c r="E3" s="736"/>
      <c r="F3" s="736"/>
      <c r="G3" s="736"/>
      <c r="H3" s="736"/>
      <c r="I3" s="736"/>
      <c r="J3" s="736"/>
      <c r="K3" s="736"/>
      <c r="L3" s="736"/>
      <c r="M3" s="736"/>
      <c r="N3" s="736"/>
    </row>
    <row r="4" spans="1:16" s="55" customFormat="1" ht="15">
      <c r="A4" s="739" t="s">
        <v>87</v>
      </c>
      <c r="B4" s="739"/>
      <c r="C4" s="739"/>
      <c r="D4" s="739"/>
      <c r="E4" s="739"/>
      <c r="F4" s="739"/>
      <c r="G4" s="739"/>
      <c r="H4" s="739"/>
      <c r="I4" s="739"/>
      <c r="J4" s="739"/>
      <c r="K4" s="739"/>
      <c r="L4" s="739"/>
      <c r="M4" s="739"/>
      <c r="N4" s="739"/>
    </row>
    <row r="5" spans="1:16" ht="12.75" customHeight="1">
      <c r="A5" s="380"/>
      <c r="B5" s="712" t="s">
        <v>73</v>
      </c>
      <c r="C5" s="734" t="s">
        <v>65</v>
      </c>
      <c r="D5" s="734" t="s">
        <v>54</v>
      </c>
      <c r="E5" s="734" t="s">
        <v>55</v>
      </c>
      <c r="F5" s="734" t="s">
        <v>56</v>
      </c>
      <c r="G5" s="734" t="s">
        <v>85</v>
      </c>
      <c r="H5" s="734" t="s">
        <v>233</v>
      </c>
      <c r="I5" s="734" t="s">
        <v>77</v>
      </c>
      <c r="J5" s="734" t="s">
        <v>61</v>
      </c>
      <c r="K5" s="734" t="s">
        <v>62</v>
      </c>
      <c r="L5" s="734" t="s">
        <v>63</v>
      </c>
      <c r="M5" s="712" t="s">
        <v>78</v>
      </c>
      <c r="N5" s="712" t="s">
        <v>564</v>
      </c>
      <c r="P5" s="712" t="s">
        <v>417</v>
      </c>
    </row>
    <row r="6" spans="1:16" ht="12.75" customHeight="1">
      <c r="A6" s="381"/>
      <c r="B6" s="722"/>
      <c r="C6" s="735"/>
      <c r="D6" s="735"/>
      <c r="E6" s="735"/>
      <c r="F6" s="735"/>
      <c r="G6" s="735"/>
      <c r="H6" s="735"/>
      <c r="I6" s="735"/>
      <c r="J6" s="735"/>
      <c r="K6" s="735"/>
      <c r="L6" s="735"/>
      <c r="M6" s="722"/>
      <c r="N6" s="722"/>
      <c r="P6" s="722"/>
    </row>
    <row r="7" spans="1:16" ht="12.75" customHeight="1">
      <c r="A7" s="381"/>
      <c r="B7" s="722"/>
      <c r="C7" s="735"/>
      <c r="D7" s="735"/>
      <c r="E7" s="735"/>
      <c r="F7" s="735"/>
      <c r="G7" s="735"/>
      <c r="H7" s="735"/>
      <c r="I7" s="735"/>
      <c r="J7" s="735"/>
      <c r="K7" s="735"/>
      <c r="L7" s="735"/>
      <c r="M7" s="722"/>
      <c r="N7" s="722"/>
      <c r="P7" s="722"/>
    </row>
    <row r="8" spans="1:16" ht="12.75" customHeight="1">
      <c r="A8" s="381"/>
      <c r="B8" s="328" t="s">
        <v>81</v>
      </c>
      <c r="C8" s="327" t="s">
        <v>81</v>
      </c>
      <c r="D8" s="327" t="s">
        <v>81</v>
      </c>
      <c r="E8" s="327" t="s">
        <v>81</v>
      </c>
      <c r="F8" s="327" t="s">
        <v>81</v>
      </c>
      <c r="G8" s="327" t="s">
        <v>81</v>
      </c>
      <c r="H8" s="327" t="s">
        <v>81</v>
      </c>
      <c r="I8" s="327" t="s">
        <v>81</v>
      </c>
      <c r="J8" s="327" t="s">
        <v>81</v>
      </c>
      <c r="K8" s="327" t="s">
        <v>81</v>
      </c>
      <c r="L8" s="327" t="s">
        <v>81</v>
      </c>
      <c r="M8" s="328" t="s">
        <v>81</v>
      </c>
      <c r="N8" s="328" t="s">
        <v>81</v>
      </c>
      <c r="P8" s="447" t="s">
        <v>81</v>
      </c>
    </row>
    <row r="9" spans="1:16" ht="15.75" customHeight="1">
      <c r="A9" s="445" t="s">
        <v>51</v>
      </c>
      <c r="B9" s="443">
        <f t="shared" ref="B9:F9" si="0">SUM(B10:B230)</f>
        <v>9071.3583090000011</v>
      </c>
      <c r="C9" s="432">
        <f t="shared" si="0"/>
        <v>1049.1468219999999</v>
      </c>
      <c r="D9" s="432">
        <f t="shared" si="0"/>
        <v>137.95054299999998</v>
      </c>
      <c r="E9" s="432">
        <f t="shared" si="0"/>
        <v>3.1024119999999997</v>
      </c>
      <c r="F9" s="432">
        <f t="shared" si="0"/>
        <v>1595.9583410000002</v>
      </c>
      <c r="G9" s="432">
        <f t="shared" ref="G9:N9" si="1">SUM(G10:G322)</f>
        <v>0</v>
      </c>
      <c r="H9" s="432">
        <f t="shared" si="1"/>
        <v>117.92863100000001</v>
      </c>
      <c r="I9" s="432">
        <f t="shared" si="1"/>
        <v>338.30899199999999</v>
      </c>
      <c r="J9" s="432">
        <f t="shared" si="1"/>
        <v>271.27912199999997</v>
      </c>
      <c r="K9" s="432">
        <f t="shared" si="1"/>
        <v>0.57562900000000006</v>
      </c>
      <c r="L9" s="433">
        <f t="shared" si="1"/>
        <v>73.131332000000029</v>
      </c>
      <c r="M9" s="433">
        <f t="shared" si="1"/>
        <v>3587.3818240000005</v>
      </c>
      <c r="N9" s="433">
        <f t="shared" si="1"/>
        <v>12658.740132999998</v>
      </c>
      <c r="P9" s="443">
        <f t="shared" ref="P9" si="2">SUM(P10:P230)</f>
        <v>49727.220879</v>
      </c>
    </row>
    <row r="10" spans="1:16" s="61" customFormat="1" ht="12.75" customHeight="1">
      <c r="A10" s="335" t="s">
        <v>437</v>
      </c>
      <c r="B10" s="340">
        <v>0</v>
      </c>
      <c r="C10" s="326">
        <v>0</v>
      </c>
      <c r="D10" s="326">
        <v>0</v>
      </c>
      <c r="E10" s="326">
        <v>0</v>
      </c>
      <c r="F10" s="326">
        <v>0</v>
      </c>
      <c r="G10" s="326">
        <v>0</v>
      </c>
      <c r="H10" s="326">
        <v>0</v>
      </c>
      <c r="I10" s="326">
        <v>0</v>
      </c>
      <c r="J10" s="326">
        <v>0</v>
      </c>
      <c r="K10" s="326">
        <v>0</v>
      </c>
      <c r="L10" s="326">
        <v>0</v>
      </c>
      <c r="M10" s="341">
        <f>SUM(C10:L10)</f>
        <v>0</v>
      </c>
      <c r="N10" s="379">
        <f>SUM(B10,M10)</f>
        <v>0</v>
      </c>
      <c r="P10" s="341">
        <v>0</v>
      </c>
    </row>
    <row r="11" spans="1:16" s="61" customFormat="1" ht="12.75" customHeight="1">
      <c r="A11" s="335" t="s">
        <v>460</v>
      </c>
      <c r="B11" s="341">
        <v>0</v>
      </c>
      <c r="C11" s="326">
        <v>0</v>
      </c>
      <c r="D11" s="326">
        <v>0</v>
      </c>
      <c r="E11" s="326">
        <v>0</v>
      </c>
      <c r="F11" s="326">
        <v>0</v>
      </c>
      <c r="G11" s="326">
        <v>0</v>
      </c>
      <c r="H11" s="326">
        <v>0</v>
      </c>
      <c r="I11" s="326">
        <v>0</v>
      </c>
      <c r="J11" s="326">
        <v>0</v>
      </c>
      <c r="K11" s="326">
        <v>0</v>
      </c>
      <c r="L11" s="326">
        <v>0</v>
      </c>
      <c r="M11" s="341">
        <f t="shared" ref="M11:M74" si="3">SUM(C11:L11)</f>
        <v>0</v>
      </c>
      <c r="N11" s="379">
        <f t="shared" ref="N11:N74" si="4">SUM(B11,M11)</f>
        <v>0</v>
      </c>
      <c r="P11" s="341">
        <v>0</v>
      </c>
    </row>
    <row r="12" spans="1:16" s="61" customFormat="1" ht="12.75" customHeight="1">
      <c r="A12" s="335" t="s">
        <v>318</v>
      </c>
      <c r="B12" s="341">
        <v>0</v>
      </c>
      <c r="C12" s="326">
        <v>0</v>
      </c>
      <c r="D12" s="326">
        <v>0</v>
      </c>
      <c r="E12" s="326">
        <v>0</v>
      </c>
      <c r="F12" s="326">
        <v>0</v>
      </c>
      <c r="G12" s="326">
        <v>0</v>
      </c>
      <c r="H12" s="326">
        <v>0</v>
      </c>
      <c r="I12" s="326">
        <v>0</v>
      </c>
      <c r="J12" s="326">
        <v>0</v>
      </c>
      <c r="K12" s="326">
        <v>0</v>
      </c>
      <c r="L12" s="326">
        <v>0</v>
      </c>
      <c r="M12" s="341">
        <f t="shared" si="3"/>
        <v>0</v>
      </c>
      <c r="N12" s="379">
        <f t="shared" si="4"/>
        <v>0</v>
      </c>
      <c r="P12" s="341">
        <v>0</v>
      </c>
    </row>
    <row r="13" spans="1:16" s="61" customFormat="1" ht="12.75" customHeight="1">
      <c r="A13" s="335" t="s">
        <v>461</v>
      </c>
      <c r="B13" s="341">
        <v>0</v>
      </c>
      <c r="C13" s="326">
        <v>0</v>
      </c>
      <c r="D13" s="326">
        <v>0</v>
      </c>
      <c r="E13" s="326">
        <v>0</v>
      </c>
      <c r="F13" s="326">
        <v>0</v>
      </c>
      <c r="G13" s="326">
        <v>0</v>
      </c>
      <c r="H13" s="326">
        <v>0</v>
      </c>
      <c r="I13" s="326">
        <v>0</v>
      </c>
      <c r="J13" s="326">
        <v>0</v>
      </c>
      <c r="K13" s="326">
        <v>0</v>
      </c>
      <c r="L13" s="326">
        <v>0</v>
      </c>
      <c r="M13" s="341">
        <f t="shared" si="3"/>
        <v>0</v>
      </c>
      <c r="N13" s="379">
        <f t="shared" si="4"/>
        <v>0</v>
      </c>
      <c r="P13" s="341">
        <v>0</v>
      </c>
    </row>
    <row r="14" spans="1:16" s="61" customFormat="1" ht="12.75" customHeight="1">
      <c r="A14" s="335" t="s">
        <v>462</v>
      </c>
      <c r="B14" s="341">
        <v>0</v>
      </c>
      <c r="C14" s="326">
        <v>0</v>
      </c>
      <c r="D14" s="326">
        <v>0</v>
      </c>
      <c r="E14" s="326">
        <v>0</v>
      </c>
      <c r="F14" s="326">
        <v>0</v>
      </c>
      <c r="G14" s="326">
        <v>0</v>
      </c>
      <c r="H14" s="326">
        <v>0</v>
      </c>
      <c r="I14" s="326">
        <v>0</v>
      </c>
      <c r="J14" s="326">
        <v>0</v>
      </c>
      <c r="K14" s="326">
        <v>0</v>
      </c>
      <c r="L14" s="326">
        <v>0</v>
      </c>
      <c r="M14" s="341">
        <f t="shared" si="3"/>
        <v>0</v>
      </c>
      <c r="N14" s="379">
        <f t="shared" si="4"/>
        <v>0</v>
      </c>
      <c r="P14" s="341">
        <v>0</v>
      </c>
    </row>
    <row r="15" spans="1:16" s="61" customFormat="1" ht="12.75" customHeight="1">
      <c r="A15" s="335" t="s">
        <v>360</v>
      </c>
      <c r="B15" s="341">
        <v>2.426498</v>
      </c>
      <c r="C15" s="326">
        <v>0</v>
      </c>
      <c r="D15" s="326">
        <v>0</v>
      </c>
      <c r="E15" s="326">
        <v>0</v>
      </c>
      <c r="F15" s="326">
        <v>0</v>
      </c>
      <c r="G15" s="326">
        <v>0</v>
      </c>
      <c r="H15" s="326">
        <v>2.5499999999999998</v>
      </c>
      <c r="I15" s="326">
        <v>0</v>
      </c>
      <c r="J15" s="326">
        <v>0</v>
      </c>
      <c r="K15" s="326">
        <v>0</v>
      </c>
      <c r="L15" s="326">
        <v>0</v>
      </c>
      <c r="M15" s="341">
        <f t="shared" si="3"/>
        <v>2.5499999999999998</v>
      </c>
      <c r="N15" s="379">
        <f t="shared" si="4"/>
        <v>4.9764979999999994</v>
      </c>
      <c r="P15" s="341">
        <v>0</v>
      </c>
    </row>
    <row r="16" spans="1:16" s="61" customFormat="1" ht="12.75" customHeight="1">
      <c r="A16" s="335" t="s">
        <v>456</v>
      </c>
      <c r="B16" s="341">
        <v>0</v>
      </c>
      <c r="C16" s="326">
        <v>0</v>
      </c>
      <c r="D16" s="326">
        <v>0</v>
      </c>
      <c r="E16" s="326">
        <v>0</v>
      </c>
      <c r="F16" s="326">
        <v>0</v>
      </c>
      <c r="G16" s="326">
        <v>0</v>
      </c>
      <c r="H16" s="326">
        <v>0</v>
      </c>
      <c r="I16" s="326">
        <v>0</v>
      </c>
      <c r="J16" s="326">
        <v>0</v>
      </c>
      <c r="K16" s="326">
        <v>0</v>
      </c>
      <c r="L16" s="326">
        <v>0</v>
      </c>
      <c r="M16" s="341">
        <f t="shared" si="3"/>
        <v>0</v>
      </c>
      <c r="N16" s="379">
        <f t="shared" si="4"/>
        <v>0</v>
      </c>
      <c r="P16" s="341">
        <v>0</v>
      </c>
    </row>
    <row r="17" spans="1:16" s="61" customFormat="1" ht="12.75" customHeight="1">
      <c r="A17" s="335" t="s">
        <v>345</v>
      </c>
      <c r="B17" s="341">
        <v>0</v>
      </c>
      <c r="C17" s="326">
        <v>0</v>
      </c>
      <c r="D17" s="326">
        <v>0</v>
      </c>
      <c r="E17" s="326">
        <v>0</v>
      </c>
      <c r="F17" s="326">
        <v>0</v>
      </c>
      <c r="G17" s="326">
        <v>0</v>
      </c>
      <c r="H17" s="326">
        <v>0</v>
      </c>
      <c r="I17" s="326">
        <v>0</v>
      </c>
      <c r="J17" s="326">
        <v>0</v>
      </c>
      <c r="K17" s="326">
        <v>0</v>
      </c>
      <c r="L17" s="326">
        <v>0</v>
      </c>
      <c r="M17" s="341">
        <f t="shared" si="3"/>
        <v>0</v>
      </c>
      <c r="N17" s="379">
        <f t="shared" si="4"/>
        <v>0</v>
      </c>
      <c r="P17" s="341">
        <v>0</v>
      </c>
    </row>
    <row r="18" spans="1:16" s="61" customFormat="1" ht="12.75" customHeight="1">
      <c r="A18" s="335" t="s">
        <v>463</v>
      </c>
      <c r="B18" s="341">
        <v>0</v>
      </c>
      <c r="C18" s="326">
        <v>0</v>
      </c>
      <c r="D18" s="326">
        <v>0</v>
      </c>
      <c r="E18" s="326">
        <v>0</v>
      </c>
      <c r="F18" s="326">
        <v>0</v>
      </c>
      <c r="G18" s="326">
        <v>0</v>
      </c>
      <c r="H18" s="326">
        <v>0</v>
      </c>
      <c r="I18" s="326">
        <v>0</v>
      </c>
      <c r="J18" s="326">
        <v>0</v>
      </c>
      <c r="K18" s="326">
        <v>0</v>
      </c>
      <c r="L18" s="326">
        <v>0</v>
      </c>
      <c r="M18" s="341">
        <f t="shared" si="3"/>
        <v>0</v>
      </c>
      <c r="N18" s="379">
        <f t="shared" si="4"/>
        <v>0</v>
      </c>
      <c r="P18" s="341">
        <v>0</v>
      </c>
    </row>
    <row r="19" spans="1:16" s="61" customFormat="1" ht="12.75" customHeight="1">
      <c r="A19" s="335" t="s">
        <v>464</v>
      </c>
      <c r="B19" s="341">
        <v>0</v>
      </c>
      <c r="C19" s="326">
        <v>0</v>
      </c>
      <c r="D19" s="326">
        <v>0</v>
      </c>
      <c r="E19" s="326">
        <v>0</v>
      </c>
      <c r="F19" s="326">
        <v>0</v>
      </c>
      <c r="G19" s="326">
        <v>0</v>
      </c>
      <c r="H19" s="326">
        <v>0</v>
      </c>
      <c r="I19" s="326">
        <v>0</v>
      </c>
      <c r="J19" s="326">
        <v>0</v>
      </c>
      <c r="K19" s="326">
        <v>0</v>
      </c>
      <c r="L19" s="326">
        <v>0</v>
      </c>
      <c r="M19" s="341">
        <f t="shared" si="3"/>
        <v>0</v>
      </c>
      <c r="N19" s="379">
        <f t="shared" si="4"/>
        <v>0</v>
      </c>
      <c r="P19" s="341">
        <v>0</v>
      </c>
    </row>
    <row r="20" spans="1:16" s="61" customFormat="1" ht="12.75" customHeight="1">
      <c r="A20" s="335" t="s">
        <v>184</v>
      </c>
      <c r="B20" s="341">
        <v>0</v>
      </c>
      <c r="C20" s="326">
        <v>0</v>
      </c>
      <c r="D20" s="326">
        <v>0</v>
      </c>
      <c r="E20" s="326">
        <v>0</v>
      </c>
      <c r="F20" s="326">
        <v>0</v>
      </c>
      <c r="G20" s="326">
        <v>0</v>
      </c>
      <c r="H20" s="326">
        <v>0</v>
      </c>
      <c r="I20" s="326">
        <v>0</v>
      </c>
      <c r="J20" s="326">
        <v>0</v>
      </c>
      <c r="K20" s="326">
        <v>0</v>
      </c>
      <c r="L20" s="326">
        <v>0</v>
      </c>
      <c r="M20" s="341">
        <f t="shared" si="3"/>
        <v>0</v>
      </c>
      <c r="N20" s="379">
        <f t="shared" si="4"/>
        <v>0</v>
      </c>
      <c r="P20" s="341">
        <v>0</v>
      </c>
    </row>
    <row r="21" spans="1:16" s="61" customFormat="1" ht="12.75" customHeight="1">
      <c r="A21" s="335" t="s">
        <v>362</v>
      </c>
      <c r="B21" s="341">
        <v>0</v>
      </c>
      <c r="C21" s="326">
        <v>0</v>
      </c>
      <c r="D21" s="326">
        <v>0</v>
      </c>
      <c r="E21" s="326">
        <v>0</v>
      </c>
      <c r="F21" s="326">
        <v>0</v>
      </c>
      <c r="G21" s="326">
        <v>0</v>
      </c>
      <c r="H21" s="326">
        <v>0</v>
      </c>
      <c r="I21" s="326">
        <v>0</v>
      </c>
      <c r="J21" s="326">
        <v>0</v>
      </c>
      <c r="K21" s="326">
        <v>0</v>
      </c>
      <c r="L21" s="326">
        <v>0</v>
      </c>
      <c r="M21" s="341">
        <f t="shared" si="3"/>
        <v>0</v>
      </c>
      <c r="N21" s="379">
        <f t="shared" si="4"/>
        <v>0</v>
      </c>
      <c r="P21" s="341">
        <v>0</v>
      </c>
    </row>
    <row r="22" spans="1:16" s="61" customFormat="1" ht="12.75" customHeight="1">
      <c r="A22" s="335" t="s">
        <v>465</v>
      </c>
      <c r="B22" s="341">
        <v>0</v>
      </c>
      <c r="C22" s="326">
        <v>0</v>
      </c>
      <c r="D22" s="326">
        <v>0</v>
      </c>
      <c r="E22" s="326">
        <v>0</v>
      </c>
      <c r="F22" s="326">
        <v>0</v>
      </c>
      <c r="G22" s="326">
        <v>0</v>
      </c>
      <c r="H22" s="326">
        <v>0</v>
      </c>
      <c r="I22" s="326">
        <v>0</v>
      </c>
      <c r="J22" s="326">
        <v>0</v>
      </c>
      <c r="K22" s="326">
        <v>0</v>
      </c>
      <c r="L22" s="326">
        <v>0</v>
      </c>
      <c r="M22" s="341">
        <f t="shared" si="3"/>
        <v>0</v>
      </c>
      <c r="N22" s="379">
        <f t="shared" si="4"/>
        <v>0</v>
      </c>
      <c r="P22" s="341">
        <v>0</v>
      </c>
    </row>
    <row r="23" spans="1:16" s="61" customFormat="1" ht="12.75" customHeight="1">
      <c r="A23" s="335" t="s">
        <v>341</v>
      </c>
      <c r="B23" s="341">
        <v>0</v>
      </c>
      <c r="C23" s="326">
        <v>0</v>
      </c>
      <c r="D23" s="326">
        <v>0</v>
      </c>
      <c r="E23" s="326">
        <v>0</v>
      </c>
      <c r="F23" s="326">
        <v>0</v>
      </c>
      <c r="G23" s="326">
        <v>0</v>
      </c>
      <c r="H23" s="326">
        <v>0</v>
      </c>
      <c r="I23" s="326">
        <v>0</v>
      </c>
      <c r="J23" s="326">
        <v>9.4820000000000008E-3</v>
      </c>
      <c r="K23" s="326">
        <v>0</v>
      </c>
      <c r="L23" s="326">
        <v>1.8308000000000001E-2</v>
      </c>
      <c r="M23" s="341">
        <f t="shared" si="3"/>
        <v>2.7790000000000002E-2</v>
      </c>
      <c r="N23" s="379">
        <f t="shared" si="4"/>
        <v>2.7790000000000002E-2</v>
      </c>
      <c r="P23" s="341">
        <v>0</v>
      </c>
    </row>
    <row r="24" spans="1:16" s="61" customFormat="1" ht="12.75" customHeight="1">
      <c r="A24" s="335" t="s">
        <v>403</v>
      </c>
      <c r="B24" s="341">
        <v>8.9224999999999999E-2</v>
      </c>
      <c r="C24" s="326">
        <v>0</v>
      </c>
      <c r="D24" s="326">
        <v>0</v>
      </c>
      <c r="E24" s="326">
        <v>0</v>
      </c>
      <c r="F24" s="326">
        <v>0</v>
      </c>
      <c r="G24" s="326">
        <v>0</v>
      </c>
      <c r="H24" s="326">
        <v>0</v>
      </c>
      <c r="I24" s="326">
        <v>0</v>
      </c>
      <c r="J24" s="326">
        <v>1.016119</v>
      </c>
      <c r="K24" s="326">
        <v>0</v>
      </c>
      <c r="L24" s="326">
        <v>0</v>
      </c>
      <c r="M24" s="341">
        <f t="shared" si="3"/>
        <v>1.016119</v>
      </c>
      <c r="N24" s="379">
        <f t="shared" si="4"/>
        <v>1.1053440000000001</v>
      </c>
      <c r="P24" s="341">
        <v>0</v>
      </c>
    </row>
    <row r="25" spans="1:16" s="61" customFormat="1" ht="12.75" customHeight="1">
      <c r="A25" s="335" t="s">
        <v>466</v>
      </c>
      <c r="B25" s="341">
        <v>0</v>
      </c>
      <c r="C25" s="326">
        <v>0</v>
      </c>
      <c r="D25" s="326">
        <v>0</v>
      </c>
      <c r="E25" s="326">
        <v>0</v>
      </c>
      <c r="F25" s="326">
        <v>0</v>
      </c>
      <c r="G25" s="326">
        <v>0</v>
      </c>
      <c r="H25" s="326">
        <v>0</v>
      </c>
      <c r="I25" s="326">
        <v>0</v>
      </c>
      <c r="J25" s="326">
        <v>0</v>
      </c>
      <c r="K25" s="326">
        <v>0</v>
      </c>
      <c r="L25" s="326">
        <v>0</v>
      </c>
      <c r="M25" s="341">
        <f t="shared" si="3"/>
        <v>0</v>
      </c>
      <c r="N25" s="379">
        <f t="shared" si="4"/>
        <v>0</v>
      </c>
      <c r="P25" s="341">
        <v>0</v>
      </c>
    </row>
    <row r="26" spans="1:16" s="61" customFormat="1" ht="12.75" customHeight="1">
      <c r="A26" s="335" t="s">
        <v>458</v>
      </c>
      <c r="B26" s="341">
        <v>0</v>
      </c>
      <c r="C26" s="326">
        <v>0</v>
      </c>
      <c r="D26" s="326">
        <v>0</v>
      </c>
      <c r="E26" s="326">
        <v>0</v>
      </c>
      <c r="F26" s="326">
        <v>0</v>
      </c>
      <c r="G26" s="326">
        <v>0</v>
      </c>
      <c r="H26" s="326">
        <v>0</v>
      </c>
      <c r="I26" s="326">
        <v>0</v>
      </c>
      <c r="J26" s="326">
        <v>0</v>
      </c>
      <c r="K26" s="326">
        <v>0</v>
      </c>
      <c r="L26" s="326">
        <v>0</v>
      </c>
      <c r="M26" s="341">
        <f t="shared" si="3"/>
        <v>0</v>
      </c>
      <c r="N26" s="379">
        <f t="shared" si="4"/>
        <v>0</v>
      </c>
      <c r="P26" s="341">
        <v>0</v>
      </c>
    </row>
    <row r="27" spans="1:16" s="61" customFormat="1" ht="12.75" customHeight="1">
      <c r="A27" s="335" t="s">
        <v>185</v>
      </c>
      <c r="B27" s="341">
        <v>0</v>
      </c>
      <c r="C27" s="326">
        <v>0</v>
      </c>
      <c r="D27" s="326">
        <v>0</v>
      </c>
      <c r="E27" s="326">
        <v>0</v>
      </c>
      <c r="F27" s="326">
        <v>0</v>
      </c>
      <c r="G27" s="326">
        <v>0</v>
      </c>
      <c r="H27" s="326">
        <v>0</v>
      </c>
      <c r="I27" s="326">
        <v>0</v>
      </c>
      <c r="J27" s="326">
        <v>0.58259399999999995</v>
      </c>
      <c r="K27" s="326">
        <v>0</v>
      </c>
      <c r="L27" s="326">
        <v>0</v>
      </c>
      <c r="M27" s="341">
        <f t="shared" si="3"/>
        <v>0.58259399999999995</v>
      </c>
      <c r="N27" s="379">
        <f t="shared" si="4"/>
        <v>0.58259399999999995</v>
      </c>
      <c r="P27" s="341">
        <v>0</v>
      </c>
    </row>
    <row r="28" spans="1:16" s="61" customFormat="1" ht="12.75" customHeight="1">
      <c r="A28" s="335" t="s">
        <v>410</v>
      </c>
      <c r="B28" s="341">
        <v>0</v>
      </c>
      <c r="C28" s="326">
        <v>0</v>
      </c>
      <c r="D28" s="326">
        <v>0</v>
      </c>
      <c r="E28" s="326">
        <v>0</v>
      </c>
      <c r="F28" s="326">
        <v>0</v>
      </c>
      <c r="G28" s="326">
        <v>0</v>
      </c>
      <c r="H28" s="326">
        <v>0</v>
      </c>
      <c r="I28" s="326">
        <v>0</v>
      </c>
      <c r="J28" s="326">
        <v>0</v>
      </c>
      <c r="K28" s="326">
        <v>0</v>
      </c>
      <c r="L28" s="326">
        <v>0</v>
      </c>
      <c r="M28" s="341">
        <f t="shared" si="3"/>
        <v>0</v>
      </c>
      <c r="N28" s="379">
        <f t="shared" si="4"/>
        <v>0</v>
      </c>
      <c r="P28" s="341">
        <v>0</v>
      </c>
    </row>
    <row r="29" spans="1:16" s="61" customFormat="1" ht="12.75" customHeight="1">
      <c r="A29" s="335" t="s">
        <v>467</v>
      </c>
      <c r="B29" s="341">
        <v>0</v>
      </c>
      <c r="C29" s="326">
        <v>0</v>
      </c>
      <c r="D29" s="326">
        <v>0</v>
      </c>
      <c r="E29" s="326">
        <v>0</v>
      </c>
      <c r="F29" s="326">
        <v>0</v>
      </c>
      <c r="G29" s="326">
        <v>0</v>
      </c>
      <c r="H29" s="326">
        <v>0</v>
      </c>
      <c r="I29" s="326">
        <v>0</v>
      </c>
      <c r="J29" s="326">
        <v>0</v>
      </c>
      <c r="K29" s="326">
        <v>0</v>
      </c>
      <c r="L29" s="326">
        <v>0</v>
      </c>
      <c r="M29" s="341">
        <f t="shared" si="3"/>
        <v>0</v>
      </c>
      <c r="N29" s="379">
        <f t="shared" si="4"/>
        <v>0</v>
      </c>
      <c r="P29" s="341">
        <v>0</v>
      </c>
    </row>
    <row r="30" spans="1:16" s="61" customFormat="1" ht="12.75" customHeight="1">
      <c r="A30" s="335" t="s">
        <v>468</v>
      </c>
      <c r="B30" s="341">
        <v>0</v>
      </c>
      <c r="C30" s="326">
        <v>0</v>
      </c>
      <c r="D30" s="326">
        <v>0</v>
      </c>
      <c r="E30" s="326">
        <v>0</v>
      </c>
      <c r="F30" s="326">
        <v>0</v>
      </c>
      <c r="G30" s="326">
        <v>0</v>
      </c>
      <c r="H30" s="326">
        <v>0</v>
      </c>
      <c r="I30" s="326">
        <v>0</v>
      </c>
      <c r="J30" s="326">
        <v>0</v>
      </c>
      <c r="K30" s="326">
        <v>0</v>
      </c>
      <c r="L30" s="326">
        <v>0</v>
      </c>
      <c r="M30" s="341">
        <f t="shared" si="3"/>
        <v>0</v>
      </c>
      <c r="N30" s="379">
        <f t="shared" si="4"/>
        <v>0</v>
      </c>
      <c r="P30" s="341">
        <v>0</v>
      </c>
    </row>
    <row r="31" spans="1:16" s="61" customFormat="1" ht="12.75" customHeight="1">
      <c r="A31" s="335" t="s">
        <v>469</v>
      </c>
      <c r="B31" s="341">
        <v>0</v>
      </c>
      <c r="C31" s="326">
        <v>0</v>
      </c>
      <c r="D31" s="326">
        <v>0</v>
      </c>
      <c r="E31" s="326">
        <v>0</v>
      </c>
      <c r="F31" s="326">
        <v>0</v>
      </c>
      <c r="G31" s="326">
        <v>0</v>
      </c>
      <c r="H31" s="326">
        <v>0</v>
      </c>
      <c r="I31" s="326">
        <v>0</v>
      </c>
      <c r="J31" s="326">
        <v>0</v>
      </c>
      <c r="K31" s="326">
        <v>0</v>
      </c>
      <c r="L31" s="326">
        <v>0</v>
      </c>
      <c r="M31" s="341">
        <f t="shared" si="3"/>
        <v>0</v>
      </c>
      <c r="N31" s="379">
        <f t="shared" si="4"/>
        <v>0</v>
      </c>
      <c r="P31" s="341">
        <v>0</v>
      </c>
    </row>
    <row r="32" spans="1:16" s="61" customFormat="1" ht="12.75" customHeight="1">
      <c r="A32" s="335" t="s">
        <v>470</v>
      </c>
      <c r="B32" s="341">
        <v>0</v>
      </c>
      <c r="C32" s="326">
        <v>0</v>
      </c>
      <c r="D32" s="326">
        <v>0</v>
      </c>
      <c r="E32" s="326">
        <v>0</v>
      </c>
      <c r="F32" s="326">
        <v>0</v>
      </c>
      <c r="G32" s="326">
        <v>0</v>
      </c>
      <c r="H32" s="326">
        <v>0</v>
      </c>
      <c r="I32" s="326">
        <v>0</v>
      </c>
      <c r="J32" s="326">
        <v>0</v>
      </c>
      <c r="K32" s="326">
        <v>0</v>
      </c>
      <c r="L32" s="326">
        <v>0</v>
      </c>
      <c r="M32" s="341">
        <f t="shared" si="3"/>
        <v>0</v>
      </c>
      <c r="N32" s="379">
        <f t="shared" si="4"/>
        <v>0</v>
      </c>
      <c r="P32" s="341">
        <v>0</v>
      </c>
    </row>
    <row r="33" spans="1:16" s="61" customFormat="1" ht="12.75" customHeight="1">
      <c r="A33" s="335" t="s">
        <v>471</v>
      </c>
      <c r="B33" s="341">
        <v>0</v>
      </c>
      <c r="C33" s="326">
        <v>0</v>
      </c>
      <c r="D33" s="326">
        <v>0</v>
      </c>
      <c r="E33" s="326">
        <v>0</v>
      </c>
      <c r="F33" s="326">
        <v>0</v>
      </c>
      <c r="G33" s="326">
        <v>0</v>
      </c>
      <c r="H33" s="326">
        <v>0</v>
      </c>
      <c r="I33" s="326">
        <v>0</v>
      </c>
      <c r="J33" s="326">
        <v>0</v>
      </c>
      <c r="K33" s="326">
        <v>0</v>
      </c>
      <c r="L33" s="326">
        <v>0</v>
      </c>
      <c r="M33" s="341">
        <f t="shared" si="3"/>
        <v>0</v>
      </c>
      <c r="N33" s="379">
        <f t="shared" si="4"/>
        <v>0</v>
      </c>
      <c r="P33" s="341">
        <v>0</v>
      </c>
    </row>
    <row r="34" spans="1:16" s="61" customFormat="1" ht="12.75" customHeight="1">
      <c r="A34" s="335" t="s">
        <v>472</v>
      </c>
      <c r="B34" s="341">
        <v>0</v>
      </c>
      <c r="C34" s="326">
        <v>0</v>
      </c>
      <c r="D34" s="326">
        <v>0</v>
      </c>
      <c r="E34" s="326">
        <v>0</v>
      </c>
      <c r="F34" s="326">
        <v>0</v>
      </c>
      <c r="G34" s="326">
        <v>0</v>
      </c>
      <c r="H34" s="326">
        <v>0</v>
      </c>
      <c r="I34" s="326">
        <v>0</v>
      </c>
      <c r="J34" s="326">
        <v>0</v>
      </c>
      <c r="K34" s="326">
        <v>0</v>
      </c>
      <c r="L34" s="326">
        <v>0</v>
      </c>
      <c r="M34" s="341">
        <f t="shared" si="3"/>
        <v>0</v>
      </c>
      <c r="N34" s="379">
        <f t="shared" si="4"/>
        <v>0</v>
      </c>
      <c r="P34" s="341">
        <v>0</v>
      </c>
    </row>
    <row r="35" spans="1:16" s="61" customFormat="1" ht="12.75" customHeight="1">
      <c r="A35" s="335" t="s">
        <v>330</v>
      </c>
      <c r="B35" s="341">
        <v>0</v>
      </c>
      <c r="C35" s="326">
        <v>0</v>
      </c>
      <c r="D35" s="326">
        <v>0</v>
      </c>
      <c r="E35" s="326">
        <v>0</v>
      </c>
      <c r="F35" s="326">
        <v>0</v>
      </c>
      <c r="G35" s="326">
        <v>0</v>
      </c>
      <c r="H35" s="326">
        <v>0</v>
      </c>
      <c r="I35" s="326">
        <v>0</v>
      </c>
      <c r="J35" s="326">
        <v>3.5300000000000002E-3</v>
      </c>
      <c r="K35" s="326">
        <v>0</v>
      </c>
      <c r="L35" s="326">
        <v>0.34854400000000002</v>
      </c>
      <c r="M35" s="341">
        <f t="shared" si="3"/>
        <v>0.352074</v>
      </c>
      <c r="N35" s="379">
        <f t="shared" si="4"/>
        <v>0.352074</v>
      </c>
      <c r="P35" s="341">
        <v>0</v>
      </c>
    </row>
    <row r="36" spans="1:16" s="61" customFormat="1" ht="12.75" customHeight="1">
      <c r="A36" s="335" t="s">
        <v>636</v>
      </c>
      <c r="B36" s="341">
        <v>0</v>
      </c>
      <c r="C36" s="326">
        <v>0</v>
      </c>
      <c r="D36" s="326">
        <v>0</v>
      </c>
      <c r="E36" s="326">
        <v>0</v>
      </c>
      <c r="F36" s="326">
        <v>0</v>
      </c>
      <c r="G36" s="326">
        <v>0</v>
      </c>
      <c r="H36" s="326">
        <v>0</v>
      </c>
      <c r="I36" s="326">
        <v>0</v>
      </c>
      <c r="J36" s="326">
        <v>0</v>
      </c>
      <c r="K36" s="326">
        <v>0</v>
      </c>
      <c r="L36" s="326">
        <v>0</v>
      </c>
      <c r="M36" s="341">
        <f t="shared" si="3"/>
        <v>0</v>
      </c>
      <c r="N36" s="379">
        <f t="shared" si="4"/>
        <v>0</v>
      </c>
      <c r="P36" s="341">
        <v>0</v>
      </c>
    </row>
    <row r="37" spans="1:16" s="61" customFormat="1" ht="12.75" customHeight="1">
      <c r="A37" s="335" t="s">
        <v>332</v>
      </c>
      <c r="B37" s="341">
        <v>0</v>
      </c>
      <c r="C37" s="326">
        <v>0</v>
      </c>
      <c r="D37" s="326">
        <v>0</v>
      </c>
      <c r="E37" s="326">
        <v>0</v>
      </c>
      <c r="F37" s="326">
        <v>0</v>
      </c>
      <c r="G37" s="326">
        <v>0</v>
      </c>
      <c r="H37" s="326">
        <v>0</v>
      </c>
      <c r="I37" s="326">
        <v>0</v>
      </c>
      <c r="J37" s="326">
        <v>0</v>
      </c>
      <c r="K37" s="326">
        <v>0</v>
      </c>
      <c r="L37" s="326">
        <v>0</v>
      </c>
      <c r="M37" s="341">
        <f t="shared" si="3"/>
        <v>0</v>
      </c>
      <c r="N37" s="379">
        <f t="shared" si="4"/>
        <v>0</v>
      </c>
      <c r="P37" s="341">
        <v>0</v>
      </c>
    </row>
    <row r="38" spans="1:16" s="61" customFormat="1" ht="12.75" customHeight="1">
      <c r="A38" s="335" t="s">
        <v>414</v>
      </c>
      <c r="B38" s="341">
        <v>0</v>
      </c>
      <c r="C38" s="326">
        <v>0</v>
      </c>
      <c r="D38" s="326">
        <v>0</v>
      </c>
      <c r="E38" s="326">
        <v>0</v>
      </c>
      <c r="F38" s="326">
        <v>0</v>
      </c>
      <c r="G38" s="326">
        <v>0</v>
      </c>
      <c r="H38" s="326">
        <v>0</v>
      </c>
      <c r="I38" s="326">
        <v>0</v>
      </c>
      <c r="J38" s="326">
        <v>3.7959999999999999E-3</v>
      </c>
      <c r="K38" s="326">
        <v>0</v>
      </c>
      <c r="L38" s="326">
        <v>0</v>
      </c>
      <c r="M38" s="341">
        <f t="shared" si="3"/>
        <v>3.7959999999999999E-3</v>
      </c>
      <c r="N38" s="379">
        <f t="shared" si="4"/>
        <v>3.7959999999999999E-3</v>
      </c>
      <c r="P38" s="341">
        <v>0</v>
      </c>
    </row>
    <row r="39" spans="1:16" s="61" customFormat="1" ht="12.75" customHeight="1">
      <c r="A39" s="335" t="s">
        <v>473</v>
      </c>
      <c r="B39" s="341">
        <v>0</v>
      </c>
      <c r="C39" s="326">
        <v>0</v>
      </c>
      <c r="D39" s="326">
        <v>0</v>
      </c>
      <c r="E39" s="326">
        <v>0</v>
      </c>
      <c r="F39" s="326">
        <v>0</v>
      </c>
      <c r="G39" s="326">
        <v>0</v>
      </c>
      <c r="H39" s="326">
        <v>0</v>
      </c>
      <c r="I39" s="326">
        <v>0</v>
      </c>
      <c r="J39" s="326">
        <v>0</v>
      </c>
      <c r="K39" s="326">
        <v>0</v>
      </c>
      <c r="L39" s="326">
        <v>0</v>
      </c>
      <c r="M39" s="341">
        <f t="shared" si="3"/>
        <v>0</v>
      </c>
      <c r="N39" s="379">
        <f t="shared" si="4"/>
        <v>0</v>
      </c>
      <c r="P39" s="341">
        <v>0</v>
      </c>
    </row>
    <row r="40" spans="1:16" s="61" customFormat="1" ht="12.75" customHeight="1">
      <c r="A40" s="335" t="s">
        <v>475</v>
      </c>
      <c r="B40" s="341">
        <v>0</v>
      </c>
      <c r="C40" s="326">
        <v>0</v>
      </c>
      <c r="D40" s="326">
        <v>0</v>
      </c>
      <c r="E40" s="326">
        <v>0</v>
      </c>
      <c r="F40" s="326">
        <v>0</v>
      </c>
      <c r="G40" s="326">
        <v>0</v>
      </c>
      <c r="H40" s="326">
        <v>0</v>
      </c>
      <c r="I40" s="326">
        <v>0</v>
      </c>
      <c r="J40" s="326">
        <v>0</v>
      </c>
      <c r="K40" s="326">
        <v>0</v>
      </c>
      <c r="L40" s="326">
        <v>0</v>
      </c>
      <c r="M40" s="341">
        <f t="shared" si="3"/>
        <v>0</v>
      </c>
      <c r="N40" s="379">
        <f t="shared" si="4"/>
        <v>0</v>
      </c>
      <c r="P40" s="341">
        <v>0</v>
      </c>
    </row>
    <row r="41" spans="1:16" s="61" customFormat="1" ht="12.75" customHeight="1">
      <c r="A41" s="335" t="s">
        <v>407</v>
      </c>
      <c r="B41" s="341">
        <v>0.28789300000000001</v>
      </c>
      <c r="C41" s="326">
        <v>0</v>
      </c>
      <c r="D41" s="326">
        <v>0</v>
      </c>
      <c r="E41" s="326">
        <v>0</v>
      </c>
      <c r="F41" s="326">
        <v>0</v>
      </c>
      <c r="G41" s="326">
        <v>0</v>
      </c>
      <c r="H41" s="326">
        <v>0</v>
      </c>
      <c r="I41" s="326">
        <v>0</v>
      </c>
      <c r="J41" s="326">
        <v>7.045E-3</v>
      </c>
      <c r="K41" s="326">
        <v>0</v>
      </c>
      <c r="L41" s="326">
        <v>0</v>
      </c>
      <c r="M41" s="341">
        <f t="shared" si="3"/>
        <v>7.045E-3</v>
      </c>
      <c r="N41" s="379">
        <f t="shared" si="4"/>
        <v>0.29493800000000003</v>
      </c>
      <c r="P41" s="341">
        <v>0</v>
      </c>
    </row>
    <row r="42" spans="1:16" s="61" customFormat="1" ht="12.75" customHeight="1">
      <c r="A42" s="335" t="s">
        <v>474</v>
      </c>
      <c r="B42" s="341">
        <v>0</v>
      </c>
      <c r="C42" s="326">
        <v>0</v>
      </c>
      <c r="D42" s="326">
        <v>0</v>
      </c>
      <c r="E42" s="326">
        <v>0</v>
      </c>
      <c r="F42" s="326">
        <v>0</v>
      </c>
      <c r="G42" s="326">
        <v>0</v>
      </c>
      <c r="H42" s="326">
        <v>0</v>
      </c>
      <c r="I42" s="326">
        <v>0</v>
      </c>
      <c r="J42" s="326">
        <v>0</v>
      </c>
      <c r="K42" s="326">
        <v>0</v>
      </c>
      <c r="L42" s="326">
        <v>0</v>
      </c>
      <c r="M42" s="341">
        <f t="shared" si="3"/>
        <v>0</v>
      </c>
      <c r="N42" s="379">
        <f t="shared" si="4"/>
        <v>0</v>
      </c>
      <c r="P42" s="341">
        <v>0</v>
      </c>
    </row>
    <row r="43" spans="1:16" s="61" customFormat="1" ht="12.75" customHeight="1">
      <c r="A43" s="335" t="s">
        <v>186</v>
      </c>
      <c r="B43" s="341">
        <v>5.0090000000000004E-3</v>
      </c>
      <c r="C43" s="326">
        <v>0</v>
      </c>
      <c r="D43" s="326">
        <v>0</v>
      </c>
      <c r="E43" s="326">
        <v>0</v>
      </c>
      <c r="F43" s="326">
        <v>0</v>
      </c>
      <c r="G43" s="326">
        <v>0</v>
      </c>
      <c r="H43" s="326">
        <v>0</v>
      </c>
      <c r="I43" s="326">
        <v>0</v>
      </c>
      <c r="J43" s="326">
        <v>8.9781E-2</v>
      </c>
      <c r="K43" s="326">
        <v>0</v>
      </c>
      <c r="L43" s="326">
        <v>0</v>
      </c>
      <c r="M43" s="341">
        <f t="shared" si="3"/>
        <v>8.9781E-2</v>
      </c>
      <c r="N43" s="379">
        <f t="shared" si="4"/>
        <v>9.4789999999999999E-2</v>
      </c>
      <c r="P43" s="341">
        <v>0</v>
      </c>
    </row>
    <row r="44" spans="1:16" s="61" customFormat="1" ht="12.75" customHeight="1">
      <c r="A44" s="335" t="s">
        <v>454</v>
      </c>
      <c r="B44" s="341">
        <v>0</v>
      </c>
      <c r="C44" s="326">
        <v>0</v>
      </c>
      <c r="D44" s="326">
        <v>0</v>
      </c>
      <c r="E44" s="326">
        <v>0</v>
      </c>
      <c r="F44" s="326">
        <v>0</v>
      </c>
      <c r="G44" s="326">
        <v>0</v>
      </c>
      <c r="H44" s="326">
        <v>0</v>
      </c>
      <c r="I44" s="326">
        <v>0</v>
      </c>
      <c r="J44" s="326">
        <v>0</v>
      </c>
      <c r="K44" s="326">
        <v>0</v>
      </c>
      <c r="L44" s="326">
        <v>0</v>
      </c>
      <c r="M44" s="341">
        <f t="shared" si="3"/>
        <v>0</v>
      </c>
      <c r="N44" s="379">
        <f t="shared" si="4"/>
        <v>0</v>
      </c>
      <c r="P44" s="341">
        <v>0</v>
      </c>
    </row>
    <row r="45" spans="1:16" s="61" customFormat="1" ht="12.75" customHeight="1">
      <c r="A45" s="335" t="s">
        <v>476</v>
      </c>
      <c r="B45" s="341">
        <v>0</v>
      </c>
      <c r="C45" s="326">
        <v>0</v>
      </c>
      <c r="D45" s="326">
        <v>0</v>
      </c>
      <c r="E45" s="326">
        <v>0</v>
      </c>
      <c r="F45" s="326">
        <v>0</v>
      </c>
      <c r="G45" s="326">
        <v>0</v>
      </c>
      <c r="H45" s="326">
        <v>0</v>
      </c>
      <c r="I45" s="326">
        <v>0</v>
      </c>
      <c r="J45" s="326">
        <v>0</v>
      </c>
      <c r="K45" s="326">
        <v>0</v>
      </c>
      <c r="L45" s="326">
        <v>0</v>
      </c>
      <c r="M45" s="341">
        <f t="shared" si="3"/>
        <v>0</v>
      </c>
      <c r="N45" s="379">
        <f t="shared" si="4"/>
        <v>0</v>
      </c>
      <c r="P45" s="341">
        <v>0</v>
      </c>
    </row>
    <row r="46" spans="1:16" s="61" customFormat="1" ht="12.75" customHeight="1">
      <c r="A46" s="335" t="s">
        <v>209</v>
      </c>
      <c r="B46" s="341">
        <v>0</v>
      </c>
      <c r="C46" s="326">
        <v>0</v>
      </c>
      <c r="D46" s="326">
        <v>0</v>
      </c>
      <c r="E46" s="326">
        <v>0</v>
      </c>
      <c r="F46" s="326">
        <v>0</v>
      </c>
      <c r="G46" s="326">
        <v>0</v>
      </c>
      <c r="H46" s="326">
        <v>0</v>
      </c>
      <c r="I46" s="326">
        <v>0</v>
      </c>
      <c r="J46" s="326">
        <v>7.6900000000000004E-4</v>
      </c>
      <c r="K46" s="326">
        <v>0</v>
      </c>
      <c r="L46" s="326">
        <v>0</v>
      </c>
      <c r="M46" s="341">
        <f t="shared" si="3"/>
        <v>7.6900000000000004E-4</v>
      </c>
      <c r="N46" s="379">
        <f t="shared" si="4"/>
        <v>7.6900000000000004E-4</v>
      </c>
      <c r="P46" s="341">
        <v>0</v>
      </c>
    </row>
    <row r="47" spans="1:16" s="61" customFormat="1" ht="12.75" customHeight="1">
      <c r="A47" s="335" t="s">
        <v>637</v>
      </c>
      <c r="B47" s="341">
        <v>1008.043907</v>
      </c>
      <c r="C47" s="326">
        <v>129.764917</v>
      </c>
      <c r="D47" s="326">
        <v>0</v>
      </c>
      <c r="E47" s="326">
        <v>0</v>
      </c>
      <c r="F47" s="326">
        <v>0</v>
      </c>
      <c r="G47" s="326">
        <v>0</v>
      </c>
      <c r="H47" s="326">
        <v>0</v>
      </c>
      <c r="I47" s="326">
        <v>2.9160000000000002E-3</v>
      </c>
      <c r="J47" s="326">
        <v>5.1768029999999996</v>
      </c>
      <c r="K47" s="326">
        <v>0.49621599999999999</v>
      </c>
      <c r="L47" s="326">
        <v>26.129477999999999</v>
      </c>
      <c r="M47" s="341">
        <f t="shared" si="3"/>
        <v>161.57033000000001</v>
      </c>
      <c r="N47" s="379">
        <f t="shared" si="4"/>
        <v>1169.614237</v>
      </c>
      <c r="P47" s="341">
        <v>0</v>
      </c>
    </row>
    <row r="48" spans="1:16" s="61" customFormat="1" ht="12.75" customHeight="1">
      <c r="A48" s="335" t="s">
        <v>393</v>
      </c>
      <c r="B48" s="341">
        <v>25.272164</v>
      </c>
      <c r="C48" s="326">
        <v>0</v>
      </c>
      <c r="D48" s="326">
        <v>0</v>
      </c>
      <c r="E48" s="326">
        <v>0</v>
      </c>
      <c r="F48" s="326">
        <v>0</v>
      </c>
      <c r="G48" s="326">
        <v>0</v>
      </c>
      <c r="H48" s="326">
        <v>0</v>
      </c>
      <c r="I48" s="326">
        <v>3.065E-3</v>
      </c>
      <c r="J48" s="326">
        <v>0.114234</v>
      </c>
      <c r="K48" s="326">
        <v>0</v>
      </c>
      <c r="L48" s="326">
        <v>0</v>
      </c>
      <c r="M48" s="341">
        <f t="shared" si="3"/>
        <v>0.117299</v>
      </c>
      <c r="N48" s="379">
        <f t="shared" si="4"/>
        <v>25.389462999999999</v>
      </c>
      <c r="P48" s="341">
        <v>0</v>
      </c>
    </row>
    <row r="49" spans="1:16" s="61" customFormat="1" ht="12.75" customHeight="1">
      <c r="A49" s="335" t="s">
        <v>349</v>
      </c>
      <c r="B49" s="341">
        <v>0</v>
      </c>
      <c r="C49" s="326">
        <v>0</v>
      </c>
      <c r="D49" s="326">
        <v>2.0078320000000001</v>
      </c>
      <c r="E49" s="326">
        <v>0</v>
      </c>
      <c r="F49" s="326">
        <v>0</v>
      </c>
      <c r="G49" s="326">
        <v>0</v>
      </c>
      <c r="H49" s="326">
        <v>7.8305550000000004</v>
      </c>
      <c r="I49" s="326">
        <v>2.5521980000000002</v>
      </c>
      <c r="J49" s="326">
        <v>0.16262799999999999</v>
      </c>
      <c r="K49" s="326">
        <v>0</v>
      </c>
      <c r="L49" s="326">
        <v>0.18215700000000001</v>
      </c>
      <c r="M49" s="341">
        <f t="shared" si="3"/>
        <v>12.735370000000001</v>
      </c>
      <c r="N49" s="379">
        <f t="shared" si="4"/>
        <v>12.735370000000001</v>
      </c>
      <c r="P49" s="341">
        <v>0</v>
      </c>
    </row>
    <row r="50" spans="1:16" s="61" customFormat="1" ht="12.75" customHeight="1">
      <c r="A50" s="335" t="s">
        <v>394</v>
      </c>
      <c r="B50" s="341">
        <v>0</v>
      </c>
      <c r="C50" s="326">
        <v>0</v>
      </c>
      <c r="D50" s="326">
        <v>0.182</v>
      </c>
      <c r="E50" s="326">
        <v>0</v>
      </c>
      <c r="F50" s="326">
        <v>0</v>
      </c>
      <c r="G50" s="326">
        <v>0</v>
      </c>
      <c r="H50" s="326">
        <v>0</v>
      </c>
      <c r="I50" s="326">
        <v>0</v>
      </c>
      <c r="J50" s="326">
        <v>3.6422999999999997E-2</v>
      </c>
      <c r="K50" s="326">
        <v>0</v>
      </c>
      <c r="L50" s="326">
        <v>5.6674000000000002E-2</v>
      </c>
      <c r="M50" s="341">
        <f t="shared" si="3"/>
        <v>0.27509699999999998</v>
      </c>
      <c r="N50" s="379">
        <f t="shared" si="4"/>
        <v>0.27509699999999998</v>
      </c>
      <c r="P50" s="341">
        <v>0</v>
      </c>
    </row>
    <row r="51" spans="1:16" s="61" customFormat="1" ht="12.75" customHeight="1">
      <c r="A51" s="335" t="s">
        <v>550</v>
      </c>
      <c r="B51" s="341">
        <v>0</v>
      </c>
      <c r="C51" s="326">
        <v>0</v>
      </c>
      <c r="D51" s="326">
        <v>0</v>
      </c>
      <c r="E51" s="326">
        <v>0</v>
      </c>
      <c r="F51" s="326">
        <v>0</v>
      </c>
      <c r="G51" s="326">
        <v>0</v>
      </c>
      <c r="H51" s="326">
        <v>0</v>
      </c>
      <c r="I51" s="326">
        <v>0</v>
      </c>
      <c r="J51" s="326">
        <v>0</v>
      </c>
      <c r="K51" s="326">
        <v>0</v>
      </c>
      <c r="L51" s="326">
        <v>0</v>
      </c>
      <c r="M51" s="341">
        <f t="shared" si="3"/>
        <v>0</v>
      </c>
      <c r="N51" s="379">
        <f t="shared" si="4"/>
        <v>0</v>
      </c>
      <c r="P51" s="341">
        <v>0</v>
      </c>
    </row>
    <row r="52" spans="1:16" s="61" customFormat="1" ht="12.75" customHeight="1">
      <c r="A52" s="335" t="s">
        <v>477</v>
      </c>
      <c r="B52" s="341">
        <v>0</v>
      </c>
      <c r="C52" s="326">
        <v>0</v>
      </c>
      <c r="D52" s="326">
        <v>0</v>
      </c>
      <c r="E52" s="326">
        <v>0</v>
      </c>
      <c r="F52" s="326">
        <v>0</v>
      </c>
      <c r="G52" s="326">
        <v>0</v>
      </c>
      <c r="H52" s="326">
        <v>0</v>
      </c>
      <c r="I52" s="326">
        <v>0</v>
      </c>
      <c r="J52" s="326">
        <v>0</v>
      </c>
      <c r="K52" s="326">
        <v>0</v>
      </c>
      <c r="L52" s="326">
        <v>0</v>
      </c>
      <c r="M52" s="341">
        <f t="shared" si="3"/>
        <v>0</v>
      </c>
      <c r="N52" s="379">
        <f t="shared" si="4"/>
        <v>0</v>
      </c>
      <c r="P52" s="341">
        <v>0</v>
      </c>
    </row>
    <row r="53" spans="1:16" s="61" customFormat="1" ht="12.75" customHeight="1">
      <c r="A53" s="335" t="s">
        <v>334</v>
      </c>
      <c r="B53" s="341">
        <v>0</v>
      </c>
      <c r="C53" s="326">
        <v>0</v>
      </c>
      <c r="D53" s="326">
        <v>0</v>
      </c>
      <c r="E53" s="326">
        <v>0</v>
      </c>
      <c r="F53" s="326">
        <v>0</v>
      </c>
      <c r="G53" s="326">
        <v>0</v>
      </c>
      <c r="H53" s="326">
        <v>0</v>
      </c>
      <c r="I53" s="326">
        <v>0</v>
      </c>
      <c r="J53" s="326">
        <v>0</v>
      </c>
      <c r="K53" s="326">
        <v>0</v>
      </c>
      <c r="L53" s="326">
        <v>0</v>
      </c>
      <c r="M53" s="341">
        <f t="shared" si="3"/>
        <v>0</v>
      </c>
      <c r="N53" s="379">
        <f t="shared" si="4"/>
        <v>0</v>
      </c>
      <c r="P53" s="341">
        <v>0</v>
      </c>
    </row>
    <row r="54" spans="1:16" s="61" customFormat="1" ht="12.75" customHeight="1">
      <c r="A54" s="335" t="s">
        <v>478</v>
      </c>
      <c r="B54" s="341">
        <v>0</v>
      </c>
      <c r="C54" s="326">
        <v>0</v>
      </c>
      <c r="D54" s="326">
        <v>0</v>
      </c>
      <c r="E54" s="326">
        <v>0</v>
      </c>
      <c r="F54" s="326">
        <v>0</v>
      </c>
      <c r="G54" s="326">
        <v>0</v>
      </c>
      <c r="H54" s="326">
        <v>0</v>
      </c>
      <c r="I54" s="326">
        <v>0</v>
      </c>
      <c r="J54" s="326">
        <v>0</v>
      </c>
      <c r="K54" s="326">
        <v>0</v>
      </c>
      <c r="L54" s="326">
        <v>0</v>
      </c>
      <c r="M54" s="341">
        <f t="shared" si="3"/>
        <v>0</v>
      </c>
      <c r="N54" s="379">
        <f t="shared" si="4"/>
        <v>0</v>
      </c>
      <c r="P54" s="341">
        <v>0</v>
      </c>
    </row>
    <row r="55" spans="1:16" s="61" customFormat="1" ht="12.75" customHeight="1">
      <c r="A55" s="335" t="s">
        <v>479</v>
      </c>
      <c r="B55" s="341">
        <v>0</v>
      </c>
      <c r="C55" s="326">
        <v>0</v>
      </c>
      <c r="D55" s="326">
        <v>0</v>
      </c>
      <c r="E55" s="326">
        <v>0</v>
      </c>
      <c r="F55" s="326">
        <v>0</v>
      </c>
      <c r="G55" s="326">
        <v>0</v>
      </c>
      <c r="H55" s="326">
        <v>0</v>
      </c>
      <c r="I55" s="326">
        <v>0</v>
      </c>
      <c r="J55" s="326">
        <v>0</v>
      </c>
      <c r="K55" s="326">
        <v>0</v>
      </c>
      <c r="L55" s="326">
        <v>0</v>
      </c>
      <c r="M55" s="341">
        <f t="shared" si="3"/>
        <v>0</v>
      </c>
      <c r="N55" s="379">
        <f t="shared" si="4"/>
        <v>0</v>
      </c>
      <c r="P55" s="341">
        <v>0</v>
      </c>
    </row>
    <row r="56" spans="1:16" s="61" customFormat="1" ht="12.75" customHeight="1">
      <c r="A56" s="335" t="s">
        <v>551</v>
      </c>
      <c r="B56" s="341">
        <v>0</v>
      </c>
      <c r="C56" s="326">
        <v>0</v>
      </c>
      <c r="D56" s="326">
        <v>0</v>
      </c>
      <c r="E56" s="326">
        <v>0</v>
      </c>
      <c r="F56" s="326">
        <v>0</v>
      </c>
      <c r="G56" s="326">
        <v>0</v>
      </c>
      <c r="H56" s="326">
        <v>0</v>
      </c>
      <c r="I56" s="326">
        <v>0</v>
      </c>
      <c r="J56" s="326">
        <v>0</v>
      </c>
      <c r="K56" s="326">
        <v>0</v>
      </c>
      <c r="L56" s="326">
        <v>0</v>
      </c>
      <c r="M56" s="341">
        <f t="shared" si="3"/>
        <v>0</v>
      </c>
      <c r="N56" s="379">
        <f t="shared" si="4"/>
        <v>0</v>
      </c>
      <c r="P56" s="341">
        <v>0</v>
      </c>
    </row>
    <row r="57" spans="1:16" s="61" customFormat="1" ht="12.75" customHeight="1">
      <c r="A57" s="335" t="s">
        <v>328</v>
      </c>
      <c r="B57" s="341">
        <v>0</v>
      </c>
      <c r="C57" s="326">
        <v>0</v>
      </c>
      <c r="D57" s="326">
        <v>0</v>
      </c>
      <c r="E57" s="326">
        <v>0</v>
      </c>
      <c r="F57" s="326">
        <v>0</v>
      </c>
      <c r="G57" s="326">
        <v>0</v>
      </c>
      <c r="H57" s="326">
        <v>0</v>
      </c>
      <c r="I57" s="326">
        <v>0</v>
      </c>
      <c r="J57" s="326">
        <v>0</v>
      </c>
      <c r="K57" s="326">
        <v>0</v>
      </c>
      <c r="L57" s="326">
        <v>0</v>
      </c>
      <c r="M57" s="341">
        <f t="shared" si="3"/>
        <v>0</v>
      </c>
      <c r="N57" s="379">
        <f t="shared" si="4"/>
        <v>0</v>
      </c>
      <c r="P57" s="341">
        <v>0</v>
      </c>
    </row>
    <row r="58" spans="1:16" s="61" customFormat="1" ht="12.75" customHeight="1">
      <c r="A58" s="335" t="s">
        <v>480</v>
      </c>
      <c r="B58" s="341">
        <v>0</v>
      </c>
      <c r="C58" s="326">
        <v>0</v>
      </c>
      <c r="D58" s="326">
        <v>0</v>
      </c>
      <c r="E58" s="326">
        <v>0</v>
      </c>
      <c r="F58" s="326">
        <v>0</v>
      </c>
      <c r="G58" s="326">
        <v>0</v>
      </c>
      <c r="H58" s="326">
        <v>0</v>
      </c>
      <c r="I58" s="326">
        <v>0</v>
      </c>
      <c r="J58" s="326">
        <v>0</v>
      </c>
      <c r="K58" s="326">
        <v>0</v>
      </c>
      <c r="L58" s="326">
        <v>0</v>
      </c>
      <c r="M58" s="341">
        <f t="shared" si="3"/>
        <v>0</v>
      </c>
      <c r="N58" s="379">
        <f t="shared" si="4"/>
        <v>0</v>
      </c>
      <c r="P58" s="341">
        <v>0</v>
      </c>
    </row>
    <row r="59" spans="1:16" s="61" customFormat="1" ht="12.75" customHeight="1">
      <c r="A59" s="335" t="s">
        <v>481</v>
      </c>
      <c r="B59" s="341">
        <v>0</v>
      </c>
      <c r="C59" s="326">
        <v>0</v>
      </c>
      <c r="D59" s="326">
        <v>0</v>
      </c>
      <c r="E59" s="326">
        <v>0</v>
      </c>
      <c r="F59" s="326">
        <v>0</v>
      </c>
      <c r="G59" s="326">
        <v>0</v>
      </c>
      <c r="H59" s="326">
        <v>0</v>
      </c>
      <c r="I59" s="326">
        <v>0</v>
      </c>
      <c r="J59" s="326">
        <v>0</v>
      </c>
      <c r="K59" s="326">
        <v>0</v>
      </c>
      <c r="L59" s="326">
        <v>0</v>
      </c>
      <c r="M59" s="341">
        <f t="shared" si="3"/>
        <v>0</v>
      </c>
      <c r="N59" s="379">
        <f t="shared" si="4"/>
        <v>0</v>
      </c>
      <c r="P59" s="341">
        <v>0</v>
      </c>
    </row>
    <row r="60" spans="1:16" s="61" customFormat="1" ht="12.75" customHeight="1">
      <c r="A60" s="335" t="s">
        <v>202</v>
      </c>
      <c r="B60" s="341">
        <v>0</v>
      </c>
      <c r="C60" s="326">
        <v>0</v>
      </c>
      <c r="D60" s="326">
        <v>0</v>
      </c>
      <c r="E60" s="326">
        <v>0</v>
      </c>
      <c r="F60" s="326">
        <v>0</v>
      </c>
      <c r="G60" s="326">
        <v>0</v>
      </c>
      <c r="H60" s="326">
        <v>0</v>
      </c>
      <c r="I60" s="326">
        <v>0</v>
      </c>
      <c r="J60" s="326">
        <v>0</v>
      </c>
      <c r="K60" s="326">
        <v>0</v>
      </c>
      <c r="L60" s="326">
        <v>0</v>
      </c>
      <c r="M60" s="341">
        <f t="shared" si="3"/>
        <v>0</v>
      </c>
      <c r="N60" s="379">
        <f t="shared" si="4"/>
        <v>0</v>
      </c>
      <c r="P60" s="341">
        <v>0</v>
      </c>
    </row>
    <row r="61" spans="1:16" s="61" customFormat="1" ht="12.75" customHeight="1">
      <c r="A61" s="335" t="s">
        <v>187</v>
      </c>
      <c r="B61" s="341">
        <v>0</v>
      </c>
      <c r="C61" s="326">
        <v>0</v>
      </c>
      <c r="D61" s="326">
        <v>0</v>
      </c>
      <c r="E61" s="326">
        <v>0</v>
      </c>
      <c r="F61" s="326">
        <v>0</v>
      </c>
      <c r="G61" s="326">
        <v>0</v>
      </c>
      <c r="H61" s="326">
        <v>0</v>
      </c>
      <c r="I61" s="326">
        <v>0</v>
      </c>
      <c r="J61" s="326">
        <v>3.2571000000000003E-2</v>
      </c>
      <c r="K61" s="326">
        <v>0</v>
      </c>
      <c r="L61" s="326">
        <v>0</v>
      </c>
      <c r="M61" s="341">
        <f t="shared" si="3"/>
        <v>3.2571000000000003E-2</v>
      </c>
      <c r="N61" s="379">
        <f t="shared" si="4"/>
        <v>3.2571000000000003E-2</v>
      </c>
      <c r="P61" s="341">
        <v>0</v>
      </c>
    </row>
    <row r="62" spans="1:16" s="61" customFormat="1" ht="12.75" customHeight="1">
      <c r="A62" s="335" t="s">
        <v>482</v>
      </c>
      <c r="B62" s="341">
        <v>0</v>
      </c>
      <c r="C62" s="326">
        <v>0</v>
      </c>
      <c r="D62" s="326">
        <v>0</v>
      </c>
      <c r="E62" s="326">
        <v>0</v>
      </c>
      <c r="F62" s="326">
        <v>0</v>
      </c>
      <c r="G62" s="326">
        <v>0</v>
      </c>
      <c r="H62" s="326">
        <v>0</v>
      </c>
      <c r="I62" s="326">
        <v>0</v>
      </c>
      <c r="J62" s="326">
        <v>0</v>
      </c>
      <c r="K62" s="326">
        <v>0</v>
      </c>
      <c r="L62" s="326">
        <v>0</v>
      </c>
      <c r="M62" s="341">
        <f t="shared" si="3"/>
        <v>0</v>
      </c>
      <c r="N62" s="379">
        <f t="shared" si="4"/>
        <v>0</v>
      </c>
      <c r="P62" s="341">
        <v>0</v>
      </c>
    </row>
    <row r="63" spans="1:16" s="61" customFormat="1" ht="12.75" customHeight="1">
      <c r="A63" s="335" t="s">
        <v>483</v>
      </c>
      <c r="B63" s="341">
        <v>0</v>
      </c>
      <c r="C63" s="326">
        <v>0</v>
      </c>
      <c r="D63" s="326">
        <v>0</v>
      </c>
      <c r="E63" s="326">
        <v>0</v>
      </c>
      <c r="F63" s="326">
        <v>0</v>
      </c>
      <c r="G63" s="326">
        <v>0</v>
      </c>
      <c r="H63" s="326">
        <v>0</v>
      </c>
      <c r="I63" s="326">
        <v>0</v>
      </c>
      <c r="J63" s="326">
        <v>0</v>
      </c>
      <c r="K63" s="326">
        <v>0</v>
      </c>
      <c r="L63" s="326">
        <v>0</v>
      </c>
      <c r="M63" s="341">
        <f t="shared" si="3"/>
        <v>0</v>
      </c>
      <c r="N63" s="379">
        <f t="shared" si="4"/>
        <v>0</v>
      </c>
      <c r="P63" s="341">
        <v>0</v>
      </c>
    </row>
    <row r="64" spans="1:16" s="61" customFormat="1" ht="12.75" customHeight="1">
      <c r="A64" s="335" t="s">
        <v>484</v>
      </c>
      <c r="B64" s="341">
        <v>0</v>
      </c>
      <c r="C64" s="326">
        <v>0</v>
      </c>
      <c r="D64" s="326">
        <v>0</v>
      </c>
      <c r="E64" s="326">
        <v>0</v>
      </c>
      <c r="F64" s="326">
        <v>0</v>
      </c>
      <c r="G64" s="326">
        <v>0</v>
      </c>
      <c r="H64" s="326">
        <v>0</v>
      </c>
      <c r="I64" s="326">
        <v>0</v>
      </c>
      <c r="J64" s="326">
        <v>0</v>
      </c>
      <c r="K64" s="326">
        <v>0</v>
      </c>
      <c r="L64" s="326">
        <v>0</v>
      </c>
      <c r="M64" s="341">
        <f t="shared" si="3"/>
        <v>0</v>
      </c>
      <c r="N64" s="379">
        <f t="shared" si="4"/>
        <v>0</v>
      </c>
      <c r="P64" s="341">
        <v>0</v>
      </c>
    </row>
    <row r="65" spans="1:16" s="61" customFormat="1" ht="12.75" customHeight="1">
      <c r="A65" s="335" t="s">
        <v>485</v>
      </c>
      <c r="B65" s="341">
        <v>0</v>
      </c>
      <c r="C65" s="326">
        <v>0</v>
      </c>
      <c r="D65" s="326">
        <v>0</v>
      </c>
      <c r="E65" s="326">
        <v>0</v>
      </c>
      <c r="F65" s="326">
        <v>0</v>
      </c>
      <c r="G65" s="326">
        <v>0</v>
      </c>
      <c r="H65" s="326">
        <v>0</v>
      </c>
      <c r="I65" s="326">
        <v>0</v>
      </c>
      <c r="J65" s="326">
        <v>1.4E-5</v>
      </c>
      <c r="K65" s="326">
        <v>0</v>
      </c>
      <c r="L65" s="326">
        <v>0</v>
      </c>
      <c r="M65" s="341">
        <f t="shared" si="3"/>
        <v>1.4E-5</v>
      </c>
      <c r="N65" s="379">
        <f t="shared" si="4"/>
        <v>1.4E-5</v>
      </c>
      <c r="P65" s="341">
        <v>0</v>
      </c>
    </row>
    <row r="66" spans="1:16" s="61" customFormat="1" ht="12.75" customHeight="1">
      <c r="A66" s="335" t="s">
        <v>329</v>
      </c>
      <c r="B66" s="341">
        <v>2.2068999999999998E-2</v>
      </c>
      <c r="C66" s="326">
        <v>0</v>
      </c>
      <c r="D66" s="326">
        <v>0</v>
      </c>
      <c r="E66" s="326">
        <v>0</v>
      </c>
      <c r="F66" s="326">
        <v>0</v>
      </c>
      <c r="G66" s="326">
        <v>0</v>
      </c>
      <c r="H66" s="326">
        <v>0</v>
      </c>
      <c r="I66" s="326">
        <v>0</v>
      </c>
      <c r="J66" s="326">
        <v>7.6849000000000001E-2</v>
      </c>
      <c r="K66" s="326">
        <v>0</v>
      </c>
      <c r="L66" s="326">
        <v>0</v>
      </c>
      <c r="M66" s="341">
        <f t="shared" si="3"/>
        <v>7.6849000000000001E-2</v>
      </c>
      <c r="N66" s="379">
        <f t="shared" si="4"/>
        <v>9.8918000000000006E-2</v>
      </c>
      <c r="P66" s="341">
        <v>0</v>
      </c>
    </row>
    <row r="67" spans="1:16" s="61" customFormat="1" ht="12.75" customHeight="1">
      <c r="A67" s="335" t="s">
        <v>486</v>
      </c>
      <c r="B67" s="341">
        <v>0</v>
      </c>
      <c r="C67" s="326">
        <v>0</v>
      </c>
      <c r="D67" s="326">
        <v>0</v>
      </c>
      <c r="E67" s="326">
        <v>0</v>
      </c>
      <c r="F67" s="326">
        <v>0</v>
      </c>
      <c r="G67" s="326">
        <v>0</v>
      </c>
      <c r="H67" s="326">
        <v>0</v>
      </c>
      <c r="I67" s="326">
        <v>0</v>
      </c>
      <c r="J67" s="326">
        <v>0</v>
      </c>
      <c r="K67" s="326">
        <v>0</v>
      </c>
      <c r="L67" s="326">
        <v>0</v>
      </c>
      <c r="M67" s="341">
        <f t="shared" si="3"/>
        <v>0</v>
      </c>
      <c r="N67" s="379">
        <f t="shared" si="4"/>
        <v>0</v>
      </c>
      <c r="P67" s="341">
        <v>0</v>
      </c>
    </row>
    <row r="68" spans="1:16" s="61" customFormat="1" ht="12.75" customHeight="1">
      <c r="A68" s="335" t="s">
        <v>335</v>
      </c>
      <c r="B68" s="341">
        <v>0</v>
      </c>
      <c r="C68" s="326">
        <v>0</v>
      </c>
      <c r="D68" s="326">
        <v>0</v>
      </c>
      <c r="E68" s="326">
        <v>0</v>
      </c>
      <c r="F68" s="326">
        <v>0</v>
      </c>
      <c r="G68" s="326">
        <v>0</v>
      </c>
      <c r="H68" s="326">
        <v>0</v>
      </c>
      <c r="I68" s="326">
        <v>0</v>
      </c>
      <c r="J68" s="326">
        <v>0</v>
      </c>
      <c r="K68" s="326">
        <v>0</v>
      </c>
      <c r="L68" s="326">
        <v>0</v>
      </c>
      <c r="M68" s="341">
        <f t="shared" si="3"/>
        <v>0</v>
      </c>
      <c r="N68" s="379">
        <f t="shared" si="4"/>
        <v>0</v>
      </c>
      <c r="P68" s="341">
        <v>0</v>
      </c>
    </row>
    <row r="69" spans="1:16" s="61" customFormat="1" ht="12.75" customHeight="1">
      <c r="A69" s="335" t="s">
        <v>487</v>
      </c>
      <c r="B69" s="341">
        <v>0</v>
      </c>
      <c r="C69" s="326">
        <v>0</v>
      </c>
      <c r="D69" s="326">
        <v>0</v>
      </c>
      <c r="E69" s="326">
        <v>0</v>
      </c>
      <c r="F69" s="326">
        <v>0</v>
      </c>
      <c r="G69" s="326">
        <v>0</v>
      </c>
      <c r="H69" s="326">
        <v>0</v>
      </c>
      <c r="I69" s="326">
        <v>0</v>
      </c>
      <c r="J69" s="326">
        <v>6.1693999999999999E-2</v>
      </c>
      <c r="K69" s="326">
        <v>0</v>
      </c>
      <c r="L69" s="326">
        <v>0</v>
      </c>
      <c r="M69" s="341">
        <f t="shared" si="3"/>
        <v>6.1693999999999999E-2</v>
      </c>
      <c r="N69" s="379">
        <f t="shared" si="4"/>
        <v>6.1693999999999999E-2</v>
      </c>
      <c r="P69" s="341">
        <v>0</v>
      </c>
    </row>
    <row r="70" spans="1:16" s="61" customFormat="1" ht="12.75" customHeight="1">
      <c r="A70" s="335" t="s">
        <v>203</v>
      </c>
      <c r="B70" s="341">
        <v>0</v>
      </c>
      <c r="C70" s="326">
        <v>0</v>
      </c>
      <c r="D70" s="326">
        <v>0</v>
      </c>
      <c r="E70" s="326">
        <v>0</v>
      </c>
      <c r="F70" s="326">
        <v>0</v>
      </c>
      <c r="G70" s="326">
        <v>0</v>
      </c>
      <c r="H70" s="326">
        <v>0</v>
      </c>
      <c r="I70" s="326">
        <v>0</v>
      </c>
      <c r="J70" s="326">
        <v>0</v>
      </c>
      <c r="K70" s="326">
        <v>0</v>
      </c>
      <c r="L70" s="326">
        <v>0</v>
      </c>
      <c r="M70" s="341">
        <f t="shared" si="3"/>
        <v>0</v>
      </c>
      <c r="N70" s="379">
        <f t="shared" si="4"/>
        <v>0</v>
      </c>
      <c r="P70" s="341">
        <v>0</v>
      </c>
    </row>
    <row r="71" spans="1:16" s="61" customFormat="1" ht="12.75" customHeight="1">
      <c r="A71" s="335" t="s">
        <v>488</v>
      </c>
      <c r="B71" s="341">
        <v>0</v>
      </c>
      <c r="C71" s="326">
        <v>0</v>
      </c>
      <c r="D71" s="326">
        <v>0</v>
      </c>
      <c r="E71" s="326">
        <v>0</v>
      </c>
      <c r="F71" s="326">
        <v>0</v>
      </c>
      <c r="G71" s="326">
        <v>0</v>
      </c>
      <c r="H71" s="326">
        <v>0</v>
      </c>
      <c r="I71" s="326">
        <v>0</v>
      </c>
      <c r="J71" s="326">
        <v>0</v>
      </c>
      <c r="K71" s="326">
        <v>0</v>
      </c>
      <c r="L71" s="326">
        <v>0</v>
      </c>
      <c r="M71" s="341">
        <f t="shared" si="3"/>
        <v>0</v>
      </c>
      <c r="N71" s="379">
        <f t="shared" si="4"/>
        <v>0</v>
      </c>
      <c r="P71" s="341">
        <v>0</v>
      </c>
    </row>
    <row r="72" spans="1:16" s="61" customFormat="1" ht="12.75" customHeight="1">
      <c r="A72" s="335" t="s">
        <v>489</v>
      </c>
      <c r="B72" s="341">
        <v>0</v>
      </c>
      <c r="C72" s="326">
        <v>0</v>
      </c>
      <c r="D72" s="326">
        <v>0</v>
      </c>
      <c r="E72" s="326">
        <v>0</v>
      </c>
      <c r="F72" s="326">
        <v>0</v>
      </c>
      <c r="G72" s="326">
        <v>0</v>
      </c>
      <c r="H72" s="326">
        <v>0</v>
      </c>
      <c r="I72" s="326">
        <v>0</v>
      </c>
      <c r="J72" s="326">
        <v>0</v>
      </c>
      <c r="K72" s="326">
        <v>0</v>
      </c>
      <c r="L72" s="326">
        <v>0</v>
      </c>
      <c r="M72" s="341">
        <f t="shared" si="3"/>
        <v>0</v>
      </c>
      <c r="N72" s="379">
        <f t="shared" si="4"/>
        <v>0</v>
      </c>
      <c r="P72" s="341">
        <v>0</v>
      </c>
    </row>
    <row r="73" spans="1:16" s="61" customFormat="1" ht="12.75" customHeight="1">
      <c r="A73" s="335" t="s">
        <v>350</v>
      </c>
      <c r="B73" s="341">
        <v>0.1608</v>
      </c>
      <c r="C73" s="326">
        <v>22.052506000000001</v>
      </c>
      <c r="D73" s="326">
        <v>2.134E-3</v>
      </c>
      <c r="E73" s="326">
        <v>0.83007500000000001</v>
      </c>
      <c r="F73" s="326">
        <v>8.8570999999999997E-2</v>
      </c>
      <c r="G73" s="326">
        <v>0</v>
      </c>
      <c r="H73" s="326">
        <v>0</v>
      </c>
      <c r="I73" s="326">
        <v>6.2269999999999999E-3</v>
      </c>
      <c r="J73" s="326">
        <v>0.74434699999999998</v>
      </c>
      <c r="K73" s="326">
        <v>0</v>
      </c>
      <c r="L73" s="326">
        <v>0.26216400000000001</v>
      </c>
      <c r="M73" s="341">
        <f t="shared" si="3"/>
        <v>23.986024000000004</v>
      </c>
      <c r="N73" s="379">
        <f t="shared" si="4"/>
        <v>24.146824000000002</v>
      </c>
      <c r="P73" s="341">
        <v>0</v>
      </c>
    </row>
    <row r="74" spans="1:16" s="61" customFormat="1" ht="12.75" customHeight="1">
      <c r="A74" s="335" t="s">
        <v>188</v>
      </c>
      <c r="B74" s="341">
        <v>0</v>
      </c>
      <c r="C74" s="326">
        <v>0</v>
      </c>
      <c r="D74" s="326">
        <v>0</v>
      </c>
      <c r="E74" s="326">
        <v>0</v>
      </c>
      <c r="F74" s="326">
        <v>0</v>
      </c>
      <c r="G74" s="326">
        <v>0</v>
      </c>
      <c r="H74" s="326">
        <v>0</v>
      </c>
      <c r="I74" s="326">
        <v>0</v>
      </c>
      <c r="J74" s="326">
        <v>0</v>
      </c>
      <c r="K74" s="326">
        <v>0</v>
      </c>
      <c r="L74" s="326">
        <v>0</v>
      </c>
      <c r="M74" s="341">
        <f t="shared" si="3"/>
        <v>0</v>
      </c>
      <c r="N74" s="379">
        <f t="shared" si="4"/>
        <v>0</v>
      </c>
      <c r="P74" s="341">
        <v>0</v>
      </c>
    </row>
    <row r="75" spans="1:16" s="61" customFormat="1" ht="12.75" customHeight="1">
      <c r="A75" s="335" t="s">
        <v>189</v>
      </c>
      <c r="B75" s="341">
        <v>0</v>
      </c>
      <c r="C75" s="326">
        <v>0</v>
      </c>
      <c r="D75" s="326">
        <v>0</v>
      </c>
      <c r="E75" s="326">
        <v>0</v>
      </c>
      <c r="F75" s="326">
        <v>0</v>
      </c>
      <c r="G75" s="326">
        <v>0</v>
      </c>
      <c r="H75" s="326">
        <v>0</v>
      </c>
      <c r="I75" s="326">
        <v>0</v>
      </c>
      <c r="J75" s="326">
        <v>0.137986</v>
      </c>
      <c r="K75" s="326">
        <v>0</v>
      </c>
      <c r="L75" s="326">
        <v>0.1167</v>
      </c>
      <c r="M75" s="341">
        <f t="shared" ref="M75:M138" si="5">SUM(C75:L75)</f>
        <v>0.25468599999999997</v>
      </c>
      <c r="N75" s="379">
        <f t="shared" ref="N75:N138" si="6">SUM(B75,M75)</f>
        <v>0.25468599999999997</v>
      </c>
      <c r="P75" s="341">
        <v>0</v>
      </c>
    </row>
    <row r="76" spans="1:16" s="61" customFormat="1" ht="12.75" customHeight="1">
      <c r="A76" s="335" t="s">
        <v>650</v>
      </c>
      <c r="B76" s="341">
        <v>0</v>
      </c>
      <c r="C76" s="326">
        <v>0</v>
      </c>
      <c r="D76" s="326">
        <v>0</v>
      </c>
      <c r="E76" s="326">
        <v>0</v>
      </c>
      <c r="F76" s="326">
        <v>0</v>
      </c>
      <c r="G76" s="326">
        <v>0</v>
      </c>
      <c r="H76" s="326">
        <v>0</v>
      </c>
      <c r="I76" s="326">
        <v>0</v>
      </c>
      <c r="J76" s="326">
        <v>0</v>
      </c>
      <c r="K76" s="326">
        <v>0</v>
      </c>
      <c r="L76" s="326">
        <v>0</v>
      </c>
      <c r="M76" s="341">
        <f t="shared" si="5"/>
        <v>0</v>
      </c>
      <c r="N76" s="379">
        <f t="shared" si="6"/>
        <v>0</v>
      </c>
      <c r="P76" s="341">
        <v>0</v>
      </c>
    </row>
    <row r="77" spans="1:16" s="61" customFormat="1" ht="12.75" customHeight="1">
      <c r="A77" s="335" t="s">
        <v>490</v>
      </c>
      <c r="B77" s="341">
        <v>0</v>
      </c>
      <c r="C77" s="326">
        <v>0</v>
      </c>
      <c r="D77" s="326">
        <v>0</v>
      </c>
      <c r="E77" s="326">
        <v>0</v>
      </c>
      <c r="F77" s="326">
        <v>0</v>
      </c>
      <c r="G77" s="326">
        <v>0</v>
      </c>
      <c r="H77" s="326">
        <v>0</v>
      </c>
      <c r="I77" s="326">
        <v>0</v>
      </c>
      <c r="J77" s="326">
        <v>0</v>
      </c>
      <c r="K77" s="326">
        <v>0</v>
      </c>
      <c r="L77" s="326">
        <v>0</v>
      </c>
      <c r="M77" s="341">
        <f t="shared" si="5"/>
        <v>0</v>
      </c>
      <c r="N77" s="379">
        <f t="shared" si="6"/>
        <v>0</v>
      </c>
      <c r="P77" s="341">
        <v>0</v>
      </c>
    </row>
    <row r="78" spans="1:16" s="61" customFormat="1" ht="12.75" customHeight="1">
      <c r="A78" s="335" t="s">
        <v>353</v>
      </c>
      <c r="B78" s="341">
        <v>4.8904999999999997E-2</v>
      </c>
      <c r="C78" s="326">
        <v>4.8386189999999996</v>
      </c>
      <c r="D78" s="326">
        <v>0.11967999999999999</v>
      </c>
      <c r="E78" s="326">
        <v>0.23441000000000001</v>
      </c>
      <c r="F78" s="326">
        <v>0</v>
      </c>
      <c r="G78" s="326">
        <v>0</v>
      </c>
      <c r="H78" s="326">
        <v>0</v>
      </c>
      <c r="I78" s="326">
        <v>1.1329999999999999E-3</v>
      </c>
      <c r="J78" s="326">
        <v>2.1073000000000001E-2</v>
      </c>
      <c r="K78" s="326">
        <v>0</v>
      </c>
      <c r="L78" s="326">
        <v>0</v>
      </c>
      <c r="M78" s="341">
        <f t="shared" si="5"/>
        <v>5.2149149999999995</v>
      </c>
      <c r="N78" s="379">
        <f t="shared" si="6"/>
        <v>5.2638199999999999</v>
      </c>
      <c r="P78" s="341">
        <v>0</v>
      </c>
    </row>
    <row r="79" spans="1:16" s="61" customFormat="1" ht="12.75" customHeight="1">
      <c r="A79" s="335" t="s">
        <v>333</v>
      </c>
      <c r="B79" s="341">
        <v>0</v>
      </c>
      <c r="C79" s="326">
        <v>0</v>
      </c>
      <c r="D79" s="326">
        <v>0</v>
      </c>
      <c r="E79" s="326">
        <v>0</v>
      </c>
      <c r="F79" s="326">
        <v>0</v>
      </c>
      <c r="G79" s="326">
        <v>0</v>
      </c>
      <c r="H79" s="326">
        <v>0</v>
      </c>
      <c r="I79" s="326">
        <v>0</v>
      </c>
      <c r="J79" s="326">
        <v>0</v>
      </c>
      <c r="K79" s="326">
        <v>0</v>
      </c>
      <c r="L79" s="326">
        <v>0</v>
      </c>
      <c r="M79" s="341">
        <f t="shared" si="5"/>
        <v>0</v>
      </c>
      <c r="N79" s="379">
        <f t="shared" si="6"/>
        <v>0</v>
      </c>
      <c r="P79" s="341">
        <v>0</v>
      </c>
    </row>
    <row r="80" spans="1:16" s="61" customFormat="1" ht="12.75" customHeight="1">
      <c r="A80" s="335" t="s">
        <v>491</v>
      </c>
      <c r="B80" s="341">
        <v>0</v>
      </c>
      <c r="C80" s="326">
        <v>0</v>
      </c>
      <c r="D80" s="326">
        <v>0</v>
      </c>
      <c r="E80" s="326">
        <v>0</v>
      </c>
      <c r="F80" s="326">
        <v>0</v>
      </c>
      <c r="G80" s="326">
        <v>0</v>
      </c>
      <c r="H80" s="326">
        <v>0</v>
      </c>
      <c r="I80" s="326">
        <v>0</v>
      </c>
      <c r="J80" s="326">
        <v>0</v>
      </c>
      <c r="K80" s="326">
        <v>0</v>
      </c>
      <c r="L80" s="326">
        <v>0</v>
      </c>
      <c r="M80" s="341">
        <f t="shared" si="5"/>
        <v>0</v>
      </c>
      <c r="N80" s="379">
        <f t="shared" si="6"/>
        <v>0</v>
      </c>
      <c r="P80" s="341">
        <v>0</v>
      </c>
    </row>
    <row r="81" spans="1:16" s="61" customFormat="1" ht="12.75" customHeight="1">
      <c r="A81" s="335" t="s">
        <v>492</v>
      </c>
      <c r="B81" s="341">
        <v>0</v>
      </c>
      <c r="C81" s="326">
        <v>0</v>
      </c>
      <c r="D81" s="326">
        <v>0</v>
      </c>
      <c r="E81" s="326">
        <v>0</v>
      </c>
      <c r="F81" s="326">
        <v>0</v>
      </c>
      <c r="G81" s="326">
        <v>0</v>
      </c>
      <c r="H81" s="326">
        <v>0</v>
      </c>
      <c r="I81" s="326">
        <v>0</v>
      </c>
      <c r="J81" s="326">
        <v>6.6184999999999994E-2</v>
      </c>
      <c r="K81" s="326">
        <v>0</v>
      </c>
      <c r="L81" s="326">
        <v>0</v>
      </c>
      <c r="M81" s="341">
        <f t="shared" si="5"/>
        <v>6.6184999999999994E-2</v>
      </c>
      <c r="N81" s="379">
        <f t="shared" si="6"/>
        <v>6.6184999999999994E-2</v>
      </c>
      <c r="P81" s="341">
        <v>0</v>
      </c>
    </row>
    <row r="82" spans="1:16" s="61" customFormat="1" ht="12.75" customHeight="1">
      <c r="A82" s="335" t="s">
        <v>190</v>
      </c>
      <c r="B82" s="341">
        <v>0</v>
      </c>
      <c r="C82" s="326">
        <v>0</v>
      </c>
      <c r="D82" s="326">
        <v>0</v>
      </c>
      <c r="E82" s="326">
        <v>0</v>
      </c>
      <c r="F82" s="326">
        <v>0</v>
      </c>
      <c r="G82" s="326">
        <v>0</v>
      </c>
      <c r="H82" s="326">
        <v>0</v>
      </c>
      <c r="I82" s="326">
        <v>0</v>
      </c>
      <c r="J82" s="326">
        <v>0.70526</v>
      </c>
      <c r="K82" s="326">
        <v>0</v>
      </c>
      <c r="L82" s="326">
        <v>0</v>
      </c>
      <c r="M82" s="341">
        <f t="shared" si="5"/>
        <v>0.70526</v>
      </c>
      <c r="N82" s="379">
        <f t="shared" si="6"/>
        <v>0.70526</v>
      </c>
      <c r="P82" s="341">
        <v>0</v>
      </c>
    </row>
    <row r="83" spans="1:16" s="61" customFormat="1" ht="12.75" customHeight="1">
      <c r="A83" s="335" t="s">
        <v>355</v>
      </c>
      <c r="B83" s="341">
        <v>7.7039999999999999E-3</v>
      </c>
      <c r="C83" s="326">
        <v>0</v>
      </c>
      <c r="D83" s="326">
        <v>0</v>
      </c>
      <c r="E83" s="326">
        <v>0</v>
      </c>
      <c r="F83" s="326">
        <v>0</v>
      </c>
      <c r="G83" s="326">
        <v>0</v>
      </c>
      <c r="H83" s="326">
        <v>0</v>
      </c>
      <c r="I83" s="326">
        <v>0</v>
      </c>
      <c r="J83" s="326">
        <v>5.9863E-2</v>
      </c>
      <c r="K83" s="326">
        <v>0</v>
      </c>
      <c r="L83" s="326">
        <v>1.1839999999999999E-3</v>
      </c>
      <c r="M83" s="341">
        <f t="shared" si="5"/>
        <v>6.1046999999999997E-2</v>
      </c>
      <c r="N83" s="379">
        <f t="shared" si="6"/>
        <v>6.8750999999999993E-2</v>
      </c>
      <c r="P83" s="341">
        <v>0</v>
      </c>
    </row>
    <row r="84" spans="1:16" s="61" customFormat="1" ht="12.75" customHeight="1">
      <c r="A84" s="335" t="s">
        <v>347</v>
      </c>
      <c r="B84" s="341">
        <v>0</v>
      </c>
      <c r="C84" s="326">
        <v>0</v>
      </c>
      <c r="D84" s="326">
        <v>0</v>
      </c>
      <c r="E84" s="326">
        <v>0</v>
      </c>
      <c r="F84" s="326">
        <v>0</v>
      </c>
      <c r="G84" s="326">
        <v>0</v>
      </c>
      <c r="H84" s="326">
        <v>0</v>
      </c>
      <c r="I84" s="326">
        <v>0</v>
      </c>
      <c r="J84" s="326">
        <v>0</v>
      </c>
      <c r="K84" s="326">
        <v>0</v>
      </c>
      <c r="L84" s="326">
        <v>0</v>
      </c>
      <c r="M84" s="341">
        <f t="shared" si="5"/>
        <v>0</v>
      </c>
      <c r="N84" s="379">
        <f t="shared" si="6"/>
        <v>0</v>
      </c>
      <c r="P84" s="341">
        <v>0</v>
      </c>
    </row>
    <row r="85" spans="1:16" s="61" customFormat="1" ht="12.75" customHeight="1">
      <c r="A85" s="335" t="s">
        <v>204</v>
      </c>
      <c r="B85" s="341">
        <v>0</v>
      </c>
      <c r="C85" s="326">
        <v>0</v>
      </c>
      <c r="D85" s="326">
        <v>0</v>
      </c>
      <c r="E85" s="326">
        <v>0</v>
      </c>
      <c r="F85" s="326">
        <v>0</v>
      </c>
      <c r="G85" s="326">
        <v>0</v>
      </c>
      <c r="H85" s="326">
        <v>0</v>
      </c>
      <c r="I85" s="326">
        <v>0</v>
      </c>
      <c r="J85" s="326">
        <v>0</v>
      </c>
      <c r="K85" s="326">
        <v>0</v>
      </c>
      <c r="L85" s="326">
        <v>1.0356000000000001E-2</v>
      </c>
      <c r="M85" s="341">
        <f t="shared" si="5"/>
        <v>1.0356000000000001E-2</v>
      </c>
      <c r="N85" s="379">
        <f t="shared" si="6"/>
        <v>1.0356000000000001E-2</v>
      </c>
      <c r="P85" s="341">
        <v>0</v>
      </c>
    </row>
    <row r="86" spans="1:16" s="61" customFormat="1" ht="12.75" customHeight="1">
      <c r="A86" s="335" t="s">
        <v>493</v>
      </c>
      <c r="B86" s="341">
        <v>0</v>
      </c>
      <c r="C86" s="326">
        <v>0</v>
      </c>
      <c r="D86" s="326">
        <v>0</v>
      </c>
      <c r="E86" s="326">
        <v>0</v>
      </c>
      <c r="F86" s="326">
        <v>0</v>
      </c>
      <c r="G86" s="326">
        <v>0</v>
      </c>
      <c r="H86" s="326">
        <v>0</v>
      </c>
      <c r="I86" s="326">
        <v>0</v>
      </c>
      <c r="J86" s="326">
        <v>0</v>
      </c>
      <c r="K86" s="326">
        <v>0</v>
      </c>
      <c r="L86" s="326">
        <v>0</v>
      </c>
      <c r="M86" s="341">
        <f t="shared" si="5"/>
        <v>0</v>
      </c>
      <c r="N86" s="379">
        <f t="shared" si="6"/>
        <v>0</v>
      </c>
      <c r="P86" s="341">
        <v>0</v>
      </c>
    </row>
    <row r="87" spans="1:16" s="61" customFormat="1" ht="12.75" customHeight="1">
      <c r="A87" s="335" t="s">
        <v>494</v>
      </c>
      <c r="B87" s="341">
        <v>0</v>
      </c>
      <c r="C87" s="326">
        <v>0</v>
      </c>
      <c r="D87" s="326">
        <v>0</v>
      </c>
      <c r="E87" s="326">
        <v>0</v>
      </c>
      <c r="F87" s="326">
        <v>0</v>
      </c>
      <c r="G87" s="326">
        <v>0</v>
      </c>
      <c r="H87" s="326">
        <v>0</v>
      </c>
      <c r="I87" s="326">
        <v>0</v>
      </c>
      <c r="J87" s="326">
        <v>0</v>
      </c>
      <c r="K87" s="326">
        <v>0</v>
      </c>
      <c r="L87" s="326">
        <v>0</v>
      </c>
      <c r="M87" s="341">
        <f t="shared" si="5"/>
        <v>0</v>
      </c>
      <c r="N87" s="379">
        <f t="shared" si="6"/>
        <v>0</v>
      </c>
      <c r="P87" s="341">
        <v>0</v>
      </c>
    </row>
    <row r="88" spans="1:16" s="61" customFormat="1" ht="12.75" customHeight="1">
      <c r="A88" s="335" t="s">
        <v>495</v>
      </c>
      <c r="B88" s="341">
        <v>0</v>
      </c>
      <c r="C88" s="326">
        <v>0</v>
      </c>
      <c r="D88" s="326">
        <v>0</v>
      </c>
      <c r="E88" s="326">
        <v>0</v>
      </c>
      <c r="F88" s="326">
        <v>0</v>
      </c>
      <c r="G88" s="326">
        <v>0</v>
      </c>
      <c r="H88" s="326">
        <v>0</v>
      </c>
      <c r="I88" s="326">
        <v>0</v>
      </c>
      <c r="J88" s="326">
        <v>0</v>
      </c>
      <c r="K88" s="326">
        <v>0</v>
      </c>
      <c r="L88" s="326">
        <v>0</v>
      </c>
      <c r="M88" s="341">
        <f t="shared" si="5"/>
        <v>0</v>
      </c>
      <c r="N88" s="379">
        <f t="shared" si="6"/>
        <v>0</v>
      </c>
      <c r="P88" s="341">
        <v>0</v>
      </c>
    </row>
    <row r="89" spans="1:16" s="61" customFormat="1" ht="12.75" customHeight="1">
      <c r="A89" s="335" t="s">
        <v>496</v>
      </c>
      <c r="B89" s="341">
        <v>0</v>
      </c>
      <c r="C89" s="326">
        <v>0</v>
      </c>
      <c r="D89" s="326">
        <v>0</v>
      </c>
      <c r="E89" s="326">
        <v>0</v>
      </c>
      <c r="F89" s="326">
        <v>0</v>
      </c>
      <c r="G89" s="326">
        <v>0</v>
      </c>
      <c r="H89" s="326">
        <v>0</v>
      </c>
      <c r="I89" s="326">
        <v>0</v>
      </c>
      <c r="J89" s="326">
        <v>2.0630000000000002E-3</v>
      </c>
      <c r="K89" s="326">
        <v>0</v>
      </c>
      <c r="L89" s="326">
        <v>0</v>
      </c>
      <c r="M89" s="341">
        <f t="shared" si="5"/>
        <v>2.0630000000000002E-3</v>
      </c>
      <c r="N89" s="379">
        <f t="shared" si="6"/>
        <v>2.0630000000000002E-3</v>
      </c>
      <c r="P89" s="341">
        <v>0</v>
      </c>
    </row>
    <row r="90" spans="1:16" s="61" customFormat="1" ht="12.75" customHeight="1">
      <c r="A90" s="335" t="s">
        <v>497</v>
      </c>
      <c r="B90" s="341">
        <v>0</v>
      </c>
      <c r="C90" s="326">
        <v>0</v>
      </c>
      <c r="D90" s="326">
        <v>0</v>
      </c>
      <c r="E90" s="326">
        <v>0</v>
      </c>
      <c r="F90" s="326">
        <v>0</v>
      </c>
      <c r="G90" s="326">
        <v>0</v>
      </c>
      <c r="H90" s="326">
        <v>0</v>
      </c>
      <c r="I90" s="326">
        <v>0</v>
      </c>
      <c r="J90" s="326">
        <v>0</v>
      </c>
      <c r="K90" s="326">
        <v>0</v>
      </c>
      <c r="L90" s="326">
        <v>0</v>
      </c>
      <c r="M90" s="341">
        <f t="shared" si="5"/>
        <v>0</v>
      </c>
      <c r="N90" s="379">
        <f t="shared" si="6"/>
        <v>0</v>
      </c>
      <c r="P90" s="341">
        <v>0</v>
      </c>
    </row>
    <row r="91" spans="1:16" s="61" customFormat="1" ht="12.75" customHeight="1">
      <c r="A91" s="335" t="s">
        <v>498</v>
      </c>
      <c r="B91" s="341">
        <v>0</v>
      </c>
      <c r="C91" s="326">
        <v>0</v>
      </c>
      <c r="D91" s="326">
        <v>0</v>
      </c>
      <c r="E91" s="326">
        <v>0</v>
      </c>
      <c r="F91" s="326">
        <v>0</v>
      </c>
      <c r="G91" s="326">
        <v>0</v>
      </c>
      <c r="H91" s="326">
        <v>0</v>
      </c>
      <c r="I91" s="326">
        <v>0</v>
      </c>
      <c r="J91" s="326">
        <v>0</v>
      </c>
      <c r="K91" s="326">
        <v>0</v>
      </c>
      <c r="L91" s="326">
        <v>0</v>
      </c>
      <c r="M91" s="341">
        <f t="shared" si="5"/>
        <v>0</v>
      </c>
      <c r="N91" s="379">
        <f t="shared" si="6"/>
        <v>0</v>
      </c>
      <c r="P91" s="341">
        <v>0</v>
      </c>
    </row>
    <row r="92" spans="1:16" s="61" customFormat="1" ht="12.75" customHeight="1">
      <c r="A92" s="335" t="s">
        <v>499</v>
      </c>
      <c r="B92" s="341">
        <v>0</v>
      </c>
      <c r="C92" s="326">
        <v>0</v>
      </c>
      <c r="D92" s="326">
        <v>0</v>
      </c>
      <c r="E92" s="326">
        <v>0</v>
      </c>
      <c r="F92" s="326">
        <v>0</v>
      </c>
      <c r="G92" s="326">
        <v>0</v>
      </c>
      <c r="H92" s="326">
        <v>0</v>
      </c>
      <c r="I92" s="326">
        <v>0</v>
      </c>
      <c r="J92" s="326">
        <v>0</v>
      </c>
      <c r="K92" s="326">
        <v>0</v>
      </c>
      <c r="L92" s="326">
        <v>0</v>
      </c>
      <c r="M92" s="341">
        <f t="shared" si="5"/>
        <v>0</v>
      </c>
      <c r="N92" s="379">
        <f t="shared" si="6"/>
        <v>0</v>
      </c>
      <c r="P92" s="341">
        <v>0</v>
      </c>
    </row>
    <row r="93" spans="1:16" s="61" customFormat="1" ht="12.75" customHeight="1">
      <c r="A93" s="335" t="s">
        <v>500</v>
      </c>
      <c r="B93" s="341">
        <v>0</v>
      </c>
      <c r="C93" s="326">
        <v>0</v>
      </c>
      <c r="D93" s="326">
        <v>0</v>
      </c>
      <c r="E93" s="326">
        <v>0</v>
      </c>
      <c r="F93" s="326">
        <v>0</v>
      </c>
      <c r="G93" s="326">
        <v>0</v>
      </c>
      <c r="H93" s="326">
        <v>0</v>
      </c>
      <c r="I93" s="326">
        <v>0</v>
      </c>
      <c r="J93" s="326">
        <v>4.1746999999999999E-2</v>
      </c>
      <c r="K93" s="326">
        <v>0</v>
      </c>
      <c r="L93" s="326">
        <v>0</v>
      </c>
      <c r="M93" s="341">
        <f t="shared" si="5"/>
        <v>4.1746999999999999E-2</v>
      </c>
      <c r="N93" s="379">
        <f t="shared" si="6"/>
        <v>4.1746999999999999E-2</v>
      </c>
      <c r="P93" s="341">
        <v>0</v>
      </c>
    </row>
    <row r="94" spans="1:16" s="61" customFormat="1" ht="12.75" customHeight="1">
      <c r="A94" s="335" t="s">
        <v>392</v>
      </c>
      <c r="B94" s="341">
        <v>65.698988999999997</v>
      </c>
      <c r="C94" s="326">
        <v>0</v>
      </c>
      <c r="D94" s="326">
        <v>0</v>
      </c>
      <c r="E94" s="326">
        <v>0</v>
      </c>
      <c r="F94" s="326">
        <v>0</v>
      </c>
      <c r="G94" s="326">
        <v>0</v>
      </c>
      <c r="H94" s="326">
        <v>0</v>
      </c>
      <c r="I94" s="326">
        <v>0</v>
      </c>
      <c r="J94" s="326">
        <v>0.29556300000000002</v>
      </c>
      <c r="K94" s="326">
        <v>0</v>
      </c>
      <c r="L94" s="326">
        <v>2.7255000000000001E-2</v>
      </c>
      <c r="M94" s="341">
        <f t="shared" si="5"/>
        <v>0.32281800000000005</v>
      </c>
      <c r="N94" s="379">
        <f t="shared" si="6"/>
        <v>66.021806999999995</v>
      </c>
      <c r="P94" s="341">
        <v>0</v>
      </c>
    </row>
    <row r="95" spans="1:16" s="61" customFormat="1" ht="12.75" customHeight="1">
      <c r="A95" s="335" t="s">
        <v>282</v>
      </c>
      <c r="B95" s="341">
        <v>0</v>
      </c>
      <c r="C95" s="326">
        <v>0</v>
      </c>
      <c r="D95" s="326">
        <v>0</v>
      </c>
      <c r="E95" s="326">
        <v>0</v>
      </c>
      <c r="F95" s="326">
        <v>0</v>
      </c>
      <c r="G95" s="326">
        <v>0</v>
      </c>
      <c r="H95" s="326">
        <v>0</v>
      </c>
      <c r="I95" s="326">
        <v>0</v>
      </c>
      <c r="J95" s="326">
        <v>0</v>
      </c>
      <c r="K95" s="326">
        <v>0</v>
      </c>
      <c r="L95" s="326">
        <v>0</v>
      </c>
      <c r="M95" s="341">
        <f t="shared" si="5"/>
        <v>0</v>
      </c>
      <c r="N95" s="379">
        <f t="shared" si="6"/>
        <v>0</v>
      </c>
      <c r="P95" s="341">
        <v>0</v>
      </c>
    </row>
    <row r="96" spans="1:16" s="61" customFormat="1" ht="12.75" customHeight="1">
      <c r="A96" s="335" t="s">
        <v>501</v>
      </c>
      <c r="B96" s="341">
        <v>0</v>
      </c>
      <c r="C96" s="326">
        <v>0</v>
      </c>
      <c r="D96" s="326">
        <v>0</v>
      </c>
      <c r="E96" s="326">
        <v>0</v>
      </c>
      <c r="F96" s="326">
        <v>0</v>
      </c>
      <c r="G96" s="326">
        <v>0</v>
      </c>
      <c r="H96" s="326">
        <v>0</v>
      </c>
      <c r="I96" s="326">
        <v>0</v>
      </c>
      <c r="J96" s="326">
        <v>0</v>
      </c>
      <c r="K96" s="326">
        <v>0</v>
      </c>
      <c r="L96" s="326">
        <v>0</v>
      </c>
      <c r="M96" s="341">
        <f t="shared" si="5"/>
        <v>0</v>
      </c>
      <c r="N96" s="379">
        <f t="shared" si="6"/>
        <v>0</v>
      </c>
      <c r="P96" s="341">
        <v>0</v>
      </c>
    </row>
    <row r="97" spans="1:16" s="61" customFormat="1" ht="12.75" customHeight="1">
      <c r="A97" s="335" t="s">
        <v>315</v>
      </c>
      <c r="B97" s="341">
        <v>65.037419</v>
      </c>
      <c r="C97" s="326">
        <v>8.4052900000000008</v>
      </c>
      <c r="D97" s="326">
        <v>0</v>
      </c>
      <c r="E97" s="326">
        <v>0</v>
      </c>
      <c r="F97" s="326">
        <v>0</v>
      </c>
      <c r="G97" s="326">
        <v>0</v>
      </c>
      <c r="H97" s="326">
        <v>0</v>
      </c>
      <c r="I97" s="326">
        <v>4.8984100000000002</v>
      </c>
      <c r="J97" s="326">
        <v>1.3666940000000001</v>
      </c>
      <c r="K97" s="326">
        <v>0</v>
      </c>
      <c r="L97" s="326">
        <v>0</v>
      </c>
      <c r="M97" s="341">
        <f t="shared" si="5"/>
        <v>14.670394000000002</v>
      </c>
      <c r="N97" s="379">
        <f t="shared" si="6"/>
        <v>79.707813000000002</v>
      </c>
      <c r="P97" s="341">
        <v>0</v>
      </c>
    </row>
    <row r="98" spans="1:16" s="61" customFormat="1" ht="12.75" customHeight="1">
      <c r="A98" s="335" t="s">
        <v>320</v>
      </c>
      <c r="B98" s="341">
        <v>648.47160199999996</v>
      </c>
      <c r="C98" s="326">
        <v>79.801759000000004</v>
      </c>
      <c r="D98" s="326">
        <v>0</v>
      </c>
      <c r="E98" s="326">
        <v>0</v>
      </c>
      <c r="F98" s="326">
        <v>0</v>
      </c>
      <c r="G98" s="326">
        <v>0</v>
      </c>
      <c r="H98" s="326">
        <v>0.41162599999999999</v>
      </c>
      <c r="I98" s="326">
        <v>0.189334</v>
      </c>
      <c r="J98" s="326">
        <v>1.594805</v>
      </c>
      <c r="K98" s="326">
        <v>0</v>
      </c>
      <c r="L98" s="326">
        <v>2.5162E-2</v>
      </c>
      <c r="M98" s="341">
        <f t="shared" si="5"/>
        <v>82.022685999999993</v>
      </c>
      <c r="N98" s="379">
        <f t="shared" si="6"/>
        <v>730.49428799999998</v>
      </c>
      <c r="P98" s="341">
        <v>0</v>
      </c>
    </row>
    <row r="99" spans="1:16" s="61" customFormat="1" ht="12.75" customHeight="1">
      <c r="A99" s="335" t="s">
        <v>311</v>
      </c>
      <c r="B99" s="341">
        <v>6.6836000000000007E-2</v>
      </c>
      <c r="C99" s="326">
        <v>0</v>
      </c>
      <c r="D99" s="326">
        <v>0</v>
      </c>
      <c r="E99" s="326">
        <v>0</v>
      </c>
      <c r="F99" s="326">
        <v>0.5081</v>
      </c>
      <c r="G99" s="326">
        <v>0</v>
      </c>
      <c r="H99" s="326">
        <v>7.7024929999999996</v>
      </c>
      <c r="I99" s="326">
        <v>2.3200999999999999E-2</v>
      </c>
      <c r="J99" s="326">
        <v>0.35227199999999997</v>
      </c>
      <c r="K99" s="326">
        <v>0</v>
      </c>
      <c r="L99" s="326">
        <v>0</v>
      </c>
      <c r="M99" s="341">
        <f t="shared" si="5"/>
        <v>8.5860659999999989</v>
      </c>
      <c r="N99" s="379">
        <f t="shared" si="6"/>
        <v>8.6529019999999992</v>
      </c>
      <c r="P99" s="341">
        <v>0</v>
      </c>
    </row>
    <row r="100" spans="1:16" s="61" customFormat="1" ht="12.75" customHeight="1">
      <c r="A100" s="335" t="s">
        <v>366</v>
      </c>
      <c r="B100" s="341">
        <v>0</v>
      </c>
      <c r="C100" s="326">
        <v>0</v>
      </c>
      <c r="D100" s="326">
        <v>0</v>
      </c>
      <c r="E100" s="326">
        <v>0</v>
      </c>
      <c r="F100" s="326">
        <v>0</v>
      </c>
      <c r="G100" s="326">
        <v>0</v>
      </c>
      <c r="H100" s="326">
        <v>0</v>
      </c>
      <c r="I100" s="326">
        <v>0</v>
      </c>
      <c r="J100" s="326">
        <v>0</v>
      </c>
      <c r="K100" s="326">
        <v>0</v>
      </c>
      <c r="L100" s="326">
        <v>0</v>
      </c>
      <c r="M100" s="341">
        <f t="shared" si="5"/>
        <v>0</v>
      </c>
      <c r="N100" s="379">
        <f t="shared" si="6"/>
        <v>0</v>
      </c>
      <c r="P100" s="341">
        <v>0</v>
      </c>
    </row>
    <row r="101" spans="1:16" s="61" customFormat="1" ht="12.75" customHeight="1">
      <c r="A101" s="335" t="s">
        <v>502</v>
      </c>
      <c r="B101" s="341">
        <v>0</v>
      </c>
      <c r="C101" s="326">
        <v>0</v>
      </c>
      <c r="D101" s="326">
        <v>0</v>
      </c>
      <c r="E101" s="326">
        <v>0</v>
      </c>
      <c r="F101" s="326">
        <v>0</v>
      </c>
      <c r="G101" s="326">
        <v>0</v>
      </c>
      <c r="H101" s="326">
        <v>0</v>
      </c>
      <c r="I101" s="326">
        <v>0</v>
      </c>
      <c r="J101" s="326">
        <v>0</v>
      </c>
      <c r="K101" s="326">
        <v>0</v>
      </c>
      <c r="L101" s="326">
        <v>0</v>
      </c>
      <c r="M101" s="341">
        <f t="shared" si="5"/>
        <v>0</v>
      </c>
      <c r="N101" s="379">
        <f t="shared" si="6"/>
        <v>0</v>
      </c>
      <c r="P101" s="341">
        <v>0</v>
      </c>
    </row>
    <row r="102" spans="1:16" s="61" customFormat="1" ht="12.75" customHeight="1">
      <c r="A102" s="335" t="s">
        <v>205</v>
      </c>
      <c r="B102" s="341">
        <v>0</v>
      </c>
      <c r="C102" s="326">
        <v>0</v>
      </c>
      <c r="D102" s="326">
        <v>0</v>
      </c>
      <c r="E102" s="326">
        <v>0</v>
      </c>
      <c r="F102" s="326">
        <v>0</v>
      </c>
      <c r="G102" s="326">
        <v>0</v>
      </c>
      <c r="H102" s="326">
        <v>0</v>
      </c>
      <c r="I102" s="326">
        <v>0</v>
      </c>
      <c r="J102" s="326">
        <v>7.6205999999999996E-2</v>
      </c>
      <c r="K102" s="326">
        <v>0</v>
      </c>
      <c r="L102" s="326">
        <v>0</v>
      </c>
      <c r="M102" s="341">
        <f t="shared" si="5"/>
        <v>7.6205999999999996E-2</v>
      </c>
      <c r="N102" s="379">
        <f t="shared" si="6"/>
        <v>7.6205999999999996E-2</v>
      </c>
      <c r="P102" s="341">
        <v>0</v>
      </c>
    </row>
    <row r="103" spans="1:16" s="61" customFormat="1" ht="12.75" customHeight="1">
      <c r="A103" s="335" t="s">
        <v>191</v>
      </c>
      <c r="B103" s="341">
        <v>0</v>
      </c>
      <c r="C103" s="326">
        <v>0</v>
      </c>
      <c r="D103" s="326">
        <v>0</v>
      </c>
      <c r="E103" s="326">
        <v>0</v>
      </c>
      <c r="F103" s="326">
        <v>0</v>
      </c>
      <c r="G103" s="326">
        <v>0</v>
      </c>
      <c r="H103" s="326">
        <v>0</v>
      </c>
      <c r="I103" s="326">
        <v>0</v>
      </c>
      <c r="J103" s="326">
        <v>0</v>
      </c>
      <c r="K103" s="326">
        <v>0</v>
      </c>
      <c r="L103" s="326">
        <v>2.2799999999999999E-3</v>
      </c>
      <c r="M103" s="341">
        <f t="shared" si="5"/>
        <v>2.2799999999999999E-3</v>
      </c>
      <c r="N103" s="379">
        <f t="shared" si="6"/>
        <v>2.2799999999999999E-3</v>
      </c>
      <c r="P103" s="341">
        <v>0</v>
      </c>
    </row>
    <row r="104" spans="1:16" s="61" customFormat="1" ht="12.75" customHeight="1">
      <c r="A104" s="335" t="s">
        <v>192</v>
      </c>
      <c r="B104" s="341">
        <v>0</v>
      </c>
      <c r="C104" s="326">
        <v>0</v>
      </c>
      <c r="D104" s="326">
        <v>0</v>
      </c>
      <c r="E104" s="326">
        <v>0</v>
      </c>
      <c r="F104" s="326">
        <v>0</v>
      </c>
      <c r="G104" s="326">
        <v>0</v>
      </c>
      <c r="H104" s="326">
        <v>0</v>
      </c>
      <c r="I104" s="326">
        <v>0</v>
      </c>
      <c r="J104" s="326">
        <v>4.8408E-2</v>
      </c>
      <c r="K104" s="326">
        <v>0</v>
      </c>
      <c r="L104" s="326">
        <v>5.0000000000000004E-6</v>
      </c>
      <c r="M104" s="341">
        <f t="shared" si="5"/>
        <v>4.8412999999999998E-2</v>
      </c>
      <c r="N104" s="379">
        <f t="shared" si="6"/>
        <v>4.8412999999999998E-2</v>
      </c>
      <c r="P104" s="341">
        <v>0</v>
      </c>
    </row>
    <row r="105" spans="1:16" s="61" customFormat="1" ht="12.75" customHeight="1">
      <c r="A105" s="335" t="s">
        <v>503</v>
      </c>
      <c r="B105" s="341">
        <v>0</v>
      </c>
      <c r="C105" s="326">
        <v>0</v>
      </c>
      <c r="D105" s="326">
        <v>0</v>
      </c>
      <c r="E105" s="326">
        <v>0</v>
      </c>
      <c r="F105" s="326">
        <v>0</v>
      </c>
      <c r="G105" s="326">
        <v>0</v>
      </c>
      <c r="H105" s="326">
        <v>0</v>
      </c>
      <c r="I105" s="326">
        <v>0</v>
      </c>
      <c r="J105" s="326">
        <v>0</v>
      </c>
      <c r="K105" s="326">
        <v>0</v>
      </c>
      <c r="L105" s="326">
        <v>0</v>
      </c>
      <c r="M105" s="341">
        <f t="shared" si="5"/>
        <v>0</v>
      </c>
      <c r="N105" s="379">
        <f t="shared" si="6"/>
        <v>0</v>
      </c>
      <c r="P105" s="341">
        <v>0</v>
      </c>
    </row>
    <row r="106" spans="1:16" s="61" customFormat="1" ht="12.75" customHeight="1">
      <c r="A106" s="335" t="s">
        <v>193</v>
      </c>
      <c r="B106" s="341">
        <v>300.57672200000002</v>
      </c>
      <c r="C106" s="326">
        <v>160.884647</v>
      </c>
      <c r="D106" s="326">
        <v>7.1469999999999997E-3</v>
      </c>
      <c r="E106" s="326">
        <v>0</v>
      </c>
      <c r="F106" s="326">
        <v>0</v>
      </c>
      <c r="G106" s="326">
        <v>0</v>
      </c>
      <c r="H106" s="326">
        <v>0</v>
      </c>
      <c r="I106" s="326">
        <v>0</v>
      </c>
      <c r="J106" s="326">
        <v>0.76748700000000003</v>
      </c>
      <c r="K106" s="326">
        <v>0</v>
      </c>
      <c r="L106" s="326">
        <v>35.194982000000003</v>
      </c>
      <c r="M106" s="341">
        <f t="shared" si="5"/>
        <v>196.854263</v>
      </c>
      <c r="N106" s="379">
        <f t="shared" si="6"/>
        <v>497.43098500000002</v>
      </c>
      <c r="P106" s="341">
        <v>0</v>
      </c>
    </row>
    <row r="107" spans="1:16" s="61" customFormat="1" ht="12.75" customHeight="1">
      <c r="A107" s="335" t="s">
        <v>504</v>
      </c>
      <c r="B107" s="341">
        <v>0</v>
      </c>
      <c r="C107" s="326">
        <v>0</v>
      </c>
      <c r="D107" s="326">
        <v>0</v>
      </c>
      <c r="E107" s="326">
        <v>0</v>
      </c>
      <c r="F107" s="326">
        <v>0</v>
      </c>
      <c r="G107" s="326">
        <v>0</v>
      </c>
      <c r="H107" s="326">
        <v>0</v>
      </c>
      <c r="I107" s="326">
        <v>0</v>
      </c>
      <c r="J107" s="326">
        <v>9.6439999999999998E-3</v>
      </c>
      <c r="K107" s="326">
        <v>0</v>
      </c>
      <c r="L107" s="326">
        <v>0</v>
      </c>
      <c r="M107" s="341">
        <f t="shared" si="5"/>
        <v>9.6439999999999998E-3</v>
      </c>
      <c r="N107" s="379">
        <f t="shared" si="6"/>
        <v>9.6439999999999998E-3</v>
      </c>
      <c r="P107" s="341">
        <v>0</v>
      </c>
    </row>
    <row r="108" spans="1:16" s="61" customFormat="1" ht="12.75" customHeight="1">
      <c r="A108" s="335" t="s">
        <v>365</v>
      </c>
      <c r="B108" s="341">
        <v>0</v>
      </c>
      <c r="C108" s="326">
        <v>0</v>
      </c>
      <c r="D108" s="326">
        <v>0</v>
      </c>
      <c r="E108" s="326">
        <v>0</v>
      </c>
      <c r="F108" s="326">
        <v>0</v>
      </c>
      <c r="G108" s="326">
        <v>0</v>
      </c>
      <c r="H108" s="326">
        <v>0</v>
      </c>
      <c r="I108" s="326">
        <v>0</v>
      </c>
      <c r="J108" s="326">
        <v>0</v>
      </c>
      <c r="K108" s="326">
        <v>0</v>
      </c>
      <c r="L108" s="326">
        <v>0</v>
      </c>
      <c r="M108" s="341">
        <f t="shared" si="5"/>
        <v>0</v>
      </c>
      <c r="N108" s="379">
        <f t="shared" si="6"/>
        <v>0</v>
      </c>
      <c r="P108" s="341">
        <v>0</v>
      </c>
    </row>
    <row r="109" spans="1:16" s="61" customFormat="1" ht="12.75" customHeight="1">
      <c r="A109" s="335" t="s">
        <v>364</v>
      </c>
      <c r="B109" s="341">
        <v>0</v>
      </c>
      <c r="C109" s="326">
        <v>0</v>
      </c>
      <c r="D109" s="326">
        <v>0</v>
      </c>
      <c r="E109" s="326">
        <v>0</v>
      </c>
      <c r="F109" s="326">
        <v>0</v>
      </c>
      <c r="G109" s="326">
        <v>0</v>
      </c>
      <c r="H109" s="326">
        <v>0</v>
      </c>
      <c r="I109" s="326">
        <v>0</v>
      </c>
      <c r="J109" s="326">
        <v>1.1950000000000001E-3</v>
      </c>
      <c r="K109" s="326">
        <v>0</v>
      </c>
      <c r="L109" s="326">
        <v>0</v>
      </c>
      <c r="M109" s="341">
        <f t="shared" si="5"/>
        <v>1.1950000000000001E-3</v>
      </c>
      <c r="N109" s="379">
        <f t="shared" si="6"/>
        <v>1.1950000000000001E-3</v>
      </c>
      <c r="P109" s="341">
        <v>0</v>
      </c>
    </row>
    <row r="110" spans="1:16" s="61" customFormat="1" ht="12.75" customHeight="1">
      <c r="A110" s="335" t="s">
        <v>357</v>
      </c>
      <c r="B110" s="341">
        <v>4.5887999999999998E-2</v>
      </c>
      <c r="C110" s="326">
        <v>0</v>
      </c>
      <c r="D110" s="326">
        <v>0</v>
      </c>
      <c r="E110" s="326">
        <v>0</v>
      </c>
      <c r="F110" s="326">
        <v>0</v>
      </c>
      <c r="G110" s="326">
        <v>0</v>
      </c>
      <c r="H110" s="326">
        <v>0</v>
      </c>
      <c r="I110" s="326">
        <v>0</v>
      </c>
      <c r="J110" s="326">
        <v>3.6178000000000002E-2</v>
      </c>
      <c r="K110" s="326">
        <v>0</v>
      </c>
      <c r="L110" s="326">
        <v>0</v>
      </c>
      <c r="M110" s="341">
        <f t="shared" si="5"/>
        <v>3.6178000000000002E-2</v>
      </c>
      <c r="N110" s="379">
        <f t="shared" si="6"/>
        <v>8.2066E-2</v>
      </c>
      <c r="P110" s="341">
        <v>0</v>
      </c>
    </row>
    <row r="111" spans="1:16" s="61" customFormat="1" ht="12.75" customHeight="1">
      <c r="A111" s="335" t="s">
        <v>375</v>
      </c>
      <c r="B111" s="341">
        <v>693.987257</v>
      </c>
      <c r="C111" s="326">
        <v>28.790022</v>
      </c>
      <c r="D111" s="326">
        <v>0</v>
      </c>
      <c r="E111" s="326">
        <v>0</v>
      </c>
      <c r="F111" s="326">
        <v>0</v>
      </c>
      <c r="G111" s="326">
        <v>0</v>
      </c>
      <c r="H111" s="326">
        <v>0</v>
      </c>
      <c r="I111" s="326">
        <v>0</v>
      </c>
      <c r="J111" s="326">
        <v>2.2674029999999998</v>
      </c>
      <c r="K111" s="326">
        <v>2.2117000000000001E-2</v>
      </c>
      <c r="L111" s="326">
        <v>5.5317150000000002</v>
      </c>
      <c r="M111" s="341">
        <f t="shared" si="5"/>
        <v>36.611257000000002</v>
      </c>
      <c r="N111" s="379">
        <f t="shared" si="6"/>
        <v>730.59851400000002</v>
      </c>
      <c r="P111" s="341">
        <v>0</v>
      </c>
    </row>
    <row r="112" spans="1:16" s="61" customFormat="1" ht="12.75" customHeight="1">
      <c r="A112" s="335" t="s">
        <v>340</v>
      </c>
      <c r="B112" s="341">
        <v>0</v>
      </c>
      <c r="C112" s="326">
        <v>0</v>
      </c>
      <c r="D112" s="326">
        <v>0</v>
      </c>
      <c r="E112" s="326">
        <v>0</v>
      </c>
      <c r="F112" s="326">
        <v>0</v>
      </c>
      <c r="G112" s="326">
        <v>0</v>
      </c>
      <c r="H112" s="326">
        <v>0</v>
      </c>
      <c r="I112" s="326">
        <v>0</v>
      </c>
      <c r="J112" s="326">
        <v>0</v>
      </c>
      <c r="K112" s="326">
        <v>0</v>
      </c>
      <c r="L112" s="326">
        <v>0</v>
      </c>
      <c r="M112" s="341">
        <f t="shared" si="5"/>
        <v>0</v>
      </c>
      <c r="N112" s="379">
        <f t="shared" si="6"/>
        <v>0</v>
      </c>
      <c r="P112" s="341">
        <v>0</v>
      </c>
    </row>
    <row r="113" spans="1:16" s="61" customFormat="1" ht="12.75" customHeight="1">
      <c r="A113" s="335" t="s">
        <v>459</v>
      </c>
      <c r="B113" s="341">
        <v>0</v>
      </c>
      <c r="C113" s="326">
        <v>0</v>
      </c>
      <c r="D113" s="326">
        <v>0</v>
      </c>
      <c r="E113" s="326">
        <v>0</v>
      </c>
      <c r="F113" s="326">
        <v>0</v>
      </c>
      <c r="G113" s="326">
        <v>0</v>
      </c>
      <c r="H113" s="326">
        <v>0</v>
      </c>
      <c r="I113" s="326">
        <v>0</v>
      </c>
      <c r="J113" s="326">
        <v>0</v>
      </c>
      <c r="K113" s="326">
        <v>0</v>
      </c>
      <c r="L113" s="326">
        <v>0</v>
      </c>
      <c r="M113" s="341">
        <f t="shared" si="5"/>
        <v>0</v>
      </c>
      <c r="N113" s="379">
        <f t="shared" si="6"/>
        <v>0</v>
      </c>
      <c r="P113" s="341">
        <v>0</v>
      </c>
    </row>
    <row r="114" spans="1:16" s="61" customFormat="1" ht="12.75" customHeight="1">
      <c r="A114" s="335" t="s">
        <v>358</v>
      </c>
      <c r="B114" s="341">
        <v>4.8609999999999999E-3</v>
      </c>
      <c r="C114" s="326">
        <v>0</v>
      </c>
      <c r="D114" s="326">
        <v>0</v>
      </c>
      <c r="E114" s="326">
        <v>0</v>
      </c>
      <c r="F114" s="326">
        <v>0</v>
      </c>
      <c r="G114" s="326">
        <v>0</v>
      </c>
      <c r="H114" s="326">
        <v>0</v>
      </c>
      <c r="I114" s="326">
        <v>0</v>
      </c>
      <c r="J114" s="326">
        <v>3.8995000000000002E-2</v>
      </c>
      <c r="K114" s="326">
        <v>0</v>
      </c>
      <c r="L114" s="326">
        <v>0</v>
      </c>
      <c r="M114" s="341">
        <f t="shared" si="5"/>
        <v>3.8995000000000002E-2</v>
      </c>
      <c r="N114" s="379">
        <f t="shared" si="6"/>
        <v>4.3855999999999999E-2</v>
      </c>
      <c r="P114" s="341">
        <v>0</v>
      </c>
    </row>
    <row r="115" spans="1:16" s="61" customFormat="1" ht="12.75" customHeight="1">
      <c r="A115" s="335" t="s">
        <v>206</v>
      </c>
      <c r="B115" s="341">
        <v>0</v>
      </c>
      <c r="C115" s="326">
        <v>0</v>
      </c>
      <c r="D115" s="326">
        <v>0</v>
      </c>
      <c r="E115" s="326">
        <v>0</v>
      </c>
      <c r="F115" s="326">
        <v>0</v>
      </c>
      <c r="G115" s="326">
        <v>0</v>
      </c>
      <c r="H115" s="326">
        <v>0</v>
      </c>
      <c r="I115" s="326">
        <v>0</v>
      </c>
      <c r="J115" s="326">
        <v>0</v>
      </c>
      <c r="K115" s="326">
        <v>0</v>
      </c>
      <c r="L115" s="326">
        <v>0</v>
      </c>
      <c r="M115" s="341">
        <f t="shared" si="5"/>
        <v>0</v>
      </c>
      <c r="N115" s="379">
        <f t="shared" si="6"/>
        <v>0</v>
      </c>
      <c r="P115" s="341">
        <v>0</v>
      </c>
    </row>
    <row r="116" spans="1:16" s="61" customFormat="1" ht="12.75" customHeight="1">
      <c r="A116" s="335" t="s">
        <v>405</v>
      </c>
      <c r="B116" s="341">
        <v>0</v>
      </c>
      <c r="C116" s="326">
        <v>0</v>
      </c>
      <c r="D116" s="326">
        <v>0</v>
      </c>
      <c r="E116" s="326">
        <v>0</v>
      </c>
      <c r="F116" s="326">
        <v>0</v>
      </c>
      <c r="G116" s="326">
        <v>0</v>
      </c>
      <c r="H116" s="326">
        <v>0</v>
      </c>
      <c r="I116" s="326">
        <v>0</v>
      </c>
      <c r="J116" s="326">
        <v>2.9239999999999999E-3</v>
      </c>
      <c r="K116" s="326">
        <v>0</v>
      </c>
      <c r="L116" s="326">
        <v>0</v>
      </c>
      <c r="M116" s="341">
        <f t="shared" si="5"/>
        <v>2.9239999999999999E-3</v>
      </c>
      <c r="N116" s="379">
        <f t="shared" si="6"/>
        <v>2.9239999999999999E-3</v>
      </c>
      <c r="P116" s="341">
        <v>0</v>
      </c>
    </row>
    <row r="117" spans="1:16" s="61" customFormat="1" ht="12.75" customHeight="1">
      <c r="A117" s="335" t="s">
        <v>505</v>
      </c>
      <c r="B117" s="341">
        <v>0</v>
      </c>
      <c r="C117" s="326">
        <v>0</v>
      </c>
      <c r="D117" s="326">
        <v>0</v>
      </c>
      <c r="E117" s="326">
        <v>0</v>
      </c>
      <c r="F117" s="326">
        <v>0</v>
      </c>
      <c r="G117" s="326">
        <v>0</v>
      </c>
      <c r="H117" s="326">
        <v>0</v>
      </c>
      <c r="I117" s="326">
        <v>0</v>
      </c>
      <c r="J117" s="326">
        <v>0</v>
      </c>
      <c r="K117" s="326">
        <v>0</v>
      </c>
      <c r="L117" s="326">
        <v>0</v>
      </c>
      <c r="M117" s="341">
        <f t="shared" si="5"/>
        <v>0</v>
      </c>
      <c r="N117" s="379">
        <f t="shared" si="6"/>
        <v>0</v>
      </c>
      <c r="P117" s="341">
        <v>0</v>
      </c>
    </row>
    <row r="118" spans="1:16" s="61" customFormat="1" ht="12.75" customHeight="1">
      <c r="A118" s="335" t="s">
        <v>455</v>
      </c>
      <c r="B118" s="341">
        <v>0</v>
      </c>
      <c r="C118" s="326">
        <v>0</v>
      </c>
      <c r="D118" s="326">
        <v>0</v>
      </c>
      <c r="E118" s="326">
        <v>0</v>
      </c>
      <c r="F118" s="326">
        <v>0</v>
      </c>
      <c r="G118" s="326">
        <v>0</v>
      </c>
      <c r="H118" s="326">
        <v>0</v>
      </c>
      <c r="I118" s="326">
        <v>0</v>
      </c>
      <c r="J118" s="326">
        <v>0</v>
      </c>
      <c r="K118" s="326">
        <v>0</v>
      </c>
      <c r="L118" s="326">
        <v>0</v>
      </c>
      <c r="M118" s="341">
        <f t="shared" si="5"/>
        <v>0</v>
      </c>
      <c r="N118" s="379">
        <f t="shared" si="6"/>
        <v>0</v>
      </c>
      <c r="P118" s="341">
        <v>0</v>
      </c>
    </row>
    <row r="119" spans="1:16" s="61" customFormat="1" ht="12.75" customHeight="1">
      <c r="A119" s="335" t="s">
        <v>431</v>
      </c>
      <c r="B119" s="341">
        <v>0</v>
      </c>
      <c r="C119" s="326">
        <v>0</v>
      </c>
      <c r="D119" s="326">
        <v>0</v>
      </c>
      <c r="E119" s="326">
        <v>0</v>
      </c>
      <c r="F119" s="326">
        <v>0</v>
      </c>
      <c r="G119" s="326">
        <v>0</v>
      </c>
      <c r="H119" s="326">
        <v>0</v>
      </c>
      <c r="I119" s="326">
        <v>0</v>
      </c>
      <c r="J119" s="326">
        <v>0</v>
      </c>
      <c r="K119" s="326">
        <v>0</v>
      </c>
      <c r="L119" s="326">
        <v>0</v>
      </c>
      <c r="M119" s="341">
        <f t="shared" si="5"/>
        <v>0</v>
      </c>
      <c r="N119" s="379">
        <f t="shared" si="6"/>
        <v>0</v>
      </c>
      <c r="P119" s="341">
        <v>0</v>
      </c>
    </row>
    <row r="120" spans="1:16" s="61" customFormat="1" ht="12.75" customHeight="1">
      <c r="A120" s="335" t="s">
        <v>339</v>
      </c>
      <c r="B120" s="341">
        <v>0</v>
      </c>
      <c r="C120" s="326">
        <v>0</v>
      </c>
      <c r="D120" s="326">
        <v>0</v>
      </c>
      <c r="E120" s="326">
        <v>0</v>
      </c>
      <c r="F120" s="326">
        <v>0</v>
      </c>
      <c r="G120" s="326">
        <v>0</v>
      </c>
      <c r="H120" s="326">
        <v>0</v>
      </c>
      <c r="I120" s="326">
        <v>0</v>
      </c>
      <c r="J120" s="326">
        <v>0</v>
      </c>
      <c r="K120" s="326">
        <v>0</v>
      </c>
      <c r="L120" s="326">
        <v>0</v>
      </c>
      <c r="M120" s="341">
        <f t="shared" si="5"/>
        <v>0</v>
      </c>
      <c r="N120" s="379">
        <f t="shared" si="6"/>
        <v>0</v>
      </c>
      <c r="P120" s="341">
        <v>0</v>
      </c>
    </row>
    <row r="121" spans="1:16" s="61" customFormat="1" ht="12.75" customHeight="1">
      <c r="A121" s="335" t="s">
        <v>281</v>
      </c>
      <c r="B121" s="341">
        <v>0</v>
      </c>
      <c r="C121" s="326">
        <v>0</v>
      </c>
      <c r="D121" s="326">
        <v>0</v>
      </c>
      <c r="E121" s="326">
        <v>0</v>
      </c>
      <c r="F121" s="326">
        <v>0</v>
      </c>
      <c r="G121" s="326">
        <v>0</v>
      </c>
      <c r="H121" s="326">
        <v>0</v>
      </c>
      <c r="I121" s="326">
        <v>0</v>
      </c>
      <c r="J121" s="326">
        <v>0</v>
      </c>
      <c r="K121" s="326">
        <v>0</v>
      </c>
      <c r="L121" s="326">
        <v>0</v>
      </c>
      <c r="M121" s="341">
        <f t="shared" si="5"/>
        <v>0</v>
      </c>
      <c r="N121" s="379">
        <f t="shared" si="6"/>
        <v>0</v>
      </c>
      <c r="P121" s="341">
        <v>0</v>
      </c>
    </row>
    <row r="122" spans="1:16" s="61" customFormat="1" ht="12.75" customHeight="1">
      <c r="A122" s="335" t="s">
        <v>558</v>
      </c>
      <c r="B122" s="341">
        <v>0</v>
      </c>
      <c r="C122" s="326">
        <v>0</v>
      </c>
      <c r="D122" s="326">
        <v>0</v>
      </c>
      <c r="E122" s="326">
        <v>0</v>
      </c>
      <c r="F122" s="326">
        <v>0</v>
      </c>
      <c r="G122" s="326">
        <v>0</v>
      </c>
      <c r="H122" s="326">
        <v>0</v>
      </c>
      <c r="I122" s="326">
        <v>0</v>
      </c>
      <c r="J122" s="326">
        <v>0</v>
      </c>
      <c r="K122" s="326">
        <v>0</v>
      </c>
      <c r="L122" s="326">
        <v>0</v>
      </c>
      <c r="M122" s="341">
        <f t="shared" si="5"/>
        <v>0</v>
      </c>
      <c r="N122" s="379">
        <f t="shared" si="6"/>
        <v>0</v>
      </c>
      <c r="P122" s="341">
        <v>0</v>
      </c>
    </row>
    <row r="123" spans="1:16" s="61" customFormat="1" ht="12.75" customHeight="1">
      <c r="A123" s="335" t="s">
        <v>506</v>
      </c>
      <c r="B123" s="341">
        <v>0</v>
      </c>
      <c r="C123" s="326">
        <v>0</v>
      </c>
      <c r="D123" s="326">
        <v>0</v>
      </c>
      <c r="E123" s="326">
        <v>0</v>
      </c>
      <c r="F123" s="326">
        <v>0</v>
      </c>
      <c r="G123" s="326">
        <v>0</v>
      </c>
      <c r="H123" s="326">
        <v>0</v>
      </c>
      <c r="I123" s="326">
        <v>0</v>
      </c>
      <c r="J123" s="326">
        <v>0</v>
      </c>
      <c r="K123" s="326">
        <v>0</v>
      </c>
      <c r="L123" s="326">
        <v>0</v>
      </c>
      <c r="M123" s="341">
        <f t="shared" si="5"/>
        <v>0</v>
      </c>
      <c r="N123" s="379">
        <f t="shared" si="6"/>
        <v>0</v>
      </c>
      <c r="P123" s="341">
        <v>0</v>
      </c>
    </row>
    <row r="124" spans="1:16" s="61" customFormat="1" ht="12.75" customHeight="1">
      <c r="A124" s="335" t="s">
        <v>507</v>
      </c>
      <c r="B124" s="341">
        <v>0</v>
      </c>
      <c r="C124" s="326">
        <v>0</v>
      </c>
      <c r="D124" s="326">
        <v>0</v>
      </c>
      <c r="E124" s="326">
        <v>0</v>
      </c>
      <c r="F124" s="326">
        <v>0</v>
      </c>
      <c r="G124" s="326">
        <v>0</v>
      </c>
      <c r="H124" s="326">
        <v>0</v>
      </c>
      <c r="I124" s="326">
        <v>0</v>
      </c>
      <c r="J124" s="326">
        <v>0</v>
      </c>
      <c r="K124" s="326">
        <v>0</v>
      </c>
      <c r="L124" s="326">
        <v>0</v>
      </c>
      <c r="M124" s="341">
        <f t="shared" si="5"/>
        <v>0</v>
      </c>
      <c r="N124" s="379">
        <f t="shared" si="6"/>
        <v>0</v>
      </c>
      <c r="P124" s="341">
        <v>0</v>
      </c>
    </row>
    <row r="125" spans="1:16" s="61" customFormat="1" ht="12.75" customHeight="1">
      <c r="A125" s="335" t="s">
        <v>313</v>
      </c>
      <c r="B125" s="341">
        <v>1640.2339979999999</v>
      </c>
      <c r="C125" s="326">
        <v>0.42652099999999998</v>
      </c>
      <c r="D125" s="326">
        <v>0</v>
      </c>
      <c r="E125" s="326">
        <v>0</v>
      </c>
      <c r="F125" s="326">
        <v>0</v>
      </c>
      <c r="G125" s="326">
        <v>0</v>
      </c>
      <c r="H125" s="326">
        <v>0.622085</v>
      </c>
      <c r="I125" s="326">
        <v>71.948352</v>
      </c>
      <c r="J125" s="326">
        <v>29.218572999999999</v>
      </c>
      <c r="K125" s="326">
        <v>5.7296E-2</v>
      </c>
      <c r="L125" s="326">
        <v>0.38112699999999999</v>
      </c>
      <c r="M125" s="341">
        <f t="shared" si="5"/>
        <v>102.653954</v>
      </c>
      <c r="N125" s="379">
        <f t="shared" si="6"/>
        <v>1742.887952</v>
      </c>
      <c r="P125" s="341">
        <v>0</v>
      </c>
    </row>
    <row r="126" spans="1:16" s="61" customFormat="1" ht="12.75" customHeight="1">
      <c r="A126" s="335" t="s">
        <v>409</v>
      </c>
      <c r="B126" s="341">
        <v>0</v>
      </c>
      <c r="C126" s="326">
        <v>0</v>
      </c>
      <c r="D126" s="326">
        <v>0</v>
      </c>
      <c r="E126" s="326">
        <v>0</v>
      </c>
      <c r="F126" s="326">
        <v>0</v>
      </c>
      <c r="G126" s="326">
        <v>0</v>
      </c>
      <c r="H126" s="326">
        <v>0</v>
      </c>
      <c r="I126" s="326">
        <v>0</v>
      </c>
      <c r="J126" s="326">
        <v>0</v>
      </c>
      <c r="K126" s="326">
        <v>0</v>
      </c>
      <c r="L126" s="326">
        <v>0</v>
      </c>
      <c r="M126" s="341">
        <f t="shared" si="5"/>
        <v>0</v>
      </c>
      <c r="N126" s="379">
        <f t="shared" si="6"/>
        <v>0</v>
      </c>
      <c r="P126" s="341">
        <v>0</v>
      </c>
    </row>
    <row r="127" spans="1:16" s="61" customFormat="1" ht="12.75" customHeight="1">
      <c r="A127" s="335" t="s">
        <v>508</v>
      </c>
      <c r="B127" s="341">
        <v>0</v>
      </c>
      <c r="C127" s="326">
        <v>0</v>
      </c>
      <c r="D127" s="326">
        <v>0</v>
      </c>
      <c r="E127" s="326">
        <v>0</v>
      </c>
      <c r="F127" s="326">
        <v>0</v>
      </c>
      <c r="G127" s="326">
        <v>0</v>
      </c>
      <c r="H127" s="326">
        <v>0</v>
      </c>
      <c r="I127" s="326">
        <v>0</v>
      </c>
      <c r="J127" s="326">
        <v>4.4840000000000001E-3</v>
      </c>
      <c r="K127" s="326">
        <v>0</v>
      </c>
      <c r="L127" s="326">
        <v>1.2319999999999999E-2</v>
      </c>
      <c r="M127" s="341">
        <f t="shared" si="5"/>
        <v>1.6803999999999999E-2</v>
      </c>
      <c r="N127" s="379">
        <f t="shared" si="6"/>
        <v>1.6803999999999999E-2</v>
      </c>
      <c r="P127" s="341">
        <v>0</v>
      </c>
    </row>
    <row r="128" spans="1:16" s="61" customFormat="1" ht="12.75" customHeight="1">
      <c r="A128" s="335" t="s">
        <v>331</v>
      </c>
      <c r="B128" s="341">
        <v>0</v>
      </c>
      <c r="C128" s="326">
        <v>0</v>
      </c>
      <c r="D128" s="326">
        <v>0</v>
      </c>
      <c r="E128" s="326">
        <v>0</v>
      </c>
      <c r="F128" s="326">
        <v>0</v>
      </c>
      <c r="G128" s="326">
        <v>0</v>
      </c>
      <c r="H128" s="326">
        <v>0</v>
      </c>
      <c r="I128" s="326">
        <v>0</v>
      </c>
      <c r="J128" s="326">
        <v>0</v>
      </c>
      <c r="K128" s="326">
        <v>0</v>
      </c>
      <c r="L128" s="326">
        <v>0</v>
      </c>
      <c r="M128" s="341">
        <f t="shared" si="5"/>
        <v>0</v>
      </c>
      <c r="N128" s="379">
        <f t="shared" si="6"/>
        <v>0</v>
      </c>
      <c r="P128" s="341">
        <v>0</v>
      </c>
    </row>
    <row r="129" spans="1:16" s="61" customFormat="1" ht="12.75" customHeight="1">
      <c r="A129" s="335" t="s">
        <v>404</v>
      </c>
      <c r="B129" s="341">
        <v>4.1943000000000001E-2</v>
      </c>
      <c r="C129" s="326">
        <v>0</v>
      </c>
      <c r="D129" s="326">
        <v>0</v>
      </c>
      <c r="E129" s="326">
        <v>0</v>
      </c>
      <c r="F129" s="326">
        <v>0</v>
      </c>
      <c r="G129" s="326">
        <v>0</v>
      </c>
      <c r="H129" s="326">
        <v>0</v>
      </c>
      <c r="I129" s="326">
        <v>0</v>
      </c>
      <c r="J129" s="326">
        <v>4.0647999999999997E-2</v>
      </c>
      <c r="K129" s="326">
        <v>0</v>
      </c>
      <c r="L129" s="326">
        <v>2.0159E-2</v>
      </c>
      <c r="M129" s="341">
        <f t="shared" si="5"/>
        <v>6.0807E-2</v>
      </c>
      <c r="N129" s="379">
        <f t="shared" si="6"/>
        <v>0.10275000000000001</v>
      </c>
      <c r="P129" s="341">
        <v>0</v>
      </c>
    </row>
    <row r="130" spans="1:16" s="61" customFormat="1" ht="12.75" customHeight="1">
      <c r="A130" s="335" t="s">
        <v>412</v>
      </c>
      <c r="B130" s="341">
        <v>0</v>
      </c>
      <c r="C130" s="326">
        <v>0</v>
      </c>
      <c r="D130" s="326">
        <v>0</v>
      </c>
      <c r="E130" s="326">
        <v>0</v>
      </c>
      <c r="F130" s="326">
        <v>0</v>
      </c>
      <c r="G130" s="326">
        <v>0</v>
      </c>
      <c r="H130" s="326">
        <v>0</v>
      </c>
      <c r="I130" s="326">
        <v>0</v>
      </c>
      <c r="J130" s="326">
        <v>8.3700000000000007E-3</v>
      </c>
      <c r="K130" s="326">
        <v>0</v>
      </c>
      <c r="L130" s="326">
        <v>0</v>
      </c>
      <c r="M130" s="341">
        <f t="shared" si="5"/>
        <v>8.3700000000000007E-3</v>
      </c>
      <c r="N130" s="379">
        <f t="shared" si="6"/>
        <v>8.3700000000000007E-3</v>
      </c>
      <c r="P130" s="341">
        <v>0</v>
      </c>
    </row>
    <row r="131" spans="1:16" s="61" customFormat="1" ht="12.75" customHeight="1">
      <c r="A131" s="335" t="s">
        <v>408</v>
      </c>
      <c r="B131" s="341">
        <v>0</v>
      </c>
      <c r="C131" s="326">
        <v>0</v>
      </c>
      <c r="D131" s="326">
        <v>0</v>
      </c>
      <c r="E131" s="326">
        <v>0</v>
      </c>
      <c r="F131" s="326">
        <v>0</v>
      </c>
      <c r="G131" s="326">
        <v>0</v>
      </c>
      <c r="H131" s="326">
        <v>0</v>
      </c>
      <c r="I131" s="326">
        <v>0</v>
      </c>
      <c r="J131" s="326">
        <v>0</v>
      </c>
      <c r="K131" s="326">
        <v>0</v>
      </c>
      <c r="L131" s="326">
        <v>1.3090000000000001E-3</v>
      </c>
      <c r="M131" s="341">
        <f t="shared" si="5"/>
        <v>1.3090000000000001E-3</v>
      </c>
      <c r="N131" s="379">
        <f t="shared" si="6"/>
        <v>1.3090000000000001E-3</v>
      </c>
      <c r="P131" s="341">
        <v>0</v>
      </c>
    </row>
    <row r="132" spans="1:16" s="61" customFormat="1" ht="12.75" customHeight="1">
      <c r="A132" s="335" t="s">
        <v>207</v>
      </c>
      <c r="B132" s="341">
        <v>0</v>
      </c>
      <c r="C132" s="326">
        <v>0</v>
      </c>
      <c r="D132" s="326">
        <v>0</v>
      </c>
      <c r="E132" s="326">
        <v>0</v>
      </c>
      <c r="F132" s="326">
        <v>0</v>
      </c>
      <c r="G132" s="326">
        <v>0</v>
      </c>
      <c r="H132" s="326">
        <v>0</v>
      </c>
      <c r="I132" s="326">
        <v>5.8630000000000002E-3</v>
      </c>
      <c r="J132" s="326">
        <v>0</v>
      </c>
      <c r="K132" s="326">
        <v>0</v>
      </c>
      <c r="L132" s="326">
        <v>0</v>
      </c>
      <c r="M132" s="341">
        <f t="shared" si="5"/>
        <v>5.8630000000000002E-3</v>
      </c>
      <c r="N132" s="379">
        <f t="shared" si="6"/>
        <v>5.8630000000000002E-3</v>
      </c>
      <c r="P132" s="341">
        <v>0</v>
      </c>
    </row>
    <row r="133" spans="1:16" s="61" customFormat="1" ht="12.75" customHeight="1">
      <c r="A133" s="335" t="s">
        <v>509</v>
      </c>
      <c r="B133" s="341">
        <v>0</v>
      </c>
      <c r="C133" s="326">
        <v>0</v>
      </c>
      <c r="D133" s="326">
        <v>0</v>
      </c>
      <c r="E133" s="326">
        <v>0</v>
      </c>
      <c r="F133" s="326">
        <v>0</v>
      </c>
      <c r="G133" s="326">
        <v>0</v>
      </c>
      <c r="H133" s="326">
        <v>0</v>
      </c>
      <c r="I133" s="326">
        <v>0</v>
      </c>
      <c r="J133" s="326">
        <v>0</v>
      </c>
      <c r="K133" s="326">
        <v>0</v>
      </c>
      <c r="L133" s="326">
        <v>0</v>
      </c>
      <c r="M133" s="341">
        <f t="shared" si="5"/>
        <v>0</v>
      </c>
      <c r="N133" s="379">
        <f t="shared" si="6"/>
        <v>0</v>
      </c>
      <c r="P133" s="341">
        <v>0</v>
      </c>
    </row>
    <row r="134" spans="1:16" ht="12.75" customHeight="1">
      <c r="A134" s="335" t="s">
        <v>510</v>
      </c>
      <c r="B134" s="341">
        <v>0</v>
      </c>
      <c r="C134" s="326">
        <v>0</v>
      </c>
      <c r="D134" s="326">
        <v>0</v>
      </c>
      <c r="E134" s="326">
        <v>0</v>
      </c>
      <c r="F134" s="326">
        <v>0</v>
      </c>
      <c r="G134" s="326">
        <v>0</v>
      </c>
      <c r="H134" s="326">
        <v>0</v>
      </c>
      <c r="I134" s="326">
        <v>0</v>
      </c>
      <c r="J134" s="326">
        <v>0</v>
      </c>
      <c r="K134" s="326">
        <v>0</v>
      </c>
      <c r="L134" s="326">
        <v>0</v>
      </c>
      <c r="M134" s="341">
        <f t="shared" si="5"/>
        <v>0</v>
      </c>
      <c r="N134" s="379">
        <f t="shared" si="6"/>
        <v>0</v>
      </c>
      <c r="P134" s="341">
        <v>0</v>
      </c>
    </row>
    <row r="135" spans="1:16" ht="12.75" customHeight="1">
      <c r="A135" s="335" t="s">
        <v>402</v>
      </c>
      <c r="B135" s="341">
        <v>4.2630000000000003E-3</v>
      </c>
      <c r="C135" s="326">
        <v>0</v>
      </c>
      <c r="D135" s="326">
        <v>0</v>
      </c>
      <c r="E135" s="326">
        <v>0</v>
      </c>
      <c r="F135" s="326">
        <v>0</v>
      </c>
      <c r="G135" s="326">
        <v>0</v>
      </c>
      <c r="H135" s="326">
        <v>0</v>
      </c>
      <c r="I135" s="326">
        <v>0</v>
      </c>
      <c r="J135" s="326">
        <v>0</v>
      </c>
      <c r="K135" s="326">
        <v>0</v>
      </c>
      <c r="L135" s="326">
        <v>3.9649999999999998E-2</v>
      </c>
      <c r="M135" s="341">
        <f t="shared" si="5"/>
        <v>3.9649999999999998E-2</v>
      </c>
      <c r="N135" s="379">
        <f t="shared" si="6"/>
        <v>4.3913000000000001E-2</v>
      </c>
      <c r="P135" s="341">
        <v>0</v>
      </c>
    </row>
    <row r="136" spans="1:16" ht="12.75" customHeight="1">
      <c r="A136" s="335" t="s">
        <v>511</v>
      </c>
      <c r="B136" s="341">
        <v>0</v>
      </c>
      <c r="C136" s="326">
        <v>0</v>
      </c>
      <c r="D136" s="326">
        <v>0</v>
      </c>
      <c r="E136" s="326">
        <v>0</v>
      </c>
      <c r="F136" s="326">
        <v>0</v>
      </c>
      <c r="G136" s="326">
        <v>0</v>
      </c>
      <c r="H136" s="326">
        <v>0</v>
      </c>
      <c r="I136" s="326">
        <v>0</v>
      </c>
      <c r="J136" s="326">
        <v>0</v>
      </c>
      <c r="K136" s="326">
        <v>0</v>
      </c>
      <c r="L136" s="326">
        <v>0</v>
      </c>
      <c r="M136" s="341">
        <f t="shared" si="5"/>
        <v>0</v>
      </c>
      <c r="N136" s="379">
        <f t="shared" si="6"/>
        <v>0</v>
      </c>
      <c r="P136" s="341">
        <v>0</v>
      </c>
    </row>
    <row r="137" spans="1:16" ht="12.75" customHeight="1">
      <c r="A137" s="335" t="s">
        <v>512</v>
      </c>
      <c r="B137" s="341">
        <v>0</v>
      </c>
      <c r="C137" s="326">
        <v>0</v>
      </c>
      <c r="D137" s="326">
        <v>0</v>
      </c>
      <c r="E137" s="326">
        <v>0</v>
      </c>
      <c r="F137" s="326">
        <v>0</v>
      </c>
      <c r="G137" s="326">
        <v>0</v>
      </c>
      <c r="H137" s="326">
        <v>0</v>
      </c>
      <c r="I137" s="326">
        <v>0</v>
      </c>
      <c r="J137" s="326">
        <v>0</v>
      </c>
      <c r="K137" s="326">
        <v>0</v>
      </c>
      <c r="L137" s="326">
        <v>0</v>
      </c>
      <c r="M137" s="341">
        <f t="shared" si="5"/>
        <v>0</v>
      </c>
      <c r="N137" s="379">
        <f t="shared" si="6"/>
        <v>0</v>
      </c>
      <c r="P137" s="341">
        <v>0</v>
      </c>
    </row>
    <row r="138" spans="1:16" ht="12.75" customHeight="1">
      <c r="A138" s="335" t="s">
        <v>513</v>
      </c>
      <c r="B138" s="341">
        <v>0</v>
      </c>
      <c r="C138" s="326">
        <v>0</v>
      </c>
      <c r="D138" s="326">
        <v>0</v>
      </c>
      <c r="E138" s="326">
        <v>0</v>
      </c>
      <c r="F138" s="326">
        <v>0</v>
      </c>
      <c r="G138" s="326">
        <v>0</v>
      </c>
      <c r="H138" s="326">
        <v>0</v>
      </c>
      <c r="I138" s="326">
        <v>0</v>
      </c>
      <c r="J138" s="326">
        <v>1.3455999999999999E-2</v>
      </c>
      <c r="K138" s="326">
        <v>0</v>
      </c>
      <c r="L138" s="326">
        <v>0</v>
      </c>
      <c r="M138" s="341">
        <f t="shared" si="5"/>
        <v>1.3455999999999999E-2</v>
      </c>
      <c r="N138" s="379">
        <f t="shared" si="6"/>
        <v>1.3455999999999999E-2</v>
      </c>
      <c r="P138" s="341">
        <v>0</v>
      </c>
    </row>
    <row r="139" spans="1:16" ht="12.75" customHeight="1">
      <c r="A139" s="335" t="s">
        <v>359</v>
      </c>
      <c r="B139" s="341">
        <v>0</v>
      </c>
      <c r="C139" s="326">
        <v>8.8927110000000003</v>
      </c>
      <c r="D139" s="326">
        <v>0</v>
      </c>
      <c r="E139" s="326">
        <v>0</v>
      </c>
      <c r="F139" s="326">
        <v>0</v>
      </c>
      <c r="G139" s="326">
        <v>0</v>
      </c>
      <c r="H139" s="326">
        <v>0</v>
      </c>
      <c r="I139" s="326">
        <v>0</v>
      </c>
      <c r="J139" s="326">
        <v>0</v>
      </c>
      <c r="K139" s="326">
        <v>0</v>
      </c>
      <c r="L139" s="326">
        <v>0</v>
      </c>
      <c r="M139" s="341">
        <f t="shared" ref="M139:M202" si="7">SUM(C139:L139)</f>
        <v>8.8927110000000003</v>
      </c>
      <c r="N139" s="379">
        <f t="shared" ref="N139:N202" si="8">SUM(B139,M139)</f>
        <v>8.8927110000000003</v>
      </c>
      <c r="P139" s="341">
        <v>0</v>
      </c>
    </row>
    <row r="140" spans="1:16" ht="12.75" customHeight="1">
      <c r="A140" s="335" t="s">
        <v>361</v>
      </c>
      <c r="B140" s="341">
        <v>1.620727</v>
      </c>
      <c r="C140" s="326">
        <v>0</v>
      </c>
      <c r="D140" s="326">
        <v>0</v>
      </c>
      <c r="E140" s="326">
        <v>0</v>
      </c>
      <c r="F140" s="326">
        <v>0</v>
      </c>
      <c r="G140" s="326">
        <v>0</v>
      </c>
      <c r="H140" s="326">
        <v>0</v>
      </c>
      <c r="I140" s="326">
        <v>0.384571</v>
      </c>
      <c r="J140" s="326">
        <v>5.7899999999999998E-4</v>
      </c>
      <c r="K140" s="326">
        <v>0</v>
      </c>
      <c r="L140" s="326">
        <v>0</v>
      </c>
      <c r="M140" s="341">
        <f t="shared" si="7"/>
        <v>0.38514999999999999</v>
      </c>
      <c r="N140" s="379">
        <f t="shared" si="8"/>
        <v>2.0058769999999999</v>
      </c>
      <c r="P140" s="341">
        <v>0</v>
      </c>
    </row>
    <row r="141" spans="1:16" ht="12.75" customHeight="1">
      <c r="A141" s="335" t="s">
        <v>413</v>
      </c>
      <c r="B141" s="341">
        <v>0</v>
      </c>
      <c r="C141" s="326">
        <v>0</v>
      </c>
      <c r="D141" s="326">
        <v>0</v>
      </c>
      <c r="E141" s="326">
        <v>0</v>
      </c>
      <c r="F141" s="326">
        <v>0</v>
      </c>
      <c r="G141" s="326">
        <v>0</v>
      </c>
      <c r="H141" s="326">
        <v>0</v>
      </c>
      <c r="I141" s="326">
        <v>0</v>
      </c>
      <c r="J141" s="326">
        <v>0</v>
      </c>
      <c r="K141" s="326">
        <v>0</v>
      </c>
      <c r="L141" s="326">
        <v>0</v>
      </c>
      <c r="M141" s="341">
        <f t="shared" si="7"/>
        <v>0</v>
      </c>
      <c r="N141" s="379">
        <f t="shared" si="8"/>
        <v>0</v>
      </c>
      <c r="P141" s="341">
        <v>0</v>
      </c>
    </row>
    <row r="142" spans="1:16" ht="12.75" customHeight="1">
      <c r="A142" s="335" t="s">
        <v>354</v>
      </c>
      <c r="B142" s="341">
        <v>2.0552999999999998E-2</v>
      </c>
      <c r="C142" s="326">
        <v>2.6082000000000001E-2</v>
      </c>
      <c r="D142" s="326">
        <v>0</v>
      </c>
      <c r="E142" s="326">
        <v>0</v>
      </c>
      <c r="F142" s="326">
        <v>0</v>
      </c>
      <c r="G142" s="326">
        <v>0</v>
      </c>
      <c r="H142" s="326">
        <v>1.3903350000000001</v>
      </c>
      <c r="I142" s="326">
        <v>0</v>
      </c>
      <c r="J142" s="326">
        <v>0.35086299999999998</v>
      </c>
      <c r="K142" s="326">
        <v>0</v>
      </c>
      <c r="L142" s="326">
        <v>4.8766999999999998E-2</v>
      </c>
      <c r="M142" s="341">
        <f t="shared" si="7"/>
        <v>1.816047</v>
      </c>
      <c r="N142" s="379">
        <f t="shared" si="8"/>
        <v>1.8366</v>
      </c>
      <c r="P142" s="341">
        <v>0</v>
      </c>
    </row>
    <row r="143" spans="1:16" ht="12.75" customHeight="1">
      <c r="A143" s="335" t="s">
        <v>514</v>
      </c>
      <c r="B143" s="341">
        <v>0.19034100000000001</v>
      </c>
      <c r="C143" s="326">
        <v>0</v>
      </c>
      <c r="D143" s="326">
        <v>0</v>
      </c>
      <c r="E143" s="326">
        <v>0</v>
      </c>
      <c r="F143" s="326">
        <v>0</v>
      </c>
      <c r="G143" s="326">
        <v>0</v>
      </c>
      <c r="H143" s="326">
        <v>0</v>
      </c>
      <c r="I143" s="326">
        <v>3.1368E-2</v>
      </c>
      <c r="J143" s="326">
        <v>0</v>
      </c>
      <c r="K143" s="326">
        <v>0</v>
      </c>
      <c r="L143" s="326">
        <v>0</v>
      </c>
      <c r="M143" s="341">
        <f t="shared" si="7"/>
        <v>3.1368E-2</v>
      </c>
      <c r="N143" s="379">
        <f t="shared" si="8"/>
        <v>0.22170900000000002</v>
      </c>
      <c r="P143" s="341">
        <v>0</v>
      </c>
    </row>
    <row r="144" spans="1:16" ht="12.75" customHeight="1">
      <c r="A144" s="335" t="s">
        <v>194</v>
      </c>
      <c r="B144" s="341">
        <v>2.6100000000000002E-2</v>
      </c>
      <c r="C144" s="326">
        <v>0</v>
      </c>
      <c r="D144" s="326">
        <v>0</v>
      </c>
      <c r="E144" s="326">
        <v>0</v>
      </c>
      <c r="F144" s="326">
        <v>0</v>
      </c>
      <c r="G144" s="326">
        <v>0</v>
      </c>
      <c r="H144" s="326">
        <v>0</v>
      </c>
      <c r="I144" s="326">
        <v>0</v>
      </c>
      <c r="J144" s="326">
        <v>0.66681299999999999</v>
      </c>
      <c r="K144" s="326">
        <v>0</v>
      </c>
      <c r="L144" s="326">
        <v>0</v>
      </c>
      <c r="M144" s="341">
        <f t="shared" si="7"/>
        <v>0.66681299999999999</v>
      </c>
      <c r="N144" s="379">
        <f t="shared" si="8"/>
        <v>0.692913</v>
      </c>
      <c r="P144" s="341">
        <v>0</v>
      </c>
    </row>
    <row r="145" spans="1:16" ht="12.75" customHeight="1">
      <c r="A145" s="335" t="s">
        <v>336</v>
      </c>
      <c r="B145" s="341">
        <v>0</v>
      </c>
      <c r="C145" s="326">
        <v>0</v>
      </c>
      <c r="D145" s="326">
        <v>0</v>
      </c>
      <c r="E145" s="326">
        <v>0</v>
      </c>
      <c r="F145" s="326">
        <v>0</v>
      </c>
      <c r="G145" s="326">
        <v>0</v>
      </c>
      <c r="H145" s="326">
        <v>0</v>
      </c>
      <c r="I145" s="326">
        <v>0</v>
      </c>
      <c r="J145" s="326">
        <v>0</v>
      </c>
      <c r="K145" s="326">
        <v>0</v>
      </c>
      <c r="L145" s="326">
        <v>0</v>
      </c>
      <c r="M145" s="341">
        <f t="shared" si="7"/>
        <v>0</v>
      </c>
      <c r="N145" s="379">
        <f t="shared" si="8"/>
        <v>0</v>
      </c>
      <c r="P145" s="341">
        <v>0</v>
      </c>
    </row>
    <row r="146" spans="1:16" ht="12.75" customHeight="1">
      <c r="A146" s="335" t="s">
        <v>344</v>
      </c>
      <c r="B146" s="341">
        <v>0.58939200000000003</v>
      </c>
      <c r="C146" s="326">
        <v>17.237166999999999</v>
      </c>
      <c r="D146" s="326">
        <v>8.5529999999999998E-3</v>
      </c>
      <c r="E146" s="326">
        <v>0.820747</v>
      </c>
      <c r="F146" s="326">
        <v>0</v>
      </c>
      <c r="G146" s="326">
        <v>0</v>
      </c>
      <c r="H146" s="326">
        <v>1.7944999999999999E-2</v>
      </c>
      <c r="I146" s="326">
        <v>0.134219</v>
      </c>
      <c r="J146" s="326">
        <v>0.36092200000000002</v>
      </c>
      <c r="K146" s="326">
        <v>0</v>
      </c>
      <c r="L146" s="326">
        <v>0.11339</v>
      </c>
      <c r="M146" s="341">
        <f t="shared" si="7"/>
        <v>18.692943</v>
      </c>
      <c r="N146" s="379">
        <f t="shared" si="8"/>
        <v>19.282335</v>
      </c>
      <c r="P146" s="341">
        <v>0</v>
      </c>
    </row>
    <row r="147" spans="1:16" ht="12.75" customHeight="1">
      <c r="A147" s="335" t="s">
        <v>195</v>
      </c>
      <c r="B147" s="341">
        <v>32.852663</v>
      </c>
      <c r="C147" s="326">
        <v>4.042014</v>
      </c>
      <c r="D147" s="326">
        <v>43.310366999999999</v>
      </c>
      <c r="E147" s="326">
        <v>0</v>
      </c>
      <c r="F147" s="326">
        <v>0.33112599999999998</v>
      </c>
      <c r="G147" s="326">
        <v>0</v>
      </c>
      <c r="H147" s="326">
        <v>18.623609999999999</v>
      </c>
      <c r="I147" s="326">
        <v>0.22011</v>
      </c>
      <c r="J147" s="326">
        <v>53.272942999999998</v>
      </c>
      <c r="K147" s="326">
        <v>0</v>
      </c>
      <c r="L147" s="326">
        <v>1.2951589999999999</v>
      </c>
      <c r="M147" s="341">
        <f t="shared" si="7"/>
        <v>121.09532900000001</v>
      </c>
      <c r="N147" s="379">
        <f t="shared" si="8"/>
        <v>153.947992</v>
      </c>
      <c r="P147" s="341">
        <v>0</v>
      </c>
    </row>
    <row r="148" spans="1:16" ht="12.75" customHeight="1">
      <c r="A148" s="335" t="s">
        <v>515</v>
      </c>
      <c r="B148" s="341">
        <v>0</v>
      </c>
      <c r="C148" s="326">
        <v>0</v>
      </c>
      <c r="D148" s="326">
        <v>0</v>
      </c>
      <c r="E148" s="326">
        <v>0</v>
      </c>
      <c r="F148" s="326">
        <v>0</v>
      </c>
      <c r="G148" s="326">
        <v>0</v>
      </c>
      <c r="H148" s="326">
        <v>0</v>
      </c>
      <c r="I148" s="326">
        <v>0</v>
      </c>
      <c r="J148" s="326">
        <v>0</v>
      </c>
      <c r="K148" s="326">
        <v>0</v>
      </c>
      <c r="L148" s="326">
        <v>0</v>
      </c>
      <c r="M148" s="341">
        <f t="shared" si="7"/>
        <v>0</v>
      </c>
      <c r="N148" s="379">
        <f t="shared" si="8"/>
        <v>0</v>
      </c>
      <c r="P148" s="341">
        <v>0</v>
      </c>
    </row>
    <row r="149" spans="1:16" ht="12.75" customHeight="1">
      <c r="A149" s="335" t="s">
        <v>348</v>
      </c>
      <c r="B149" s="341">
        <v>0</v>
      </c>
      <c r="C149" s="326">
        <v>0</v>
      </c>
      <c r="D149" s="326">
        <v>0</v>
      </c>
      <c r="E149" s="326">
        <v>0</v>
      </c>
      <c r="F149" s="326">
        <v>0</v>
      </c>
      <c r="G149" s="326">
        <v>0</v>
      </c>
      <c r="H149" s="326">
        <v>0</v>
      </c>
      <c r="I149" s="326">
        <v>0</v>
      </c>
      <c r="J149" s="326">
        <v>0</v>
      </c>
      <c r="K149" s="326">
        <v>0</v>
      </c>
      <c r="L149" s="326">
        <v>0</v>
      </c>
      <c r="M149" s="341">
        <f t="shared" si="7"/>
        <v>0</v>
      </c>
      <c r="N149" s="379">
        <f t="shared" si="8"/>
        <v>0</v>
      </c>
      <c r="P149" s="341">
        <v>0</v>
      </c>
    </row>
    <row r="150" spans="1:16" ht="12.75" customHeight="1">
      <c r="A150" s="335" t="s">
        <v>317</v>
      </c>
      <c r="B150" s="341">
        <v>1.5740000000000001E-2</v>
      </c>
      <c r="C150" s="326">
        <v>0</v>
      </c>
      <c r="D150" s="326">
        <v>0</v>
      </c>
      <c r="E150" s="326">
        <v>0</v>
      </c>
      <c r="F150" s="326">
        <v>0</v>
      </c>
      <c r="G150" s="326">
        <v>0</v>
      </c>
      <c r="H150" s="326">
        <v>0</v>
      </c>
      <c r="I150" s="326">
        <v>0</v>
      </c>
      <c r="J150" s="326">
        <v>0</v>
      </c>
      <c r="K150" s="326">
        <v>0</v>
      </c>
      <c r="L150" s="326">
        <v>0</v>
      </c>
      <c r="M150" s="341">
        <f t="shared" si="7"/>
        <v>0</v>
      </c>
      <c r="N150" s="379">
        <f t="shared" si="8"/>
        <v>1.5740000000000001E-2</v>
      </c>
      <c r="P150" s="341">
        <v>0</v>
      </c>
    </row>
    <row r="151" spans="1:16" ht="12.75" customHeight="1">
      <c r="A151" s="335" t="s">
        <v>516</v>
      </c>
      <c r="B151" s="341">
        <v>0</v>
      </c>
      <c r="C151" s="326">
        <v>0</v>
      </c>
      <c r="D151" s="326">
        <v>0</v>
      </c>
      <c r="E151" s="326">
        <v>0</v>
      </c>
      <c r="F151" s="326">
        <v>0</v>
      </c>
      <c r="G151" s="326">
        <v>0</v>
      </c>
      <c r="H151" s="326">
        <v>0</v>
      </c>
      <c r="I151" s="326">
        <v>0</v>
      </c>
      <c r="J151" s="326">
        <v>0</v>
      </c>
      <c r="K151" s="326">
        <v>0</v>
      </c>
      <c r="L151" s="326">
        <v>0</v>
      </c>
      <c r="M151" s="341">
        <f t="shared" si="7"/>
        <v>0</v>
      </c>
      <c r="N151" s="379">
        <f t="shared" si="8"/>
        <v>0</v>
      </c>
      <c r="P151" s="341">
        <v>0</v>
      </c>
    </row>
    <row r="152" spans="1:16" ht="12.75" customHeight="1">
      <c r="A152" s="335" t="s">
        <v>401</v>
      </c>
      <c r="B152" s="341">
        <v>818.45328800000004</v>
      </c>
      <c r="C152" s="326">
        <v>468.335758</v>
      </c>
      <c r="D152" s="326">
        <v>0</v>
      </c>
      <c r="E152" s="326">
        <v>0</v>
      </c>
      <c r="F152" s="326">
        <v>0</v>
      </c>
      <c r="G152" s="326">
        <v>0</v>
      </c>
      <c r="H152" s="326">
        <v>0</v>
      </c>
      <c r="I152" s="326">
        <v>0</v>
      </c>
      <c r="J152" s="326">
        <v>0</v>
      </c>
      <c r="K152" s="326">
        <v>0</v>
      </c>
      <c r="L152" s="326">
        <v>0</v>
      </c>
      <c r="M152" s="341">
        <f t="shared" si="7"/>
        <v>468.335758</v>
      </c>
      <c r="N152" s="379">
        <f t="shared" si="8"/>
        <v>1286.7890460000001</v>
      </c>
      <c r="P152" s="341">
        <v>49727.220879</v>
      </c>
    </row>
    <row r="153" spans="1:16" ht="12.75" customHeight="1">
      <c r="A153" s="335" t="s">
        <v>368</v>
      </c>
      <c r="B153" s="341">
        <v>1.9269999999999999E-3</v>
      </c>
      <c r="C153" s="326">
        <v>0</v>
      </c>
      <c r="D153" s="326">
        <v>0</v>
      </c>
      <c r="E153" s="326">
        <v>0</v>
      </c>
      <c r="F153" s="326">
        <v>0</v>
      </c>
      <c r="G153" s="326">
        <v>0</v>
      </c>
      <c r="H153" s="326">
        <v>0</v>
      </c>
      <c r="I153" s="326">
        <v>0</v>
      </c>
      <c r="J153" s="326">
        <v>4.8500000000000001E-2</v>
      </c>
      <c r="K153" s="326">
        <v>0</v>
      </c>
      <c r="L153" s="326">
        <v>1.2500000000000001E-2</v>
      </c>
      <c r="M153" s="341">
        <f t="shared" si="7"/>
        <v>6.0999999999999999E-2</v>
      </c>
      <c r="N153" s="379">
        <f t="shared" si="8"/>
        <v>6.2926999999999997E-2</v>
      </c>
      <c r="P153" s="341">
        <v>0</v>
      </c>
    </row>
    <row r="154" spans="1:16" ht="12.75" customHeight="1">
      <c r="A154" s="335" t="s">
        <v>196</v>
      </c>
      <c r="B154" s="341">
        <v>1.8E-5</v>
      </c>
      <c r="C154" s="326">
        <v>0</v>
      </c>
      <c r="D154" s="326">
        <v>0</v>
      </c>
      <c r="E154" s="326">
        <v>0</v>
      </c>
      <c r="F154" s="326">
        <v>0</v>
      </c>
      <c r="G154" s="326">
        <v>0</v>
      </c>
      <c r="H154" s="326">
        <v>0</v>
      </c>
      <c r="I154" s="326">
        <v>0</v>
      </c>
      <c r="J154" s="326">
        <v>0</v>
      </c>
      <c r="K154" s="326">
        <v>0</v>
      </c>
      <c r="L154" s="326">
        <v>0</v>
      </c>
      <c r="M154" s="341">
        <f t="shared" si="7"/>
        <v>0</v>
      </c>
      <c r="N154" s="379">
        <f t="shared" si="8"/>
        <v>1.8E-5</v>
      </c>
      <c r="P154" s="341">
        <v>0</v>
      </c>
    </row>
    <row r="155" spans="1:16" ht="12.75" customHeight="1">
      <c r="A155" s="335" t="s">
        <v>338</v>
      </c>
      <c r="B155" s="341">
        <v>0</v>
      </c>
      <c r="C155" s="326">
        <v>0</v>
      </c>
      <c r="D155" s="326">
        <v>0</v>
      </c>
      <c r="E155" s="326">
        <v>0</v>
      </c>
      <c r="F155" s="326">
        <v>0</v>
      </c>
      <c r="G155" s="326">
        <v>0</v>
      </c>
      <c r="H155" s="326">
        <v>0</v>
      </c>
      <c r="I155" s="326">
        <v>0</v>
      </c>
      <c r="J155" s="326">
        <v>3.1312E-2</v>
      </c>
      <c r="K155" s="326">
        <v>0</v>
      </c>
      <c r="L155" s="326">
        <v>0</v>
      </c>
      <c r="M155" s="341">
        <f t="shared" si="7"/>
        <v>3.1312E-2</v>
      </c>
      <c r="N155" s="379">
        <f t="shared" si="8"/>
        <v>3.1312E-2</v>
      </c>
      <c r="P155" s="341">
        <v>0</v>
      </c>
    </row>
    <row r="156" spans="1:16" ht="12.75" customHeight="1">
      <c r="A156" s="335" t="s">
        <v>309</v>
      </c>
      <c r="B156" s="341">
        <v>0</v>
      </c>
      <c r="C156" s="326">
        <v>0</v>
      </c>
      <c r="D156" s="326">
        <v>0</v>
      </c>
      <c r="E156" s="326">
        <v>0</v>
      </c>
      <c r="F156" s="326">
        <v>0</v>
      </c>
      <c r="G156" s="326">
        <v>0</v>
      </c>
      <c r="H156" s="326">
        <v>0</v>
      </c>
      <c r="I156" s="326">
        <v>0</v>
      </c>
      <c r="J156" s="326">
        <v>0</v>
      </c>
      <c r="K156" s="326">
        <v>0</v>
      </c>
      <c r="L156" s="326">
        <v>0</v>
      </c>
      <c r="M156" s="341">
        <f t="shared" si="7"/>
        <v>0</v>
      </c>
      <c r="N156" s="379">
        <f t="shared" si="8"/>
        <v>0</v>
      </c>
      <c r="P156" s="341">
        <v>0</v>
      </c>
    </row>
    <row r="157" spans="1:16" ht="12.75" customHeight="1">
      <c r="A157" s="335" t="s">
        <v>322</v>
      </c>
      <c r="B157" s="341">
        <v>0</v>
      </c>
      <c r="C157" s="326">
        <v>0</v>
      </c>
      <c r="D157" s="326">
        <v>0</v>
      </c>
      <c r="E157" s="326">
        <v>0</v>
      </c>
      <c r="F157" s="326">
        <v>0</v>
      </c>
      <c r="G157" s="326">
        <v>0</v>
      </c>
      <c r="H157" s="326">
        <v>0</v>
      </c>
      <c r="I157" s="326">
        <v>0</v>
      </c>
      <c r="J157" s="326">
        <v>2.2765000000000001E-2</v>
      </c>
      <c r="K157" s="326">
        <v>0</v>
      </c>
      <c r="L157" s="326">
        <v>0</v>
      </c>
      <c r="M157" s="341">
        <f t="shared" si="7"/>
        <v>2.2765000000000001E-2</v>
      </c>
      <c r="N157" s="379">
        <f t="shared" si="8"/>
        <v>2.2765000000000001E-2</v>
      </c>
      <c r="P157" s="341">
        <v>0</v>
      </c>
    </row>
    <row r="158" spans="1:16" ht="12.75" customHeight="1">
      <c r="A158" s="335" t="s">
        <v>517</v>
      </c>
      <c r="B158" s="341">
        <v>0</v>
      </c>
      <c r="C158" s="326">
        <v>0</v>
      </c>
      <c r="D158" s="326">
        <v>0</v>
      </c>
      <c r="E158" s="326">
        <v>0</v>
      </c>
      <c r="F158" s="326">
        <v>0</v>
      </c>
      <c r="G158" s="326">
        <v>0</v>
      </c>
      <c r="H158" s="326">
        <v>0</v>
      </c>
      <c r="I158" s="326">
        <v>0</v>
      </c>
      <c r="J158" s="326">
        <v>0</v>
      </c>
      <c r="K158" s="326">
        <v>0</v>
      </c>
      <c r="L158" s="326">
        <v>0</v>
      </c>
      <c r="M158" s="341">
        <f t="shared" si="7"/>
        <v>0</v>
      </c>
      <c r="N158" s="379">
        <f t="shared" si="8"/>
        <v>0</v>
      </c>
      <c r="P158" s="341">
        <v>0</v>
      </c>
    </row>
    <row r="159" spans="1:16" ht="12.75" customHeight="1">
      <c r="A159" s="335" t="s">
        <v>518</v>
      </c>
      <c r="B159" s="341">
        <v>0</v>
      </c>
      <c r="C159" s="326">
        <v>0</v>
      </c>
      <c r="D159" s="326">
        <v>0</v>
      </c>
      <c r="E159" s="326">
        <v>0</v>
      </c>
      <c r="F159" s="326">
        <v>0</v>
      </c>
      <c r="G159" s="326">
        <v>0</v>
      </c>
      <c r="H159" s="326">
        <v>0</v>
      </c>
      <c r="I159" s="326">
        <v>0</v>
      </c>
      <c r="J159" s="326">
        <v>8.8679999999999991E-3</v>
      </c>
      <c r="K159" s="326">
        <v>0</v>
      </c>
      <c r="L159" s="326">
        <v>0</v>
      </c>
      <c r="M159" s="341">
        <f t="shared" si="7"/>
        <v>8.8679999999999991E-3</v>
      </c>
      <c r="N159" s="379">
        <f t="shared" si="8"/>
        <v>8.8679999999999991E-3</v>
      </c>
      <c r="P159" s="341">
        <v>0</v>
      </c>
    </row>
    <row r="160" spans="1:16" ht="12.75" customHeight="1">
      <c r="A160" s="335" t="s">
        <v>316</v>
      </c>
      <c r="B160" s="341">
        <v>242.22976399999999</v>
      </c>
      <c r="C160" s="326">
        <v>3.2253340000000001</v>
      </c>
      <c r="D160" s="326">
        <v>2.0306000000000001E-2</v>
      </c>
      <c r="E160" s="326">
        <v>2.6411E-2</v>
      </c>
      <c r="F160" s="326">
        <v>0</v>
      </c>
      <c r="G160" s="326">
        <v>0</v>
      </c>
      <c r="H160" s="326">
        <v>6.1020999999999999E-2</v>
      </c>
      <c r="I160" s="326">
        <v>2.2994000000000001E-2</v>
      </c>
      <c r="J160" s="326">
        <v>8.7925970000000007</v>
      </c>
      <c r="K160" s="326">
        <v>0</v>
      </c>
      <c r="L160" s="326">
        <v>0.76176500000000003</v>
      </c>
      <c r="M160" s="341">
        <f t="shared" si="7"/>
        <v>12.910428000000001</v>
      </c>
      <c r="N160" s="379">
        <f t="shared" si="8"/>
        <v>255.14019199999998</v>
      </c>
      <c r="P160" s="341">
        <v>0</v>
      </c>
    </row>
    <row r="161" spans="1:16" ht="12.75" customHeight="1">
      <c r="A161" s="335" t="s">
        <v>519</v>
      </c>
      <c r="B161" s="341">
        <v>0</v>
      </c>
      <c r="C161" s="326">
        <v>0</v>
      </c>
      <c r="D161" s="326">
        <v>0</v>
      </c>
      <c r="E161" s="326">
        <v>0</v>
      </c>
      <c r="F161" s="326">
        <v>0</v>
      </c>
      <c r="G161" s="326">
        <v>0</v>
      </c>
      <c r="H161" s="326">
        <v>0</v>
      </c>
      <c r="I161" s="326">
        <v>0</v>
      </c>
      <c r="J161" s="326">
        <v>0</v>
      </c>
      <c r="K161" s="326">
        <v>0</v>
      </c>
      <c r="L161" s="326">
        <v>0</v>
      </c>
      <c r="M161" s="341">
        <f t="shared" si="7"/>
        <v>0</v>
      </c>
      <c r="N161" s="379">
        <f t="shared" si="8"/>
        <v>0</v>
      </c>
      <c r="P161" s="341">
        <v>0</v>
      </c>
    </row>
    <row r="162" spans="1:16" ht="12.75" customHeight="1">
      <c r="A162" s="335" t="s">
        <v>520</v>
      </c>
      <c r="B162" s="341">
        <v>0</v>
      </c>
      <c r="C162" s="326">
        <v>0</v>
      </c>
      <c r="D162" s="326">
        <v>0</v>
      </c>
      <c r="E162" s="326">
        <v>0</v>
      </c>
      <c r="F162" s="326">
        <v>0</v>
      </c>
      <c r="G162" s="326">
        <v>0</v>
      </c>
      <c r="H162" s="326">
        <v>0</v>
      </c>
      <c r="I162" s="326">
        <v>0</v>
      </c>
      <c r="J162" s="326">
        <v>3.6197E-2</v>
      </c>
      <c r="K162" s="326">
        <v>0</v>
      </c>
      <c r="L162" s="326">
        <v>0</v>
      </c>
      <c r="M162" s="341">
        <f t="shared" si="7"/>
        <v>3.6197E-2</v>
      </c>
      <c r="N162" s="379">
        <f t="shared" si="8"/>
        <v>3.6197E-2</v>
      </c>
      <c r="P162" s="341">
        <v>0</v>
      </c>
    </row>
    <row r="163" spans="1:16" ht="12.75" customHeight="1">
      <c r="A163" s="335" t="s">
        <v>343</v>
      </c>
      <c r="B163" s="341">
        <v>83.452325999999999</v>
      </c>
      <c r="C163" s="326">
        <v>7.1414119999999999</v>
      </c>
      <c r="D163" s="326">
        <v>3.4699999999999998E-4</v>
      </c>
      <c r="E163" s="326">
        <v>0</v>
      </c>
      <c r="F163" s="326">
        <v>0</v>
      </c>
      <c r="G163" s="326">
        <v>0</v>
      </c>
      <c r="H163" s="326">
        <v>0.15346599999999999</v>
      </c>
      <c r="I163" s="326">
        <v>0.126079</v>
      </c>
      <c r="J163" s="326">
        <v>0.116046</v>
      </c>
      <c r="K163" s="326">
        <v>0</v>
      </c>
      <c r="L163" s="326">
        <v>7.0759999999999998E-3</v>
      </c>
      <c r="M163" s="341">
        <f t="shared" si="7"/>
        <v>7.5444259999999987</v>
      </c>
      <c r="N163" s="379">
        <f t="shared" si="8"/>
        <v>90.996752000000001</v>
      </c>
      <c r="P163" s="341">
        <v>0</v>
      </c>
    </row>
    <row r="164" spans="1:16" ht="12.75" customHeight="1">
      <c r="A164" s="335" t="s">
        <v>197</v>
      </c>
      <c r="B164" s="341">
        <v>0</v>
      </c>
      <c r="C164" s="326">
        <v>0</v>
      </c>
      <c r="D164" s="326">
        <v>0</v>
      </c>
      <c r="E164" s="326">
        <v>0</v>
      </c>
      <c r="F164" s="326">
        <v>0</v>
      </c>
      <c r="G164" s="326">
        <v>0</v>
      </c>
      <c r="H164" s="326">
        <v>0</v>
      </c>
      <c r="I164" s="326">
        <v>0</v>
      </c>
      <c r="J164" s="326">
        <v>0.11949799999999999</v>
      </c>
      <c r="K164" s="326">
        <v>0</v>
      </c>
      <c r="L164" s="326">
        <v>0</v>
      </c>
      <c r="M164" s="341">
        <f t="shared" si="7"/>
        <v>0.11949799999999999</v>
      </c>
      <c r="N164" s="379">
        <f t="shared" si="8"/>
        <v>0.11949799999999999</v>
      </c>
      <c r="P164" s="341">
        <v>0</v>
      </c>
    </row>
    <row r="165" spans="1:16" ht="12.75" customHeight="1">
      <c r="A165" s="335" t="s">
        <v>208</v>
      </c>
      <c r="B165" s="341">
        <v>0</v>
      </c>
      <c r="C165" s="326">
        <v>0</v>
      </c>
      <c r="D165" s="326">
        <v>0</v>
      </c>
      <c r="E165" s="326">
        <v>0</v>
      </c>
      <c r="F165" s="326">
        <v>0</v>
      </c>
      <c r="G165" s="326">
        <v>0</v>
      </c>
      <c r="H165" s="326">
        <v>0</v>
      </c>
      <c r="I165" s="326">
        <v>0</v>
      </c>
      <c r="J165" s="326">
        <v>0</v>
      </c>
      <c r="K165" s="326">
        <v>0</v>
      </c>
      <c r="L165" s="326">
        <v>0</v>
      </c>
      <c r="M165" s="341">
        <f t="shared" si="7"/>
        <v>0</v>
      </c>
      <c r="N165" s="379">
        <f t="shared" si="8"/>
        <v>0</v>
      </c>
      <c r="P165" s="341">
        <v>0</v>
      </c>
    </row>
    <row r="166" spans="1:16" ht="12.75" customHeight="1">
      <c r="A166" s="335" t="s">
        <v>521</v>
      </c>
      <c r="B166" s="341">
        <v>0</v>
      </c>
      <c r="C166" s="326">
        <v>0</v>
      </c>
      <c r="D166" s="326">
        <v>0</v>
      </c>
      <c r="E166" s="326">
        <v>0</v>
      </c>
      <c r="F166" s="326">
        <v>0</v>
      </c>
      <c r="G166" s="326">
        <v>0</v>
      </c>
      <c r="H166" s="326">
        <v>0</v>
      </c>
      <c r="I166" s="326">
        <v>0</v>
      </c>
      <c r="J166" s="326">
        <v>2.4369999999999999E-3</v>
      </c>
      <c r="K166" s="326">
        <v>0</v>
      </c>
      <c r="L166" s="326">
        <v>0</v>
      </c>
      <c r="M166" s="341">
        <f t="shared" si="7"/>
        <v>2.4369999999999999E-3</v>
      </c>
      <c r="N166" s="379">
        <f t="shared" si="8"/>
        <v>2.4369999999999999E-3</v>
      </c>
      <c r="P166" s="341">
        <v>0</v>
      </c>
    </row>
    <row r="167" spans="1:16" ht="12.75" customHeight="1">
      <c r="A167" s="335" t="s">
        <v>337</v>
      </c>
      <c r="B167" s="341">
        <v>8.4690000000000008E-3</v>
      </c>
      <c r="C167" s="326">
        <v>0</v>
      </c>
      <c r="D167" s="326">
        <v>0</v>
      </c>
      <c r="E167" s="326">
        <v>0</v>
      </c>
      <c r="F167" s="326">
        <v>0</v>
      </c>
      <c r="G167" s="326">
        <v>0</v>
      </c>
      <c r="H167" s="326">
        <v>0</v>
      </c>
      <c r="I167" s="326">
        <v>0</v>
      </c>
      <c r="J167" s="326">
        <v>2.6443999999999999E-2</v>
      </c>
      <c r="K167" s="326">
        <v>0</v>
      </c>
      <c r="L167" s="326">
        <v>0</v>
      </c>
      <c r="M167" s="341">
        <f t="shared" si="7"/>
        <v>2.6443999999999999E-2</v>
      </c>
      <c r="N167" s="379">
        <f t="shared" si="8"/>
        <v>3.4913E-2</v>
      </c>
      <c r="P167" s="341">
        <v>0</v>
      </c>
    </row>
    <row r="168" spans="1:16" ht="12.75" customHeight="1">
      <c r="A168" s="335" t="s">
        <v>415</v>
      </c>
      <c r="B168" s="341">
        <v>0</v>
      </c>
      <c r="C168" s="326">
        <v>0</v>
      </c>
      <c r="D168" s="326">
        <v>0</v>
      </c>
      <c r="E168" s="326">
        <v>0</v>
      </c>
      <c r="F168" s="326">
        <v>0</v>
      </c>
      <c r="G168" s="326">
        <v>0</v>
      </c>
      <c r="H168" s="326">
        <v>0</v>
      </c>
      <c r="I168" s="326">
        <v>0</v>
      </c>
      <c r="J168" s="326">
        <v>5.0000000000000002E-5</v>
      </c>
      <c r="K168" s="326">
        <v>0</v>
      </c>
      <c r="L168" s="326">
        <v>0</v>
      </c>
      <c r="M168" s="341">
        <f t="shared" si="7"/>
        <v>5.0000000000000002E-5</v>
      </c>
      <c r="N168" s="379">
        <f t="shared" si="8"/>
        <v>5.0000000000000002E-5</v>
      </c>
      <c r="P168" s="341">
        <v>0</v>
      </c>
    </row>
    <row r="169" spans="1:16" ht="12.75" customHeight="1">
      <c r="A169" s="335" t="s">
        <v>552</v>
      </c>
      <c r="B169" s="341">
        <v>0</v>
      </c>
      <c r="C169" s="326">
        <v>0</v>
      </c>
      <c r="D169" s="326">
        <v>0</v>
      </c>
      <c r="E169" s="326">
        <v>0</v>
      </c>
      <c r="F169" s="326">
        <v>0</v>
      </c>
      <c r="G169" s="326">
        <v>0</v>
      </c>
      <c r="H169" s="326">
        <v>0</v>
      </c>
      <c r="I169" s="326">
        <v>0</v>
      </c>
      <c r="J169" s="326">
        <v>0</v>
      </c>
      <c r="K169" s="326">
        <v>0</v>
      </c>
      <c r="L169" s="326">
        <v>0</v>
      </c>
      <c r="M169" s="341">
        <f t="shared" si="7"/>
        <v>0</v>
      </c>
      <c r="N169" s="379">
        <f t="shared" si="8"/>
        <v>0</v>
      </c>
      <c r="P169" s="341">
        <v>0</v>
      </c>
    </row>
    <row r="170" spans="1:16" ht="12.75" customHeight="1">
      <c r="A170" s="335" t="s">
        <v>323</v>
      </c>
      <c r="B170" s="341">
        <v>0</v>
      </c>
      <c r="C170" s="326">
        <v>0</v>
      </c>
      <c r="D170" s="326">
        <v>0</v>
      </c>
      <c r="E170" s="326">
        <v>0</v>
      </c>
      <c r="F170" s="326">
        <v>0</v>
      </c>
      <c r="G170" s="326">
        <v>0</v>
      </c>
      <c r="H170" s="326">
        <v>0</v>
      </c>
      <c r="I170" s="326">
        <v>0</v>
      </c>
      <c r="J170" s="326">
        <v>3.8248999999999998E-2</v>
      </c>
      <c r="K170" s="326">
        <v>0</v>
      </c>
      <c r="L170" s="326">
        <v>7.5982999999999995E-2</v>
      </c>
      <c r="M170" s="341">
        <f t="shared" si="7"/>
        <v>0.114232</v>
      </c>
      <c r="N170" s="379">
        <f t="shared" si="8"/>
        <v>0.114232</v>
      </c>
      <c r="P170" s="341">
        <v>0</v>
      </c>
    </row>
    <row r="171" spans="1:16" ht="12.75" customHeight="1">
      <c r="A171" s="335" t="s">
        <v>522</v>
      </c>
      <c r="B171" s="341">
        <v>0</v>
      </c>
      <c r="C171" s="326">
        <v>0</v>
      </c>
      <c r="D171" s="326">
        <v>0</v>
      </c>
      <c r="E171" s="326">
        <v>0</v>
      </c>
      <c r="F171" s="326">
        <v>0</v>
      </c>
      <c r="G171" s="326">
        <v>0</v>
      </c>
      <c r="H171" s="326">
        <v>0</v>
      </c>
      <c r="I171" s="326">
        <v>0</v>
      </c>
      <c r="J171" s="326">
        <v>0</v>
      </c>
      <c r="K171" s="326">
        <v>0</v>
      </c>
      <c r="L171" s="326">
        <v>0</v>
      </c>
      <c r="M171" s="341">
        <f t="shared" si="7"/>
        <v>0</v>
      </c>
      <c r="N171" s="379">
        <f t="shared" si="8"/>
        <v>0</v>
      </c>
      <c r="P171" s="341">
        <v>0</v>
      </c>
    </row>
    <row r="172" spans="1:16" ht="12.75" customHeight="1">
      <c r="A172" s="335" t="s">
        <v>397</v>
      </c>
      <c r="B172" s="341">
        <v>0</v>
      </c>
      <c r="C172" s="326">
        <v>0</v>
      </c>
      <c r="D172" s="326">
        <v>0</v>
      </c>
      <c r="E172" s="326">
        <v>0</v>
      </c>
      <c r="F172" s="326">
        <v>0</v>
      </c>
      <c r="G172" s="326">
        <v>0</v>
      </c>
      <c r="H172" s="326">
        <v>0</v>
      </c>
      <c r="I172" s="326">
        <v>0</v>
      </c>
      <c r="J172" s="326">
        <v>0</v>
      </c>
      <c r="K172" s="326">
        <v>0</v>
      </c>
      <c r="L172" s="326">
        <v>0</v>
      </c>
      <c r="M172" s="341">
        <f t="shared" si="7"/>
        <v>0</v>
      </c>
      <c r="N172" s="379">
        <f t="shared" si="8"/>
        <v>0</v>
      </c>
      <c r="P172" s="341">
        <v>0</v>
      </c>
    </row>
    <row r="173" spans="1:16" ht="12.75" customHeight="1">
      <c r="A173" s="335" t="s">
        <v>527</v>
      </c>
      <c r="B173" s="341">
        <v>0</v>
      </c>
      <c r="C173" s="326">
        <v>0</v>
      </c>
      <c r="D173" s="326">
        <v>0</v>
      </c>
      <c r="E173" s="326">
        <v>0</v>
      </c>
      <c r="F173" s="326">
        <v>0</v>
      </c>
      <c r="G173" s="326">
        <v>0</v>
      </c>
      <c r="H173" s="326">
        <v>0</v>
      </c>
      <c r="I173" s="326">
        <v>0</v>
      </c>
      <c r="J173" s="326">
        <v>0</v>
      </c>
      <c r="K173" s="326">
        <v>0</v>
      </c>
      <c r="L173" s="326">
        <v>0</v>
      </c>
      <c r="M173" s="341">
        <f t="shared" si="7"/>
        <v>0</v>
      </c>
      <c r="N173" s="379">
        <f t="shared" si="8"/>
        <v>0</v>
      </c>
      <c r="P173" s="341">
        <v>0</v>
      </c>
    </row>
    <row r="174" spans="1:16" ht="12.75" customHeight="1">
      <c r="A174" s="335" t="s">
        <v>356</v>
      </c>
      <c r="B174" s="341">
        <v>0</v>
      </c>
      <c r="C174" s="326">
        <v>0</v>
      </c>
      <c r="D174" s="326">
        <v>0</v>
      </c>
      <c r="E174" s="326">
        <v>0</v>
      </c>
      <c r="F174" s="326">
        <v>0</v>
      </c>
      <c r="G174" s="326">
        <v>0</v>
      </c>
      <c r="H174" s="326">
        <v>0.35447099999999998</v>
      </c>
      <c r="I174" s="326">
        <v>0</v>
      </c>
      <c r="J174" s="326">
        <v>4.6685999999999998E-2</v>
      </c>
      <c r="K174" s="326">
        <v>0</v>
      </c>
      <c r="L174" s="326">
        <v>0</v>
      </c>
      <c r="M174" s="341">
        <f t="shared" si="7"/>
        <v>0.40115699999999999</v>
      </c>
      <c r="N174" s="379">
        <f t="shared" si="8"/>
        <v>0.40115699999999999</v>
      </c>
      <c r="P174" s="341">
        <v>0</v>
      </c>
    </row>
    <row r="175" spans="1:16" ht="12.75" customHeight="1">
      <c r="A175" s="335" t="s">
        <v>411</v>
      </c>
      <c r="B175" s="341">
        <v>0</v>
      </c>
      <c r="C175" s="326">
        <v>0</v>
      </c>
      <c r="D175" s="326">
        <v>0</v>
      </c>
      <c r="E175" s="326">
        <v>0</v>
      </c>
      <c r="F175" s="326">
        <v>0</v>
      </c>
      <c r="G175" s="326">
        <v>0</v>
      </c>
      <c r="H175" s="326">
        <v>0</v>
      </c>
      <c r="I175" s="326">
        <v>0</v>
      </c>
      <c r="J175" s="326">
        <v>3.3529000000000003E-2</v>
      </c>
      <c r="K175" s="326">
        <v>0</v>
      </c>
      <c r="L175" s="326">
        <v>0</v>
      </c>
      <c r="M175" s="341">
        <f t="shared" si="7"/>
        <v>3.3529000000000003E-2</v>
      </c>
      <c r="N175" s="379">
        <f t="shared" si="8"/>
        <v>3.3529000000000003E-2</v>
      </c>
      <c r="P175" s="341">
        <v>0</v>
      </c>
    </row>
    <row r="176" spans="1:16" ht="12.75" customHeight="1">
      <c r="A176" s="335" t="s">
        <v>528</v>
      </c>
      <c r="B176" s="341">
        <v>0</v>
      </c>
      <c r="C176" s="326">
        <v>0</v>
      </c>
      <c r="D176" s="326">
        <v>0</v>
      </c>
      <c r="E176" s="326">
        <v>0</v>
      </c>
      <c r="F176" s="326">
        <v>0</v>
      </c>
      <c r="G176" s="326">
        <v>0</v>
      </c>
      <c r="H176" s="326">
        <v>0</v>
      </c>
      <c r="I176" s="326">
        <v>0</v>
      </c>
      <c r="J176" s="326">
        <v>0</v>
      </c>
      <c r="K176" s="326">
        <v>0</v>
      </c>
      <c r="L176" s="326">
        <v>0</v>
      </c>
      <c r="M176" s="341">
        <f t="shared" si="7"/>
        <v>0</v>
      </c>
      <c r="N176" s="379">
        <f t="shared" si="8"/>
        <v>0</v>
      </c>
      <c r="P176" s="341">
        <v>0</v>
      </c>
    </row>
    <row r="177" spans="1:16" ht="12.75" customHeight="1">
      <c r="A177" s="335" t="s">
        <v>342</v>
      </c>
      <c r="B177" s="341">
        <v>0</v>
      </c>
      <c r="C177" s="326">
        <v>0</v>
      </c>
      <c r="D177" s="326">
        <v>0</v>
      </c>
      <c r="E177" s="326">
        <v>0</v>
      </c>
      <c r="F177" s="326">
        <v>0</v>
      </c>
      <c r="G177" s="326">
        <v>0</v>
      </c>
      <c r="H177" s="326">
        <v>0</v>
      </c>
      <c r="I177" s="326">
        <v>0</v>
      </c>
      <c r="J177" s="326">
        <v>0</v>
      </c>
      <c r="K177" s="326">
        <v>0</v>
      </c>
      <c r="L177" s="326">
        <v>0</v>
      </c>
      <c r="M177" s="341">
        <f t="shared" si="7"/>
        <v>0</v>
      </c>
      <c r="N177" s="379">
        <f t="shared" si="8"/>
        <v>0</v>
      </c>
      <c r="P177" s="341">
        <v>0</v>
      </c>
    </row>
    <row r="178" spans="1:16" ht="12.75" customHeight="1">
      <c r="A178" s="335" t="s">
        <v>395</v>
      </c>
      <c r="B178" s="341">
        <v>2.3932999999999999E-2</v>
      </c>
      <c r="C178" s="326">
        <v>0</v>
      </c>
      <c r="D178" s="326">
        <v>0</v>
      </c>
      <c r="E178" s="326">
        <v>0</v>
      </c>
      <c r="F178" s="326">
        <v>1584.371108</v>
      </c>
      <c r="G178" s="326">
        <v>0</v>
      </c>
      <c r="H178" s="326">
        <v>27.018114000000001</v>
      </c>
      <c r="I178" s="326">
        <v>196.68106800000001</v>
      </c>
      <c r="J178" s="326">
        <v>11.356038</v>
      </c>
      <c r="K178" s="326">
        <v>0</v>
      </c>
      <c r="L178" s="326">
        <v>0</v>
      </c>
      <c r="M178" s="341">
        <f t="shared" si="7"/>
        <v>1819.426328</v>
      </c>
      <c r="N178" s="379">
        <f t="shared" si="8"/>
        <v>1819.450261</v>
      </c>
      <c r="P178" s="341">
        <v>0</v>
      </c>
    </row>
    <row r="179" spans="1:16" ht="12.75" customHeight="1">
      <c r="A179" s="335" t="s">
        <v>529</v>
      </c>
      <c r="B179" s="341">
        <v>0</v>
      </c>
      <c r="C179" s="326">
        <v>0</v>
      </c>
      <c r="D179" s="326">
        <v>0</v>
      </c>
      <c r="E179" s="326">
        <v>0</v>
      </c>
      <c r="F179" s="326">
        <v>0</v>
      </c>
      <c r="G179" s="326">
        <v>0</v>
      </c>
      <c r="H179" s="326">
        <v>0</v>
      </c>
      <c r="I179" s="326">
        <v>0</v>
      </c>
      <c r="J179" s="326">
        <v>0</v>
      </c>
      <c r="K179" s="326">
        <v>0</v>
      </c>
      <c r="L179" s="326">
        <v>0</v>
      </c>
      <c r="M179" s="341">
        <f t="shared" si="7"/>
        <v>0</v>
      </c>
      <c r="N179" s="379">
        <f t="shared" si="8"/>
        <v>0</v>
      </c>
      <c r="P179" s="341">
        <v>0</v>
      </c>
    </row>
    <row r="180" spans="1:16" ht="12.75" customHeight="1">
      <c r="A180" s="335" t="s">
        <v>312</v>
      </c>
      <c r="B180" s="341">
        <v>1945.9330299999999</v>
      </c>
      <c r="C180" s="326">
        <v>31.159037999999999</v>
      </c>
      <c r="D180" s="326">
        <v>92.292027000000004</v>
      </c>
      <c r="E180" s="326">
        <v>0</v>
      </c>
      <c r="F180" s="326">
        <v>10.617271000000001</v>
      </c>
      <c r="G180" s="326">
        <v>0</v>
      </c>
      <c r="H180" s="326">
        <v>51.188231999999999</v>
      </c>
      <c r="I180" s="326">
        <v>55.365048000000002</v>
      </c>
      <c r="J180" s="326">
        <v>142.71313699999999</v>
      </c>
      <c r="K180" s="326">
        <v>0</v>
      </c>
      <c r="L180" s="326">
        <v>2.3733000000000001E-2</v>
      </c>
      <c r="M180" s="341">
        <f t="shared" si="7"/>
        <v>383.35848599999997</v>
      </c>
      <c r="N180" s="379">
        <f t="shared" si="8"/>
        <v>2329.2915159999998</v>
      </c>
      <c r="P180" s="341">
        <v>0</v>
      </c>
    </row>
    <row r="181" spans="1:16" ht="12.75" customHeight="1">
      <c r="A181" s="335" t="s">
        <v>457</v>
      </c>
      <c r="B181" s="341">
        <v>0</v>
      </c>
      <c r="C181" s="326">
        <v>0</v>
      </c>
      <c r="D181" s="326">
        <v>0</v>
      </c>
      <c r="E181" s="326">
        <v>0</v>
      </c>
      <c r="F181" s="326">
        <v>0</v>
      </c>
      <c r="G181" s="326">
        <v>0</v>
      </c>
      <c r="H181" s="326">
        <v>0</v>
      </c>
      <c r="I181" s="326">
        <v>0</v>
      </c>
      <c r="J181" s="326">
        <v>0</v>
      </c>
      <c r="K181" s="326">
        <v>0</v>
      </c>
      <c r="L181" s="326">
        <v>0</v>
      </c>
      <c r="M181" s="341">
        <f t="shared" si="7"/>
        <v>0</v>
      </c>
      <c r="N181" s="379">
        <f t="shared" si="8"/>
        <v>0</v>
      </c>
      <c r="P181" s="341">
        <v>0</v>
      </c>
    </row>
    <row r="182" spans="1:16" ht="12.75" customHeight="1">
      <c r="A182" s="335" t="s">
        <v>198</v>
      </c>
      <c r="B182" s="341">
        <v>0</v>
      </c>
      <c r="C182" s="326">
        <v>0</v>
      </c>
      <c r="D182" s="326">
        <v>0</v>
      </c>
      <c r="E182" s="326">
        <v>0</v>
      </c>
      <c r="F182" s="326">
        <v>0</v>
      </c>
      <c r="G182" s="326">
        <v>0</v>
      </c>
      <c r="H182" s="326">
        <v>0</v>
      </c>
      <c r="I182" s="326">
        <v>0</v>
      </c>
      <c r="J182" s="326">
        <v>0</v>
      </c>
      <c r="K182" s="326">
        <v>0</v>
      </c>
      <c r="L182" s="326">
        <v>0</v>
      </c>
      <c r="M182" s="341">
        <f t="shared" si="7"/>
        <v>0</v>
      </c>
      <c r="N182" s="379">
        <f t="shared" si="8"/>
        <v>0</v>
      </c>
      <c r="P182" s="341">
        <v>0</v>
      </c>
    </row>
    <row r="183" spans="1:16" ht="12.75" customHeight="1">
      <c r="A183" s="335" t="s">
        <v>351</v>
      </c>
      <c r="B183" s="341">
        <v>0.13886200000000001</v>
      </c>
      <c r="C183" s="326">
        <v>0.65312599999999998</v>
      </c>
      <c r="D183" s="326">
        <v>0</v>
      </c>
      <c r="E183" s="326">
        <v>0</v>
      </c>
      <c r="F183" s="326">
        <v>0</v>
      </c>
      <c r="G183" s="326">
        <v>0</v>
      </c>
      <c r="H183" s="326">
        <v>4.6129999999999999E-3</v>
      </c>
      <c r="I183" s="326">
        <v>2.9510000000000001E-3</v>
      </c>
      <c r="J183" s="326">
        <v>0.78356599999999998</v>
      </c>
      <c r="K183" s="326">
        <v>0</v>
      </c>
      <c r="L183" s="326">
        <v>0</v>
      </c>
      <c r="M183" s="341">
        <f t="shared" si="7"/>
        <v>1.444256</v>
      </c>
      <c r="N183" s="379">
        <f t="shared" si="8"/>
        <v>1.583118</v>
      </c>
      <c r="P183" s="341">
        <v>0</v>
      </c>
    </row>
    <row r="184" spans="1:16" ht="12.75" customHeight="1">
      <c r="A184" s="335" t="s">
        <v>530</v>
      </c>
      <c r="B184" s="341">
        <v>0</v>
      </c>
      <c r="C184" s="326">
        <v>0</v>
      </c>
      <c r="D184" s="326">
        <v>0</v>
      </c>
      <c r="E184" s="326">
        <v>0</v>
      </c>
      <c r="F184" s="326">
        <v>0</v>
      </c>
      <c r="G184" s="326">
        <v>0</v>
      </c>
      <c r="H184" s="326">
        <v>0</v>
      </c>
      <c r="I184" s="326">
        <v>0</v>
      </c>
      <c r="J184" s="326">
        <v>0</v>
      </c>
      <c r="K184" s="326">
        <v>0</v>
      </c>
      <c r="L184" s="326">
        <v>0</v>
      </c>
      <c r="M184" s="341">
        <f t="shared" si="7"/>
        <v>0</v>
      </c>
      <c r="N184" s="379">
        <f t="shared" si="8"/>
        <v>0</v>
      </c>
      <c r="P184" s="341">
        <v>0</v>
      </c>
    </row>
    <row r="185" spans="1:16" ht="12.75" customHeight="1">
      <c r="A185" s="335" t="s">
        <v>326</v>
      </c>
      <c r="B185" s="341">
        <v>1.3616619999999999</v>
      </c>
      <c r="C185" s="326">
        <v>0</v>
      </c>
      <c r="D185" s="326">
        <v>0</v>
      </c>
      <c r="E185" s="326">
        <v>0</v>
      </c>
      <c r="F185" s="326">
        <v>0</v>
      </c>
      <c r="G185" s="326">
        <v>0</v>
      </c>
      <c r="H185" s="326">
        <v>0</v>
      </c>
      <c r="I185" s="326">
        <v>0</v>
      </c>
      <c r="J185" s="326">
        <v>0.33406000000000002</v>
      </c>
      <c r="K185" s="326">
        <v>0</v>
      </c>
      <c r="L185" s="326">
        <v>7.1263999999999994E-2</v>
      </c>
      <c r="M185" s="341">
        <f t="shared" si="7"/>
        <v>0.40532400000000002</v>
      </c>
      <c r="N185" s="379">
        <f t="shared" si="8"/>
        <v>1.7669859999999999</v>
      </c>
      <c r="P185" s="341">
        <v>0</v>
      </c>
    </row>
    <row r="186" spans="1:16" ht="12.75" customHeight="1">
      <c r="A186" s="335" t="s">
        <v>531</v>
      </c>
      <c r="B186" s="341">
        <v>0</v>
      </c>
      <c r="C186" s="326">
        <v>0</v>
      </c>
      <c r="D186" s="326">
        <v>0</v>
      </c>
      <c r="E186" s="326">
        <v>0</v>
      </c>
      <c r="F186" s="326">
        <v>0</v>
      </c>
      <c r="G186" s="326">
        <v>0</v>
      </c>
      <c r="H186" s="326">
        <v>0</v>
      </c>
      <c r="I186" s="326">
        <v>0</v>
      </c>
      <c r="J186" s="326">
        <v>0</v>
      </c>
      <c r="K186" s="326">
        <v>0</v>
      </c>
      <c r="L186" s="326">
        <v>0</v>
      </c>
      <c r="M186" s="341">
        <f t="shared" si="7"/>
        <v>0</v>
      </c>
      <c r="N186" s="379">
        <f t="shared" si="8"/>
        <v>0</v>
      </c>
      <c r="P186" s="341">
        <v>0</v>
      </c>
    </row>
    <row r="187" spans="1:16" ht="12.75" customHeight="1">
      <c r="A187" s="335" t="s">
        <v>199</v>
      </c>
      <c r="B187" s="341">
        <v>0</v>
      </c>
      <c r="C187" s="326">
        <v>0</v>
      </c>
      <c r="D187" s="326">
        <v>0</v>
      </c>
      <c r="E187" s="326">
        <v>0</v>
      </c>
      <c r="F187" s="326">
        <v>0</v>
      </c>
      <c r="G187" s="326">
        <v>0</v>
      </c>
      <c r="H187" s="326">
        <v>0</v>
      </c>
      <c r="I187" s="326">
        <v>0</v>
      </c>
      <c r="J187" s="326">
        <v>0</v>
      </c>
      <c r="K187" s="326">
        <v>0</v>
      </c>
      <c r="L187" s="326">
        <v>0.22287000000000001</v>
      </c>
      <c r="M187" s="341">
        <f t="shared" si="7"/>
        <v>0.22287000000000001</v>
      </c>
      <c r="N187" s="379">
        <f t="shared" si="8"/>
        <v>0.22287000000000001</v>
      </c>
      <c r="P187" s="341">
        <v>0</v>
      </c>
    </row>
    <row r="188" spans="1:16" ht="12.75" customHeight="1">
      <c r="A188" s="335" t="s">
        <v>325</v>
      </c>
      <c r="B188" s="341">
        <v>6.0076999999999998E-2</v>
      </c>
      <c r="C188" s="326">
        <v>0</v>
      </c>
      <c r="D188" s="326">
        <v>0</v>
      </c>
      <c r="E188" s="326">
        <v>0</v>
      </c>
      <c r="F188" s="326">
        <v>0</v>
      </c>
      <c r="G188" s="326">
        <v>0</v>
      </c>
      <c r="H188" s="326">
        <v>0</v>
      </c>
      <c r="I188" s="326">
        <v>0</v>
      </c>
      <c r="J188" s="326">
        <v>3.4218999999999999E-2</v>
      </c>
      <c r="K188" s="326">
        <v>0</v>
      </c>
      <c r="L188" s="326">
        <v>0</v>
      </c>
      <c r="M188" s="341">
        <f t="shared" si="7"/>
        <v>3.4218999999999999E-2</v>
      </c>
      <c r="N188" s="379">
        <f t="shared" si="8"/>
        <v>9.4295999999999991E-2</v>
      </c>
      <c r="P188" s="341">
        <v>0</v>
      </c>
    </row>
    <row r="189" spans="1:16" ht="12.75" customHeight="1">
      <c r="A189" s="333" t="s">
        <v>523</v>
      </c>
      <c r="B189" s="397">
        <v>0</v>
      </c>
      <c r="C189" s="326">
        <v>0</v>
      </c>
      <c r="D189" s="326">
        <v>0</v>
      </c>
      <c r="E189" s="326">
        <v>0</v>
      </c>
      <c r="F189" s="326">
        <v>0</v>
      </c>
      <c r="G189" s="326">
        <v>0</v>
      </c>
      <c r="H189" s="326">
        <v>0</v>
      </c>
      <c r="I189" s="326">
        <v>0</v>
      </c>
      <c r="J189" s="326">
        <v>0</v>
      </c>
      <c r="K189" s="326">
        <v>0</v>
      </c>
      <c r="L189" s="326">
        <v>0</v>
      </c>
      <c r="M189" s="341">
        <f t="shared" si="7"/>
        <v>0</v>
      </c>
      <c r="N189" s="379">
        <f t="shared" si="8"/>
        <v>0</v>
      </c>
      <c r="P189" s="341">
        <v>0</v>
      </c>
    </row>
    <row r="190" spans="1:16" ht="12.75" customHeight="1">
      <c r="A190" s="335" t="s">
        <v>524</v>
      </c>
      <c r="B190" s="341">
        <v>0</v>
      </c>
      <c r="C190" s="326">
        <v>0</v>
      </c>
      <c r="D190" s="326">
        <v>0</v>
      </c>
      <c r="E190" s="326">
        <v>0</v>
      </c>
      <c r="F190" s="326">
        <v>0</v>
      </c>
      <c r="G190" s="326">
        <v>0</v>
      </c>
      <c r="H190" s="326">
        <v>0</v>
      </c>
      <c r="I190" s="326">
        <v>0</v>
      </c>
      <c r="J190" s="326">
        <v>0</v>
      </c>
      <c r="K190" s="326">
        <v>0</v>
      </c>
      <c r="L190" s="326">
        <v>0</v>
      </c>
      <c r="M190" s="341">
        <f t="shared" si="7"/>
        <v>0</v>
      </c>
      <c r="N190" s="379">
        <f t="shared" si="8"/>
        <v>0</v>
      </c>
      <c r="P190" s="341">
        <v>0</v>
      </c>
    </row>
    <row r="191" spans="1:16" ht="12.75" customHeight="1">
      <c r="A191" s="335" t="s">
        <v>525</v>
      </c>
      <c r="B191" s="341">
        <v>0</v>
      </c>
      <c r="C191" s="326">
        <v>0</v>
      </c>
      <c r="D191" s="326">
        <v>0</v>
      </c>
      <c r="E191" s="326">
        <v>0</v>
      </c>
      <c r="F191" s="326">
        <v>0</v>
      </c>
      <c r="G191" s="326">
        <v>0</v>
      </c>
      <c r="H191" s="326">
        <v>0</v>
      </c>
      <c r="I191" s="326">
        <v>0</v>
      </c>
      <c r="J191" s="326">
        <v>0</v>
      </c>
      <c r="K191" s="326">
        <v>0</v>
      </c>
      <c r="L191" s="326">
        <v>0</v>
      </c>
      <c r="M191" s="341">
        <f t="shared" si="7"/>
        <v>0</v>
      </c>
      <c r="N191" s="379">
        <f t="shared" si="8"/>
        <v>0</v>
      </c>
      <c r="P191" s="341">
        <v>0</v>
      </c>
    </row>
    <row r="192" spans="1:16" ht="12.75" customHeight="1">
      <c r="A192" s="335" t="s">
        <v>526</v>
      </c>
      <c r="B192" s="341">
        <v>0</v>
      </c>
      <c r="C192" s="326">
        <v>0</v>
      </c>
      <c r="D192" s="326">
        <v>0</v>
      </c>
      <c r="E192" s="326">
        <v>0</v>
      </c>
      <c r="F192" s="326">
        <v>0</v>
      </c>
      <c r="G192" s="326">
        <v>0</v>
      </c>
      <c r="H192" s="326">
        <v>0</v>
      </c>
      <c r="I192" s="326">
        <v>0</v>
      </c>
      <c r="J192" s="326">
        <v>0</v>
      </c>
      <c r="K192" s="326">
        <v>0</v>
      </c>
      <c r="L192" s="326">
        <v>0</v>
      </c>
      <c r="M192" s="341">
        <f t="shared" si="7"/>
        <v>0</v>
      </c>
      <c r="N192" s="379">
        <f t="shared" si="8"/>
        <v>0</v>
      </c>
      <c r="P192" s="341">
        <v>0</v>
      </c>
    </row>
    <row r="193" spans="1:16" ht="12.75" customHeight="1">
      <c r="A193" s="335" t="s">
        <v>649</v>
      </c>
      <c r="B193" s="341">
        <v>0</v>
      </c>
      <c r="C193" s="326">
        <v>0</v>
      </c>
      <c r="D193" s="326">
        <v>0</v>
      </c>
      <c r="E193" s="326">
        <v>0</v>
      </c>
      <c r="F193" s="326">
        <v>0</v>
      </c>
      <c r="G193" s="326">
        <v>0</v>
      </c>
      <c r="H193" s="326">
        <v>0</v>
      </c>
      <c r="I193" s="326">
        <v>0</v>
      </c>
      <c r="J193" s="326">
        <v>0</v>
      </c>
      <c r="K193" s="326">
        <v>0</v>
      </c>
      <c r="L193" s="326">
        <v>0</v>
      </c>
      <c r="M193" s="341">
        <f t="shared" si="7"/>
        <v>0</v>
      </c>
      <c r="N193" s="379">
        <f t="shared" si="8"/>
        <v>0</v>
      </c>
      <c r="P193" s="341">
        <v>0</v>
      </c>
    </row>
    <row r="194" spans="1:16" ht="12.75" customHeight="1">
      <c r="A194" s="335" t="s">
        <v>532</v>
      </c>
      <c r="B194" s="341">
        <v>4.3692000000000002E-2</v>
      </c>
      <c r="C194" s="326">
        <v>0</v>
      </c>
      <c r="D194" s="326">
        <v>0</v>
      </c>
      <c r="E194" s="326">
        <v>0</v>
      </c>
      <c r="F194" s="326">
        <v>0</v>
      </c>
      <c r="G194" s="326">
        <v>0</v>
      </c>
      <c r="H194" s="326">
        <v>0</v>
      </c>
      <c r="I194" s="326">
        <v>0</v>
      </c>
      <c r="J194" s="326">
        <v>0.66551899999999997</v>
      </c>
      <c r="K194" s="326">
        <v>0</v>
      </c>
      <c r="L194" s="326">
        <v>0</v>
      </c>
      <c r="M194" s="341">
        <f t="shared" si="7"/>
        <v>0.66551899999999997</v>
      </c>
      <c r="N194" s="379">
        <f t="shared" si="8"/>
        <v>0.70921099999999992</v>
      </c>
      <c r="P194" s="341">
        <v>0</v>
      </c>
    </row>
    <row r="195" spans="1:16" ht="12.75" customHeight="1">
      <c r="A195" s="335" t="s">
        <v>533</v>
      </c>
      <c r="B195" s="341">
        <v>0</v>
      </c>
      <c r="C195" s="326">
        <v>0</v>
      </c>
      <c r="D195" s="326">
        <v>0</v>
      </c>
      <c r="E195" s="326">
        <v>0</v>
      </c>
      <c r="F195" s="326">
        <v>0</v>
      </c>
      <c r="G195" s="326">
        <v>0</v>
      </c>
      <c r="H195" s="326">
        <v>0</v>
      </c>
      <c r="I195" s="326">
        <v>0</v>
      </c>
      <c r="J195" s="326">
        <v>0</v>
      </c>
      <c r="K195" s="326">
        <v>0</v>
      </c>
      <c r="L195" s="326">
        <v>0</v>
      </c>
      <c r="M195" s="341">
        <f t="shared" si="7"/>
        <v>0</v>
      </c>
      <c r="N195" s="379">
        <f t="shared" si="8"/>
        <v>0</v>
      </c>
      <c r="P195" s="341">
        <v>0</v>
      </c>
    </row>
    <row r="196" spans="1:16" ht="12.75" customHeight="1">
      <c r="A196" s="335" t="s">
        <v>534</v>
      </c>
      <c r="B196" s="341">
        <v>0</v>
      </c>
      <c r="C196" s="326">
        <v>0</v>
      </c>
      <c r="D196" s="326">
        <v>0</v>
      </c>
      <c r="E196" s="326">
        <v>0</v>
      </c>
      <c r="F196" s="326">
        <v>0</v>
      </c>
      <c r="G196" s="326">
        <v>0</v>
      </c>
      <c r="H196" s="326">
        <v>0</v>
      </c>
      <c r="I196" s="326">
        <v>0</v>
      </c>
      <c r="J196" s="326">
        <v>0</v>
      </c>
      <c r="K196" s="326">
        <v>0</v>
      </c>
      <c r="L196" s="326">
        <v>0</v>
      </c>
      <c r="M196" s="341">
        <f t="shared" si="7"/>
        <v>0</v>
      </c>
      <c r="N196" s="379">
        <f t="shared" si="8"/>
        <v>0</v>
      </c>
      <c r="P196" s="341">
        <v>0</v>
      </c>
    </row>
    <row r="197" spans="1:16" ht="12.75" customHeight="1">
      <c r="A197" s="335" t="s">
        <v>200</v>
      </c>
      <c r="B197" s="341">
        <v>2.0465000000000001E-2</v>
      </c>
      <c r="C197" s="326">
        <v>0</v>
      </c>
      <c r="D197" s="326">
        <v>0</v>
      </c>
      <c r="E197" s="326">
        <v>0</v>
      </c>
      <c r="F197" s="326">
        <v>0</v>
      </c>
      <c r="G197" s="326">
        <v>0</v>
      </c>
      <c r="H197" s="326">
        <v>0</v>
      </c>
      <c r="I197" s="326">
        <v>0</v>
      </c>
      <c r="J197" s="326">
        <v>0</v>
      </c>
      <c r="K197" s="326">
        <v>0</v>
      </c>
      <c r="L197" s="326">
        <v>0</v>
      </c>
      <c r="M197" s="341">
        <f t="shared" si="7"/>
        <v>0</v>
      </c>
      <c r="N197" s="379">
        <f t="shared" si="8"/>
        <v>2.0465000000000001E-2</v>
      </c>
      <c r="P197" s="341">
        <v>0</v>
      </c>
    </row>
    <row r="198" spans="1:16" ht="12.75" customHeight="1">
      <c r="A198" s="335" t="s">
        <v>201</v>
      </c>
      <c r="B198" s="341">
        <v>0</v>
      </c>
      <c r="C198" s="326">
        <v>0</v>
      </c>
      <c r="D198" s="326">
        <v>0</v>
      </c>
      <c r="E198" s="326">
        <v>0</v>
      </c>
      <c r="F198" s="326">
        <v>0</v>
      </c>
      <c r="G198" s="326">
        <v>0</v>
      </c>
      <c r="H198" s="326">
        <v>0</v>
      </c>
      <c r="I198" s="326">
        <v>0</v>
      </c>
      <c r="J198" s="326">
        <v>0</v>
      </c>
      <c r="K198" s="326">
        <v>0</v>
      </c>
      <c r="L198" s="326">
        <v>5.1099999999999995E-4</v>
      </c>
      <c r="M198" s="341">
        <f t="shared" si="7"/>
        <v>5.1099999999999995E-4</v>
      </c>
      <c r="N198" s="379">
        <f t="shared" si="8"/>
        <v>5.1099999999999995E-4</v>
      </c>
      <c r="P198" s="341">
        <v>0</v>
      </c>
    </row>
    <row r="199" spans="1:16" ht="12.75" customHeight="1">
      <c r="A199" s="335" t="s">
        <v>535</v>
      </c>
      <c r="B199" s="341">
        <v>0</v>
      </c>
      <c r="C199" s="326">
        <v>0</v>
      </c>
      <c r="D199" s="326">
        <v>0</v>
      </c>
      <c r="E199" s="326">
        <v>0</v>
      </c>
      <c r="F199" s="326">
        <v>0</v>
      </c>
      <c r="G199" s="326">
        <v>0</v>
      </c>
      <c r="H199" s="326">
        <v>0</v>
      </c>
      <c r="I199" s="326">
        <v>0</v>
      </c>
      <c r="J199" s="326">
        <v>0</v>
      </c>
      <c r="K199" s="326">
        <v>0</v>
      </c>
      <c r="L199" s="326">
        <v>0</v>
      </c>
      <c r="M199" s="341">
        <f t="shared" si="7"/>
        <v>0</v>
      </c>
      <c r="N199" s="379">
        <f t="shared" si="8"/>
        <v>0</v>
      </c>
      <c r="P199" s="341">
        <v>0</v>
      </c>
    </row>
    <row r="200" spans="1:16" ht="12.75" customHeight="1">
      <c r="A200" s="335" t="s">
        <v>553</v>
      </c>
      <c r="B200" s="341">
        <v>0</v>
      </c>
      <c r="C200" s="326">
        <v>0</v>
      </c>
      <c r="D200" s="326">
        <v>0</v>
      </c>
      <c r="E200" s="326">
        <v>0</v>
      </c>
      <c r="F200" s="326">
        <v>0</v>
      </c>
      <c r="G200" s="326">
        <v>0</v>
      </c>
      <c r="H200" s="326">
        <v>0</v>
      </c>
      <c r="I200" s="326">
        <v>0</v>
      </c>
      <c r="J200" s="326">
        <v>0</v>
      </c>
      <c r="K200" s="326">
        <v>0</v>
      </c>
      <c r="L200" s="326">
        <v>0</v>
      </c>
      <c r="M200" s="341">
        <f t="shared" si="7"/>
        <v>0</v>
      </c>
      <c r="N200" s="379">
        <f t="shared" si="8"/>
        <v>0</v>
      </c>
      <c r="P200" s="341">
        <v>0</v>
      </c>
    </row>
    <row r="201" spans="1:16" ht="12.75" customHeight="1">
      <c r="A201" s="335" t="s">
        <v>536</v>
      </c>
      <c r="B201" s="341">
        <v>0</v>
      </c>
      <c r="C201" s="326">
        <v>0</v>
      </c>
      <c r="D201" s="326">
        <v>0</v>
      </c>
      <c r="E201" s="326">
        <v>0</v>
      </c>
      <c r="F201" s="326">
        <v>0</v>
      </c>
      <c r="G201" s="326">
        <v>0</v>
      </c>
      <c r="H201" s="326">
        <v>0</v>
      </c>
      <c r="I201" s="326">
        <v>0</v>
      </c>
      <c r="J201" s="326">
        <v>0</v>
      </c>
      <c r="K201" s="326">
        <v>0</v>
      </c>
      <c r="L201" s="326">
        <v>0</v>
      </c>
      <c r="M201" s="341">
        <f t="shared" si="7"/>
        <v>0</v>
      </c>
      <c r="N201" s="379">
        <f t="shared" si="8"/>
        <v>0</v>
      </c>
      <c r="P201" s="341">
        <v>0</v>
      </c>
    </row>
    <row r="202" spans="1:16" ht="12.75" customHeight="1">
      <c r="A202" s="335" t="s">
        <v>369</v>
      </c>
      <c r="B202" s="341">
        <v>0</v>
      </c>
      <c r="C202" s="326">
        <v>0</v>
      </c>
      <c r="D202" s="326">
        <v>0</v>
      </c>
      <c r="E202" s="326">
        <v>0</v>
      </c>
      <c r="F202" s="326">
        <v>0</v>
      </c>
      <c r="G202" s="326">
        <v>0</v>
      </c>
      <c r="H202" s="326">
        <v>0</v>
      </c>
      <c r="I202" s="326">
        <v>0</v>
      </c>
      <c r="J202" s="326">
        <v>4.6150000000000002E-3</v>
      </c>
      <c r="K202" s="326">
        <v>0</v>
      </c>
      <c r="L202" s="326">
        <v>3.2000000000000002E-3</v>
      </c>
      <c r="M202" s="341">
        <f t="shared" si="7"/>
        <v>7.8150000000000008E-3</v>
      </c>
      <c r="N202" s="379">
        <f t="shared" si="8"/>
        <v>7.8150000000000008E-3</v>
      </c>
      <c r="P202" s="341">
        <v>0</v>
      </c>
    </row>
    <row r="203" spans="1:16" ht="12.75" customHeight="1">
      <c r="A203" s="335" t="s">
        <v>324</v>
      </c>
      <c r="B203" s="341">
        <v>1120.1367740000001</v>
      </c>
      <c r="C203" s="326">
        <v>0.102726</v>
      </c>
      <c r="D203" s="326">
        <v>0</v>
      </c>
      <c r="E203" s="326">
        <v>0</v>
      </c>
      <c r="F203" s="326">
        <v>0</v>
      </c>
      <c r="G203" s="326">
        <v>0</v>
      </c>
      <c r="H203" s="326">
        <v>0</v>
      </c>
      <c r="I203" s="326">
        <v>2.21455</v>
      </c>
      <c r="J203" s="326">
        <v>2.6706850000000002</v>
      </c>
      <c r="K203" s="326">
        <v>0</v>
      </c>
      <c r="L203" s="326">
        <v>1.653E-2</v>
      </c>
      <c r="M203" s="341">
        <f t="shared" ref="M203:M230" si="9">SUM(C203:L203)</f>
        <v>5.0044910000000007</v>
      </c>
      <c r="N203" s="379">
        <f t="shared" ref="N203:N230" si="10">SUM(B203,M203)</f>
        <v>1125.141265</v>
      </c>
      <c r="P203" s="341">
        <v>0</v>
      </c>
    </row>
    <row r="204" spans="1:16" ht="12.75" customHeight="1">
      <c r="A204" s="335" t="s">
        <v>396</v>
      </c>
      <c r="B204" s="341">
        <v>0</v>
      </c>
      <c r="C204" s="326">
        <v>2.9706E-2</v>
      </c>
      <c r="D204" s="326">
        <v>0</v>
      </c>
      <c r="E204" s="326">
        <v>0</v>
      </c>
      <c r="F204" s="326">
        <v>0</v>
      </c>
      <c r="G204" s="326">
        <v>0</v>
      </c>
      <c r="H204" s="326">
        <v>0</v>
      </c>
      <c r="I204" s="326">
        <v>0</v>
      </c>
      <c r="J204" s="326">
        <v>1.5297E-2</v>
      </c>
      <c r="K204" s="326">
        <v>0</v>
      </c>
      <c r="L204" s="326">
        <v>0.111017</v>
      </c>
      <c r="M204" s="341">
        <f t="shared" si="9"/>
        <v>0.15601999999999999</v>
      </c>
      <c r="N204" s="379">
        <f t="shared" si="10"/>
        <v>0.15601999999999999</v>
      </c>
      <c r="P204" s="341">
        <v>0</v>
      </c>
    </row>
    <row r="205" spans="1:16" ht="12.75" customHeight="1">
      <c r="A205" s="335" t="s">
        <v>537</v>
      </c>
      <c r="B205" s="341">
        <v>0</v>
      </c>
      <c r="C205" s="326">
        <v>0</v>
      </c>
      <c r="D205" s="326">
        <v>0</v>
      </c>
      <c r="E205" s="326">
        <v>0</v>
      </c>
      <c r="F205" s="326">
        <v>0</v>
      </c>
      <c r="G205" s="326">
        <v>0</v>
      </c>
      <c r="H205" s="326">
        <v>0</v>
      </c>
      <c r="I205" s="326">
        <v>0</v>
      </c>
      <c r="J205" s="326">
        <v>0</v>
      </c>
      <c r="K205" s="326">
        <v>0</v>
      </c>
      <c r="L205" s="326">
        <v>0</v>
      </c>
      <c r="M205" s="341">
        <f t="shared" si="9"/>
        <v>0</v>
      </c>
      <c r="N205" s="379">
        <f t="shared" si="10"/>
        <v>0</v>
      </c>
      <c r="P205" s="341">
        <v>0</v>
      </c>
    </row>
    <row r="206" spans="1:16" ht="12.75" customHeight="1">
      <c r="A206" s="335" t="s">
        <v>363</v>
      </c>
      <c r="B206" s="341">
        <v>2.0000000000000001E-4</v>
      </c>
      <c r="C206" s="326">
        <v>1.7548600000000001</v>
      </c>
      <c r="D206" s="326">
        <v>0</v>
      </c>
      <c r="E206" s="326">
        <v>0</v>
      </c>
      <c r="F206" s="326">
        <v>0</v>
      </c>
      <c r="G206" s="326">
        <v>0</v>
      </c>
      <c r="H206" s="326">
        <v>0</v>
      </c>
      <c r="I206" s="326">
        <v>0</v>
      </c>
      <c r="J206" s="326">
        <v>0</v>
      </c>
      <c r="K206" s="326">
        <v>0</v>
      </c>
      <c r="L206" s="326">
        <v>0</v>
      </c>
      <c r="M206" s="341">
        <f t="shared" si="9"/>
        <v>1.7548600000000001</v>
      </c>
      <c r="N206" s="379">
        <f t="shared" si="10"/>
        <v>1.7550600000000001</v>
      </c>
      <c r="P206" s="341">
        <v>0</v>
      </c>
    </row>
    <row r="207" spans="1:16" ht="12.75" customHeight="1">
      <c r="A207" s="335" t="s">
        <v>538</v>
      </c>
      <c r="B207" s="341">
        <v>0</v>
      </c>
      <c r="C207" s="326">
        <v>0</v>
      </c>
      <c r="D207" s="326">
        <v>0</v>
      </c>
      <c r="E207" s="326">
        <v>0</v>
      </c>
      <c r="F207" s="326">
        <v>0</v>
      </c>
      <c r="G207" s="326">
        <v>0</v>
      </c>
      <c r="H207" s="326">
        <v>0</v>
      </c>
      <c r="I207" s="326">
        <v>0</v>
      </c>
      <c r="J207" s="326">
        <v>0</v>
      </c>
      <c r="K207" s="326">
        <v>0</v>
      </c>
      <c r="L207" s="326">
        <v>0</v>
      </c>
      <c r="M207" s="341">
        <f t="shared" si="9"/>
        <v>0</v>
      </c>
      <c r="N207" s="379">
        <f t="shared" si="10"/>
        <v>0</v>
      </c>
      <c r="P207" s="341">
        <v>0</v>
      </c>
    </row>
    <row r="208" spans="1:16" ht="12.75" customHeight="1">
      <c r="A208" s="335" t="s">
        <v>406</v>
      </c>
      <c r="B208" s="341">
        <v>0</v>
      </c>
      <c r="C208" s="326">
        <v>0</v>
      </c>
      <c r="D208" s="326">
        <v>0</v>
      </c>
      <c r="E208" s="326">
        <v>0</v>
      </c>
      <c r="F208" s="326">
        <v>0</v>
      </c>
      <c r="G208" s="326">
        <v>0</v>
      </c>
      <c r="H208" s="326">
        <v>0</v>
      </c>
      <c r="I208" s="326">
        <v>0</v>
      </c>
      <c r="J208" s="326">
        <v>0</v>
      </c>
      <c r="K208" s="326">
        <v>0</v>
      </c>
      <c r="L208" s="326">
        <v>0</v>
      </c>
      <c r="M208" s="341">
        <f t="shared" si="9"/>
        <v>0</v>
      </c>
      <c r="N208" s="379">
        <f t="shared" si="10"/>
        <v>0</v>
      </c>
      <c r="P208" s="341">
        <v>0</v>
      </c>
    </row>
    <row r="209" spans="1:16" ht="12.75" customHeight="1">
      <c r="A209" s="335" t="s">
        <v>210</v>
      </c>
      <c r="B209" s="341">
        <v>2.578E-3</v>
      </c>
      <c r="C209" s="326">
        <v>0</v>
      </c>
      <c r="D209" s="326">
        <v>0</v>
      </c>
      <c r="E209" s="326">
        <v>0</v>
      </c>
      <c r="F209" s="326">
        <v>0</v>
      </c>
      <c r="G209" s="326">
        <v>0</v>
      </c>
      <c r="H209" s="326">
        <v>0</v>
      </c>
      <c r="I209" s="326">
        <v>0</v>
      </c>
      <c r="J209" s="326">
        <v>0</v>
      </c>
      <c r="K209" s="326">
        <v>0</v>
      </c>
      <c r="L209" s="326">
        <v>0</v>
      </c>
      <c r="M209" s="341">
        <f t="shared" si="9"/>
        <v>0</v>
      </c>
      <c r="N209" s="379">
        <f t="shared" si="10"/>
        <v>2.578E-3</v>
      </c>
      <c r="P209" s="341">
        <v>0</v>
      </c>
    </row>
    <row r="210" spans="1:16" ht="12.75" customHeight="1">
      <c r="A210" s="335" t="s">
        <v>539</v>
      </c>
      <c r="B210" s="341">
        <v>0</v>
      </c>
      <c r="C210" s="326">
        <v>0</v>
      </c>
      <c r="D210" s="326">
        <v>0</v>
      </c>
      <c r="E210" s="326">
        <v>0</v>
      </c>
      <c r="F210" s="326">
        <v>0</v>
      </c>
      <c r="G210" s="326">
        <v>0</v>
      </c>
      <c r="H210" s="326">
        <v>0</v>
      </c>
      <c r="I210" s="326">
        <v>0</v>
      </c>
      <c r="J210" s="326">
        <v>0</v>
      </c>
      <c r="K210" s="326">
        <v>0</v>
      </c>
      <c r="L210" s="326">
        <v>0</v>
      </c>
      <c r="M210" s="341">
        <f t="shared" si="9"/>
        <v>0</v>
      </c>
      <c r="N210" s="379">
        <f t="shared" si="10"/>
        <v>0</v>
      </c>
      <c r="P210" s="341">
        <v>0</v>
      </c>
    </row>
    <row r="211" spans="1:16" ht="12.75" customHeight="1">
      <c r="A211" s="335" t="s">
        <v>540</v>
      </c>
      <c r="B211" s="341">
        <v>0</v>
      </c>
      <c r="C211" s="326">
        <v>0</v>
      </c>
      <c r="D211" s="326">
        <v>0</v>
      </c>
      <c r="E211" s="326">
        <v>0</v>
      </c>
      <c r="F211" s="326">
        <v>0</v>
      </c>
      <c r="G211" s="326">
        <v>0</v>
      </c>
      <c r="H211" s="326">
        <v>0</v>
      </c>
      <c r="I211" s="326">
        <v>0</v>
      </c>
      <c r="J211" s="326">
        <v>0</v>
      </c>
      <c r="K211" s="326">
        <v>0</v>
      </c>
      <c r="L211" s="326">
        <v>0</v>
      </c>
      <c r="M211" s="341">
        <f t="shared" si="9"/>
        <v>0</v>
      </c>
      <c r="N211" s="379">
        <f t="shared" si="10"/>
        <v>0</v>
      </c>
      <c r="P211" s="341">
        <v>0</v>
      </c>
    </row>
    <row r="212" spans="1:16" ht="12.75" customHeight="1">
      <c r="A212" s="335" t="s">
        <v>453</v>
      </c>
      <c r="B212" s="341">
        <v>0</v>
      </c>
      <c r="C212" s="326">
        <v>0</v>
      </c>
      <c r="D212" s="326">
        <v>0</v>
      </c>
      <c r="E212" s="326">
        <v>0</v>
      </c>
      <c r="F212" s="326">
        <v>0</v>
      </c>
      <c r="G212" s="326">
        <v>0</v>
      </c>
      <c r="H212" s="326">
        <v>0</v>
      </c>
      <c r="I212" s="326">
        <v>0</v>
      </c>
      <c r="J212" s="326">
        <v>0</v>
      </c>
      <c r="K212" s="326">
        <v>0</v>
      </c>
      <c r="L212" s="326">
        <v>0</v>
      </c>
      <c r="M212" s="341">
        <f t="shared" si="9"/>
        <v>0</v>
      </c>
      <c r="N212" s="379">
        <f t="shared" si="10"/>
        <v>0</v>
      </c>
      <c r="P212" s="341">
        <v>0</v>
      </c>
    </row>
    <row r="213" spans="1:16" ht="12.75" customHeight="1">
      <c r="A213" s="335" t="s">
        <v>541</v>
      </c>
      <c r="B213" s="341">
        <v>0</v>
      </c>
      <c r="C213" s="326">
        <v>0</v>
      </c>
      <c r="D213" s="326">
        <v>0</v>
      </c>
      <c r="E213" s="326">
        <v>0</v>
      </c>
      <c r="F213" s="326">
        <v>0</v>
      </c>
      <c r="G213" s="326">
        <v>0</v>
      </c>
      <c r="H213" s="326">
        <v>0</v>
      </c>
      <c r="I213" s="326">
        <v>0</v>
      </c>
      <c r="J213" s="326">
        <v>0</v>
      </c>
      <c r="K213" s="326">
        <v>0</v>
      </c>
      <c r="L213" s="326">
        <v>0</v>
      </c>
      <c r="M213" s="341">
        <f t="shared" si="9"/>
        <v>0</v>
      </c>
      <c r="N213" s="379">
        <f t="shared" si="10"/>
        <v>0</v>
      </c>
      <c r="P213" s="341">
        <v>0</v>
      </c>
    </row>
    <row r="214" spans="1:16" ht="12.75" customHeight="1">
      <c r="A214" s="335" t="s">
        <v>346</v>
      </c>
      <c r="B214" s="341">
        <v>0</v>
      </c>
      <c r="C214" s="326">
        <v>0</v>
      </c>
      <c r="D214" s="326">
        <v>0</v>
      </c>
      <c r="E214" s="326">
        <v>0</v>
      </c>
      <c r="F214" s="326">
        <v>0</v>
      </c>
      <c r="G214" s="326">
        <v>0</v>
      </c>
      <c r="H214" s="326">
        <v>0</v>
      </c>
      <c r="I214" s="326">
        <v>0</v>
      </c>
      <c r="J214" s="326">
        <v>0</v>
      </c>
      <c r="K214" s="326">
        <v>0</v>
      </c>
      <c r="L214" s="326">
        <v>0</v>
      </c>
      <c r="M214" s="341">
        <f t="shared" si="9"/>
        <v>0</v>
      </c>
      <c r="N214" s="379">
        <f t="shared" si="10"/>
        <v>0</v>
      </c>
      <c r="P214" s="341">
        <v>0</v>
      </c>
    </row>
    <row r="215" spans="1:16" ht="12.75" customHeight="1">
      <c r="A215" s="335" t="s">
        <v>314</v>
      </c>
      <c r="B215" s="341">
        <v>364.20641499999999</v>
      </c>
      <c r="C215" s="326">
        <v>0</v>
      </c>
      <c r="D215" s="326">
        <v>0</v>
      </c>
      <c r="E215" s="326">
        <v>0</v>
      </c>
      <c r="F215" s="326">
        <v>3.9780000000000003E-2</v>
      </c>
      <c r="G215" s="326">
        <v>0</v>
      </c>
      <c r="H215" s="326">
        <v>0</v>
      </c>
      <c r="I215" s="326">
        <v>0</v>
      </c>
      <c r="J215" s="326">
        <v>0.51155899999999999</v>
      </c>
      <c r="K215" s="326">
        <v>0</v>
      </c>
      <c r="L215" s="326">
        <v>3.1619999999999999E-3</v>
      </c>
      <c r="M215" s="341">
        <f t="shared" si="9"/>
        <v>0.55450100000000002</v>
      </c>
      <c r="N215" s="379">
        <f t="shared" si="10"/>
        <v>364.76091600000001</v>
      </c>
      <c r="P215" s="341">
        <v>0</v>
      </c>
    </row>
    <row r="216" spans="1:16" ht="12.75" customHeight="1">
      <c r="A216" s="335" t="s">
        <v>211</v>
      </c>
      <c r="B216" s="341">
        <v>1.3820000000000001E-2</v>
      </c>
      <c r="C216" s="326">
        <v>0</v>
      </c>
      <c r="D216" s="326">
        <v>0</v>
      </c>
      <c r="E216" s="326">
        <v>0</v>
      </c>
      <c r="F216" s="326">
        <v>0</v>
      </c>
      <c r="G216" s="326">
        <v>0</v>
      </c>
      <c r="H216" s="326">
        <v>0</v>
      </c>
      <c r="I216" s="326">
        <v>0</v>
      </c>
      <c r="J216" s="326">
        <v>0.40913699999999997</v>
      </c>
      <c r="K216" s="326">
        <v>0</v>
      </c>
      <c r="L216" s="326">
        <v>5.0000000000000004E-6</v>
      </c>
      <c r="M216" s="341">
        <f t="shared" si="9"/>
        <v>0.40914199999999995</v>
      </c>
      <c r="N216" s="379">
        <f t="shared" si="10"/>
        <v>0.42296199999999995</v>
      </c>
      <c r="P216" s="341">
        <v>0</v>
      </c>
    </row>
    <row r="217" spans="1:16" ht="12.75" customHeight="1">
      <c r="A217" s="335" t="s">
        <v>319</v>
      </c>
      <c r="B217" s="341">
        <v>1.6400999999999999E-2</v>
      </c>
      <c r="C217" s="326">
        <v>0</v>
      </c>
      <c r="D217" s="326">
        <v>1.4999999999999999E-4</v>
      </c>
      <c r="E217" s="326">
        <v>0</v>
      </c>
      <c r="F217" s="326">
        <v>2.385E-3</v>
      </c>
      <c r="G217" s="326">
        <v>0</v>
      </c>
      <c r="H217" s="326">
        <v>6.4999999999999994E-5</v>
      </c>
      <c r="I217" s="326">
        <v>0</v>
      </c>
      <c r="J217" s="326">
        <v>1.295461</v>
      </c>
      <c r="K217" s="326">
        <v>0</v>
      </c>
      <c r="L217" s="326">
        <v>5.5704999999999998E-2</v>
      </c>
      <c r="M217" s="341">
        <f t="shared" si="9"/>
        <v>1.3537659999999998</v>
      </c>
      <c r="N217" s="379">
        <f t="shared" si="10"/>
        <v>1.3701669999999999</v>
      </c>
      <c r="P217" s="341">
        <v>0</v>
      </c>
    </row>
    <row r="218" spans="1:16" ht="12.75" customHeight="1">
      <c r="A218" s="335" t="s">
        <v>542</v>
      </c>
      <c r="B218" s="341">
        <v>0</v>
      </c>
      <c r="C218" s="326">
        <v>0</v>
      </c>
      <c r="D218" s="326">
        <v>0</v>
      </c>
      <c r="E218" s="326">
        <v>0</v>
      </c>
      <c r="F218" s="326">
        <v>0</v>
      </c>
      <c r="G218" s="326">
        <v>0</v>
      </c>
      <c r="H218" s="326">
        <v>0</v>
      </c>
      <c r="I218" s="326">
        <v>0</v>
      </c>
      <c r="J218" s="326">
        <v>0</v>
      </c>
      <c r="K218" s="326">
        <v>0</v>
      </c>
      <c r="L218" s="326">
        <v>0</v>
      </c>
      <c r="M218" s="341">
        <f t="shared" si="9"/>
        <v>0</v>
      </c>
      <c r="N218" s="379">
        <f t="shared" si="10"/>
        <v>0</v>
      </c>
      <c r="P218" s="341">
        <v>0</v>
      </c>
    </row>
    <row r="219" spans="1:16" ht="12.75" customHeight="1">
      <c r="A219" s="335" t="s">
        <v>543</v>
      </c>
      <c r="B219" s="341">
        <v>0</v>
      </c>
      <c r="C219" s="326">
        <v>0</v>
      </c>
      <c r="D219" s="326">
        <v>0</v>
      </c>
      <c r="E219" s="326">
        <v>0</v>
      </c>
      <c r="F219" s="326">
        <v>0</v>
      </c>
      <c r="G219" s="326">
        <v>0</v>
      </c>
      <c r="H219" s="326">
        <v>0</v>
      </c>
      <c r="I219" s="326">
        <v>0</v>
      </c>
      <c r="J219" s="326">
        <v>0</v>
      </c>
      <c r="K219" s="326">
        <v>0</v>
      </c>
      <c r="L219" s="326">
        <v>0</v>
      </c>
      <c r="M219" s="341">
        <f t="shared" si="9"/>
        <v>0</v>
      </c>
      <c r="N219" s="379">
        <f t="shared" si="10"/>
        <v>0</v>
      </c>
      <c r="P219" s="341">
        <v>0</v>
      </c>
    </row>
    <row r="220" spans="1:16" ht="12.75" customHeight="1">
      <c r="A220" s="335" t="s">
        <v>352</v>
      </c>
      <c r="B220" s="341">
        <v>1.7965999999999999E-2</v>
      </c>
      <c r="C220" s="326">
        <v>5.7410050000000004</v>
      </c>
      <c r="D220" s="326">
        <v>0</v>
      </c>
      <c r="E220" s="326">
        <v>1.190769</v>
      </c>
      <c r="F220" s="326">
        <v>0</v>
      </c>
      <c r="G220" s="326">
        <v>0</v>
      </c>
      <c r="H220" s="326">
        <v>0</v>
      </c>
      <c r="I220" s="326">
        <v>0</v>
      </c>
      <c r="J220" s="326">
        <v>6.2157999999999998E-2</v>
      </c>
      <c r="K220" s="326">
        <v>0</v>
      </c>
      <c r="L220" s="326">
        <v>1.86375</v>
      </c>
      <c r="M220" s="341">
        <f t="shared" si="9"/>
        <v>8.8576820000000005</v>
      </c>
      <c r="N220" s="379">
        <f t="shared" si="10"/>
        <v>8.875648</v>
      </c>
      <c r="P220" s="341">
        <v>0</v>
      </c>
    </row>
    <row r="221" spans="1:16" ht="12.75" customHeight="1">
      <c r="A221" s="335" t="s">
        <v>544</v>
      </c>
      <c r="B221" s="341">
        <v>0</v>
      </c>
      <c r="C221" s="326">
        <v>0</v>
      </c>
      <c r="D221" s="326">
        <v>0</v>
      </c>
      <c r="E221" s="326">
        <v>0</v>
      </c>
      <c r="F221" s="326">
        <v>0</v>
      </c>
      <c r="G221" s="326">
        <v>0</v>
      </c>
      <c r="H221" s="326">
        <v>0</v>
      </c>
      <c r="I221" s="326">
        <v>0</v>
      </c>
      <c r="J221" s="326">
        <v>0</v>
      </c>
      <c r="K221" s="326">
        <v>0</v>
      </c>
      <c r="L221" s="326">
        <v>0</v>
      </c>
      <c r="M221" s="341">
        <f t="shared" si="9"/>
        <v>0</v>
      </c>
      <c r="N221" s="379">
        <f t="shared" si="10"/>
        <v>0</v>
      </c>
      <c r="P221" s="341">
        <v>0</v>
      </c>
    </row>
    <row r="222" spans="1:16" ht="12.75" customHeight="1">
      <c r="A222" s="335" t="s">
        <v>327</v>
      </c>
      <c r="B222" s="341">
        <v>9.3871739999999999</v>
      </c>
      <c r="C222" s="326">
        <v>65.841601999999995</v>
      </c>
      <c r="D222" s="326">
        <v>0</v>
      </c>
      <c r="E222" s="326">
        <v>0</v>
      </c>
      <c r="F222" s="326">
        <v>0</v>
      </c>
      <c r="G222" s="326">
        <v>0</v>
      </c>
      <c r="H222" s="326">
        <v>0</v>
      </c>
      <c r="I222" s="326">
        <v>3.4953349999999999</v>
      </c>
      <c r="J222" s="326">
        <v>1.134112</v>
      </c>
      <c r="K222" s="326">
        <v>0</v>
      </c>
      <c r="L222" s="326">
        <v>8.3416000000000004E-2</v>
      </c>
      <c r="M222" s="341">
        <f t="shared" si="9"/>
        <v>70.554464999999993</v>
      </c>
      <c r="N222" s="379">
        <f t="shared" si="10"/>
        <v>79.941638999999995</v>
      </c>
      <c r="P222" s="341">
        <v>0</v>
      </c>
    </row>
    <row r="223" spans="1:16" ht="12.75" customHeight="1">
      <c r="A223" s="335" t="s">
        <v>554</v>
      </c>
      <c r="B223" s="341">
        <v>0</v>
      </c>
      <c r="C223" s="326">
        <v>0</v>
      </c>
      <c r="D223" s="326">
        <v>0</v>
      </c>
      <c r="E223" s="326">
        <v>0</v>
      </c>
      <c r="F223" s="326">
        <v>0</v>
      </c>
      <c r="G223" s="326">
        <v>0</v>
      </c>
      <c r="H223" s="326">
        <v>0</v>
      </c>
      <c r="I223" s="326">
        <v>0</v>
      </c>
      <c r="J223" s="326">
        <v>0</v>
      </c>
      <c r="K223" s="326">
        <v>0</v>
      </c>
      <c r="L223" s="326">
        <v>0</v>
      </c>
      <c r="M223" s="341">
        <f t="shared" si="9"/>
        <v>0</v>
      </c>
      <c r="N223" s="379">
        <f t="shared" si="10"/>
        <v>0</v>
      </c>
      <c r="P223" s="341">
        <v>0</v>
      </c>
    </row>
    <row r="224" spans="1:16" ht="12.75" customHeight="1">
      <c r="A224" s="335" t="s">
        <v>545</v>
      </c>
      <c r="B224" s="341">
        <v>0</v>
      </c>
      <c r="C224" s="326">
        <v>0</v>
      </c>
      <c r="D224" s="326">
        <v>0</v>
      </c>
      <c r="E224" s="326">
        <v>0</v>
      </c>
      <c r="F224" s="326">
        <v>0</v>
      </c>
      <c r="G224" s="326">
        <v>0</v>
      </c>
      <c r="H224" s="326">
        <v>0</v>
      </c>
      <c r="I224" s="326">
        <v>0</v>
      </c>
      <c r="J224" s="326">
        <v>0</v>
      </c>
      <c r="K224" s="326">
        <v>0</v>
      </c>
      <c r="L224" s="326">
        <v>0</v>
      </c>
      <c r="M224" s="341">
        <f t="shared" si="9"/>
        <v>0</v>
      </c>
      <c r="N224" s="379">
        <f t="shared" si="10"/>
        <v>0</v>
      </c>
      <c r="P224" s="341">
        <v>0</v>
      </c>
    </row>
    <row r="225" spans="1:16" ht="12.75" customHeight="1">
      <c r="A225" s="335" t="s">
        <v>546</v>
      </c>
      <c r="B225" s="341">
        <v>0</v>
      </c>
      <c r="C225" s="326">
        <v>0</v>
      </c>
      <c r="D225" s="326">
        <v>0</v>
      </c>
      <c r="E225" s="326">
        <v>0</v>
      </c>
      <c r="F225" s="326">
        <v>0</v>
      </c>
      <c r="G225" s="326">
        <v>0</v>
      </c>
      <c r="H225" s="326">
        <v>0</v>
      </c>
      <c r="I225" s="326">
        <v>0</v>
      </c>
      <c r="J225" s="326">
        <v>0</v>
      </c>
      <c r="K225" s="326">
        <v>0</v>
      </c>
      <c r="L225" s="326">
        <v>0</v>
      </c>
      <c r="M225" s="341">
        <f t="shared" si="9"/>
        <v>0</v>
      </c>
      <c r="N225" s="379">
        <f t="shared" si="10"/>
        <v>0</v>
      </c>
      <c r="P225" s="341">
        <v>0</v>
      </c>
    </row>
    <row r="226" spans="1:16" ht="12.75" customHeight="1">
      <c r="A226" s="335" t="s">
        <v>547</v>
      </c>
      <c r="B226" s="341">
        <v>0</v>
      </c>
      <c r="C226" s="326">
        <v>0</v>
      </c>
      <c r="D226" s="326">
        <v>0</v>
      </c>
      <c r="E226" s="326">
        <v>0</v>
      </c>
      <c r="F226" s="326">
        <v>0</v>
      </c>
      <c r="G226" s="326">
        <v>0</v>
      </c>
      <c r="H226" s="326">
        <v>0</v>
      </c>
      <c r="I226" s="326">
        <v>0</v>
      </c>
      <c r="J226" s="326">
        <v>0</v>
      </c>
      <c r="K226" s="326">
        <v>0</v>
      </c>
      <c r="L226" s="326">
        <v>0</v>
      </c>
      <c r="M226" s="341">
        <f t="shared" si="9"/>
        <v>0</v>
      </c>
      <c r="N226" s="379">
        <f t="shared" si="10"/>
        <v>0</v>
      </c>
      <c r="P226" s="341">
        <v>0</v>
      </c>
    </row>
    <row r="227" spans="1:16" ht="12.75" customHeight="1">
      <c r="A227" s="335" t="s">
        <v>548</v>
      </c>
      <c r="B227" s="341">
        <v>0</v>
      </c>
      <c r="C227" s="326">
        <v>0</v>
      </c>
      <c r="D227" s="326">
        <v>0</v>
      </c>
      <c r="E227" s="326">
        <v>0</v>
      </c>
      <c r="F227" s="326">
        <v>0</v>
      </c>
      <c r="G227" s="326">
        <v>0</v>
      </c>
      <c r="H227" s="326">
        <v>0</v>
      </c>
      <c r="I227" s="326">
        <v>0</v>
      </c>
      <c r="J227" s="326">
        <v>0</v>
      </c>
      <c r="K227" s="326">
        <v>0</v>
      </c>
      <c r="L227" s="326">
        <v>0</v>
      </c>
      <c r="M227" s="341">
        <f t="shared" si="9"/>
        <v>0</v>
      </c>
      <c r="N227" s="379">
        <f t="shared" si="10"/>
        <v>0</v>
      </c>
      <c r="P227" s="341">
        <v>0</v>
      </c>
    </row>
    <row r="228" spans="1:16" ht="12.75" customHeight="1">
      <c r="A228" s="335" t="s">
        <v>398</v>
      </c>
      <c r="B228" s="341">
        <v>0</v>
      </c>
      <c r="C228" s="326">
        <v>0</v>
      </c>
      <c r="D228" s="326">
        <v>0</v>
      </c>
      <c r="E228" s="326">
        <v>0</v>
      </c>
      <c r="F228" s="326">
        <v>0</v>
      </c>
      <c r="G228" s="326">
        <v>0</v>
      </c>
      <c r="H228" s="326">
        <v>0</v>
      </c>
      <c r="I228" s="326">
        <v>0</v>
      </c>
      <c r="J228" s="326">
        <v>4.725E-3</v>
      </c>
      <c r="K228" s="326">
        <v>0</v>
      </c>
      <c r="L228" s="326">
        <v>0</v>
      </c>
      <c r="M228" s="341">
        <f t="shared" si="9"/>
        <v>4.725E-3</v>
      </c>
      <c r="N228" s="379">
        <f t="shared" si="10"/>
        <v>4.725E-3</v>
      </c>
      <c r="P228" s="341">
        <v>0</v>
      </c>
    </row>
    <row r="229" spans="1:16" ht="12.75" customHeight="1">
      <c r="A229" s="335" t="s">
        <v>367</v>
      </c>
      <c r="B229" s="341">
        <v>0</v>
      </c>
      <c r="C229" s="326">
        <v>0</v>
      </c>
      <c r="D229" s="326">
        <v>0</v>
      </c>
      <c r="E229" s="326">
        <v>0</v>
      </c>
      <c r="F229" s="326">
        <v>0</v>
      </c>
      <c r="G229" s="326">
        <v>0</v>
      </c>
      <c r="H229" s="326">
        <v>0</v>
      </c>
      <c r="I229" s="326">
        <v>0</v>
      </c>
      <c r="J229" s="326">
        <v>1.3375E-2</v>
      </c>
      <c r="K229" s="326">
        <v>0</v>
      </c>
      <c r="L229" s="326">
        <v>0</v>
      </c>
      <c r="M229" s="341">
        <f t="shared" si="9"/>
        <v>1.3375E-2</v>
      </c>
      <c r="N229" s="379">
        <f t="shared" si="10"/>
        <v>1.3375E-2</v>
      </c>
      <c r="P229" s="341">
        <v>0</v>
      </c>
    </row>
    <row r="230" spans="1:16" ht="12.75" customHeight="1">
      <c r="A230" s="434" t="s">
        <v>549</v>
      </c>
      <c r="B230" s="426">
        <v>0</v>
      </c>
      <c r="C230" s="425">
        <v>0</v>
      </c>
      <c r="D230" s="425">
        <v>0</v>
      </c>
      <c r="E230" s="425">
        <v>0</v>
      </c>
      <c r="F230" s="425">
        <v>0</v>
      </c>
      <c r="G230" s="425">
        <v>0</v>
      </c>
      <c r="H230" s="425">
        <v>0</v>
      </c>
      <c r="I230" s="425">
        <v>0</v>
      </c>
      <c r="J230" s="425">
        <v>0</v>
      </c>
      <c r="K230" s="425">
        <v>0</v>
      </c>
      <c r="L230" s="425">
        <v>0</v>
      </c>
      <c r="M230" s="426">
        <f t="shared" si="9"/>
        <v>0</v>
      </c>
      <c r="N230" s="427">
        <f t="shared" si="10"/>
        <v>0</v>
      </c>
      <c r="P230" s="426">
        <v>0</v>
      </c>
    </row>
    <row r="231" spans="1:16">
      <c r="A231" s="754" t="s">
        <v>582</v>
      </c>
      <c r="B231" s="754"/>
      <c r="C231" s="754"/>
      <c r="D231" s="754"/>
      <c r="E231" s="754"/>
      <c r="F231" s="754"/>
      <c r="G231" s="754"/>
      <c r="H231" s="754"/>
      <c r="I231" s="754"/>
      <c r="J231" s="754"/>
      <c r="K231" s="754"/>
      <c r="L231" s="754"/>
      <c r="M231" s="754"/>
      <c r="N231" s="754"/>
    </row>
    <row r="232" spans="1:16">
      <c r="A232" s="753" t="s">
        <v>583</v>
      </c>
      <c r="B232" s="753"/>
      <c r="C232" s="753"/>
      <c r="D232" s="753"/>
      <c r="E232" s="753"/>
      <c r="F232" s="753"/>
      <c r="G232" s="753"/>
      <c r="H232" s="753"/>
      <c r="I232" s="753"/>
      <c r="J232" s="753"/>
      <c r="K232" s="753"/>
      <c r="L232" s="753"/>
      <c r="M232" s="753"/>
      <c r="N232" s="753"/>
    </row>
    <row r="233" spans="1:16">
      <c r="A233" s="726" t="s">
        <v>584</v>
      </c>
      <c r="B233" s="726"/>
      <c r="C233" s="726"/>
      <c r="D233" s="726"/>
      <c r="E233" s="726"/>
      <c r="F233" s="726"/>
      <c r="G233" s="726"/>
      <c r="H233" s="726"/>
      <c r="I233" s="726"/>
      <c r="J233" s="726"/>
      <c r="K233" s="726"/>
      <c r="L233" s="726"/>
      <c r="M233" s="726"/>
      <c r="N233" s="726"/>
    </row>
    <row r="234" spans="1:16">
      <c r="A234" s="752" t="s">
        <v>585</v>
      </c>
      <c r="B234" s="752"/>
      <c r="C234" s="752"/>
      <c r="D234" s="752"/>
      <c r="E234" s="752"/>
      <c r="F234" s="752"/>
      <c r="G234" s="752"/>
      <c r="H234" s="752"/>
      <c r="I234" s="752"/>
      <c r="J234" s="752"/>
      <c r="K234" s="752"/>
      <c r="L234" s="752"/>
      <c r="M234" s="752"/>
      <c r="N234" s="752"/>
    </row>
    <row r="235" spans="1:16">
      <c r="B235" s="61"/>
      <c r="C235" s="61"/>
      <c r="D235" s="61"/>
      <c r="E235" s="61"/>
      <c r="F235" s="61"/>
      <c r="G235" s="61"/>
      <c r="H235" s="61"/>
      <c r="I235" s="61"/>
      <c r="J235" s="61"/>
      <c r="K235" s="61"/>
      <c r="L235" s="61"/>
      <c r="M235" s="61"/>
      <c r="N235" s="61"/>
    </row>
  </sheetData>
  <mergeCells count="22">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 ref="A232:N232"/>
    <mergeCell ref="L5:L7"/>
    <mergeCell ref="B5:B7"/>
    <mergeCell ref="E5:E7"/>
    <mergeCell ref="F5:F7"/>
    <mergeCell ref="A231:N231"/>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RowHeight="12.75"/>
  <cols>
    <col min="1" max="1" width="17.140625" style="6" customWidth="1"/>
    <col min="2" max="2" width="68.140625" style="6" customWidth="1"/>
    <col min="3" max="3" width="12.42578125" style="6" bestFit="1" customWidth="1"/>
    <col min="4" max="16384" width="9.140625" style="6"/>
  </cols>
  <sheetData>
    <row r="1" spans="1:15" s="112" customFormat="1" ht="15.75" customHeight="1">
      <c r="A1" s="641" t="s">
        <v>0</v>
      </c>
      <c r="B1" s="641"/>
      <c r="C1" s="461"/>
      <c r="D1" s="461"/>
      <c r="E1" s="461"/>
      <c r="F1" s="461"/>
      <c r="G1" s="461"/>
      <c r="H1" s="461"/>
      <c r="I1" s="461"/>
      <c r="J1" s="461"/>
      <c r="K1" s="461"/>
      <c r="L1" s="461"/>
      <c r="M1" s="461"/>
      <c r="N1" s="461"/>
      <c r="O1" s="461"/>
    </row>
    <row r="2" spans="1:15" ht="15">
      <c r="A2" s="640">
        <v>43770</v>
      </c>
      <c r="B2" s="640"/>
    </row>
    <row r="3" spans="1:15">
      <c r="A3" s="642" t="str">
        <f>CONCATENATE(A1," ",TEXT(A2,"mmmm yyyy"))</f>
        <v>Australian Petroleum Statistics November 2019</v>
      </c>
      <c r="B3" s="642"/>
    </row>
    <row r="4" spans="1:15" ht="15">
      <c r="A4" s="641" t="s">
        <v>452</v>
      </c>
      <c r="B4" s="641"/>
      <c r="C4" s="641"/>
      <c r="D4" s="641"/>
      <c r="E4" s="641"/>
      <c r="F4" s="641"/>
      <c r="G4" s="641"/>
      <c r="H4" s="641"/>
      <c r="I4" s="641"/>
      <c r="J4" s="641"/>
      <c r="K4" s="641"/>
      <c r="L4" s="641"/>
      <c r="M4" s="641"/>
      <c r="N4" s="641"/>
      <c r="O4" s="641"/>
    </row>
    <row r="5" spans="1:15">
      <c r="A5" s="7" t="s">
        <v>449</v>
      </c>
      <c r="B5" s="7" t="s">
        <v>450</v>
      </c>
      <c r="C5" s="7"/>
    </row>
    <row r="6" spans="1:15" ht="15">
      <c r="A6" s="414" t="s">
        <v>1</v>
      </c>
      <c r="B6" s="7" t="s">
        <v>2</v>
      </c>
      <c r="C6" s="412"/>
    </row>
    <row r="7" spans="1:15" ht="15">
      <c r="A7" s="414" t="s">
        <v>181</v>
      </c>
      <c r="B7" s="7" t="s">
        <v>182</v>
      </c>
      <c r="C7" s="412"/>
    </row>
    <row r="8" spans="1:15" ht="15">
      <c r="A8" s="414" t="s">
        <v>3</v>
      </c>
      <c r="B8" s="7" t="s">
        <v>4</v>
      </c>
      <c r="C8" s="412"/>
    </row>
    <row r="9" spans="1:15" ht="15">
      <c r="A9" s="414" t="s">
        <v>5</v>
      </c>
      <c r="B9" s="7" t="s">
        <v>6</v>
      </c>
      <c r="C9" s="412"/>
    </row>
    <row r="10" spans="1:15" ht="15">
      <c r="A10" s="414" t="s">
        <v>222</v>
      </c>
      <c r="B10" s="7" t="s">
        <v>7</v>
      </c>
      <c r="C10" s="412"/>
    </row>
    <row r="11" spans="1:15" ht="15">
      <c r="A11" s="414" t="s">
        <v>223</v>
      </c>
      <c r="B11" s="7" t="s">
        <v>8</v>
      </c>
      <c r="C11" s="412"/>
    </row>
    <row r="12" spans="1:15" ht="15">
      <c r="A12" s="414" t="s">
        <v>9</v>
      </c>
      <c r="B12" s="7" t="s">
        <v>10</v>
      </c>
      <c r="C12" s="412"/>
    </row>
    <row r="13" spans="1:15" ht="15">
      <c r="A13" s="414" t="s">
        <v>11</v>
      </c>
      <c r="B13" s="7" t="s">
        <v>12</v>
      </c>
      <c r="C13" s="412"/>
    </row>
    <row r="14" spans="1:15" ht="15">
      <c r="A14" s="415" t="s">
        <v>13</v>
      </c>
      <c r="B14" s="7" t="s">
        <v>14</v>
      </c>
      <c r="C14" s="412"/>
      <c r="D14" s="413"/>
    </row>
    <row r="15" spans="1:15" ht="15">
      <c r="A15" s="415" t="s">
        <v>15</v>
      </c>
      <c r="B15" s="7" t="s">
        <v>16</v>
      </c>
      <c r="C15" s="412"/>
    </row>
    <row r="16" spans="1:15" ht="15">
      <c r="A16" s="415" t="s">
        <v>17</v>
      </c>
      <c r="B16" s="7" t="s">
        <v>18</v>
      </c>
      <c r="C16" s="412"/>
    </row>
    <row r="17" spans="1:3" ht="15">
      <c r="A17" s="415" t="s">
        <v>19</v>
      </c>
      <c r="B17" s="7" t="s">
        <v>20</v>
      </c>
      <c r="C17" s="412"/>
    </row>
    <row r="18" spans="1:3" ht="15">
      <c r="A18" s="415" t="s">
        <v>21</v>
      </c>
      <c r="B18" s="7" t="s">
        <v>22</v>
      </c>
      <c r="C18" s="412"/>
    </row>
    <row r="19" spans="1:3" ht="15">
      <c r="A19" s="415" t="s">
        <v>23</v>
      </c>
      <c r="B19" s="7" t="s">
        <v>24</v>
      </c>
      <c r="C19" s="412"/>
    </row>
    <row r="20" spans="1:3" ht="15">
      <c r="A20" s="415" t="s">
        <v>370</v>
      </c>
      <c r="B20" s="7" t="s">
        <v>371</v>
      </c>
      <c r="C20" s="412"/>
    </row>
    <row r="21" spans="1:3" ht="15">
      <c r="A21" s="415" t="s">
        <v>25</v>
      </c>
      <c r="B21" s="7" t="s">
        <v>26</v>
      </c>
      <c r="C21" s="412"/>
    </row>
    <row r="22" spans="1:3" ht="15">
      <c r="A22" s="415" t="s">
        <v>27</v>
      </c>
      <c r="B22" s="7" t="s">
        <v>599</v>
      </c>
      <c r="C22" s="412"/>
    </row>
    <row r="23" spans="1:3" ht="15">
      <c r="A23" s="415" t="s">
        <v>598</v>
      </c>
      <c r="B23" s="7" t="s">
        <v>600</v>
      </c>
      <c r="C23" s="412"/>
    </row>
    <row r="24" spans="1:3" ht="15">
      <c r="A24" s="415" t="s">
        <v>658</v>
      </c>
      <c r="B24" s="7" t="s">
        <v>665</v>
      </c>
      <c r="C24" s="412"/>
    </row>
    <row r="25" spans="1:3" ht="15">
      <c r="A25" s="415" t="s">
        <v>28</v>
      </c>
      <c r="B25" s="7" t="s">
        <v>236</v>
      </c>
      <c r="C25" s="412"/>
    </row>
    <row r="26" spans="1:3" ht="15">
      <c r="A26" s="415" t="s">
        <v>29</v>
      </c>
      <c r="B26" s="7" t="s">
        <v>292</v>
      </c>
      <c r="C26" s="412"/>
    </row>
    <row r="27" spans="1:3" ht="15">
      <c r="A27" s="415" t="s">
        <v>30</v>
      </c>
      <c r="B27" s="7" t="s">
        <v>294</v>
      </c>
      <c r="C27" s="412"/>
    </row>
    <row r="28" spans="1:3" ht="15">
      <c r="A28" s="415" t="s">
        <v>31</v>
      </c>
      <c r="B28" s="7" t="s">
        <v>32</v>
      </c>
      <c r="C28" s="412"/>
    </row>
    <row r="29" spans="1:3">
      <c r="A29" s="278"/>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32"/>
  <sheetViews>
    <sheetView workbookViewId="0">
      <pane ySplit="4" topLeftCell="A5" activePane="bottomLeft" state="frozen"/>
      <selection pane="bottomLeft"/>
    </sheetView>
  </sheetViews>
  <sheetFormatPr defaultRowHeight="15"/>
  <cols>
    <col min="1" max="1" width="22" customWidth="1"/>
    <col min="2" max="2" width="26.85546875" bestFit="1" customWidth="1"/>
    <col min="3" max="4" width="13.140625" customWidth="1"/>
  </cols>
  <sheetData>
    <row r="1" spans="1:8">
      <c r="A1" s="342" t="s">
        <v>0</v>
      </c>
      <c r="B1" s="342"/>
      <c r="C1" s="342"/>
    </row>
    <row r="2" spans="1:8">
      <c r="A2" s="593"/>
      <c r="B2" s="593"/>
      <c r="C2" s="593"/>
    </row>
    <row r="3" spans="1:8">
      <c r="A3" s="595" t="s">
        <v>372</v>
      </c>
      <c r="B3" s="595"/>
      <c r="C3" s="595"/>
      <c r="D3" s="558"/>
      <c r="E3" s="558"/>
      <c r="F3" s="558"/>
      <c r="G3" s="558"/>
      <c r="H3" s="558"/>
    </row>
    <row r="4" spans="1:8">
      <c r="A4" s="596" t="s">
        <v>180</v>
      </c>
      <c r="B4" s="597" t="s">
        <v>688</v>
      </c>
      <c r="C4" s="598" t="s">
        <v>373</v>
      </c>
      <c r="D4" s="599" t="s">
        <v>374</v>
      </c>
    </row>
    <row r="5" spans="1:8" ht="12.75" customHeight="1">
      <c r="A5" s="755" t="s">
        <v>635</v>
      </c>
      <c r="B5" s="600" t="s">
        <v>193</v>
      </c>
      <c r="C5" s="601">
        <v>14527244948</v>
      </c>
      <c r="D5" s="602">
        <v>27422515.170000002</v>
      </c>
    </row>
    <row r="6" spans="1:8" ht="12.75" customHeight="1">
      <c r="A6" s="756"/>
      <c r="B6" s="603" t="s">
        <v>321</v>
      </c>
      <c r="C6" s="604">
        <v>9117797517</v>
      </c>
      <c r="D6" s="605">
        <v>19644383.289999999</v>
      </c>
    </row>
    <row r="7" spans="1:8" ht="12.75" customHeight="1">
      <c r="A7" s="756"/>
      <c r="B7" s="606" t="s">
        <v>689</v>
      </c>
      <c r="C7" s="604">
        <v>3187904895</v>
      </c>
      <c r="D7" s="605">
        <v>6028521.5700000003</v>
      </c>
    </row>
    <row r="8" spans="1:8" ht="12.75" customHeight="1">
      <c r="A8" s="756"/>
      <c r="B8" s="606" t="s">
        <v>553</v>
      </c>
      <c r="C8" s="604">
        <v>568868238</v>
      </c>
      <c r="D8" s="605">
        <v>1271799.1599999999</v>
      </c>
    </row>
    <row r="9" spans="1:8" ht="12.75" customHeight="1">
      <c r="A9" s="756"/>
      <c r="B9" s="606" t="s">
        <v>324</v>
      </c>
      <c r="C9" s="604">
        <v>28515152</v>
      </c>
      <c r="D9" s="605">
        <v>76880.45</v>
      </c>
    </row>
    <row r="10" spans="1:8" ht="12.75" customHeight="1">
      <c r="A10" s="756"/>
      <c r="B10" s="606" t="s">
        <v>344</v>
      </c>
      <c r="C10" s="604">
        <v>278112</v>
      </c>
      <c r="D10" s="605">
        <v>236.77</v>
      </c>
    </row>
    <row r="11" spans="1:8" ht="12.75" customHeight="1">
      <c r="A11" s="756"/>
      <c r="B11" s="603" t="s">
        <v>690</v>
      </c>
      <c r="C11" s="604">
        <v>291135</v>
      </c>
      <c r="D11" s="605">
        <v>183.97</v>
      </c>
    </row>
    <row r="12" spans="1:8" ht="12.75" customHeight="1">
      <c r="A12" s="756"/>
      <c r="B12" s="606" t="s">
        <v>195</v>
      </c>
      <c r="C12" s="604">
        <v>5440</v>
      </c>
      <c r="D12" s="605" t="s">
        <v>691</v>
      </c>
    </row>
    <row r="13" spans="1:8" ht="12.75" customHeight="1">
      <c r="A13" s="756"/>
      <c r="B13" s="603" t="s">
        <v>692</v>
      </c>
      <c r="C13" s="604" t="s">
        <v>693</v>
      </c>
      <c r="D13" s="605" t="s">
        <v>693</v>
      </c>
    </row>
    <row r="14" spans="1:8" ht="12.75" customHeight="1">
      <c r="A14" s="756"/>
      <c r="B14" s="606" t="s">
        <v>694</v>
      </c>
      <c r="C14" s="604" t="s">
        <v>693</v>
      </c>
      <c r="D14" s="605" t="s">
        <v>693</v>
      </c>
    </row>
    <row r="15" spans="1:8" ht="12.75" customHeight="1">
      <c r="A15" s="756"/>
      <c r="B15" s="606" t="s">
        <v>695</v>
      </c>
      <c r="C15" s="604" t="s">
        <v>693</v>
      </c>
      <c r="D15" s="607" t="s">
        <v>693</v>
      </c>
    </row>
    <row r="16" spans="1:8" ht="12.75" customHeight="1">
      <c r="A16" s="757"/>
      <c r="B16" s="608" t="s">
        <v>696</v>
      </c>
      <c r="C16" s="609">
        <v>30906565695</v>
      </c>
      <c r="D16" s="610">
        <v>61690875.100000001</v>
      </c>
    </row>
    <row r="17" spans="1:5" ht="12.75" customHeight="1">
      <c r="A17" s="755" t="s">
        <v>288</v>
      </c>
      <c r="B17" s="117" t="s">
        <v>193</v>
      </c>
      <c r="C17" s="350">
        <v>11311861984</v>
      </c>
      <c r="D17" s="116">
        <v>24787908</v>
      </c>
    </row>
    <row r="18" spans="1:5">
      <c r="A18" s="756"/>
      <c r="B18" s="117" t="s">
        <v>321</v>
      </c>
      <c r="C18" s="350">
        <v>5703737541</v>
      </c>
      <c r="D18" s="116">
        <v>14971968</v>
      </c>
    </row>
    <row r="19" spans="1:5">
      <c r="A19" s="756"/>
      <c r="B19" s="117" t="s">
        <v>689</v>
      </c>
      <c r="C19" s="350">
        <v>2555235369</v>
      </c>
      <c r="D19" s="116">
        <v>5562136</v>
      </c>
    </row>
    <row r="20" spans="1:5">
      <c r="A20" s="756"/>
      <c r="B20" s="156" t="s">
        <v>312</v>
      </c>
      <c r="C20" s="350">
        <v>1430224657</v>
      </c>
      <c r="D20" s="116">
        <v>3588029</v>
      </c>
    </row>
    <row r="21" spans="1:5">
      <c r="A21" s="756"/>
      <c r="B21" s="117" t="s">
        <v>315</v>
      </c>
      <c r="C21" s="350">
        <v>614706017</v>
      </c>
      <c r="D21" s="116">
        <v>1487972</v>
      </c>
    </row>
    <row r="22" spans="1:5">
      <c r="A22" s="756"/>
      <c r="B22" s="156" t="s">
        <v>324</v>
      </c>
      <c r="C22" s="350">
        <v>139182493</v>
      </c>
      <c r="D22" s="116">
        <v>275430</v>
      </c>
    </row>
    <row r="23" spans="1:5">
      <c r="A23" s="756"/>
      <c r="B23" s="156" t="s">
        <v>314</v>
      </c>
      <c r="C23" s="350">
        <v>49059528</v>
      </c>
      <c r="D23" s="116">
        <v>139388</v>
      </c>
    </row>
    <row r="24" spans="1:5">
      <c r="A24" s="756"/>
      <c r="B24" s="117" t="s">
        <v>340</v>
      </c>
      <c r="C24" s="350">
        <v>20212412</v>
      </c>
      <c r="D24" s="116">
        <v>101390</v>
      </c>
    </row>
    <row r="25" spans="1:5">
      <c r="A25" s="756"/>
      <c r="B25" s="156" t="s">
        <v>207</v>
      </c>
      <c r="C25" s="351">
        <v>27553732</v>
      </c>
      <c r="D25" s="116">
        <v>63020</v>
      </c>
    </row>
    <row r="26" spans="1:5">
      <c r="A26" s="757"/>
      <c r="B26" s="611" t="s">
        <v>696</v>
      </c>
      <c r="C26" s="609">
        <v>22314968592</v>
      </c>
      <c r="D26" s="610">
        <v>52152054</v>
      </c>
    </row>
    <row r="27" spans="1:5">
      <c r="A27" s="612" t="s">
        <v>697</v>
      </c>
    </row>
    <row r="28" spans="1:5">
      <c r="A28" s="613" t="s">
        <v>698</v>
      </c>
    </row>
    <row r="29" spans="1:5">
      <c r="A29" s="615" t="s">
        <v>704</v>
      </c>
    </row>
    <row r="30" spans="1:5">
      <c r="A30" s="614" t="s">
        <v>699</v>
      </c>
    </row>
    <row r="31" spans="1:5">
      <c r="A31" s="615" t="s">
        <v>703</v>
      </c>
    </row>
    <row r="32" spans="1:5" ht="24.75" customHeight="1">
      <c r="A32" s="758" t="s">
        <v>700</v>
      </c>
      <c r="B32" s="758"/>
      <c r="C32" s="758"/>
      <c r="D32" s="758"/>
      <c r="E32" s="758"/>
    </row>
  </sheetData>
  <mergeCells count="3">
    <mergeCell ref="A5:A16"/>
    <mergeCell ref="A17:A26"/>
    <mergeCell ref="A32:E32"/>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AA141"/>
  <sheetViews>
    <sheetView zoomScaleNormal="100" zoomScaleSheetLayoutView="85" workbookViewId="0">
      <pane ySplit="23" topLeftCell="A132" activePane="bottomLeft" state="frozen"/>
      <selection pane="bottomLeft" sqref="A1:L1"/>
    </sheetView>
  </sheetViews>
  <sheetFormatPr defaultRowHeight="11.25"/>
  <cols>
    <col min="1" max="1" width="28.140625" style="35" bestFit="1" customWidth="1"/>
    <col min="2" max="2" width="3.7109375" style="35" customWidth="1"/>
    <col min="3" max="12" width="11.7109375" style="35" customWidth="1"/>
    <col min="13" max="13" width="3.7109375" style="35" customWidth="1"/>
    <col min="14" max="14" width="28.140625" style="35" customWidth="1"/>
    <col min="15" max="15" width="3.7109375" style="35" customWidth="1"/>
    <col min="16" max="25" width="11.7109375" style="35" customWidth="1"/>
    <col min="26" max="16384" width="9.140625" style="35"/>
  </cols>
  <sheetData>
    <row r="1" spans="1:25" s="10" customFormat="1" ht="15">
      <c r="A1" s="656" t="s">
        <v>0</v>
      </c>
      <c r="B1" s="656"/>
      <c r="C1" s="656"/>
      <c r="D1" s="656"/>
      <c r="E1" s="656"/>
      <c r="F1" s="656"/>
      <c r="G1" s="656"/>
      <c r="H1" s="656"/>
      <c r="I1" s="656"/>
      <c r="J1" s="656"/>
      <c r="K1" s="656"/>
      <c r="L1" s="656"/>
    </row>
    <row r="2" spans="1:25" s="10" customFormat="1" ht="12.75" customHeight="1">
      <c r="A2" s="683"/>
      <c r="B2" s="683"/>
      <c r="C2" s="683"/>
      <c r="D2" s="683"/>
      <c r="E2" s="683"/>
      <c r="F2" s="683"/>
      <c r="G2" s="683"/>
      <c r="H2" s="683"/>
      <c r="I2" s="683"/>
      <c r="J2" s="683"/>
      <c r="K2" s="683"/>
      <c r="L2" s="683"/>
    </row>
    <row r="3" spans="1:25" s="10" customFormat="1" ht="15">
      <c r="A3" s="762" t="s">
        <v>621</v>
      </c>
      <c r="B3" s="762"/>
      <c r="C3" s="762"/>
      <c r="D3" s="762"/>
      <c r="E3" s="762"/>
      <c r="F3" s="762"/>
      <c r="G3" s="762"/>
      <c r="H3" s="762"/>
      <c r="I3" s="762"/>
      <c r="J3" s="762"/>
      <c r="K3" s="762"/>
      <c r="L3" s="762"/>
    </row>
    <row r="4" spans="1:25" s="10" customFormat="1" ht="12.75" customHeight="1">
      <c r="A4" s="471"/>
      <c r="B4" s="471"/>
      <c r="C4" s="471"/>
      <c r="D4" s="471"/>
      <c r="E4" s="471"/>
      <c r="F4" s="471"/>
      <c r="G4" s="471"/>
      <c r="H4" s="471"/>
      <c r="I4" s="471"/>
      <c r="J4" s="471"/>
      <c r="K4" s="471"/>
      <c r="L4" s="471"/>
    </row>
    <row r="5" spans="1:25" s="475" customFormat="1" ht="23.25" customHeight="1">
      <c r="A5" s="765" t="s">
        <v>715</v>
      </c>
      <c r="B5" s="765"/>
      <c r="C5" s="765"/>
      <c r="D5" s="765"/>
      <c r="E5" s="765"/>
      <c r="F5" s="765"/>
      <c r="G5" s="765"/>
      <c r="H5" s="765"/>
      <c r="I5" s="765"/>
      <c r="J5" s="765"/>
      <c r="K5" s="765"/>
      <c r="L5" s="765"/>
      <c r="M5" s="541"/>
      <c r="N5" s="541"/>
      <c r="O5" s="541"/>
      <c r="P5" s="541"/>
      <c r="Q5" s="541"/>
      <c r="R5" s="541"/>
      <c r="S5" s="541"/>
      <c r="T5" s="541"/>
      <c r="U5" s="541"/>
      <c r="V5" s="541"/>
      <c r="W5" s="541"/>
      <c r="X5" s="541"/>
      <c r="Y5" s="541"/>
    </row>
    <row r="6" spans="1:25" s="475" customFormat="1" ht="23.25" customHeight="1">
      <c r="A6" s="765" t="s">
        <v>626</v>
      </c>
      <c r="B6" s="765"/>
      <c r="C6" s="765"/>
      <c r="D6" s="765"/>
      <c r="E6" s="765"/>
      <c r="F6" s="765"/>
      <c r="G6" s="765"/>
      <c r="H6" s="765"/>
      <c r="I6" s="765"/>
      <c r="J6" s="765"/>
      <c r="K6" s="765"/>
      <c r="L6" s="765"/>
      <c r="M6" s="541"/>
      <c r="N6" s="541"/>
      <c r="O6" s="541"/>
      <c r="P6" s="541"/>
      <c r="Q6" s="541"/>
      <c r="R6" s="541"/>
      <c r="S6" s="541"/>
      <c r="T6" s="541"/>
      <c r="U6" s="541"/>
      <c r="V6" s="541"/>
      <c r="W6" s="541"/>
      <c r="X6" s="541"/>
      <c r="Y6" s="541"/>
    </row>
    <row r="7" spans="1:25" s="475" customFormat="1" ht="23.25" customHeight="1">
      <c r="A7" s="765" t="s">
        <v>622</v>
      </c>
      <c r="B7" s="765"/>
      <c r="C7" s="765"/>
      <c r="D7" s="765"/>
      <c r="E7" s="765"/>
      <c r="F7" s="765"/>
      <c r="G7" s="765"/>
      <c r="H7" s="765"/>
      <c r="I7" s="765"/>
      <c r="J7" s="765"/>
      <c r="K7" s="765"/>
      <c r="L7" s="765"/>
      <c r="M7" s="541"/>
      <c r="N7" s="541"/>
      <c r="O7" s="541"/>
      <c r="P7" s="541"/>
      <c r="Q7" s="541"/>
      <c r="R7" s="541"/>
      <c r="S7" s="541"/>
      <c r="T7" s="541"/>
      <c r="U7" s="541"/>
      <c r="V7" s="541"/>
      <c r="W7" s="541"/>
      <c r="X7" s="541"/>
      <c r="Y7" s="541"/>
    </row>
    <row r="8" spans="1:25" s="473" customFormat="1" ht="10.5" customHeight="1">
      <c r="A8" s="472"/>
      <c r="B8" s="472"/>
      <c r="C8" s="472"/>
      <c r="D8" s="472"/>
      <c r="E8" s="472"/>
      <c r="F8" s="472"/>
      <c r="G8" s="472"/>
      <c r="H8" s="472"/>
      <c r="I8" s="472"/>
      <c r="J8" s="472"/>
      <c r="K8" s="472"/>
      <c r="L8" s="472"/>
    </row>
    <row r="9" spans="1:25" s="10" customFormat="1" ht="15">
      <c r="A9" s="474" t="s">
        <v>609</v>
      </c>
      <c r="B9" s="471"/>
      <c r="C9" s="471"/>
      <c r="D9" s="471"/>
      <c r="E9" s="471"/>
      <c r="F9" s="471"/>
      <c r="G9" s="471"/>
      <c r="H9" s="471"/>
      <c r="I9" s="471"/>
      <c r="J9" s="471"/>
      <c r="K9" s="471"/>
      <c r="L9" s="471"/>
      <c r="N9" s="504" t="s">
        <v>610</v>
      </c>
    </row>
    <row r="10" spans="1:25" s="10" customFormat="1" ht="12.75" customHeight="1">
      <c r="A10" s="685"/>
      <c r="B10" s="763"/>
      <c r="C10" s="692" t="s">
        <v>88</v>
      </c>
      <c r="D10" s="669" t="s">
        <v>65</v>
      </c>
      <c r="E10" s="669" t="s">
        <v>54</v>
      </c>
      <c r="F10" s="669" t="s">
        <v>55</v>
      </c>
      <c r="G10" s="669" t="s">
        <v>56</v>
      </c>
      <c r="H10" s="669" t="s">
        <v>59</v>
      </c>
      <c r="I10" s="669" t="s">
        <v>60</v>
      </c>
      <c r="J10" s="669" t="s">
        <v>61</v>
      </c>
      <c r="K10" s="669" t="s">
        <v>63</v>
      </c>
      <c r="L10" s="692" t="s">
        <v>234</v>
      </c>
      <c r="N10" s="685"/>
      <c r="O10" s="763"/>
      <c r="P10" s="692" t="s">
        <v>88</v>
      </c>
      <c r="Q10" s="669" t="s">
        <v>65</v>
      </c>
      <c r="R10" s="669" t="s">
        <v>54</v>
      </c>
      <c r="S10" s="669" t="s">
        <v>55</v>
      </c>
      <c r="T10" s="669" t="s">
        <v>56</v>
      </c>
      <c r="U10" s="669" t="s">
        <v>59</v>
      </c>
      <c r="V10" s="669" t="s">
        <v>60</v>
      </c>
      <c r="W10" s="669" t="s">
        <v>61</v>
      </c>
      <c r="X10" s="669" t="s">
        <v>63</v>
      </c>
      <c r="Y10" s="692" t="s">
        <v>234</v>
      </c>
    </row>
    <row r="11" spans="1:25">
      <c r="A11" s="686"/>
      <c r="B11" s="764"/>
      <c r="C11" s="693"/>
      <c r="D11" s="670"/>
      <c r="E11" s="670"/>
      <c r="F11" s="670"/>
      <c r="G11" s="670"/>
      <c r="H11" s="670"/>
      <c r="I11" s="670"/>
      <c r="J11" s="670"/>
      <c r="K11" s="670"/>
      <c r="L11" s="693"/>
      <c r="N11" s="686"/>
      <c r="O11" s="764"/>
      <c r="P11" s="693"/>
      <c r="Q11" s="670"/>
      <c r="R11" s="670"/>
      <c r="S11" s="670"/>
      <c r="T11" s="670"/>
      <c r="U11" s="670"/>
      <c r="V11" s="670"/>
      <c r="W11" s="670"/>
      <c r="X11" s="670"/>
      <c r="Y11" s="693"/>
    </row>
    <row r="12" spans="1:25">
      <c r="A12" s="686"/>
      <c r="B12" s="764"/>
      <c r="C12" s="693"/>
      <c r="D12" s="670"/>
      <c r="E12" s="670"/>
      <c r="F12" s="670"/>
      <c r="G12" s="670"/>
      <c r="H12" s="670"/>
      <c r="I12" s="670"/>
      <c r="J12" s="670"/>
      <c r="K12" s="670"/>
      <c r="L12" s="693"/>
      <c r="N12" s="686"/>
      <c r="O12" s="764"/>
      <c r="P12" s="693"/>
      <c r="Q12" s="670"/>
      <c r="R12" s="670"/>
      <c r="S12" s="670"/>
      <c r="T12" s="670"/>
      <c r="U12" s="670"/>
      <c r="V12" s="670"/>
      <c r="W12" s="670"/>
      <c r="X12" s="670"/>
      <c r="Y12" s="693"/>
    </row>
    <row r="13" spans="1:25" ht="12.75" customHeight="1">
      <c r="A13" s="686"/>
      <c r="B13" s="764"/>
      <c r="C13" s="520" t="s">
        <v>630</v>
      </c>
      <c r="D13" s="542" t="s">
        <v>630</v>
      </c>
      <c r="E13" s="506" t="s">
        <v>630</v>
      </c>
      <c r="F13" s="506" t="s">
        <v>630</v>
      </c>
      <c r="G13" s="506" t="s">
        <v>630</v>
      </c>
      <c r="H13" s="506" t="s">
        <v>630</v>
      </c>
      <c r="I13" s="506" t="s">
        <v>630</v>
      </c>
      <c r="J13" s="506" t="s">
        <v>630</v>
      </c>
      <c r="K13" s="506" t="s">
        <v>630</v>
      </c>
      <c r="L13" s="505" t="s">
        <v>644</v>
      </c>
      <c r="N13" s="686"/>
      <c r="O13" s="764"/>
      <c r="P13" s="520" t="s">
        <v>39</v>
      </c>
      <c r="Q13" s="506" t="s">
        <v>39</v>
      </c>
      <c r="R13" s="506" t="s">
        <v>39</v>
      </c>
      <c r="S13" s="506" t="s">
        <v>39</v>
      </c>
      <c r="T13" s="506" t="s">
        <v>39</v>
      </c>
      <c r="U13" s="506" t="s">
        <v>39</v>
      </c>
      <c r="V13" s="506" t="s">
        <v>39</v>
      </c>
      <c r="W13" s="506" t="s">
        <v>39</v>
      </c>
      <c r="X13" s="506" t="s">
        <v>39</v>
      </c>
      <c r="Y13" s="505" t="s">
        <v>645</v>
      </c>
    </row>
    <row r="14" spans="1:25" ht="12.75" customHeight="1">
      <c r="A14" s="280" t="s">
        <v>41</v>
      </c>
      <c r="B14" s="480" t="s">
        <v>613</v>
      </c>
      <c r="C14" s="176">
        <f t="shared" ref="C14:K14" si="0">AVERAGE(C24:C35)</f>
        <v>2559.0916666666667</v>
      </c>
      <c r="D14" s="515">
        <f t="shared" si="0"/>
        <v>166.66666666666666</v>
      </c>
      <c r="E14" s="177">
        <f t="shared" si="0"/>
        <v>718.3416666666667</v>
      </c>
      <c r="F14" s="177">
        <f t="shared" si="0"/>
        <v>15.991666666666665</v>
      </c>
      <c r="G14" s="177">
        <f t="shared" si="0"/>
        <v>266.44166666666666</v>
      </c>
      <c r="H14" s="177">
        <f t="shared" si="0"/>
        <v>821.86666666666679</v>
      </c>
      <c r="I14" s="177">
        <f t="shared" si="0"/>
        <v>94.50833333333334</v>
      </c>
      <c r="J14" s="177">
        <f t="shared" si="0"/>
        <v>61.099999999999994</v>
      </c>
      <c r="K14" s="177">
        <f t="shared" si="0"/>
        <v>618.15000000000009</v>
      </c>
      <c r="L14" s="178">
        <f t="shared" ref="L14:L19" si="1">C14+((SUM(D14:K14))*1.065)</f>
        <v>5501.7576666666664</v>
      </c>
      <c r="N14" s="479" t="s">
        <v>41</v>
      </c>
      <c r="O14" s="480" t="s">
        <v>235</v>
      </c>
      <c r="P14" s="489">
        <f t="shared" ref="P14:X14" si="2">AVERAGE(P24:P35)</f>
        <v>3198.8645833333335</v>
      </c>
      <c r="Q14" s="490">
        <f t="shared" si="2"/>
        <v>303.030303030303</v>
      </c>
      <c r="R14" s="490">
        <f t="shared" si="2"/>
        <v>982.68353853169162</v>
      </c>
      <c r="S14" s="490">
        <f t="shared" si="2"/>
        <v>22.587099811676083</v>
      </c>
      <c r="T14" s="490">
        <f t="shared" si="2"/>
        <v>336.41624579124573</v>
      </c>
      <c r="U14" s="490">
        <f t="shared" si="2"/>
        <v>973.7756714060032</v>
      </c>
      <c r="V14" s="490">
        <f t="shared" si="2"/>
        <v>99.692334739803087</v>
      </c>
      <c r="W14" s="490">
        <f t="shared" si="2"/>
        <v>68.651685393258433</v>
      </c>
      <c r="X14" s="490">
        <f t="shared" si="2"/>
        <v>727.23529411764696</v>
      </c>
      <c r="Y14" s="491">
        <f t="shared" ref="Y14:Y20" si="3">P14+((SUM(Q14:X14))*1.065)</f>
        <v>6941.3514473883679</v>
      </c>
    </row>
    <row r="15" spans="1:25" ht="12.75" customHeight="1">
      <c r="A15" s="281" t="s">
        <v>42</v>
      </c>
      <c r="B15" s="483" t="s">
        <v>613</v>
      </c>
      <c r="C15" s="47">
        <f t="shared" ref="C15:K15" si="4">AVERAGE(C36:C47)</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2" t="s">
        <v>42</v>
      </c>
      <c r="O15" s="483" t="s">
        <v>235</v>
      </c>
      <c r="P15" s="492">
        <f t="shared" ref="P15:X15" si="5">AVERAGE(P36:P47)</f>
        <v>3135.375</v>
      </c>
      <c r="Q15" s="493">
        <f t="shared" si="5"/>
        <v>318.90909090909093</v>
      </c>
      <c r="R15" s="493">
        <f t="shared" si="5"/>
        <v>1009.108527131783</v>
      </c>
      <c r="S15" s="493">
        <f t="shared" si="5"/>
        <v>19.879943502824862</v>
      </c>
      <c r="T15" s="493">
        <f t="shared" si="5"/>
        <v>375</v>
      </c>
      <c r="U15" s="493">
        <f t="shared" si="5"/>
        <v>1015.2053712480252</v>
      </c>
      <c r="V15" s="493">
        <f t="shared" si="5"/>
        <v>91.552390998593538</v>
      </c>
      <c r="W15" s="493">
        <f t="shared" si="5"/>
        <v>22.125468164794</v>
      </c>
      <c r="X15" s="493">
        <f t="shared" si="5"/>
        <v>767.32352941176487</v>
      </c>
      <c r="Y15" s="494">
        <f t="shared" si="3"/>
        <v>6989.7211022557231</v>
      </c>
    </row>
    <row r="16" spans="1:25" ht="12.75" customHeight="1">
      <c r="A16" s="281" t="s">
        <v>43</v>
      </c>
      <c r="B16" s="483" t="s">
        <v>613</v>
      </c>
      <c r="C16" s="47">
        <f t="shared" ref="C16:K16" si="6">AVERAGE(C48:C59)</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2" t="s">
        <v>43</v>
      </c>
      <c r="O16" s="483" t="s">
        <v>235</v>
      </c>
      <c r="P16" s="492">
        <f t="shared" ref="P16:X16" si="7">AVERAGE(P48:P59)</f>
        <v>2703.6770833333335</v>
      </c>
      <c r="Q16" s="493">
        <f t="shared" si="7"/>
        <v>269.530303030303</v>
      </c>
      <c r="R16" s="493">
        <f t="shared" si="7"/>
        <v>1026.3907888736887</v>
      </c>
      <c r="S16" s="493">
        <f t="shared" si="7"/>
        <v>21.304143126177024</v>
      </c>
      <c r="T16" s="493">
        <f t="shared" si="7"/>
        <v>358.7331649831649</v>
      </c>
      <c r="U16" s="493">
        <f t="shared" si="7"/>
        <v>1029.4826224328594</v>
      </c>
      <c r="V16" s="493">
        <f t="shared" si="7"/>
        <v>82.876230661040793</v>
      </c>
      <c r="W16" s="493">
        <f t="shared" si="7"/>
        <v>14.700374531835203</v>
      </c>
      <c r="X16" s="493">
        <f t="shared" si="7"/>
        <v>777.98039215686276</v>
      </c>
      <c r="Y16" s="494">
        <f t="shared" si="3"/>
        <v>6517.439974416</v>
      </c>
    </row>
    <row r="17" spans="1:25" ht="12.75" customHeight="1">
      <c r="A17" s="281" t="s">
        <v>44</v>
      </c>
      <c r="B17" s="483" t="s">
        <v>613</v>
      </c>
      <c r="C17" s="47">
        <f t="shared" ref="C17:K17" si="8">AVERAGE(C60:C71)</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2" t="s">
        <v>44</v>
      </c>
      <c r="O17" s="483" t="s">
        <v>235</v>
      </c>
      <c r="P17" s="492">
        <f t="shared" ref="P17:X17" si="9">AVERAGE(P60:P71)</f>
        <v>2493.8020833333335</v>
      </c>
      <c r="Q17" s="493">
        <f t="shared" si="9"/>
        <v>276.69696969696969</v>
      </c>
      <c r="R17" s="493">
        <f t="shared" si="9"/>
        <v>1013.4290925672594</v>
      </c>
      <c r="S17" s="493">
        <f t="shared" si="9"/>
        <v>27.25988700564972</v>
      </c>
      <c r="T17" s="493">
        <f t="shared" si="9"/>
        <v>368.75</v>
      </c>
      <c r="U17" s="493">
        <f t="shared" si="9"/>
        <v>1003.6038704581359</v>
      </c>
      <c r="V17" s="493">
        <f t="shared" si="9"/>
        <v>118.44233473980312</v>
      </c>
      <c r="W17" s="493">
        <f t="shared" si="9"/>
        <v>14.606741573033704</v>
      </c>
      <c r="X17" s="493">
        <f t="shared" si="9"/>
        <v>700.50980392156862</v>
      </c>
      <c r="Y17" s="494">
        <f t="shared" si="3"/>
        <v>6246.1151987933117</v>
      </c>
    </row>
    <row r="18" spans="1:25" ht="12.75" customHeight="1">
      <c r="A18" s="281" t="s">
        <v>171</v>
      </c>
      <c r="B18" s="483" t="s">
        <v>613</v>
      </c>
      <c r="C18" s="47">
        <f>AVERAGE(C72:C83)</f>
        <v>1846.6583333333331</v>
      </c>
      <c r="D18" s="48">
        <f t="shared" ref="D18:K18" si="10">AVERAGE(D72:D83)</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2" t="s">
        <v>171</v>
      </c>
      <c r="O18" s="483" t="s">
        <v>235</v>
      </c>
      <c r="P18" s="492">
        <f>AVERAGE(P72:P83)</f>
        <v>2308.3229166666665</v>
      </c>
      <c r="Q18" s="493">
        <f t="shared" ref="Q18:X18" si="11">AVERAGE(Q72:Q83)</f>
        <v>269.03030303030306</v>
      </c>
      <c r="R18" s="493">
        <f t="shared" si="11"/>
        <v>999.50980392156862</v>
      </c>
      <c r="S18" s="493">
        <f t="shared" si="11"/>
        <v>25.894538606403017</v>
      </c>
      <c r="T18" s="493">
        <f t="shared" si="11"/>
        <v>440.76178451178447</v>
      </c>
      <c r="U18" s="493">
        <f t="shared" si="11"/>
        <v>1052.0438388625594</v>
      </c>
      <c r="V18" s="493">
        <f t="shared" si="11"/>
        <v>96.061884669479596</v>
      </c>
      <c r="W18" s="493">
        <f t="shared" si="11"/>
        <v>14.606741573033704</v>
      </c>
      <c r="X18" s="493">
        <f t="shared" si="11"/>
        <v>631.37254901960785</v>
      </c>
      <c r="Y18" s="494">
        <f t="shared" si="3"/>
        <v>6067.0076547340641</v>
      </c>
    </row>
    <row r="19" spans="1:25" ht="12.75" customHeight="1">
      <c r="A19" s="281" t="s">
        <v>214</v>
      </c>
      <c r="B19" s="483" t="s">
        <v>613</v>
      </c>
      <c r="C19" s="47">
        <f>AVERAGE(C84:C95)</f>
        <v>1658.6499999999999</v>
      </c>
      <c r="D19" s="48">
        <f>AVERAGE(D84:D95)</f>
        <v>146.13333333333333</v>
      </c>
      <c r="E19" s="48">
        <f t="shared" ref="E19:K19" si="12">AVERAGE(E84:E95)</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2" t="s">
        <v>214</v>
      </c>
      <c r="O19" s="483" t="s">
        <v>235</v>
      </c>
      <c r="P19" s="492">
        <f>AVERAGE(P84:P95)</f>
        <v>2073.3125</v>
      </c>
      <c r="Q19" s="493">
        <f>AVERAGE(Q84:Q95)</f>
        <v>265.69696969696969</v>
      </c>
      <c r="R19" s="493">
        <f t="shared" ref="R19:X19" si="13">AVERAGE(R84:R95)</f>
        <v>1164.1700866393069</v>
      </c>
      <c r="S19" s="493">
        <f t="shared" si="13"/>
        <v>22.62241054613936</v>
      </c>
      <c r="T19" s="493">
        <f t="shared" si="13"/>
        <v>470.07575757575756</v>
      </c>
      <c r="U19" s="493">
        <f t="shared" si="13"/>
        <v>1120.9320695102685</v>
      </c>
      <c r="V19" s="493">
        <f t="shared" si="13"/>
        <v>101.7317158931083</v>
      </c>
      <c r="W19" s="493">
        <f t="shared" si="13"/>
        <v>29.737827715355802</v>
      </c>
      <c r="X19" s="493">
        <f t="shared" si="13"/>
        <v>575.99019607843138</v>
      </c>
      <c r="Y19" s="494">
        <f t="shared" si="3"/>
        <v>6068.0817408429339</v>
      </c>
    </row>
    <row r="20" spans="1:25" ht="12.75" customHeight="1">
      <c r="A20" s="281" t="s">
        <v>288</v>
      </c>
      <c r="B20" s="483" t="s">
        <v>613</v>
      </c>
      <c r="C20" s="47">
        <f>AVERAGE(C96:C107)</f>
        <v>1523</v>
      </c>
      <c r="D20" s="48">
        <f>AVERAGE(D96:D107)</f>
        <v>163.2583333333333</v>
      </c>
      <c r="E20" s="48">
        <f t="shared" ref="E20:K20" si="14">AVERAGE(E96:E107)</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2" t="s">
        <v>288</v>
      </c>
      <c r="O20" s="483" t="s">
        <v>235</v>
      </c>
      <c r="P20" s="492">
        <f>AVERAGE(P96:P107)</f>
        <v>1903.75</v>
      </c>
      <c r="Q20" s="493">
        <f>AVERAGE(Q96:Q107)</f>
        <v>296.83333333333331</v>
      </c>
      <c r="R20" s="493">
        <f t="shared" ref="R20:X20" si="15">AVERAGE(R96:R107)</f>
        <v>1132.8431372549021</v>
      </c>
      <c r="S20" s="493">
        <f t="shared" si="15"/>
        <v>24.081920903954806</v>
      </c>
      <c r="T20" s="493">
        <f t="shared" si="15"/>
        <v>474.33712121212119</v>
      </c>
      <c r="U20" s="493">
        <f t="shared" si="15"/>
        <v>1186.4830173775672</v>
      </c>
      <c r="V20" s="493">
        <f t="shared" si="15"/>
        <v>84.880450070323491</v>
      </c>
      <c r="W20" s="493">
        <f t="shared" si="15"/>
        <v>51.610486891385769</v>
      </c>
      <c r="X20" s="493">
        <f t="shared" si="15"/>
        <v>588.76470588235281</v>
      </c>
      <c r="Y20" s="494">
        <f t="shared" si="3"/>
        <v>5993.1733941661269</v>
      </c>
    </row>
    <row r="21" spans="1:25" s="478" customFormat="1" ht="12.75" customHeight="1">
      <c r="A21" s="532" t="s">
        <v>635</v>
      </c>
      <c r="B21" s="483" t="s">
        <v>613</v>
      </c>
      <c r="C21" s="492">
        <f>AVERAGE(C108:C119)</f>
        <v>1527.7166666666669</v>
      </c>
      <c r="D21" s="493">
        <f t="shared" ref="D21:K21" si="16">AVERAGE(D108:D119)</f>
        <v>200.06666666666663</v>
      </c>
      <c r="E21" s="493">
        <f t="shared" si="16"/>
        <v>800.66666666666663</v>
      </c>
      <c r="F21" s="493">
        <f t="shared" si="16"/>
        <v>17.174999999999997</v>
      </c>
      <c r="G21" s="493">
        <f t="shared" si="16"/>
        <v>399.61666666666673</v>
      </c>
      <c r="H21" s="493">
        <f t="shared" si="16"/>
        <v>1122.4416666666668</v>
      </c>
      <c r="I21" s="493">
        <f t="shared" si="16"/>
        <v>133.35833333333332</v>
      </c>
      <c r="J21" s="493">
        <f t="shared" si="16"/>
        <v>47.258333333333333</v>
      </c>
      <c r="K21" s="493">
        <f t="shared" si="16"/>
        <v>540.30833333333339</v>
      </c>
      <c r="L21" s="494">
        <f>C21+((SUM(D21:K21))*1.065)</f>
        <v>5000.5662916666661</v>
      </c>
      <c r="N21" s="532" t="s">
        <v>635</v>
      </c>
      <c r="O21" s="483" t="s">
        <v>235</v>
      </c>
      <c r="P21" s="492">
        <f>AVERAGE(P108:P119)</f>
        <v>1909.6458333333333</v>
      </c>
      <c r="Q21" s="493">
        <f t="shared" ref="Q21:X21" si="17">AVERAGE(Q108:Q119)</f>
        <v>363.75757575757575</v>
      </c>
      <c r="R21" s="493">
        <f t="shared" si="17"/>
        <v>1095.3032375740993</v>
      </c>
      <c r="S21" s="493">
        <f t="shared" si="17"/>
        <v>24.258474576271194</v>
      </c>
      <c r="T21" s="493">
        <f t="shared" si="17"/>
        <v>504.56649831649833</v>
      </c>
      <c r="U21" s="493">
        <f t="shared" si="17"/>
        <v>1329.907187993681</v>
      </c>
      <c r="V21" s="493">
        <f t="shared" si="17"/>
        <v>140.67334739803098</v>
      </c>
      <c r="W21" s="493">
        <f t="shared" si="17"/>
        <v>53.099250936329589</v>
      </c>
      <c r="X21" s="493">
        <f t="shared" si="17"/>
        <v>635.65686274509801</v>
      </c>
      <c r="Y21" s="494">
        <f>P21+((SUM(Q21:X21))*1.065)</f>
        <v>6326.43772692526</v>
      </c>
    </row>
    <row r="22" spans="1:25" s="478" customFormat="1" ht="12.75" customHeight="1" thickBot="1">
      <c r="A22" s="617" t="s">
        <v>705</v>
      </c>
      <c r="B22" s="483" t="s">
        <v>613</v>
      </c>
      <c r="C22" s="492">
        <f t="shared" ref="C22:K22" si="18">AVERAGE(C120:C131)</f>
        <v>1680.4499999999998</v>
      </c>
      <c r="D22" s="493">
        <f t="shared" si="18"/>
        <v>208.71666666666667</v>
      </c>
      <c r="E22" s="493">
        <f t="shared" si="18"/>
        <v>842.68333333333328</v>
      </c>
      <c r="F22" s="493">
        <f t="shared" si="18"/>
        <v>16.025000000000002</v>
      </c>
      <c r="G22" s="493">
        <f t="shared" si="18"/>
        <v>512.5916666666667</v>
      </c>
      <c r="H22" s="493">
        <f t="shared" si="18"/>
        <v>1355.7583333333334</v>
      </c>
      <c r="I22" s="493">
        <f t="shared" si="18"/>
        <v>196.7166666666667</v>
      </c>
      <c r="J22" s="493">
        <f t="shared" si="18"/>
        <v>48.05833333333333</v>
      </c>
      <c r="K22" s="493">
        <f t="shared" si="18"/>
        <v>669.37500000000011</v>
      </c>
      <c r="L22" s="494">
        <f>C22+((SUM(D22:K22))*1.065)</f>
        <v>5780.6201249999995</v>
      </c>
      <c r="N22" s="617" t="s">
        <v>705</v>
      </c>
      <c r="O22" s="483" t="s">
        <v>235</v>
      </c>
      <c r="P22" s="492">
        <f t="shared" ref="P22:X22" si="19">AVERAGE(P120:P131)</f>
        <v>2100.5625</v>
      </c>
      <c r="Q22" s="493">
        <f t="shared" si="19"/>
        <v>379.4848484848485</v>
      </c>
      <c r="R22" s="493">
        <f t="shared" si="19"/>
        <v>1152.7815777473782</v>
      </c>
      <c r="S22" s="493">
        <f t="shared" si="19"/>
        <v>22.634180790960453</v>
      </c>
      <c r="T22" s="493">
        <f t="shared" si="19"/>
        <v>647.21170033670035</v>
      </c>
      <c r="U22" s="493">
        <f t="shared" si="19"/>
        <v>1606.3487361769351</v>
      </c>
      <c r="V22" s="493">
        <f t="shared" si="19"/>
        <v>207.5070323488045</v>
      </c>
      <c r="W22" s="493">
        <f t="shared" si="19"/>
        <v>53.99812734082397</v>
      </c>
      <c r="X22" s="493">
        <f t="shared" si="19"/>
        <v>787.49999999999989</v>
      </c>
      <c r="Y22" s="494">
        <f>P22+((SUM(Q22:X22))*1.065)</f>
        <v>7273.7640064361694</v>
      </c>
    </row>
    <row r="23" spans="1:25" ht="27" customHeight="1" thickBot="1">
      <c r="A23" s="140"/>
      <c r="B23" s="50"/>
      <c r="C23" s="51"/>
      <c r="D23" s="52"/>
      <c r="E23" s="52"/>
      <c r="F23" s="52"/>
      <c r="G23" s="52"/>
      <c r="H23" s="52"/>
      <c r="I23" s="52"/>
      <c r="J23" s="52"/>
      <c r="K23" s="52"/>
      <c r="L23" s="53"/>
      <c r="N23" s="766" t="s">
        <v>611</v>
      </c>
      <c r="O23" s="767"/>
      <c r="P23" s="507">
        <v>0.8</v>
      </c>
      <c r="Q23" s="508">
        <v>0.55000000000000004</v>
      </c>
      <c r="R23" s="508">
        <v>0.73099999999999998</v>
      </c>
      <c r="S23" s="508">
        <v>0.70799999999999996</v>
      </c>
      <c r="T23" s="508">
        <v>0.79200000000000004</v>
      </c>
      <c r="U23" s="508">
        <v>0.84399999999999997</v>
      </c>
      <c r="V23" s="508">
        <v>0.94799999999999995</v>
      </c>
      <c r="W23" s="508">
        <v>0.89</v>
      </c>
      <c r="X23" s="508">
        <v>0.85</v>
      </c>
      <c r="Y23" s="509" t="s">
        <v>612</v>
      </c>
    </row>
    <row r="24" spans="1:25" ht="12.75" customHeight="1">
      <c r="A24" s="184">
        <v>40360</v>
      </c>
      <c r="B24" s="175"/>
      <c r="C24" s="495">
        <v>2553.1999999999998</v>
      </c>
      <c r="D24" s="158">
        <v>177</v>
      </c>
      <c r="E24" s="158">
        <v>831.1</v>
      </c>
      <c r="F24" s="158">
        <v>17.100000000000001</v>
      </c>
      <c r="G24" s="158">
        <v>232.2</v>
      </c>
      <c r="H24" s="158">
        <v>792.2</v>
      </c>
      <c r="I24" s="158">
        <v>107</v>
      </c>
      <c r="J24" s="158">
        <v>62.3</v>
      </c>
      <c r="K24" s="158">
        <v>688</v>
      </c>
      <c r="L24" s="179">
        <f>SUM(D24:K24)*1.065+C24</f>
        <v>5649.0485000000008</v>
      </c>
      <c r="N24" s="486">
        <v>40360</v>
      </c>
      <c r="O24" s="480"/>
      <c r="P24" s="537">
        <f t="shared" ref="P24:X24" si="20">C24/P$23</f>
        <v>3191.4999999999995</v>
      </c>
      <c r="Q24" s="496">
        <f t="shared" si="20"/>
        <v>321.81818181818181</v>
      </c>
      <c r="R24" s="496">
        <f t="shared" si="20"/>
        <v>1136.935704514364</v>
      </c>
      <c r="S24" s="496">
        <f t="shared" si="20"/>
        <v>24.15254237288136</v>
      </c>
      <c r="T24" s="496">
        <f t="shared" si="20"/>
        <v>293.18181818181813</v>
      </c>
      <c r="U24" s="496">
        <f t="shared" si="20"/>
        <v>938.62559241706174</v>
      </c>
      <c r="V24" s="496">
        <f t="shared" si="20"/>
        <v>112.86919831223629</v>
      </c>
      <c r="W24" s="496">
        <f t="shared" si="20"/>
        <v>70</v>
      </c>
      <c r="X24" s="496">
        <f t="shared" si="20"/>
        <v>809.41176470588232</v>
      </c>
      <c r="Y24" s="497">
        <f>SUM(Q24:X24)*1.065+P24</f>
        <v>7139.4494644733822</v>
      </c>
    </row>
    <row r="25" spans="1:25" ht="12.75" customHeight="1">
      <c r="A25" s="43">
        <v>40391</v>
      </c>
      <c r="B25" s="34"/>
      <c r="C25" s="492">
        <v>2555.8000000000002</v>
      </c>
      <c r="D25" s="48">
        <v>160.19999999999999</v>
      </c>
      <c r="E25" s="48">
        <v>773.4</v>
      </c>
      <c r="F25" s="48">
        <v>18.600000000000001</v>
      </c>
      <c r="G25" s="48">
        <v>254.4</v>
      </c>
      <c r="H25" s="48">
        <v>764.6</v>
      </c>
      <c r="I25" s="48">
        <v>129</v>
      </c>
      <c r="J25" s="48">
        <v>62.2</v>
      </c>
      <c r="K25" s="48">
        <v>698.5</v>
      </c>
      <c r="L25" s="49">
        <f t="shared" ref="L25:L88" si="21">SUM(D25:K25)*1.065+C25</f>
        <v>5602.6584999999995</v>
      </c>
      <c r="N25" s="487">
        <v>40391</v>
      </c>
      <c r="O25" s="483"/>
      <c r="P25" s="492">
        <f t="shared" ref="P25:P88" si="22">C25/P$23</f>
        <v>3194.75</v>
      </c>
      <c r="Q25" s="493">
        <f t="shared" ref="Q25:Q88" si="23">D25/Q$23</f>
        <v>291.27272727272725</v>
      </c>
      <c r="R25" s="493">
        <f t="shared" ref="R25:R88" si="24">E25/R$23</f>
        <v>1058.0027359781122</v>
      </c>
      <c r="S25" s="493">
        <f t="shared" ref="S25:S88" si="25">F25/S$23</f>
        <v>26.271186440677969</v>
      </c>
      <c r="T25" s="493">
        <f t="shared" ref="T25:T88" si="26">G25/T$23</f>
        <v>321.21212121212119</v>
      </c>
      <c r="U25" s="493">
        <f t="shared" ref="U25:U88" si="27">H25/U$23</f>
        <v>905.92417061611377</v>
      </c>
      <c r="V25" s="493">
        <f t="shared" ref="V25:V88" si="28">I25/V$23</f>
        <v>136.07594936708861</v>
      </c>
      <c r="W25" s="493">
        <f t="shared" ref="W25:W88" si="29">J25/W$23</f>
        <v>69.887640449438209</v>
      </c>
      <c r="X25" s="493">
        <f t="shared" ref="X25:X88" si="30">K25/X$23</f>
        <v>821.76470588235293</v>
      </c>
      <c r="Y25" s="494">
        <f t="shared" ref="Y25:Y88" si="31">SUM(Q25:X25)*1.065+P25</f>
        <v>7061.1379676378428</v>
      </c>
    </row>
    <row r="26" spans="1:25" ht="12.75" customHeight="1">
      <c r="A26" s="43">
        <v>40422</v>
      </c>
      <c r="B26" s="34"/>
      <c r="C26" s="492">
        <v>2568.1999999999998</v>
      </c>
      <c r="D26" s="48">
        <v>155.69999999999999</v>
      </c>
      <c r="E26" s="48">
        <v>753.5</v>
      </c>
      <c r="F26" s="48">
        <v>18.399999999999999</v>
      </c>
      <c r="G26" s="48">
        <v>282.60000000000002</v>
      </c>
      <c r="H26" s="48">
        <v>884.2</v>
      </c>
      <c r="I26" s="48">
        <v>76.900000000000006</v>
      </c>
      <c r="J26" s="48">
        <v>65.599999999999994</v>
      </c>
      <c r="K26" s="48">
        <v>627.4</v>
      </c>
      <c r="L26" s="49">
        <f t="shared" si="21"/>
        <v>5618.6795000000002</v>
      </c>
      <c r="N26" s="487">
        <v>40422</v>
      </c>
      <c r="O26" s="483"/>
      <c r="P26" s="492">
        <f t="shared" si="22"/>
        <v>3210.2499999999995</v>
      </c>
      <c r="Q26" s="493">
        <f t="shared" si="23"/>
        <v>283.09090909090907</v>
      </c>
      <c r="R26" s="493">
        <f t="shared" si="24"/>
        <v>1030.7797537619699</v>
      </c>
      <c r="S26" s="493">
        <f t="shared" si="25"/>
        <v>25.988700564971751</v>
      </c>
      <c r="T26" s="493">
        <f t="shared" si="26"/>
        <v>356.81818181818181</v>
      </c>
      <c r="U26" s="493">
        <f t="shared" si="27"/>
        <v>1047.6303317535546</v>
      </c>
      <c r="V26" s="493">
        <f t="shared" si="28"/>
        <v>81.118143459915615</v>
      </c>
      <c r="W26" s="493">
        <f t="shared" si="29"/>
        <v>73.707865168539314</v>
      </c>
      <c r="X26" s="493">
        <f t="shared" si="30"/>
        <v>738.11764705882354</v>
      </c>
      <c r="Y26" s="494">
        <f t="shared" si="31"/>
        <v>7083.9228823008616</v>
      </c>
    </row>
    <row r="27" spans="1:25" ht="12.75" customHeight="1">
      <c r="A27" s="43">
        <v>40452</v>
      </c>
      <c r="B27" s="34"/>
      <c r="C27" s="492">
        <v>2561.3000000000002</v>
      </c>
      <c r="D27" s="48">
        <v>140.6</v>
      </c>
      <c r="E27" s="48">
        <v>751.3</v>
      </c>
      <c r="F27" s="48">
        <v>16.899999999999999</v>
      </c>
      <c r="G27" s="48">
        <v>247</v>
      </c>
      <c r="H27" s="48">
        <v>809.7</v>
      </c>
      <c r="I27" s="48">
        <v>100.9</v>
      </c>
      <c r="J27" s="48">
        <v>65.900000000000006</v>
      </c>
      <c r="K27" s="48">
        <v>628.20000000000005</v>
      </c>
      <c r="L27" s="49">
        <f t="shared" si="21"/>
        <v>5501.2325000000001</v>
      </c>
      <c r="N27" s="487">
        <v>40452</v>
      </c>
      <c r="O27" s="483"/>
      <c r="P27" s="492">
        <f t="shared" si="22"/>
        <v>3201.625</v>
      </c>
      <c r="Q27" s="493">
        <f t="shared" si="23"/>
        <v>255.6363636363636</v>
      </c>
      <c r="R27" s="493">
        <f t="shared" si="24"/>
        <v>1027.7701778385772</v>
      </c>
      <c r="S27" s="493">
        <f t="shared" si="25"/>
        <v>23.870056497175142</v>
      </c>
      <c r="T27" s="493">
        <f t="shared" si="26"/>
        <v>311.86868686868684</v>
      </c>
      <c r="U27" s="493">
        <f t="shared" si="27"/>
        <v>959.36018957345982</v>
      </c>
      <c r="V27" s="493">
        <f t="shared" si="28"/>
        <v>106.43459915611815</v>
      </c>
      <c r="W27" s="493">
        <f t="shared" si="29"/>
        <v>74.044943820224731</v>
      </c>
      <c r="X27" s="493">
        <f t="shared" si="30"/>
        <v>739.05882352941182</v>
      </c>
      <c r="Y27" s="494">
        <f t="shared" si="31"/>
        <v>6927.0416905798184</v>
      </c>
    </row>
    <row r="28" spans="1:25" ht="12.75" customHeight="1">
      <c r="A28" s="43">
        <v>40483</v>
      </c>
      <c r="B28" s="34"/>
      <c r="C28" s="492">
        <v>2622.5</v>
      </c>
      <c r="D28" s="48">
        <v>188.4</v>
      </c>
      <c r="E28" s="48">
        <v>648.29999999999995</v>
      </c>
      <c r="F28" s="48">
        <v>17.399999999999999</v>
      </c>
      <c r="G28" s="48">
        <v>314.5</v>
      </c>
      <c r="H28" s="48">
        <v>796.5</v>
      </c>
      <c r="I28" s="48">
        <v>116.7</v>
      </c>
      <c r="J28" s="48">
        <v>73.8</v>
      </c>
      <c r="K28" s="48">
        <v>576.9</v>
      </c>
      <c r="L28" s="49">
        <f t="shared" si="21"/>
        <v>5532.6124999999993</v>
      </c>
      <c r="N28" s="487">
        <v>40483</v>
      </c>
      <c r="O28" s="483"/>
      <c r="P28" s="492">
        <f t="shared" si="22"/>
        <v>3278.125</v>
      </c>
      <c r="Q28" s="493">
        <f t="shared" si="23"/>
        <v>342.5454545454545</v>
      </c>
      <c r="R28" s="493">
        <f t="shared" si="24"/>
        <v>886.86730506155948</v>
      </c>
      <c r="S28" s="493">
        <f t="shared" si="25"/>
        <v>24.576271186440678</v>
      </c>
      <c r="T28" s="493">
        <f t="shared" si="26"/>
        <v>397.09595959595958</v>
      </c>
      <c r="U28" s="493">
        <f t="shared" si="27"/>
        <v>943.72037914691941</v>
      </c>
      <c r="V28" s="493">
        <f t="shared" si="28"/>
        <v>123.10126582278482</v>
      </c>
      <c r="W28" s="493">
        <f t="shared" si="29"/>
        <v>82.921348314606732</v>
      </c>
      <c r="X28" s="493">
        <f t="shared" si="30"/>
        <v>678.70588235294122</v>
      </c>
      <c r="Y28" s="494">
        <f t="shared" si="31"/>
        <v>6983.8285673183991</v>
      </c>
    </row>
    <row r="29" spans="1:25" ht="12.75" customHeight="1">
      <c r="A29" s="43">
        <v>40513</v>
      </c>
      <c r="B29" s="34"/>
      <c r="C29" s="492">
        <v>2440.5</v>
      </c>
      <c r="D29" s="48">
        <v>186.3</v>
      </c>
      <c r="E29" s="48">
        <v>586.20000000000005</v>
      </c>
      <c r="F29" s="48">
        <v>16.100000000000001</v>
      </c>
      <c r="G29" s="48">
        <v>265.10000000000002</v>
      </c>
      <c r="H29" s="48">
        <v>788.5</v>
      </c>
      <c r="I29" s="48">
        <v>104.2</v>
      </c>
      <c r="J29" s="48">
        <v>71.599999999999994</v>
      </c>
      <c r="K29" s="48">
        <v>657.9</v>
      </c>
      <c r="L29" s="49">
        <f t="shared" si="21"/>
        <v>5290.3334999999997</v>
      </c>
      <c r="N29" s="487">
        <v>40513</v>
      </c>
      <c r="O29" s="483"/>
      <c r="P29" s="492">
        <f t="shared" si="22"/>
        <v>3050.625</v>
      </c>
      <c r="Q29" s="493">
        <f t="shared" si="23"/>
        <v>338.72727272727275</v>
      </c>
      <c r="R29" s="493">
        <f t="shared" si="24"/>
        <v>801.91518467852268</v>
      </c>
      <c r="S29" s="493">
        <f t="shared" si="25"/>
        <v>22.740112994350287</v>
      </c>
      <c r="T29" s="493">
        <f t="shared" si="26"/>
        <v>334.72222222222223</v>
      </c>
      <c r="U29" s="493">
        <f t="shared" si="27"/>
        <v>934.24170616113747</v>
      </c>
      <c r="V29" s="493">
        <f t="shared" si="28"/>
        <v>109.91561181434599</v>
      </c>
      <c r="W29" s="493">
        <f t="shared" si="29"/>
        <v>80.44943820224718</v>
      </c>
      <c r="X29" s="493">
        <f t="shared" si="30"/>
        <v>774</v>
      </c>
      <c r="Y29" s="494">
        <f t="shared" si="31"/>
        <v>6668.1227994721048</v>
      </c>
    </row>
    <row r="30" spans="1:25" ht="12.75" customHeight="1">
      <c r="A30" s="43">
        <v>40544</v>
      </c>
      <c r="B30" s="34"/>
      <c r="C30" s="492">
        <v>2431.9</v>
      </c>
      <c r="D30" s="48">
        <v>195.9</v>
      </c>
      <c r="E30" s="48">
        <v>694.7</v>
      </c>
      <c r="F30" s="48">
        <v>17.600000000000001</v>
      </c>
      <c r="G30" s="48">
        <v>239.8</v>
      </c>
      <c r="H30" s="48">
        <v>826.6</v>
      </c>
      <c r="I30" s="48">
        <v>101.6</v>
      </c>
      <c r="J30" s="48">
        <v>64.900000000000006</v>
      </c>
      <c r="K30" s="48">
        <v>658.8</v>
      </c>
      <c r="L30" s="49">
        <f t="shared" si="21"/>
        <v>5413.7934999999998</v>
      </c>
      <c r="N30" s="487">
        <v>40544</v>
      </c>
      <c r="O30" s="483"/>
      <c r="P30" s="492">
        <f t="shared" si="22"/>
        <v>3039.875</v>
      </c>
      <c r="Q30" s="493">
        <f t="shared" si="23"/>
        <v>356.18181818181819</v>
      </c>
      <c r="R30" s="493">
        <f t="shared" si="24"/>
        <v>950.34199726402198</v>
      </c>
      <c r="S30" s="493">
        <f t="shared" si="25"/>
        <v>24.858757062146896</v>
      </c>
      <c r="T30" s="493">
        <f t="shared" si="26"/>
        <v>302.77777777777777</v>
      </c>
      <c r="U30" s="493">
        <f t="shared" si="27"/>
        <v>979.38388625592427</v>
      </c>
      <c r="V30" s="493">
        <f t="shared" si="28"/>
        <v>107.17299578059071</v>
      </c>
      <c r="W30" s="493">
        <f t="shared" si="29"/>
        <v>72.921348314606746</v>
      </c>
      <c r="X30" s="493">
        <f t="shared" si="30"/>
        <v>775.05882352941171</v>
      </c>
      <c r="Y30" s="494">
        <f t="shared" si="31"/>
        <v>6840.5377354371076</v>
      </c>
    </row>
    <row r="31" spans="1:25" ht="12.75" customHeight="1">
      <c r="A31" s="43">
        <v>40575</v>
      </c>
      <c r="B31" s="34"/>
      <c r="C31" s="492">
        <v>2589.6999999999998</v>
      </c>
      <c r="D31" s="48">
        <v>148.19999999999999</v>
      </c>
      <c r="E31" s="48">
        <v>679.7</v>
      </c>
      <c r="F31" s="48">
        <v>16</v>
      </c>
      <c r="G31" s="48">
        <v>265.10000000000002</v>
      </c>
      <c r="H31" s="48">
        <v>771.8</v>
      </c>
      <c r="I31" s="48">
        <v>79.400000000000006</v>
      </c>
      <c r="J31" s="48">
        <v>58.5</v>
      </c>
      <c r="K31" s="48">
        <v>654</v>
      </c>
      <c r="L31" s="49">
        <f t="shared" si="21"/>
        <v>5436.1255000000001</v>
      </c>
      <c r="N31" s="487">
        <v>40575</v>
      </c>
      <c r="O31" s="483"/>
      <c r="P31" s="492">
        <f t="shared" si="22"/>
        <v>3237.1249999999995</v>
      </c>
      <c r="Q31" s="493">
        <f t="shared" si="23"/>
        <v>269.45454545454544</v>
      </c>
      <c r="R31" s="493">
        <f t="shared" si="24"/>
        <v>929.82216142270875</v>
      </c>
      <c r="S31" s="493">
        <f t="shared" si="25"/>
        <v>22.598870056497177</v>
      </c>
      <c r="T31" s="493">
        <f t="shared" si="26"/>
        <v>334.72222222222223</v>
      </c>
      <c r="U31" s="493">
        <f t="shared" si="27"/>
        <v>914.45497630331749</v>
      </c>
      <c r="V31" s="493">
        <f t="shared" si="28"/>
        <v>83.75527426160339</v>
      </c>
      <c r="W31" s="493">
        <f t="shared" si="29"/>
        <v>65.730337078651687</v>
      </c>
      <c r="X31" s="493">
        <f t="shared" si="30"/>
        <v>769.41176470588232</v>
      </c>
      <c r="Y31" s="494">
        <f t="shared" si="31"/>
        <v>6847.4219113532808</v>
      </c>
    </row>
    <row r="32" spans="1:25" ht="12.75" customHeight="1">
      <c r="A32" s="43">
        <v>40603</v>
      </c>
      <c r="B32" s="34"/>
      <c r="C32" s="492">
        <v>2672.8</v>
      </c>
      <c r="D32" s="48">
        <v>174.6</v>
      </c>
      <c r="E32" s="48">
        <v>681.2</v>
      </c>
      <c r="F32" s="48">
        <v>14.2</v>
      </c>
      <c r="G32" s="48">
        <v>284.8</v>
      </c>
      <c r="H32" s="48">
        <v>794.9</v>
      </c>
      <c r="I32" s="48">
        <v>81.3</v>
      </c>
      <c r="J32" s="48">
        <v>63.5</v>
      </c>
      <c r="K32" s="48">
        <v>596.6</v>
      </c>
      <c r="L32" s="49">
        <f t="shared" si="21"/>
        <v>5538.8215</v>
      </c>
      <c r="N32" s="487">
        <v>40603</v>
      </c>
      <c r="O32" s="483"/>
      <c r="P32" s="492">
        <f t="shared" si="22"/>
        <v>3341</v>
      </c>
      <c r="Q32" s="493">
        <f t="shared" si="23"/>
        <v>317.45454545454544</v>
      </c>
      <c r="R32" s="493">
        <f t="shared" si="24"/>
        <v>931.87414500684008</v>
      </c>
      <c r="S32" s="493">
        <f t="shared" si="25"/>
        <v>20.056497175141242</v>
      </c>
      <c r="T32" s="493">
        <f t="shared" si="26"/>
        <v>359.59595959595958</v>
      </c>
      <c r="U32" s="493">
        <f t="shared" si="27"/>
        <v>941.82464454976309</v>
      </c>
      <c r="V32" s="493">
        <f t="shared" si="28"/>
        <v>85.759493670886073</v>
      </c>
      <c r="W32" s="493">
        <f t="shared" si="29"/>
        <v>71.348314606741567</v>
      </c>
      <c r="X32" s="493">
        <f t="shared" si="30"/>
        <v>701.88235294117646</v>
      </c>
      <c r="Y32" s="494">
        <f t="shared" si="31"/>
        <v>6993.7326899461223</v>
      </c>
    </row>
    <row r="33" spans="1:25" ht="12.75" customHeight="1">
      <c r="A33" s="43">
        <v>40634</v>
      </c>
      <c r="B33" s="34"/>
      <c r="C33" s="492">
        <v>2513.3000000000002</v>
      </c>
      <c r="D33" s="48">
        <v>165.8</v>
      </c>
      <c r="E33" s="48">
        <v>727.5</v>
      </c>
      <c r="F33" s="48">
        <v>12.4</v>
      </c>
      <c r="G33" s="48">
        <v>263</v>
      </c>
      <c r="H33" s="48">
        <v>911.1</v>
      </c>
      <c r="I33" s="48">
        <v>79.7</v>
      </c>
      <c r="J33" s="48">
        <v>58.3</v>
      </c>
      <c r="K33" s="48">
        <v>475</v>
      </c>
      <c r="L33" s="49">
        <f t="shared" si="21"/>
        <v>5381.1319999999996</v>
      </c>
      <c r="N33" s="487">
        <v>40634</v>
      </c>
      <c r="O33" s="483"/>
      <c r="P33" s="492">
        <f t="shared" si="22"/>
        <v>3141.625</v>
      </c>
      <c r="Q33" s="493">
        <f t="shared" si="23"/>
        <v>301.45454545454544</v>
      </c>
      <c r="R33" s="493">
        <f t="shared" si="24"/>
        <v>995.21203830369359</v>
      </c>
      <c r="S33" s="493">
        <f t="shared" si="25"/>
        <v>17.514124293785311</v>
      </c>
      <c r="T33" s="493">
        <f t="shared" si="26"/>
        <v>332.07070707070704</v>
      </c>
      <c r="U33" s="493">
        <f t="shared" si="27"/>
        <v>1079.5023696682465</v>
      </c>
      <c r="V33" s="493">
        <f t="shared" si="28"/>
        <v>84.071729957805914</v>
      </c>
      <c r="W33" s="493">
        <f t="shared" si="29"/>
        <v>65.50561797752809</v>
      </c>
      <c r="X33" s="493">
        <f t="shared" si="30"/>
        <v>558.82352941176475</v>
      </c>
      <c r="Y33" s="494">
        <f t="shared" si="31"/>
        <v>6798.9997151770513</v>
      </c>
    </row>
    <row r="34" spans="1:25" ht="12.75" customHeight="1">
      <c r="A34" s="43">
        <v>40664</v>
      </c>
      <c r="B34" s="34"/>
      <c r="C34" s="492">
        <v>2631.8</v>
      </c>
      <c r="D34" s="48">
        <v>183.8</v>
      </c>
      <c r="E34" s="48">
        <v>706.5</v>
      </c>
      <c r="F34" s="48">
        <v>11.7</v>
      </c>
      <c r="G34" s="48">
        <v>275.2</v>
      </c>
      <c r="H34" s="48">
        <v>877.7</v>
      </c>
      <c r="I34" s="48">
        <v>66.7</v>
      </c>
      <c r="J34" s="48">
        <v>47.7</v>
      </c>
      <c r="K34" s="48">
        <v>605.9</v>
      </c>
      <c r="L34" s="49">
        <f t="shared" si="21"/>
        <v>5587.3879999999999</v>
      </c>
      <c r="N34" s="487">
        <v>40664</v>
      </c>
      <c r="O34" s="483"/>
      <c r="P34" s="492">
        <f t="shared" si="22"/>
        <v>3289.75</v>
      </c>
      <c r="Q34" s="493">
        <f t="shared" si="23"/>
        <v>334.18181818181819</v>
      </c>
      <c r="R34" s="493">
        <f t="shared" si="24"/>
        <v>966.48426812585501</v>
      </c>
      <c r="S34" s="493">
        <f t="shared" si="25"/>
        <v>16.525423728813561</v>
      </c>
      <c r="T34" s="493">
        <f t="shared" si="26"/>
        <v>347.47474747474746</v>
      </c>
      <c r="U34" s="493">
        <f t="shared" si="27"/>
        <v>1039.9289099526068</v>
      </c>
      <c r="V34" s="493">
        <f t="shared" si="28"/>
        <v>70.358649789029542</v>
      </c>
      <c r="W34" s="493">
        <f t="shared" si="29"/>
        <v>53.59550561797753</v>
      </c>
      <c r="X34" s="493">
        <f t="shared" si="30"/>
        <v>712.82352941176475</v>
      </c>
      <c r="Y34" s="494">
        <f t="shared" si="31"/>
        <v>7061.3120876809826</v>
      </c>
    </row>
    <row r="35" spans="1:25" ht="12.75" customHeight="1">
      <c r="A35" s="43">
        <v>40695</v>
      </c>
      <c r="B35" s="34"/>
      <c r="C35" s="492">
        <v>2568.1</v>
      </c>
      <c r="D35" s="48">
        <v>123.5</v>
      </c>
      <c r="E35" s="48">
        <v>786.7</v>
      </c>
      <c r="F35" s="48">
        <v>15.5</v>
      </c>
      <c r="G35" s="48">
        <v>273.60000000000002</v>
      </c>
      <c r="H35" s="48">
        <v>844.6</v>
      </c>
      <c r="I35" s="48">
        <v>90.7</v>
      </c>
      <c r="J35" s="48">
        <v>38.9</v>
      </c>
      <c r="K35" s="48">
        <v>550.6</v>
      </c>
      <c r="L35" s="49">
        <f t="shared" si="21"/>
        <v>5469.2664999999997</v>
      </c>
      <c r="N35" s="487">
        <v>40695</v>
      </c>
      <c r="O35" s="483"/>
      <c r="P35" s="492">
        <f t="shared" si="22"/>
        <v>3210.1249999999995</v>
      </c>
      <c r="Q35" s="493">
        <f t="shared" si="23"/>
        <v>224.54545454545453</v>
      </c>
      <c r="R35" s="493">
        <f t="shared" si="24"/>
        <v>1076.1969904240766</v>
      </c>
      <c r="S35" s="493">
        <f t="shared" si="25"/>
        <v>21.89265536723164</v>
      </c>
      <c r="T35" s="493">
        <f t="shared" si="26"/>
        <v>345.45454545454544</v>
      </c>
      <c r="U35" s="493">
        <f t="shared" si="27"/>
        <v>1000.7109004739337</v>
      </c>
      <c r="V35" s="493">
        <f t="shared" si="28"/>
        <v>95.675105485232081</v>
      </c>
      <c r="W35" s="493">
        <f t="shared" si="29"/>
        <v>43.707865168539321</v>
      </c>
      <c r="X35" s="493">
        <f t="shared" si="30"/>
        <v>647.76470588235304</v>
      </c>
      <c r="Y35" s="494">
        <f t="shared" si="31"/>
        <v>6890.7098572834548</v>
      </c>
    </row>
    <row r="36" spans="1:25" ht="12.75" customHeight="1">
      <c r="A36" s="43">
        <v>40725</v>
      </c>
      <c r="B36" s="34"/>
      <c r="C36" s="492">
        <v>2699</v>
      </c>
      <c r="D36" s="48">
        <v>131.69999999999999</v>
      </c>
      <c r="E36" s="48">
        <v>816.1</v>
      </c>
      <c r="F36" s="48">
        <v>10.8</v>
      </c>
      <c r="G36" s="48">
        <v>274.10000000000002</v>
      </c>
      <c r="H36" s="48">
        <v>811.5</v>
      </c>
      <c r="I36" s="48">
        <v>81.099999999999994</v>
      </c>
      <c r="J36" s="48">
        <v>34.4</v>
      </c>
      <c r="K36" s="48">
        <v>650.4</v>
      </c>
      <c r="L36" s="49">
        <f t="shared" si="21"/>
        <v>5691.7564999999995</v>
      </c>
      <c r="N36" s="487">
        <v>40725</v>
      </c>
      <c r="O36" s="483"/>
      <c r="P36" s="492">
        <f t="shared" si="22"/>
        <v>3373.75</v>
      </c>
      <c r="Q36" s="493">
        <f t="shared" si="23"/>
        <v>239.45454545454541</v>
      </c>
      <c r="R36" s="493">
        <f t="shared" si="24"/>
        <v>1116.4158686730507</v>
      </c>
      <c r="S36" s="493">
        <f t="shared" si="25"/>
        <v>15.254237288135595</v>
      </c>
      <c r="T36" s="493">
        <f t="shared" si="26"/>
        <v>346.0858585858586</v>
      </c>
      <c r="U36" s="493">
        <f t="shared" si="27"/>
        <v>961.49289099526072</v>
      </c>
      <c r="V36" s="493">
        <f t="shared" si="28"/>
        <v>85.548523206751057</v>
      </c>
      <c r="W36" s="493">
        <f t="shared" si="29"/>
        <v>38.651685393258425</v>
      </c>
      <c r="X36" s="493">
        <f t="shared" si="30"/>
        <v>765.17647058823525</v>
      </c>
      <c r="Y36" s="494">
        <f t="shared" si="31"/>
        <v>7173.7552853971265</v>
      </c>
    </row>
    <row r="37" spans="1:25" ht="12.75" customHeight="1">
      <c r="A37" s="43">
        <v>40756</v>
      </c>
      <c r="B37" s="34"/>
      <c r="C37" s="492">
        <v>2713.2</v>
      </c>
      <c r="D37" s="48">
        <v>190.2</v>
      </c>
      <c r="E37" s="48">
        <v>821.2</v>
      </c>
      <c r="F37" s="48">
        <v>16.8</v>
      </c>
      <c r="G37" s="48">
        <v>296.5</v>
      </c>
      <c r="H37" s="48">
        <v>869.2</v>
      </c>
      <c r="I37" s="48">
        <v>76.3</v>
      </c>
      <c r="J37" s="48">
        <v>31.7</v>
      </c>
      <c r="K37" s="48">
        <v>668.7</v>
      </c>
      <c r="L37" s="49">
        <f t="shared" si="21"/>
        <v>5876.8890000000001</v>
      </c>
      <c r="N37" s="487">
        <v>40756</v>
      </c>
      <c r="O37" s="483"/>
      <c r="P37" s="492">
        <f t="shared" si="22"/>
        <v>3391.4999999999995</v>
      </c>
      <c r="Q37" s="493">
        <f t="shared" si="23"/>
        <v>345.81818181818176</v>
      </c>
      <c r="R37" s="493">
        <f t="shared" si="24"/>
        <v>1123.3926128590972</v>
      </c>
      <c r="S37" s="493">
        <f t="shared" si="25"/>
        <v>23.728813559322035</v>
      </c>
      <c r="T37" s="493">
        <f t="shared" si="26"/>
        <v>374.36868686868684</v>
      </c>
      <c r="U37" s="493">
        <f t="shared" si="27"/>
        <v>1029.8578199052133</v>
      </c>
      <c r="V37" s="493">
        <f t="shared" si="28"/>
        <v>80.485232067510552</v>
      </c>
      <c r="W37" s="493">
        <f t="shared" si="29"/>
        <v>35.617977528089888</v>
      </c>
      <c r="X37" s="493">
        <f t="shared" si="30"/>
        <v>786.70588235294122</v>
      </c>
      <c r="Y37" s="494">
        <f t="shared" si="31"/>
        <v>7438.4735954113794</v>
      </c>
    </row>
    <row r="38" spans="1:25" ht="12.75" customHeight="1">
      <c r="A38" s="43">
        <v>40787</v>
      </c>
      <c r="B38" s="34"/>
      <c r="C38" s="492">
        <v>2364.6999999999998</v>
      </c>
      <c r="D38" s="48">
        <v>192</v>
      </c>
      <c r="E38" s="48">
        <v>788.1</v>
      </c>
      <c r="F38" s="48">
        <v>12.1</v>
      </c>
      <c r="G38" s="48">
        <v>341.5</v>
      </c>
      <c r="H38" s="48">
        <v>769.4</v>
      </c>
      <c r="I38" s="48">
        <v>76.8</v>
      </c>
      <c r="J38" s="48">
        <v>23.1</v>
      </c>
      <c r="K38" s="48">
        <v>673.1</v>
      </c>
      <c r="L38" s="49">
        <f t="shared" si="21"/>
        <v>5427.7464999999993</v>
      </c>
      <c r="N38" s="487">
        <v>40787</v>
      </c>
      <c r="O38" s="483"/>
      <c r="P38" s="492">
        <f t="shared" si="22"/>
        <v>2955.8749999999995</v>
      </c>
      <c r="Q38" s="493">
        <f t="shared" si="23"/>
        <v>349.09090909090907</v>
      </c>
      <c r="R38" s="493">
        <f t="shared" si="24"/>
        <v>1078.1121751025992</v>
      </c>
      <c r="S38" s="493">
        <f t="shared" si="25"/>
        <v>17.09039548022599</v>
      </c>
      <c r="T38" s="493">
        <f t="shared" si="26"/>
        <v>431.18686868686865</v>
      </c>
      <c r="U38" s="493">
        <f t="shared" si="27"/>
        <v>911.61137440758296</v>
      </c>
      <c r="V38" s="493">
        <f t="shared" si="28"/>
        <v>81.012658227848107</v>
      </c>
      <c r="W38" s="493">
        <f t="shared" si="29"/>
        <v>25.955056179775283</v>
      </c>
      <c r="X38" s="493">
        <f t="shared" si="30"/>
        <v>791.88235294117646</v>
      </c>
      <c r="Y38" s="494">
        <f t="shared" si="31"/>
        <v>6881.4030064745893</v>
      </c>
    </row>
    <row r="39" spans="1:25" ht="12.75" customHeight="1">
      <c r="A39" s="43">
        <v>40817</v>
      </c>
      <c r="B39" s="34"/>
      <c r="C39" s="492">
        <v>2227.4</v>
      </c>
      <c r="D39" s="48">
        <v>213</v>
      </c>
      <c r="E39" s="48">
        <v>690.5</v>
      </c>
      <c r="F39" s="48">
        <v>11.6</v>
      </c>
      <c r="G39" s="48">
        <v>301.3</v>
      </c>
      <c r="H39" s="48">
        <v>799.9</v>
      </c>
      <c r="I39" s="48">
        <v>86.8</v>
      </c>
      <c r="J39" s="48">
        <v>22.8</v>
      </c>
      <c r="K39" s="48">
        <v>692.5</v>
      </c>
      <c r="L39" s="49">
        <f t="shared" si="21"/>
        <v>5228.996000000001</v>
      </c>
      <c r="N39" s="487">
        <v>40817</v>
      </c>
      <c r="O39" s="483"/>
      <c r="P39" s="492">
        <f t="shared" si="22"/>
        <v>2784.25</v>
      </c>
      <c r="Q39" s="493">
        <f t="shared" si="23"/>
        <v>387.27272727272725</v>
      </c>
      <c r="R39" s="493">
        <f t="shared" si="24"/>
        <v>944.59644322845418</v>
      </c>
      <c r="S39" s="493">
        <f t="shared" si="25"/>
        <v>16.384180790960453</v>
      </c>
      <c r="T39" s="493">
        <f t="shared" si="26"/>
        <v>380.4292929292929</v>
      </c>
      <c r="U39" s="493">
        <f t="shared" si="27"/>
        <v>947.74881516587675</v>
      </c>
      <c r="V39" s="493">
        <f t="shared" si="28"/>
        <v>91.561181434599163</v>
      </c>
      <c r="W39" s="493">
        <f t="shared" si="29"/>
        <v>25.617977528089888</v>
      </c>
      <c r="X39" s="493">
        <f t="shared" si="30"/>
        <v>814.70588235294122</v>
      </c>
      <c r="Y39" s="494">
        <f t="shared" si="31"/>
        <v>6627.1070732486332</v>
      </c>
    </row>
    <row r="40" spans="1:25" ht="12.75" customHeight="1">
      <c r="A40" s="43">
        <v>40848</v>
      </c>
      <c r="B40" s="34"/>
      <c r="C40" s="492">
        <v>2563.8000000000002</v>
      </c>
      <c r="D40" s="48">
        <v>200.1</v>
      </c>
      <c r="E40" s="48">
        <v>667.5</v>
      </c>
      <c r="F40" s="48">
        <v>15</v>
      </c>
      <c r="G40" s="48">
        <v>347</v>
      </c>
      <c r="H40" s="48">
        <v>776.7</v>
      </c>
      <c r="I40" s="48">
        <v>97.2</v>
      </c>
      <c r="J40" s="48">
        <v>22.8</v>
      </c>
      <c r="K40" s="48">
        <v>662.2</v>
      </c>
      <c r="L40" s="49">
        <f t="shared" si="21"/>
        <v>5533.5524999999998</v>
      </c>
      <c r="N40" s="487">
        <v>40848</v>
      </c>
      <c r="O40" s="483"/>
      <c r="P40" s="492">
        <f t="shared" si="22"/>
        <v>3204.75</v>
      </c>
      <c r="Q40" s="493">
        <f t="shared" si="23"/>
        <v>363.81818181818176</v>
      </c>
      <c r="R40" s="493">
        <f t="shared" si="24"/>
        <v>913.13269493844052</v>
      </c>
      <c r="S40" s="493">
        <f t="shared" si="25"/>
        <v>21.186440677966104</v>
      </c>
      <c r="T40" s="493">
        <f t="shared" si="26"/>
        <v>438.13131313131311</v>
      </c>
      <c r="U40" s="493">
        <f t="shared" si="27"/>
        <v>920.26066350710914</v>
      </c>
      <c r="V40" s="493">
        <f t="shared" si="28"/>
        <v>102.53164556962027</v>
      </c>
      <c r="W40" s="493">
        <f t="shared" si="29"/>
        <v>25.617977528089888</v>
      </c>
      <c r="X40" s="493">
        <f t="shared" si="30"/>
        <v>779.05882352941182</v>
      </c>
      <c r="Y40" s="494">
        <f t="shared" si="31"/>
        <v>7000.1306938456401</v>
      </c>
    </row>
    <row r="41" spans="1:25" ht="12.75" customHeight="1">
      <c r="A41" s="43">
        <v>40878</v>
      </c>
      <c r="B41" s="34"/>
      <c r="C41" s="492">
        <v>2390.1</v>
      </c>
      <c r="D41" s="48">
        <v>183.8</v>
      </c>
      <c r="E41" s="48">
        <v>747.1</v>
      </c>
      <c r="F41" s="48">
        <v>13.7</v>
      </c>
      <c r="G41" s="48">
        <v>314.3</v>
      </c>
      <c r="H41" s="48">
        <v>859.7</v>
      </c>
      <c r="I41" s="48">
        <v>80.2</v>
      </c>
      <c r="J41" s="48">
        <v>22.8</v>
      </c>
      <c r="K41" s="48">
        <v>729.1</v>
      </c>
      <c r="L41" s="49">
        <f t="shared" si="21"/>
        <v>5532.5954999999994</v>
      </c>
      <c r="N41" s="487">
        <v>40878</v>
      </c>
      <c r="O41" s="483"/>
      <c r="P41" s="492">
        <f t="shared" si="22"/>
        <v>2987.6249999999995</v>
      </c>
      <c r="Q41" s="493">
        <f t="shared" si="23"/>
        <v>334.18181818181819</v>
      </c>
      <c r="R41" s="493">
        <f t="shared" si="24"/>
        <v>1022.0246238030096</v>
      </c>
      <c r="S41" s="493">
        <f t="shared" si="25"/>
        <v>19.350282485875706</v>
      </c>
      <c r="T41" s="493">
        <f t="shared" si="26"/>
        <v>396.84343434343435</v>
      </c>
      <c r="U41" s="493">
        <f t="shared" si="27"/>
        <v>1018.6018957345973</v>
      </c>
      <c r="V41" s="493">
        <f t="shared" si="28"/>
        <v>84.599156118143469</v>
      </c>
      <c r="W41" s="493">
        <f t="shared" si="29"/>
        <v>25.617977528089888</v>
      </c>
      <c r="X41" s="493">
        <f t="shared" si="30"/>
        <v>857.76470588235304</v>
      </c>
      <c r="Y41" s="494">
        <f t="shared" si="31"/>
        <v>6990.9428471923475</v>
      </c>
    </row>
    <row r="42" spans="1:25" ht="12.75" customHeight="1">
      <c r="A42" s="43">
        <v>40909</v>
      </c>
      <c r="B42" s="34"/>
      <c r="C42" s="492">
        <v>2359.4</v>
      </c>
      <c r="D42" s="48">
        <v>161.30000000000001</v>
      </c>
      <c r="E42" s="48">
        <v>693.6</v>
      </c>
      <c r="F42" s="48">
        <v>15.3</v>
      </c>
      <c r="G42" s="48">
        <v>246.9</v>
      </c>
      <c r="H42" s="48">
        <v>994.8</v>
      </c>
      <c r="I42" s="48">
        <v>65.7</v>
      </c>
      <c r="J42" s="48">
        <v>13.1</v>
      </c>
      <c r="K42" s="48">
        <v>601.79999999999995</v>
      </c>
      <c r="L42" s="49">
        <f t="shared" si="21"/>
        <v>5333.4125000000004</v>
      </c>
      <c r="M42" s="54"/>
      <c r="N42" s="487">
        <v>40909</v>
      </c>
      <c r="O42" s="483"/>
      <c r="P42" s="492">
        <f t="shared" si="22"/>
        <v>2949.25</v>
      </c>
      <c r="Q42" s="493">
        <f t="shared" si="23"/>
        <v>293.27272727272725</v>
      </c>
      <c r="R42" s="493">
        <f t="shared" si="24"/>
        <v>948.83720930232562</v>
      </c>
      <c r="S42" s="493">
        <f t="shared" si="25"/>
        <v>21.610169491525426</v>
      </c>
      <c r="T42" s="493">
        <f t="shared" si="26"/>
        <v>311.74242424242425</v>
      </c>
      <c r="U42" s="493">
        <f t="shared" si="27"/>
        <v>1178.6729857819905</v>
      </c>
      <c r="V42" s="493">
        <f t="shared" si="28"/>
        <v>69.303797468354432</v>
      </c>
      <c r="W42" s="493">
        <f t="shared" si="29"/>
        <v>14.719101123595506</v>
      </c>
      <c r="X42" s="493">
        <f t="shared" si="30"/>
        <v>708</v>
      </c>
      <c r="Y42" s="494">
        <f t="shared" si="31"/>
        <v>6725.9087116373339</v>
      </c>
    </row>
    <row r="43" spans="1:25" ht="12.75" customHeight="1">
      <c r="A43" s="43">
        <v>40940</v>
      </c>
      <c r="B43" s="34"/>
      <c r="C43" s="492">
        <v>2664.3</v>
      </c>
      <c r="D43" s="48">
        <v>119.8</v>
      </c>
      <c r="E43" s="48">
        <v>671.1</v>
      </c>
      <c r="F43" s="48">
        <v>17.8</v>
      </c>
      <c r="G43" s="48">
        <v>285.89999999999998</v>
      </c>
      <c r="H43" s="48">
        <v>824.5</v>
      </c>
      <c r="I43" s="48">
        <v>107.4</v>
      </c>
      <c r="J43" s="48">
        <v>13.1</v>
      </c>
      <c r="K43" s="48">
        <v>574.4</v>
      </c>
      <c r="L43" s="49">
        <f t="shared" si="21"/>
        <v>5448.21</v>
      </c>
      <c r="N43" s="487">
        <v>40940</v>
      </c>
      <c r="O43" s="483"/>
      <c r="P43" s="492">
        <f t="shared" si="22"/>
        <v>3330.375</v>
      </c>
      <c r="Q43" s="493">
        <f t="shared" si="23"/>
        <v>217.81818181818178</v>
      </c>
      <c r="R43" s="493">
        <f t="shared" si="24"/>
        <v>918.0574555403557</v>
      </c>
      <c r="S43" s="493">
        <f t="shared" si="25"/>
        <v>25.141242937853111</v>
      </c>
      <c r="T43" s="493">
        <f t="shared" si="26"/>
        <v>360.98484848484844</v>
      </c>
      <c r="U43" s="493">
        <f t="shared" si="27"/>
        <v>976.89573459715643</v>
      </c>
      <c r="V43" s="493">
        <f t="shared" si="28"/>
        <v>113.29113924050634</v>
      </c>
      <c r="W43" s="493">
        <f t="shared" si="29"/>
        <v>14.719101123595506</v>
      </c>
      <c r="X43" s="493">
        <f t="shared" si="30"/>
        <v>675.76470588235293</v>
      </c>
      <c r="Y43" s="494">
        <f t="shared" si="31"/>
        <v>6847.7211162504645</v>
      </c>
    </row>
    <row r="44" spans="1:25" ht="12.75" customHeight="1">
      <c r="A44" s="43">
        <v>40969</v>
      </c>
      <c r="B44" s="34"/>
      <c r="C44" s="492">
        <v>2552.6999999999998</v>
      </c>
      <c r="D44" s="48">
        <v>190.5</v>
      </c>
      <c r="E44" s="48">
        <v>655.4</v>
      </c>
      <c r="F44" s="48">
        <v>16.399999999999999</v>
      </c>
      <c r="G44" s="48">
        <v>260.2</v>
      </c>
      <c r="H44" s="48">
        <v>791.8</v>
      </c>
      <c r="I44" s="48">
        <v>76.7</v>
      </c>
      <c r="J44" s="48">
        <v>13.1</v>
      </c>
      <c r="K44" s="48">
        <v>602.1</v>
      </c>
      <c r="L44" s="49">
        <f t="shared" si="21"/>
        <v>5328.3029999999999</v>
      </c>
      <c r="N44" s="487">
        <v>40969</v>
      </c>
      <c r="O44" s="483"/>
      <c r="P44" s="492">
        <f t="shared" si="22"/>
        <v>3190.8749999999995</v>
      </c>
      <c r="Q44" s="493">
        <f t="shared" si="23"/>
        <v>346.36363636363632</v>
      </c>
      <c r="R44" s="493">
        <f t="shared" si="24"/>
        <v>896.58002735978107</v>
      </c>
      <c r="S44" s="493">
        <f t="shared" si="25"/>
        <v>23.163841807909602</v>
      </c>
      <c r="T44" s="493">
        <f t="shared" si="26"/>
        <v>328.53535353535352</v>
      </c>
      <c r="U44" s="493">
        <f t="shared" si="27"/>
        <v>938.15165876777246</v>
      </c>
      <c r="V44" s="493">
        <f t="shared" si="28"/>
        <v>80.907172995780599</v>
      </c>
      <c r="W44" s="493">
        <f t="shared" si="29"/>
        <v>14.719101123595506</v>
      </c>
      <c r="X44" s="493">
        <f t="shared" si="30"/>
        <v>708.35294117647061</v>
      </c>
      <c r="Y44" s="494">
        <f t="shared" si="31"/>
        <v>6744.539025783768</v>
      </c>
    </row>
    <row r="45" spans="1:25" ht="12.75" customHeight="1">
      <c r="A45" s="43">
        <v>41000</v>
      </c>
      <c r="B45" s="34"/>
      <c r="C45" s="492">
        <v>2691.2</v>
      </c>
      <c r="D45" s="48">
        <v>149.69999999999999</v>
      </c>
      <c r="E45" s="48">
        <v>742.6</v>
      </c>
      <c r="F45" s="48">
        <v>14.3</v>
      </c>
      <c r="G45" s="48">
        <v>328.4</v>
      </c>
      <c r="H45" s="48">
        <v>955.1</v>
      </c>
      <c r="I45" s="48">
        <v>96.2</v>
      </c>
      <c r="J45" s="48">
        <v>13.1</v>
      </c>
      <c r="K45" s="48">
        <v>622.4</v>
      </c>
      <c r="L45" s="49">
        <f t="shared" si="21"/>
        <v>5802.9169999999995</v>
      </c>
      <c r="N45" s="487">
        <v>41000</v>
      </c>
      <c r="O45" s="483"/>
      <c r="P45" s="492">
        <f t="shared" si="22"/>
        <v>3363.9999999999995</v>
      </c>
      <c r="Q45" s="493">
        <f t="shared" si="23"/>
        <v>272.18181818181813</v>
      </c>
      <c r="R45" s="493">
        <f t="shared" si="24"/>
        <v>1015.8686730506156</v>
      </c>
      <c r="S45" s="493">
        <f t="shared" si="25"/>
        <v>20.197740112994353</v>
      </c>
      <c r="T45" s="493">
        <f t="shared" si="26"/>
        <v>414.64646464646461</v>
      </c>
      <c r="U45" s="493">
        <f t="shared" si="27"/>
        <v>1131.6350710900474</v>
      </c>
      <c r="V45" s="493">
        <f t="shared" si="28"/>
        <v>101.47679324894516</v>
      </c>
      <c r="W45" s="493">
        <f t="shared" si="29"/>
        <v>14.719101123595506</v>
      </c>
      <c r="X45" s="493">
        <f t="shared" si="30"/>
        <v>732.23529411764707</v>
      </c>
      <c r="Y45" s="494">
        <f t="shared" si="31"/>
        <v>7307.6534176843161</v>
      </c>
    </row>
    <row r="46" spans="1:25" ht="12.75" customHeight="1">
      <c r="A46" s="43">
        <v>41030</v>
      </c>
      <c r="B46" s="34"/>
      <c r="C46" s="492">
        <v>2559.1</v>
      </c>
      <c r="D46" s="48">
        <v>199.7</v>
      </c>
      <c r="E46" s="48">
        <v>780.5</v>
      </c>
      <c r="F46" s="48">
        <v>13.2</v>
      </c>
      <c r="G46" s="48">
        <v>302.7</v>
      </c>
      <c r="H46" s="48">
        <v>907</v>
      </c>
      <c r="I46" s="48">
        <v>124</v>
      </c>
      <c r="J46" s="48">
        <v>13.1</v>
      </c>
      <c r="K46" s="48">
        <v>630</v>
      </c>
      <c r="L46" s="49">
        <f t="shared" si="21"/>
        <v>5722.3629999999994</v>
      </c>
      <c r="N46" s="487">
        <v>41030</v>
      </c>
      <c r="O46" s="483"/>
      <c r="P46" s="492">
        <f t="shared" si="22"/>
        <v>3198.8749999999995</v>
      </c>
      <c r="Q46" s="493">
        <f t="shared" si="23"/>
        <v>363.09090909090907</v>
      </c>
      <c r="R46" s="493">
        <f t="shared" si="24"/>
        <v>1067.7154582763337</v>
      </c>
      <c r="S46" s="493">
        <f t="shared" si="25"/>
        <v>18.64406779661017</v>
      </c>
      <c r="T46" s="493">
        <f t="shared" si="26"/>
        <v>382.19696969696969</v>
      </c>
      <c r="U46" s="493">
        <f t="shared" si="27"/>
        <v>1074.6445497630332</v>
      </c>
      <c r="V46" s="493">
        <f t="shared" si="28"/>
        <v>130.80168776371309</v>
      </c>
      <c r="W46" s="493">
        <f t="shared" si="29"/>
        <v>14.719101123595506</v>
      </c>
      <c r="X46" s="493">
        <f t="shared" si="30"/>
        <v>741.17647058823536</v>
      </c>
      <c r="Y46" s="494">
        <f t="shared" si="31"/>
        <v>7238.4085130158601</v>
      </c>
    </row>
    <row r="47" spans="1:25" ht="12.75" customHeight="1">
      <c r="A47" s="43">
        <v>41061</v>
      </c>
      <c r="B47" s="34"/>
      <c r="C47" s="492">
        <v>2314.6999999999998</v>
      </c>
      <c r="D47" s="48">
        <v>173</v>
      </c>
      <c r="E47" s="48">
        <v>778.2</v>
      </c>
      <c r="F47" s="48">
        <v>11.9</v>
      </c>
      <c r="G47" s="48">
        <v>265.2</v>
      </c>
      <c r="H47" s="48">
        <v>922.4</v>
      </c>
      <c r="I47" s="48">
        <v>73.099999999999994</v>
      </c>
      <c r="J47" s="48">
        <v>13.2</v>
      </c>
      <c r="K47" s="48">
        <v>720</v>
      </c>
      <c r="L47" s="49">
        <f t="shared" si="21"/>
        <v>5463.9049999999988</v>
      </c>
      <c r="N47" s="487">
        <v>41061</v>
      </c>
      <c r="O47" s="483"/>
      <c r="P47" s="492">
        <f t="shared" si="22"/>
        <v>2893.3749999999995</v>
      </c>
      <c r="Q47" s="493">
        <f t="shared" si="23"/>
        <v>314.5454545454545</v>
      </c>
      <c r="R47" s="493">
        <f t="shared" si="24"/>
        <v>1064.5690834473326</v>
      </c>
      <c r="S47" s="493">
        <f t="shared" si="25"/>
        <v>16.807909604519775</v>
      </c>
      <c r="T47" s="493">
        <f t="shared" si="26"/>
        <v>334.84848484848482</v>
      </c>
      <c r="U47" s="493">
        <f t="shared" si="27"/>
        <v>1092.8909952606634</v>
      </c>
      <c r="V47" s="493">
        <f t="shared" si="28"/>
        <v>77.109704641350206</v>
      </c>
      <c r="W47" s="493">
        <f t="shared" si="29"/>
        <v>14.831460674157302</v>
      </c>
      <c r="X47" s="493">
        <f t="shared" si="30"/>
        <v>847.05882352941182</v>
      </c>
      <c r="Y47" s="494">
        <f t="shared" si="31"/>
        <v>6900.6099411272135</v>
      </c>
    </row>
    <row r="48" spans="1:25" ht="12.75" customHeight="1">
      <c r="A48" s="43">
        <v>41091</v>
      </c>
      <c r="B48" s="34"/>
      <c r="C48" s="492">
        <v>2431.1999999999998</v>
      </c>
      <c r="D48" s="48">
        <v>157</v>
      </c>
      <c r="E48" s="48">
        <v>741</v>
      </c>
      <c r="F48" s="48">
        <v>14.4</v>
      </c>
      <c r="G48" s="48">
        <v>271.5</v>
      </c>
      <c r="H48" s="48">
        <v>863.2</v>
      </c>
      <c r="I48" s="48">
        <v>91</v>
      </c>
      <c r="J48" s="48">
        <v>13.1</v>
      </c>
      <c r="K48" s="48">
        <v>701.5</v>
      </c>
      <c r="L48" s="49">
        <f t="shared" si="21"/>
        <v>5469.3254999999999</v>
      </c>
      <c r="N48" s="487">
        <v>41091</v>
      </c>
      <c r="O48" s="483"/>
      <c r="P48" s="492">
        <f t="shared" si="22"/>
        <v>3038.9999999999995</v>
      </c>
      <c r="Q48" s="493">
        <f t="shared" si="23"/>
        <v>285.45454545454544</v>
      </c>
      <c r="R48" s="493">
        <f t="shared" si="24"/>
        <v>1013.6798905608755</v>
      </c>
      <c r="S48" s="493">
        <f t="shared" si="25"/>
        <v>20.33898305084746</v>
      </c>
      <c r="T48" s="493">
        <f t="shared" si="26"/>
        <v>342.80303030303031</v>
      </c>
      <c r="U48" s="493">
        <f t="shared" si="27"/>
        <v>1022.7488151658769</v>
      </c>
      <c r="V48" s="493">
        <f t="shared" si="28"/>
        <v>95.991561181434605</v>
      </c>
      <c r="W48" s="493">
        <f t="shared" si="29"/>
        <v>14.719101123595506</v>
      </c>
      <c r="X48" s="493">
        <f t="shared" si="30"/>
        <v>825.2941176470589</v>
      </c>
      <c r="Y48" s="494">
        <f t="shared" si="31"/>
        <v>6895.3969973789362</v>
      </c>
    </row>
    <row r="49" spans="1:25" ht="12.75" customHeight="1">
      <c r="A49" s="43">
        <v>41122</v>
      </c>
      <c r="B49" s="34"/>
      <c r="C49" s="492">
        <v>2409.1999999999998</v>
      </c>
      <c r="D49" s="48">
        <v>131.6</v>
      </c>
      <c r="E49" s="48">
        <v>752.1</v>
      </c>
      <c r="F49" s="48">
        <v>17.8</v>
      </c>
      <c r="G49" s="48">
        <v>268</v>
      </c>
      <c r="H49" s="48">
        <v>840</v>
      </c>
      <c r="I49" s="48">
        <v>62.9</v>
      </c>
      <c r="J49" s="48">
        <v>13.3</v>
      </c>
      <c r="K49" s="48">
        <v>756.6</v>
      </c>
      <c r="L49" s="49">
        <f t="shared" si="21"/>
        <v>5436.2494999999999</v>
      </c>
      <c r="N49" s="487">
        <v>41122</v>
      </c>
      <c r="O49" s="483"/>
      <c r="P49" s="492">
        <f t="shared" si="22"/>
        <v>3011.4999999999995</v>
      </c>
      <c r="Q49" s="493">
        <f t="shared" si="23"/>
        <v>239.27272727272725</v>
      </c>
      <c r="R49" s="493">
        <f t="shared" si="24"/>
        <v>1028.8645690834473</v>
      </c>
      <c r="S49" s="493">
        <f t="shared" si="25"/>
        <v>25.141242937853111</v>
      </c>
      <c r="T49" s="493">
        <f t="shared" si="26"/>
        <v>338.38383838383839</v>
      </c>
      <c r="U49" s="493">
        <f t="shared" si="27"/>
        <v>995.26066350710903</v>
      </c>
      <c r="V49" s="493">
        <f t="shared" si="28"/>
        <v>66.350210970464133</v>
      </c>
      <c r="W49" s="493">
        <f t="shared" si="29"/>
        <v>14.943820224719103</v>
      </c>
      <c r="X49" s="493">
        <f t="shared" si="30"/>
        <v>890.11764705882354</v>
      </c>
      <c r="Y49" s="494">
        <f t="shared" si="31"/>
        <v>6843.7264762025152</v>
      </c>
    </row>
    <row r="50" spans="1:25" ht="12.75" customHeight="1">
      <c r="A50" s="43">
        <v>41153</v>
      </c>
      <c r="B50" s="34"/>
      <c r="C50" s="492">
        <v>2708.2</v>
      </c>
      <c r="D50" s="48">
        <v>162.80000000000001</v>
      </c>
      <c r="E50" s="48">
        <v>762.4</v>
      </c>
      <c r="F50" s="48">
        <v>24.4</v>
      </c>
      <c r="G50" s="48">
        <v>272.39999999999998</v>
      </c>
      <c r="H50" s="48">
        <v>862.2</v>
      </c>
      <c r="I50" s="48">
        <v>73.599999999999994</v>
      </c>
      <c r="J50" s="48">
        <v>13.3</v>
      </c>
      <c r="K50" s="48">
        <v>658.2</v>
      </c>
      <c r="L50" s="49">
        <f t="shared" si="21"/>
        <v>5721.4044999999996</v>
      </c>
      <c r="N50" s="487">
        <v>41153</v>
      </c>
      <c r="O50" s="483"/>
      <c r="P50" s="492">
        <f t="shared" si="22"/>
        <v>3385.2499999999995</v>
      </c>
      <c r="Q50" s="493">
        <f t="shared" si="23"/>
        <v>296</v>
      </c>
      <c r="R50" s="493">
        <f t="shared" si="24"/>
        <v>1042.954856361149</v>
      </c>
      <c r="S50" s="493">
        <f t="shared" si="25"/>
        <v>34.463276836158194</v>
      </c>
      <c r="T50" s="493">
        <f t="shared" si="26"/>
        <v>343.93939393939388</v>
      </c>
      <c r="U50" s="493">
        <f t="shared" si="27"/>
        <v>1021.5639810426541</v>
      </c>
      <c r="V50" s="493">
        <f t="shared" si="28"/>
        <v>77.637130801687761</v>
      </c>
      <c r="W50" s="493">
        <f t="shared" si="29"/>
        <v>14.943820224719103</v>
      </c>
      <c r="X50" s="493">
        <f t="shared" si="30"/>
        <v>774.35294117647061</v>
      </c>
      <c r="Y50" s="494">
        <f t="shared" si="31"/>
        <v>7225.4860014070782</v>
      </c>
    </row>
    <row r="51" spans="1:25" ht="12.75" customHeight="1">
      <c r="A51" s="43">
        <v>41183</v>
      </c>
      <c r="B51" s="34"/>
      <c r="C51" s="492">
        <v>2254.1999999999998</v>
      </c>
      <c r="D51" s="48">
        <v>125.4</v>
      </c>
      <c r="E51" s="48">
        <v>758.5</v>
      </c>
      <c r="F51" s="48">
        <v>18.2</v>
      </c>
      <c r="G51" s="48">
        <v>246.4</v>
      </c>
      <c r="H51" s="48">
        <v>799.4</v>
      </c>
      <c r="I51" s="48">
        <v>60.1</v>
      </c>
      <c r="J51" s="48">
        <v>13.1</v>
      </c>
      <c r="K51" s="48">
        <v>645.1</v>
      </c>
      <c r="L51" s="49">
        <f t="shared" si="21"/>
        <v>5093.7029999999995</v>
      </c>
      <c r="N51" s="487">
        <v>41183</v>
      </c>
      <c r="O51" s="483"/>
      <c r="P51" s="492">
        <f t="shared" si="22"/>
        <v>2817.7499999999995</v>
      </c>
      <c r="Q51" s="493">
        <f t="shared" si="23"/>
        <v>228</v>
      </c>
      <c r="R51" s="493">
        <f t="shared" si="24"/>
        <v>1037.6196990424078</v>
      </c>
      <c r="S51" s="493">
        <f t="shared" si="25"/>
        <v>25.706214689265536</v>
      </c>
      <c r="T51" s="493">
        <f t="shared" si="26"/>
        <v>311.11111111111109</v>
      </c>
      <c r="U51" s="493">
        <f t="shared" si="27"/>
        <v>947.15639810426546</v>
      </c>
      <c r="V51" s="493">
        <f t="shared" si="28"/>
        <v>63.396624472573848</v>
      </c>
      <c r="W51" s="493">
        <f t="shared" si="29"/>
        <v>14.719101123595506</v>
      </c>
      <c r="X51" s="493">
        <f t="shared" si="30"/>
        <v>758.94117647058829</v>
      </c>
      <c r="Y51" s="494">
        <f t="shared" si="31"/>
        <v>6424.5325961397048</v>
      </c>
    </row>
    <row r="52" spans="1:25" ht="12.75" customHeight="1">
      <c r="A52" s="43">
        <v>41214</v>
      </c>
      <c r="B52" s="34"/>
      <c r="C52" s="492">
        <v>2142.9</v>
      </c>
      <c r="D52" s="48">
        <v>154.1</v>
      </c>
      <c r="E52" s="48">
        <v>692.2</v>
      </c>
      <c r="F52" s="48">
        <v>12.8</v>
      </c>
      <c r="G52" s="48">
        <v>244.8</v>
      </c>
      <c r="H52" s="48">
        <v>569.1</v>
      </c>
      <c r="I52" s="48">
        <v>105.8</v>
      </c>
      <c r="J52" s="48">
        <v>13.1</v>
      </c>
      <c r="K52" s="48">
        <v>551.70000000000005</v>
      </c>
      <c r="L52" s="49">
        <f t="shared" si="21"/>
        <v>4638.8339999999998</v>
      </c>
      <c r="N52" s="487">
        <v>41214</v>
      </c>
      <c r="O52" s="483"/>
      <c r="P52" s="492">
        <f t="shared" si="22"/>
        <v>2678.625</v>
      </c>
      <c r="Q52" s="493">
        <f t="shared" si="23"/>
        <v>280.18181818181813</v>
      </c>
      <c r="R52" s="493">
        <f t="shared" si="24"/>
        <v>946.92202462380305</v>
      </c>
      <c r="S52" s="493">
        <f t="shared" si="25"/>
        <v>18.07909604519774</v>
      </c>
      <c r="T52" s="493">
        <f t="shared" si="26"/>
        <v>309.09090909090907</v>
      </c>
      <c r="U52" s="493">
        <f t="shared" si="27"/>
        <v>674.28909952606637</v>
      </c>
      <c r="V52" s="493">
        <f t="shared" si="28"/>
        <v>111.60337552742617</v>
      </c>
      <c r="W52" s="493">
        <f t="shared" si="29"/>
        <v>14.719101123595506</v>
      </c>
      <c r="X52" s="493">
        <f t="shared" si="30"/>
        <v>649.05882352941182</v>
      </c>
      <c r="Y52" s="494">
        <f t="shared" si="31"/>
        <v>5877.8256237453625</v>
      </c>
    </row>
    <row r="53" spans="1:25" ht="12.75" customHeight="1">
      <c r="A53" s="43">
        <v>41244</v>
      </c>
      <c r="B53" s="34"/>
      <c r="C53" s="492">
        <v>2103.5</v>
      </c>
      <c r="D53" s="48">
        <v>178.9</v>
      </c>
      <c r="E53" s="48">
        <v>648.5</v>
      </c>
      <c r="F53" s="48">
        <v>13.2</v>
      </c>
      <c r="G53" s="48">
        <v>290.60000000000002</v>
      </c>
      <c r="H53" s="48">
        <v>842.4</v>
      </c>
      <c r="I53" s="48">
        <v>69.5</v>
      </c>
      <c r="J53" s="48">
        <v>13.1</v>
      </c>
      <c r="K53" s="48">
        <v>677.6</v>
      </c>
      <c r="L53" s="49">
        <f t="shared" si="21"/>
        <v>5014.9969999999994</v>
      </c>
      <c r="N53" s="487">
        <v>41244</v>
      </c>
      <c r="O53" s="483"/>
      <c r="P53" s="492">
        <f t="shared" si="22"/>
        <v>2629.375</v>
      </c>
      <c r="Q53" s="493">
        <f t="shared" si="23"/>
        <v>325.27272727272725</v>
      </c>
      <c r="R53" s="493">
        <f t="shared" si="24"/>
        <v>887.14090287277702</v>
      </c>
      <c r="S53" s="493">
        <f t="shared" si="25"/>
        <v>18.64406779661017</v>
      </c>
      <c r="T53" s="493">
        <f t="shared" si="26"/>
        <v>366.91919191919192</v>
      </c>
      <c r="U53" s="493">
        <f t="shared" si="27"/>
        <v>998.10426540284357</v>
      </c>
      <c r="V53" s="493">
        <f t="shared" si="28"/>
        <v>73.312236286919841</v>
      </c>
      <c r="W53" s="493">
        <f t="shared" si="29"/>
        <v>14.719101123595506</v>
      </c>
      <c r="X53" s="493">
        <f t="shared" si="30"/>
        <v>797.17647058823536</v>
      </c>
      <c r="Y53" s="494">
        <f t="shared" si="31"/>
        <v>6336.9477458749889</v>
      </c>
    </row>
    <row r="54" spans="1:25" ht="12.75" customHeight="1">
      <c r="A54" s="43">
        <v>41275</v>
      </c>
      <c r="B54" s="34"/>
      <c r="C54" s="492">
        <v>1771</v>
      </c>
      <c r="D54" s="48">
        <v>177.6</v>
      </c>
      <c r="E54" s="48">
        <v>701.1</v>
      </c>
      <c r="F54" s="48">
        <v>14.3</v>
      </c>
      <c r="G54" s="48">
        <v>261.3</v>
      </c>
      <c r="H54" s="48">
        <v>987.5</v>
      </c>
      <c r="I54" s="48">
        <v>56.9</v>
      </c>
      <c r="J54" s="48">
        <v>13</v>
      </c>
      <c r="K54" s="48">
        <v>660.7</v>
      </c>
      <c r="L54" s="49">
        <f t="shared" si="21"/>
        <v>4830.1059999999998</v>
      </c>
      <c r="N54" s="487">
        <v>41275</v>
      </c>
      <c r="O54" s="483"/>
      <c r="P54" s="492">
        <f t="shared" si="22"/>
        <v>2213.75</v>
      </c>
      <c r="Q54" s="493">
        <f t="shared" si="23"/>
        <v>322.90909090909088</v>
      </c>
      <c r="R54" s="493">
        <f t="shared" si="24"/>
        <v>959.09712722298229</v>
      </c>
      <c r="S54" s="493">
        <f t="shared" si="25"/>
        <v>20.197740112994353</v>
      </c>
      <c r="T54" s="493">
        <f t="shared" si="26"/>
        <v>329.92424242424244</v>
      </c>
      <c r="U54" s="493">
        <f t="shared" si="27"/>
        <v>1170.0236966824646</v>
      </c>
      <c r="V54" s="493">
        <f t="shared" si="28"/>
        <v>60.021097046413502</v>
      </c>
      <c r="W54" s="493">
        <f t="shared" si="29"/>
        <v>14.606741573033707</v>
      </c>
      <c r="X54" s="493">
        <f t="shared" si="30"/>
        <v>777.2941176470589</v>
      </c>
      <c r="Y54" s="494">
        <f t="shared" si="31"/>
        <v>6105.3386541034688</v>
      </c>
    </row>
    <row r="55" spans="1:25" ht="12.75" customHeight="1">
      <c r="A55" s="43">
        <v>41306</v>
      </c>
      <c r="B55" s="34"/>
      <c r="C55" s="492">
        <v>2036.1</v>
      </c>
      <c r="D55" s="48">
        <v>161.19999999999999</v>
      </c>
      <c r="E55" s="48">
        <v>731.3</v>
      </c>
      <c r="F55" s="48">
        <v>14.4</v>
      </c>
      <c r="G55" s="48">
        <v>293.10000000000002</v>
      </c>
      <c r="H55" s="48">
        <v>937</v>
      </c>
      <c r="I55" s="48">
        <v>79.5</v>
      </c>
      <c r="J55" s="48">
        <v>13</v>
      </c>
      <c r="K55" s="48">
        <v>669.2</v>
      </c>
      <c r="L55" s="49">
        <f t="shared" si="21"/>
        <v>5123.2154999999993</v>
      </c>
      <c r="N55" s="487">
        <v>41306</v>
      </c>
      <c r="O55" s="483"/>
      <c r="P55" s="492">
        <f t="shared" si="22"/>
        <v>2545.1249999999995</v>
      </c>
      <c r="Q55" s="493">
        <f t="shared" si="23"/>
        <v>293.09090909090907</v>
      </c>
      <c r="R55" s="493">
        <f t="shared" si="24"/>
        <v>1000.4103967168262</v>
      </c>
      <c r="S55" s="493">
        <f t="shared" si="25"/>
        <v>20.33898305084746</v>
      </c>
      <c r="T55" s="493">
        <f t="shared" si="26"/>
        <v>370.07575757575756</v>
      </c>
      <c r="U55" s="493">
        <f t="shared" si="27"/>
        <v>1110.1895734597156</v>
      </c>
      <c r="V55" s="493">
        <f t="shared" si="28"/>
        <v>83.860759493670884</v>
      </c>
      <c r="W55" s="493">
        <f t="shared" si="29"/>
        <v>14.606741573033707</v>
      </c>
      <c r="X55" s="493">
        <f t="shared" si="30"/>
        <v>787.2941176470589</v>
      </c>
      <c r="Y55" s="494">
        <f t="shared" si="31"/>
        <v>6464.1836091173263</v>
      </c>
    </row>
    <row r="56" spans="1:25" ht="12.75" customHeight="1">
      <c r="A56" s="43">
        <v>41334</v>
      </c>
      <c r="B56" s="34"/>
      <c r="C56" s="492">
        <v>1871.7</v>
      </c>
      <c r="D56" s="48">
        <v>135.1</v>
      </c>
      <c r="E56" s="48">
        <v>785.6</v>
      </c>
      <c r="F56" s="48">
        <v>15.7</v>
      </c>
      <c r="G56" s="48">
        <v>322.5</v>
      </c>
      <c r="H56" s="48">
        <v>952</v>
      </c>
      <c r="I56" s="48">
        <v>82.6</v>
      </c>
      <c r="J56" s="48">
        <v>13</v>
      </c>
      <c r="K56" s="48">
        <v>638.79999999999995</v>
      </c>
      <c r="L56" s="49">
        <f t="shared" si="21"/>
        <v>5008.4445000000005</v>
      </c>
      <c r="N56" s="487">
        <v>41334</v>
      </c>
      <c r="O56" s="483"/>
      <c r="P56" s="492">
        <f t="shared" si="22"/>
        <v>2339.625</v>
      </c>
      <c r="Q56" s="493">
        <f t="shared" si="23"/>
        <v>245.6363636363636</v>
      </c>
      <c r="R56" s="493">
        <f t="shared" si="24"/>
        <v>1074.6922024623805</v>
      </c>
      <c r="S56" s="493">
        <f t="shared" si="25"/>
        <v>22.175141242937855</v>
      </c>
      <c r="T56" s="493">
        <f t="shared" si="26"/>
        <v>407.19696969696969</v>
      </c>
      <c r="U56" s="493">
        <f t="shared" si="27"/>
        <v>1127.9620853080569</v>
      </c>
      <c r="V56" s="493">
        <f t="shared" si="28"/>
        <v>87.130801687763707</v>
      </c>
      <c r="W56" s="493">
        <f t="shared" si="29"/>
        <v>14.606741573033707</v>
      </c>
      <c r="X56" s="493">
        <f t="shared" si="30"/>
        <v>751.52941176470586</v>
      </c>
      <c r="Y56" s="494">
        <f t="shared" si="31"/>
        <v>6313.0651490014052</v>
      </c>
    </row>
    <row r="57" spans="1:25" ht="12.75" customHeight="1">
      <c r="A57" s="43">
        <v>41365</v>
      </c>
      <c r="B57" s="34"/>
      <c r="C57" s="492">
        <v>2055.9</v>
      </c>
      <c r="D57" s="48">
        <v>154.30000000000001</v>
      </c>
      <c r="E57" s="48">
        <v>796.5</v>
      </c>
      <c r="F57" s="48">
        <v>12.7</v>
      </c>
      <c r="G57" s="48">
        <v>324.8</v>
      </c>
      <c r="H57" s="48">
        <v>876.8</v>
      </c>
      <c r="I57" s="48">
        <v>72.599999999999994</v>
      </c>
      <c r="J57" s="48">
        <v>13</v>
      </c>
      <c r="K57" s="48">
        <v>733.3</v>
      </c>
      <c r="L57" s="49">
        <f t="shared" si="21"/>
        <v>5233.8600000000006</v>
      </c>
      <c r="N57" s="487">
        <v>41365</v>
      </c>
      <c r="O57" s="483"/>
      <c r="P57" s="492">
        <f t="shared" si="22"/>
        <v>2569.875</v>
      </c>
      <c r="Q57" s="493">
        <f t="shared" si="23"/>
        <v>280.54545454545456</v>
      </c>
      <c r="R57" s="493">
        <f t="shared" si="24"/>
        <v>1089.6032831737346</v>
      </c>
      <c r="S57" s="493">
        <f t="shared" si="25"/>
        <v>17.937853107344633</v>
      </c>
      <c r="T57" s="493">
        <f t="shared" si="26"/>
        <v>410.1010101010101</v>
      </c>
      <c r="U57" s="493">
        <f t="shared" si="27"/>
        <v>1038.8625592417061</v>
      </c>
      <c r="V57" s="493">
        <f t="shared" si="28"/>
        <v>76.582278481012651</v>
      </c>
      <c r="W57" s="493">
        <f t="shared" si="29"/>
        <v>14.606741573033707</v>
      </c>
      <c r="X57" s="493">
        <f t="shared" si="30"/>
        <v>862.7058823529411</v>
      </c>
      <c r="Y57" s="494">
        <f t="shared" si="31"/>
        <v>6607.2314916436917</v>
      </c>
    </row>
    <row r="58" spans="1:25" ht="12.75" customHeight="1">
      <c r="A58" s="43">
        <v>41395</v>
      </c>
      <c r="B58" s="34"/>
      <c r="C58" s="492">
        <v>2021.9</v>
      </c>
      <c r="D58" s="48">
        <v>146.4</v>
      </c>
      <c r="E58" s="48">
        <v>778.8</v>
      </c>
      <c r="F58" s="48">
        <v>13.7</v>
      </c>
      <c r="G58" s="48">
        <v>321.3</v>
      </c>
      <c r="H58" s="48">
        <v>876.3</v>
      </c>
      <c r="I58" s="48">
        <v>75.8</v>
      </c>
      <c r="J58" s="48">
        <v>13</v>
      </c>
      <c r="K58" s="48">
        <v>629.29999999999995</v>
      </c>
      <c r="L58" s="49">
        <f t="shared" si="21"/>
        <v>5062.0490000000009</v>
      </c>
      <c r="N58" s="487">
        <v>41395</v>
      </c>
      <c r="O58" s="483"/>
      <c r="P58" s="492">
        <f t="shared" si="22"/>
        <v>2527.375</v>
      </c>
      <c r="Q58" s="493">
        <f t="shared" si="23"/>
        <v>266.18181818181819</v>
      </c>
      <c r="R58" s="493">
        <f t="shared" si="24"/>
        <v>1065.389876880985</v>
      </c>
      <c r="S58" s="493">
        <f t="shared" si="25"/>
        <v>19.350282485875706</v>
      </c>
      <c r="T58" s="493">
        <f t="shared" si="26"/>
        <v>405.68181818181819</v>
      </c>
      <c r="U58" s="493">
        <f t="shared" si="27"/>
        <v>1038.2701421800948</v>
      </c>
      <c r="V58" s="493">
        <f t="shared" si="28"/>
        <v>79.957805907172997</v>
      </c>
      <c r="W58" s="493">
        <f t="shared" si="29"/>
        <v>14.606741573033707</v>
      </c>
      <c r="X58" s="493">
        <f t="shared" si="30"/>
        <v>740.35294117647061</v>
      </c>
      <c r="Y58" s="494">
        <f t="shared" si="31"/>
        <v>6393.1028692941418</v>
      </c>
    </row>
    <row r="59" spans="1:25" ht="12.75" customHeight="1">
      <c r="A59" s="43">
        <v>41426</v>
      </c>
      <c r="B59" s="34"/>
      <c r="C59" s="492">
        <v>2149.5</v>
      </c>
      <c r="D59" s="48">
        <v>94.5</v>
      </c>
      <c r="E59" s="48">
        <v>855.5</v>
      </c>
      <c r="F59" s="48">
        <v>9.4</v>
      </c>
      <c r="G59" s="48">
        <v>292.7</v>
      </c>
      <c r="H59" s="48">
        <v>1020.7</v>
      </c>
      <c r="I59" s="48">
        <v>112.5</v>
      </c>
      <c r="J59" s="48">
        <v>13</v>
      </c>
      <c r="K59" s="48">
        <v>613.4</v>
      </c>
      <c r="L59" s="49">
        <f t="shared" si="21"/>
        <v>5356.9605000000001</v>
      </c>
      <c r="N59" s="487">
        <v>41426</v>
      </c>
      <c r="O59" s="483"/>
      <c r="P59" s="492">
        <f t="shared" si="22"/>
        <v>2686.875</v>
      </c>
      <c r="Q59" s="493">
        <f t="shared" si="23"/>
        <v>171.81818181818181</v>
      </c>
      <c r="R59" s="493">
        <f t="shared" si="24"/>
        <v>1170.3146374829003</v>
      </c>
      <c r="S59" s="493">
        <f t="shared" si="25"/>
        <v>13.276836158192092</v>
      </c>
      <c r="T59" s="493">
        <f t="shared" si="26"/>
        <v>369.57070707070704</v>
      </c>
      <c r="U59" s="493">
        <f t="shared" si="27"/>
        <v>1209.3601895734598</v>
      </c>
      <c r="V59" s="493">
        <f t="shared" si="28"/>
        <v>118.67088607594937</v>
      </c>
      <c r="W59" s="493">
        <f t="shared" si="29"/>
        <v>14.606741573033707</v>
      </c>
      <c r="X59" s="493">
        <f t="shared" si="30"/>
        <v>721.64705882352939</v>
      </c>
      <c r="Y59" s="494">
        <f t="shared" si="31"/>
        <v>6722.44247908339</v>
      </c>
    </row>
    <row r="60" spans="1:25" ht="12.75" customHeight="1">
      <c r="A60" s="43">
        <v>41456</v>
      </c>
      <c r="B60" s="34"/>
      <c r="C60" s="492">
        <v>2085.8000000000002</v>
      </c>
      <c r="D60" s="48">
        <v>127.1</v>
      </c>
      <c r="E60" s="48">
        <v>883</v>
      </c>
      <c r="F60" s="48">
        <v>16.899999999999999</v>
      </c>
      <c r="G60" s="48">
        <v>285</v>
      </c>
      <c r="H60" s="48">
        <v>963.9</v>
      </c>
      <c r="I60" s="48">
        <v>108.7</v>
      </c>
      <c r="J60" s="48">
        <v>13</v>
      </c>
      <c r="K60" s="48">
        <v>634.1</v>
      </c>
      <c r="L60" s="49">
        <f t="shared" si="21"/>
        <v>5314.5604999999996</v>
      </c>
      <c r="N60" s="487">
        <v>41456</v>
      </c>
      <c r="O60" s="483"/>
      <c r="P60" s="492">
        <f t="shared" si="22"/>
        <v>2607.25</v>
      </c>
      <c r="Q60" s="493">
        <f t="shared" si="23"/>
        <v>231.09090909090907</v>
      </c>
      <c r="R60" s="493">
        <f t="shared" si="24"/>
        <v>1207.9343365253078</v>
      </c>
      <c r="S60" s="493">
        <f t="shared" si="25"/>
        <v>23.870056497175142</v>
      </c>
      <c r="T60" s="493">
        <f t="shared" si="26"/>
        <v>359.84848484848482</v>
      </c>
      <c r="U60" s="493">
        <f t="shared" si="27"/>
        <v>1142.0616113744077</v>
      </c>
      <c r="V60" s="493">
        <f t="shared" si="28"/>
        <v>114.66244725738397</v>
      </c>
      <c r="W60" s="493">
        <f t="shared" si="29"/>
        <v>14.606741573033707</v>
      </c>
      <c r="X60" s="493">
        <f t="shared" si="30"/>
        <v>746</v>
      </c>
      <c r="Y60" s="494">
        <f t="shared" si="31"/>
        <v>6696.9294353325367</v>
      </c>
    </row>
    <row r="61" spans="1:25" ht="12.75" customHeight="1">
      <c r="A61" s="43">
        <v>41487</v>
      </c>
      <c r="B61" s="34"/>
      <c r="C61" s="492">
        <v>2043.8</v>
      </c>
      <c r="D61" s="48">
        <v>140.19999999999999</v>
      </c>
      <c r="E61" s="48">
        <v>801.1</v>
      </c>
      <c r="F61" s="48">
        <v>19.100000000000001</v>
      </c>
      <c r="G61" s="48">
        <v>307.10000000000002</v>
      </c>
      <c r="H61" s="48">
        <v>880.1</v>
      </c>
      <c r="I61" s="48">
        <v>105</v>
      </c>
      <c r="J61" s="48">
        <v>13</v>
      </c>
      <c r="K61" s="48">
        <v>633.70000000000005</v>
      </c>
      <c r="L61" s="49">
        <f t="shared" si="21"/>
        <v>5131.5545000000002</v>
      </c>
      <c r="N61" s="487">
        <v>41487</v>
      </c>
      <c r="O61" s="483"/>
      <c r="P61" s="492">
        <f t="shared" si="22"/>
        <v>2554.75</v>
      </c>
      <c r="Q61" s="493">
        <f t="shared" si="23"/>
        <v>254.90909090909088</v>
      </c>
      <c r="R61" s="493">
        <f t="shared" si="24"/>
        <v>1095.8960328317373</v>
      </c>
      <c r="S61" s="493">
        <f t="shared" si="25"/>
        <v>26.977401129943505</v>
      </c>
      <c r="T61" s="493">
        <f t="shared" si="26"/>
        <v>387.75252525252529</v>
      </c>
      <c r="U61" s="493">
        <f t="shared" si="27"/>
        <v>1042.7725118483413</v>
      </c>
      <c r="V61" s="493">
        <f t="shared" si="28"/>
        <v>110.75949367088609</v>
      </c>
      <c r="W61" s="493">
        <f t="shared" si="29"/>
        <v>14.606741573033707</v>
      </c>
      <c r="X61" s="493">
        <f t="shared" si="30"/>
        <v>745.52941176470597</v>
      </c>
      <c r="Y61" s="494">
        <f t="shared" si="31"/>
        <v>6473.1014175639812</v>
      </c>
    </row>
    <row r="62" spans="1:25" ht="12.75" customHeight="1">
      <c r="A62" s="43">
        <v>41518</v>
      </c>
      <c r="B62" s="34"/>
      <c r="C62" s="492">
        <v>2098.6</v>
      </c>
      <c r="D62" s="48">
        <v>151.4</v>
      </c>
      <c r="E62" s="48">
        <v>700.3</v>
      </c>
      <c r="F62" s="48">
        <v>16.899999999999999</v>
      </c>
      <c r="G62" s="48">
        <v>264.3</v>
      </c>
      <c r="H62" s="48">
        <v>860</v>
      </c>
      <c r="I62" s="48">
        <v>66.3</v>
      </c>
      <c r="J62" s="48">
        <v>13</v>
      </c>
      <c r="K62" s="48">
        <v>595.9</v>
      </c>
      <c r="L62" s="49">
        <f t="shared" si="21"/>
        <v>4940.1265000000003</v>
      </c>
      <c r="N62" s="487">
        <v>41518</v>
      </c>
      <c r="O62" s="483"/>
      <c r="P62" s="492">
        <f t="shared" si="22"/>
        <v>2623.2499999999995</v>
      </c>
      <c r="Q62" s="493">
        <f t="shared" si="23"/>
        <v>275.27272727272725</v>
      </c>
      <c r="R62" s="493">
        <f t="shared" si="24"/>
        <v>958.00273597811213</v>
      </c>
      <c r="S62" s="493">
        <f t="shared" si="25"/>
        <v>23.870056497175142</v>
      </c>
      <c r="T62" s="493">
        <f t="shared" si="26"/>
        <v>333.71212121212119</v>
      </c>
      <c r="U62" s="493">
        <f t="shared" si="27"/>
        <v>1018.957345971564</v>
      </c>
      <c r="V62" s="493">
        <f t="shared" si="28"/>
        <v>69.936708860759495</v>
      </c>
      <c r="W62" s="493">
        <f t="shared" si="29"/>
        <v>14.606741573033707</v>
      </c>
      <c r="X62" s="493">
        <f t="shared" si="30"/>
        <v>701.05882352941171</v>
      </c>
      <c r="Y62" s="494">
        <f t="shared" si="31"/>
        <v>6239.3693828530731</v>
      </c>
    </row>
    <row r="63" spans="1:25" ht="12.75" customHeight="1">
      <c r="A63" s="43">
        <v>41548</v>
      </c>
      <c r="B63" s="34"/>
      <c r="C63" s="492">
        <v>1741.3</v>
      </c>
      <c r="D63" s="48">
        <v>163.5</v>
      </c>
      <c r="E63" s="48">
        <v>690.6</v>
      </c>
      <c r="F63" s="48">
        <v>17.100000000000001</v>
      </c>
      <c r="G63" s="48">
        <v>273.3</v>
      </c>
      <c r="H63" s="48">
        <v>885.2</v>
      </c>
      <c r="I63" s="48">
        <v>127.5</v>
      </c>
      <c r="J63" s="48">
        <v>13</v>
      </c>
      <c r="K63" s="48">
        <v>574.4</v>
      </c>
      <c r="L63" s="49">
        <f t="shared" si="21"/>
        <v>4664.299</v>
      </c>
      <c r="N63" s="487">
        <v>41548</v>
      </c>
      <c r="O63" s="483"/>
      <c r="P63" s="492">
        <f t="shared" si="22"/>
        <v>2176.625</v>
      </c>
      <c r="Q63" s="493">
        <f t="shared" si="23"/>
        <v>297.27272727272725</v>
      </c>
      <c r="R63" s="493">
        <f t="shared" si="24"/>
        <v>944.73324213406295</v>
      </c>
      <c r="S63" s="493">
        <f t="shared" si="25"/>
        <v>24.15254237288136</v>
      </c>
      <c r="T63" s="493">
        <f t="shared" si="26"/>
        <v>345.07575757575756</v>
      </c>
      <c r="U63" s="493">
        <f t="shared" si="27"/>
        <v>1048.8151658767774</v>
      </c>
      <c r="V63" s="493">
        <f t="shared" si="28"/>
        <v>134.49367088607596</v>
      </c>
      <c r="W63" s="493">
        <f t="shared" si="29"/>
        <v>14.606741573033707</v>
      </c>
      <c r="X63" s="493">
        <f t="shared" si="30"/>
        <v>675.76470588235293</v>
      </c>
      <c r="Y63" s="494">
        <f t="shared" si="31"/>
        <v>5888.0589995559567</v>
      </c>
    </row>
    <row r="64" spans="1:25" ht="12.75" customHeight="1">
      <c r="A64" s="43">
        <v>41579</v>
      </c>
      <c r="B64" s="34"/>
      <c r="C64" s="492">
        <v>1933.5</v>
      </c>
      <c r="D64" s="48">
        <v>153.6</v>
      </c>
      <c r="E64" s="48">
        <v>685.3</v>
      </c>
      <c r="F64" s="48">
        <v>20.100000000000001</v>
      </c>
      <c r="G64" s="48">
        <v>308.7</v>
      </c>
      <c r="H64" s="48">
        <v>865.4</v>
      </c>
      <c r="I64" s="48">
        <v>103.8</v>
      </c>
      <c r="J64" s="48">
        <v>13</v>
      </c>
      <c r="K64" s="48">
        <v>568.20000000000005</v>
      </c>
      <c r="L64" s="49">
        <f t="shared" si="21"/>
        <v>4828.2764999999999</v>
      </c>
      <c r="N64" s="487">
        <v>41579</v>
      </c>
      <c r="O64" s="483"/>
      <c r="P64" s="492">
        <f t="shared" si="22"/>
        <v>2416.875</v>
      </c>
      <c r="Q64" s="493">
        <f t="shared" si="23"/>
        <v>279.27272727272725</v>
      </c>
      <c r="R64" s="493">
        <f t="shared" si="24"/>
        <v>937.48290013679889</v>
      </c>
      <c r="S64" s="493">
        <f t="shared" si="25"/>
        <v>28.389830508474581</v>
      </c>
      <c r="T64" s="493">
        <f t="shared" si="26"/>
        <v>389.77272727272725</v>
      </c>
      <c r="U64" s="493">
        <f t="shared" si="27"/>
        <v>1025.3554502369668</v>
      </c>
      <c r="V64" s="493">
        <f t="shared" si="28"/>
        <v>109.49367088607595</v>
      </c>
      <c r="W64" s="493">
        <f t="shared" si="29"/>
        <v>14.606741573033707</v>
      </c>
      <c r="X64" s="493">
        <f t="shared" si="30"/>
        <v>668.47058823529414</v>
      </c>
      <c r="Y64" s="494">
        <f t="shared" si="31"/>
        <v>6094.1545374700345</v>
      </c>
    </row>
    <row r="65" spans="1:25" ht="12.75" customHeight="1">
      <c r="A65" s="43">
        <v>41609</v>
      </c>
      <c r="B65" s="34"/>
      <c r="C65" s="492">
        <v>1996.5</v>
      </c>
      <c r="D65" s="48">
        <v>158.4</v>
      </c>
      <c r="E65" s="48">
        <v>683.7</v>
      </c>
      <c r="F65" s="48">
        <v>20.2</v>
      </c>
      <c r="G65" s="48">
        <v>290.39999999999998</v>
      </c>
      <c r="H65" s="48">
        <v>1018.6</v>
      </c>
      <c r="I65" s="48">
        <v>112.8</v>
      </c>
      <c r="J65" s="48">
        <v>13</v>
      </c>
      <c r="K65" s="48">
        <v>502.5</v>
      </c>
      <c r="L65" s="49">
        <f t="shared" si="21"/>
        <v>4978.0740000000005</v>
      </c>
      <c r="N65" s="487">
        <v>41609</v>
      </c>
      <c r="O65" s="483"/>
      <c r="P65" s="492">
        <f t="shared" si="22"/>
        <v>2495.625</v>
      </c>
      <c r="Q65" s="493">
        <f t="shared" si="23"/>
        <v>288</v>
      </c>
      <c r="R65" s="493">
        <f t="shared" si="24"/>
        <v>935.2941176470589</v>
      </c>
      <c r="S65" s="493">
        <f t="shared" si="25"/>
        <v>28.531073446327685</v>
      </c>
      <c r="T65" s="493">
        <f t="shared" si="26"/>
        <v>366.66666666666663</v>
      </c>
      <c r="U65" s="493">
        <f t="shared" si="27"/>
        <v>1206.8720379146921</v>
      </c>
      <c r="V65" s="493">
        <f t="shared" si="28"/>
        <v>118.98734177215191</v>
      </c>
      <c r="W65" s="493">
        <f t="shared" si="29"/>
        <v>14.606741573033707</v>
      </c>
      <c r="X65" s="493">
        <f t="shared" si="30"/>
        <v>591.17647058823536</v>
      </c>
      <c r="Y65" s="494">
        <f t="shared" si="31"/>
        <v>6276.518188832697</v>
      </c>
    </row>
    <row r="66" spans="1:25" ht="12.75" customHeight="1">
      <c r="A66" s="43">
        <v>41640</v>
      </c>
      <c r="B66" s="34"/>
      <c r="C66" s="492">
        <v>1804.1</v>
      </c>
      <c r="D66" s="48">
        <v>193.8</v>
      </c>
      <c r="E66" s="48">
        <v>716.5</v>
      </c>
      <c r="F66" s="48">
        <v>23.4</v>
      </c>
      <c r="G66" s="48">
        <v>277.60000000000002</v>
      </c>
      <c r="H66" s="48">
        <v>977</v>
      </c>
      <c r="I66" s="48">
        <v>134.4</v>
      </c>
      <c r="J66" s="48">
        <v>13</v>
      </c>
      <c r="K66" s="48">
        <v>589.9</v>
      </c>
      <c r="L66" s="49">
        <f t="shared" si="21"/>
        <v>4919.8639999999996</v>
      </c>
      <c r="N66" s="487">
        <v>41640</v>
      </c>
      <c r="O66" s="483"/>
      <c r="P66" s="492">
        <f t="shared" si="22"/>
        <v>2255.1249999999995</v>
      </c>
      <c r="Q66" s="493">
        <f t="shared" si="23"/>
        <v>352.36363636363637</v>
      </c>
      <c r="R66" s="493">
        <f t="shared" si="24"/>
        <v>980.1641586867305</v>
      </c>
      <c r="S66" s="493">
        <f t="shared" si="25"/>
        <v>33.050847457627121</v>
      </c>
      <c r="T66" s="493">
        <f t="shared" si="26"/>
        <v>350.50505050505052</v>
      </c>
      <c r="U66" s="493">
        <f t="shared" si="27"/>
        <v>1157.5829383886257</v>
      </c>
      <c r="V66" s="493">
        <f t="shared" si="28"/>
        <v>141.77215189873419</v>
      </c>
      <c r="W66" s="493">
        <f t="shared" si="29"/>
        <v>14.606741573033707</v>
      </c>
      <c r="X66" s="493">
        <f t="shared" si="30"/>
        <v>694</v>
      </c>
      <c r="Y66" s="494">
        <f t="shared" si="31"/>
        <v>6221.2334839902105</v>
      </c>
    </row>
    <row r="67" spans="1:25" ht="12.75" customHeight="1">
      <c r="A67" s="43">
        <v>41671</v>
      </c>
      <c r="B67" s="34"/>
      <c r="C67" s="492">
        <v>1972.8</v>
      </c>
      <c r="D67" s="48">
        <v>148.80000000000001</v>
      </c>
      <c r="E67" s="48">
        <v>748.5</v>
      </c>
      <c r="F67" s="48">
        <v>18.899999999999999</v>
      </c>
      <c r="G67" s="48">
        <v>254.5</v>
      </c>
      <c r="H67" s="48">
        <v>826.1</v>
      </c>
      <c r="I67" s="48">
        <v>139.1</v>
      </c>
      <c r="J67" s="48">
        <v>13</v>
      </c>
      <c r="K67" s="48">
        <v>596</v>
      </c>
      <c r="L67" s="49">
        <f t="shared" si="21"/>
        <v>4896.1184999999996</v>
      </c>
      <c r="N67" s="487">
        <v>41671</v>
      </c>
      <c r="O67" s="483"/>
      <c r="P67" s="492">
        <f t="shared" si="22"/>
        <v>2466</v>
      </c>
      <c r="Q67" s="493">
        <f t="shared" si="23"/>
        <v>270.54545454545456</v>
      </c>
      <c r="R67" s="493">
        <f t="shared" si="24"/>
        <v>1023.9398084815322</v>
      </c>
      <c r="S67" s="493">
        <f t="shared" si="25"/>
        <v>26.694915254237287</v>
      </c>
      <c r="T67" s="493">
        <f t="shared" si="26"/>
        <v>321.33838383838383</v>
      </c>
      <c r="U67" s="493">
        <f t="shared" si="27"/>
        <v>978.79146919431287</v>
      </c>
      <c r="V67" s="493">
        <f t="shared" si="28"/>
        <v>146.72995780590716</v>
      </c>
      <c r="W67" s="493">
        <f t="shared" si="29"/>
        <v>14.606741573033707</v>
      </c>
      <c r="X67" s="493">
        <f t="shared" si="30"/>
        <v>701.17647058823536</v>
      </c>
      <c r="Y67" s="494">
        <f t="shared" si="31"/>
        <v>6176.2717093643678</v>
      </c>
    </row>
    <row r="68" spans="1:25" ht="12.75" customHeight="1">
      <c r="A68" s="43">
        <v>41699</v>
      </c>
      <c r="B68" s="34"/>
      <c r="C68" s="492">
        <v>2096.6999999999998</v>
      </c>
      <c r="D68" s="48">
        <v>117.9</v>
      </c>
      <c r="E68" s="48">
        <v>738.4</v>
      </c>
      <c r="F68" s="48">
        <v>21.1</v>
      </c>
      <c r="G68" s="48">
        <v>337</v>
      </c>
      <c r="H68" s="48">
        <v>805.7</v>
      </c>
      <c r="I68" s="48">
        <v>98.9</v>
      </c>
      <c r="J68" s="48">
        <v>13</v>
      </c>
      <c r="K68" s="48">
        <v>575.6</v>
      </c>
      <c r="L68" s="49">
        <f t="shared" si="21"/>
        <v>4980.2939999999999</v>
      </c>
      <c r="N68" s="487">
        <v>41699</v>
      </c>
      <c r="O68" s="483"/>
      <c r="P68" s="492">
        <f t="shared" si="22"/>
        <v>2620.8749999999995</v>
      </c>
      <c r="Q68" s="493">
        <f t="shared" si="23"/>
        <v>214.36363636363635</v>
      </c>
      <c r="R68" s="493">
        <f t="shared" si="24"/>
        <v>1010.1231190150479</v>
      </c>
      <c r="S68" s="493">
        <f t="shared" si="25"/>
        <v>29.802259887005654</v>
      </c>
      <c r="T68" s="493">
        <f t="shared" si="26"/>
        <v>425.50505050505046</v>
      </c>
      <c r="U68" s="493">
        <f t="shared" si="27"/>
        <v>954.62085308056885</v>
      </c>
      <c r="V68" s="493">
        <f t="shared" si="28"/>
        <v>104.32489451476795</v>
      </c>
      <c r="W68" s="493">
        <f t="shared" si="29"/>
        <v>14.606741573033707</v>
      </c>
      <c r="X68" s="493">
        <f t="shared" si="30"/>
        <v>677.17647058823536</v>
      </c>
      <c r="Y68" s="494">
        <f t="shared" si="31"/>
        <v>6274.3820221866226</v>
      </c>
    </row>
    <row r="69" spans="1:25" ht="12.75" customHeight="1">
      <c r="A69" s="43">
        <v>41730</v>
      </c>
      <c r="B69" s="34"/>
      <c r="C69" s="492">
        <v>2071.5</v>
      </c>
      <c r="D69" s="48">
        <v>137.80000000000001</v>
      </c>
      <c r="E69" s="48">
        <v>756.6</v>
      </c>
      <c r="F69" s="48">
        <v>21.9</v>
      </c>
      <c r="G69" s="48">
        <v>261.60000000000002</v>
      </c>
      <c r="H69" s="48">
        <v>707.6</v>
      </c>
      <c r="I69" s="48">
        <v>111.8</v>
      </c>
      <c r="J69" s="48">
        <v>13</v>
      </c>
      <c r="K69" s="48">
        <v>561.4</v>
      </c>
      <c r="L69" s="49">
        <f t="shared" si="21"/>
        <v>4810.3604999999998</v>
      </c>
      <c r="N69" s="487">
        <v>41730</v>
      </c>
      <c r="O69" s="483"/>
      <c r="P69" s="492">
        <f t="shared" si="22"/>
        <v>2589.375</v>
      </c>
      <c r="Q69" s="493">
        <f t="shared" si="23"/>
        <v>250.54545454545453</v>
      </c>
      <c r="R69" s="493">
        <f t="shared" si="24"/>
        <v>1035.0205198358415</v>
      </c>
      <c r="S69" s="493">
        <f t="shared" si="25"/>
        <v>30.932203389830509</v>
      </c>
      <c r="T69" s="493">
        <f t="shared" si="26"/>
        <v>330.30303030303031</v>
      </c>
      <c r="U69" s="493">
        <f t="shared" si="27"/>
        <v>838.38862559241716</v>
      </c>
      <c r="V69" s="493">
        <f t="shared" si="28"/>
        <v>117.9324894514768</v>
      </c>
      <c r="W69" s="493">
        <f t="shared" si="29"/>
        <v>14.606741573033707</v>
      </c>
      <c r="X69" s="493">
        <f t="shared" si="30"/>
        <v>660.47058823529414</v>
      </c>
      <c r="Y69" s="494">
        <f t="shared" si="31"/>
        <v>6080.6576303665925</v>
      </c>
    </row>
    <row r="70" spans="1:25" ht="12.75" customHeight="1">
      <c r="A70" s="43">
        <v>41760</v>
      </c>
      <c r="B70" s="34"/>
      <c r="C70" s="492">
        <v>2023.4</v>
      </c>
      <c r="D70" s="48">
        <v>197.7</v>
      </c>
      <c r="E70" s="48">
        <v>738</v>
      </c>
      <c r="F70" s="48">
        <v>19.8</v>
      </c>
      <c r="G70" s="48">
        <v>346.9</v>
      </c>
      <c r="H70" s="48">
        <v>711.9</v>
      </c>
      <c r="I70" s="48">
        <v>115.8</v>
      </c>
      <c r="J70" s="48">
        <v>13</v>
      </c>
      <c r="K70" s="48">
        <v>637.5</v>
      </c>
      <c r="L70" s="49">
        <f t="shared" si="21"/>
        <v>4984.7390000000005</v>
      </c>
      <c r="N70" s="487">
        <v>41760</v>
      </c>
      <c r="O70" s="483"/>
      <c r="P70" s="492">
        <f t="shared" si="22"/>
        <v>2529.25</v>
      </c>
      <c r="Q70" s="493">
        <f t="shared" si="23"/>
        <v>359.45454545454538</v>
      </c>
      <c r="R70" s="493">
        <f t="shared" si="24"/>
        <v>1009.5759233926129</v>
      </c>
      <c r="S70" s="493">
        <f t="shared" si="25"/>
        <v>27.966101694915256</v>
      </c>
      <c r="T70" s="493">
        <f t="shared" si="26"/>
        <v>438.00505050505046</v>
      </c>
      <c r="U70" s="493">
        <f t="shared" si="27"/>
        <v>843.48341232227483</v>
      </c>
      <c r="V70" s="493">
        <f t="shared" si="28"/>
        <v>122.15189873417722</v>
      </c>
      <c r="W70" s="493">
        <f t="shared" si="29"/>
        <v>14.606741573033707</v>
      </c>
      <c r="X70" s="493">
        <f t="shared" si="30"/>
        <v>750</v>
      </c>
      <c r="Y70" s="494">
        <f t="shared" si="31"/>
        <v>6326.2345124655894</v>
      </c>
    </row>
    <row r="71" spans="1:25" ht="12.75" customHeight="1">
      <c r="A71" s="43">
        <v>41791</v>
      </c>
      <c r="B71" s="34"/>
      <c r="C71" s="492">
        <v>2072.5</v>
      </c>
      <c r="D71" s="48">
        <v>136</v>
      </c>
      <c r="E71" s="48">
        <v>747.8</v>
      </c>
      <c r="F71" s="48">
        <v>16.2</v>
      </c>
      <c r="G71" s="48">
        <v>298.2</v>
      </c>
      <c r="H71" s="48">
        <v>663</v>
      </c>
      <c r="I71" s="48">
        <v>123.3</v>
      </c>
      <c r="J71" s="48">
        <v>13</v>
      </c>
      <c r="K71" s="48">
        <v>676</v>
      </c>
      <c r="L71" s="49">
        <f t="shared" si="21"/>
        <v>4919.7775000000001</v>
      </c>
      <c r="N71" s="487">
        <v>41791</v>
      </c>
      <c r="O71" s="483"/>
      <c r="P71" s="492">
        <f t="shared" si="22"/>
        <v>2590.625</v>
      </c>
      <c r="Q71" s="493">
        <f t="shared" si="23"/>
        <v>247.27272727272725</v>
      </c>
      <c r="R71" s="493">
        <f t="shared" si="24"/>
        <v>1022.9822161422708</v>
      </c>
      <c r="S71" s="493">
        <f t="shared" si="25"/>
        <v>22.881355932203391</v>
      </c>
      <c r="T71" s="493">
        <f t="shared" si="26"/>
        <v>376.5151515151515</v>
      </c>
      <c r="U71" s="493">
        <f t="shared" si="27"/>
        <v>785.54502369668251</v>
      </c>
      <c r="V71" s="493">
        <f t="shared" si="28"/>
        <v>130.0632911392405</v>
      </c>
      <c r="W71" s="493">
        <f t="shared" si="29"/>
        <v>14.606741573033707</v>
      </c>
      <c r="X71" s="493">
        <f t="shared" si="30"/>
        <v>795.2941176470589</v>
      </c>
      <c r="Y71" s="494">
        <f t="shared" si="31"/>
        <v>6206.4710655380622</v>
      </c>
    </row>
    <row r="72" spans="1:25" ht="12.75" customHeight="1">
      <c r="A72" s="43">
        <v>41821</v>
      </c>
      <c r="B72" s="34"/>
      <c r="C72" s="492">
        <v>2050</v>
      </c>
      <c r="D72" s="48">
        <v>144.5</v>
      </c>
      <c r="E72" s="48">
        <v>688.9</v>
      </c>
      <c r="F72" s="48">
        <v>19.5</v>
      </c>
      <c r="G72" s="48">
        <v>316.89999999999998</v>
      </c>
      <c r="H72" s="48">
        <v>751.7</v>
      </c>
      <c r="I72" s="48">
        <v>119</v>
      </c>
      <c r="J72" s="48">
        <v>13</v>
      </c>
      <c r="K72" s="48">
        <v>657.6</v>
      </c>
      <c r="L72" s="49">
        <f t="shared" si="21"/>
        <v>4937.3215</v>
      </c>
      <c r="N72" s="487">
        <v>41821</v>
      </c>
      <c r="O72" s="483"/>
      <c r="P72" s="492">
        <f t="shared" si="22"/>
        <v>2562.5</v>
      </c>
      <c r="Q72" s="493">
        <f t="shared" si="23"/>
        <v>262.72727272727269</v>
      </c>
      <c r="R72" s="493">
        <f t="shared" si="24"/>
        <v>942.40766073871407</v>
      </c>
      <c r="S72" s="493">
        <f t="shared" si="25"/>
        <v>27.542372881355934</v>
      </c>
      <c r="T72" s="493">
        <f t="shared" si="26"/>
        <v>400.12626262626259</v>
      </c>
      <c r="U72" s="493">
        <f t="shared" si="27"/>
        <v>890.63981042654041</v>
      </c>
      <c r="V72" s="493">
        <f t="shared" si="28"/>
        <v>125.52742616033755</v>
      </c>
      <c r="W72" s="493">
        <f t="shared" si="29"/>
        <v>14.606741573033707</v>
      </c>
      <c r="X72" s="493">
        <f t="shared" si="30"/>
        <v>773.64705882352951</v>
      </c>
      <c r="Y72" s="494">
        <f t="shared" si="31"/>
        <v>6223.1442053442534</v>
      </c>
    </row>
    <row r="73" spans="1:25" ht="12.75" customHeight="1">
      <c r="A73" s="43">
        <v>41852</v>
      </c>
      <c r="B73" s="34"/>
      <c r="C73" s="492">
        <v>2139.1999999999998</v>
      </c>
      <c r="D73" s="48">
        <v>161.30000000000001</v>
      </c>
      <c r="E73" s="48">
        <v>739.4</v>
      </c>
      <c r="F73" s="48">
        <v>19.899999999999999</v>
      </c>
      <c r="G73" s="48">
        <v>327.8</v>
      </c>
      <c r="H73" s="48">
        <v>901.3</v>
      </c>
      <c r="I73" s="48">
        <v>125.6</v>
      </c>
      <c r="J73" s="48">
        <v>13</v>
      </c>
      <c r="K73" s="48">
        <v>548.79999999999995</v>
      </c>
      <c r="L73" s="49">
        <f t="shared" si="21"/>
        <v>5160.7114999999994</v>
      </c>
      <c r="N73" s="487">
        <v>41852</v>
      </c>
      <c r="O73" s="483"/>
      <c r="P73" s="492">
        <f t="shared" si="22"/>
        <v>2673.9999999999995</v>
      </c>
      <c r="Q73" s="493">
        <f t="shared" si="23"/>
        <v>293.27272727272725</v>
      </c>
      <c r="R73" s="493">
        <f t="shared" si="24"/>
        <v>1011.4911080711354</v>
      </c>
      <c r="S73" s="493">
        <f t="shared" si="25"/>
        <v>28.10734463276836</v>
      </c>
      <c r="T73" s="493">
        <f t="shared" si="26"/>
        <v>413.88888888888886</v>
      </c>
      <c r="U73" s="493">
        <f t="shared" si="27"/>
        <v>1067.8909952606634</v>
      </c>
      <c r="V73" s="493">
        <f t="shared" si="28"/>
        <v>132.48945147679325</v>
      </c>
      <c r="W73" s="493">
        <f t="shared" si="29"/>
        <v>14.606741573033707</v>
      </c>
      <c r="X73" s="493">
        <f t="shared" si="30"/>
        <v>645.64705882352939</v>
      </c>
      <c r="Y73" s="494">
        <f t="shared" si="31"/>
        <v>6515.8749465395085</v>
      </c>
    </row>
    <row r="74" spans="1:25" ht="12.75" customHeight="1">
      <c r="A74" s="43">
        <v>41883</v>
      </c>
      <c r="B74" s="34"/>
      <c r="C74" s="492">
        <v>2251.6999999999998</v>
      </c>
      <c r="D74" s="48">
        <v>175</v>
      </c>
      <c r="E74" s="48">
        <v>687.6</v>
      </c>
      <c r="F74" s="48">
        <v>19.5</v>
      </c>
      <c r="G74" s="48">
        <v>333.7</v>
      </c>
      <c r="H74" s="48">
        <v>946.8</v>
      </c>
      <c r="I74" s="48">
        <v>79.099999999999994</v>
      </c>
      <c r="J74" s="48">
        <v>13</v>
      </c>
      <c r="K74" s="48">
        <v>545.1</v>
      </c>
      <c r="L74" s="49">
        <f t="shared" si="21"/>
        <v>5233.4869999999992</v>
      </c>
      <c r="N74" s="487">
        <v>41883</v>
      </c>
      <c r="O74" s="483"/>
      <c r="P74" s="492">
        <f t="shared" si="22"/>
        <v>2814.6249999999995</v>
      </c>
      <c r="Q74" s="493">
        <f t="shared" si="23"/>
        <v>318.18181818181813</v>
      </c>
      <c r="R74" s="493">
        <f t="shared" si="24"/>
        <v>940.62927496580028</v>
      </c>
      <c r="S74" s="493">
        <f t="shared" si="25"/>
        <v>27.542372881355934</v>
      </c>
      <c r="T74" s="493">
        <f t="shared" si="26"/>
        <v>421.33838383838378</v>
      </c>
      <c r="U74" s="493">
        <f t="shared" si="27"/>
        <v>1121.8009478672986</v>
      </c>
      <c r="V74" s="493">
        <f t="shared" si="28"/>
        <v>83.438818565400837</v>
      </c>
      <c r="W74" s="493">
        <f t="shared" si="29"/>
        <v>14.606741573033707</v>
      </c>
      <c r="X74" s="493">
        <f t="shared" si="30"/>
        <v>641.2941176470589</v>
      </c>
      <c r="Y74" s="494">
        <f t="shared" si="31"/>
        <v>6615.4315864289592</v>
      </c>
    </row>
    <row r="75" spans="1:25" ht="12.75" customHeight="1">
      <c r="A75" s="43">
        <v>41913</v>
      </c>
      <c r="B75" s="34"/>
      <c r="C75" s="492">
        <v>1949.2</v>
      </c>
      <c r="D75" s="48">
        <v>190</v>
      </c>
      <c r="E75" s="48">
        <v>636</v>
      </c>
      <c r="F75" s="48">
        <v>21.9</v>
      </c>
      <c r="G75" s="48">
        <v>364.8</v>
      </c>
      <c r="H75" s="48">
        <v>747.6</v>
      </c>
      <c r="I75" s="48">
        <v>77.900000000000006</v>
      </c>
      <c r="J75" s="48">
        <v>13</v>
      </c>
      <c r="K75" s="48">
        <v>517.9</v>
      </c>
      <c r="L75" s="49">
        <f t="shared" si="21"/>
        <v>4685.2915000000003</v>
      </c>
      <c r="N75" s="487">
        <v>41913</v>
      </c>
      <c r="O75" s="483"/>
      <c r="P75" s="492">
        <f t="shared" si="22"/>
        <v>2436.5</v>
      </c>
      <c r="Q75" s="493">
        <f t="shared" si="23"/>
        <v>345.45454545454544</v>
      </c>
      <c r="R75" s="493">
        <f t="shared" si="24"/>
        <v>870.0410396716826</v>
      </c>
      <c r="S75" s="493">
        <f t="shared" si="25"/>
        <v>30.932203389830509</v>
      </c>
      <c r="T75" s="493">
        <f t="shared" si="26"/>
        <v>460.60606060606062</v>
      </c>
      <c r="U75" s="493">
        <f t="shared" si="27"/>
        <v>885.78199052132709</v>
      </c>
      <c r="V75" s="493">
        <f t="shared" si="28"/>
        <v>82.172995780590725</v>
      </c>
      <c r="W75" s="493">
        <f t="shared" si="29"/>
        <v>14.606741573033707</v>
      </c>
      <c r="X75" s="493">
        <f t="shared" si="30"/>
        <v>609.29411764705878</v>
      </c>
      <c r="Y75" s="494">
        <f t="shared" si="31"/>
        <v>5949.8175247959971</v>
      </c>
    </row>
    <row r="76" spans="1:25" ht="12.75" customHeight="1">
      <c r="A76" s="43">
        <v>41944</v>
      </c>
      <c r="B76" s="34"/>
      <c r="C76" s="492">
        <v>1858.6</v>
      </c>
      <c r="D76" s="48">
        <v>161.19999999999999</v>
      </c>
      <c r="E76" s="48">
        <v>605.6</v>
      </c>
      <c r="F76" s="48">
        <v>17.8</v>
      </c>
      <c r="G76" s="48">
        <v>345.1</v>
      </c>
      <c r="H76" s="48">
        <v>791.4</v>
      </c>
      <c r="I76" s="48">
        <v>82.4</v>
      </c>
      <c r="J76" s="48">
        <v>13</v>
      </c>
      <c r="K76" s="48">
        <v>498</v>
      </c>
      <c r="L76" s="49">
        <f t="shared" si="21"/>
        <v>4536.5424999999996</v>
      </c>
      <c r="N76" s="487">
        <v>41944</v>
      </c>
      <c r="O76" s="483"/>
      <c r="P76" s="492">
        <f t="shared" si="22"/>
        <v>2323.2499999999995</v>
      </c>
      <c r="Q76" s="493">
        <f t="shared" si="23"/>
        <v>293.09090909090907</v>
      </c>
      <c r="R76" s="493">
        <f t="shared" si="24"/>
        <v>828.45417236662115</v>
      </c>
      <c r="S76" s="493">
        <f t="shared" si="25"/>
        <v>25.141242937853111</v>
      </c>
      <c r="T76" s="493">
        <f t="shared" si="26"/>
        <v>435.73232323232327</v>
      </c>
      <c r="U76" s="493">
        <f t="shared" si="27"/>
        <v>937.67772511848341</v>
      </c>
      <c r="V76" s="493">
        <f t="shared" si="28"/>
        <v>86.919831223628705</v>
      </c>
      <c r="W76" s="493">
        <f t="shared" si="29"/>
        <v>14.606741573033707</v>
      </c>
      <c r="X76" s="493">
        <f t="shared" si="30"/>
        <v>585.88235294117646</v>
      </c>
      <c r="Y76" s="494">
        <f t="shared" si="31"/>
        <v>5739.2431428854898</v>
      </c>
    </row>
    <row r="77" spans="1:25" ht="12.75" customHeight="1">
      <c r="A77" s="43">
        <v>41974</v>
      </c>
      <c r="B77" s="34"/>
      <c r="C77" s="492">
        <v>1862.3</v>
      </c>
      <c r="D77" s="48">
        <v>196.9</v>
      </c>
      <c r="E77" s="48">
        <v>657</v>
      </c>
      <c r="F77" s="48">
        <v>20.100000000000001</v>
      </c>
      <c r="G77" s="48">
        <v>378.3</v>
      </c>
      <c r="H77" s="48">
        <v>937.1</v>
      </c>
      <c r="I77" s="48">
        <v>91.8</v>
      </c>
      <c r="J77" s="48">
        <v>13</v>
      </c>
      <c r="K77" s="48">
        <v>502.1</v>
      </c>
      <c r="L77" s="49">
        <f t="shared" si="21"/>
        <v>4840.3594999999996</v>
      </c>
      <c r="N77" s="487">
        <v>41974</v>
      </c>
      <c r="O77" s="483"/>
      <c r="P77" s="492">
        <f t="shared" si="22"/>
        <v>2327.875</v>
      </c>
      <c r="Q77" s="493">
        <f t="shared" si="23"/>
        <v>358</v>
      </c>
      <c r="R77" s="493">
        <f t="shared" si="24"/>
        <v>898.76880984952118</v>
      </c>
      <c r="S77" s="493">
        <f t="shared" si="25"/>
        <v>28.389830508474581</v>
      </c>
      <c r="T77" s="493">
        <f t="shared" si="26"/>
        <v>477.65151515151513</v>
      </c>
      <c r="U77" s="493">
        <f t="shared" si="27"/>
        <v>1110.3080568720379</v>
      </c>
      <c r="V77" s="493">
        <f t="shared" si="28"/>
        <v>96.835443037974684</v>
      </c>
      <c r="W77" s="493">
        <f t="shared" si="29"/>
        <v>14.606741573033707</v>
      </c>
      <c r="X77" s="493">
        <f t="shared" si="30"/>
        <v>590.70588235294122</v>
      </c>
      <c r="Y77" s="494">
        <f t="shared" si="31"/>
        <v>6135.5335875029559</v>
      </c>
    </row>
    <row r="78" spans="1:25" ht="12.75" customHeight="1">
      <c r="A78" s="43">
        <v>42005</v>
      </c>
      <c r="B78" s="34"/>
      <c r="C78" s="492">
        <v>1697.7</v>
      </c>
      <c r="D78" s="48">
        <v>190.8</v>
      </c>
      <c r="E78" s="48">
        <v>702.6</v>
      </c>
      <c r="F78" s="48">
        <v>19.8</v>
      </c>
      <c r="G78" s="48">
        <v>325.39999999999998</v>
      </c>
      <c r="H78" s="48">
        <v>1003.3</v>
      </c>
      <c r="I78" s="48">
        <v>102.4</v>
      </c>
      <c r="J78" s="48">
        <v>13</v>
      </c>
      <c r="K78" s="48">
        <v>565.5</v>
      </c>
      <c r="L78" s="49">
        <f t="shared" si="21"/>
        <v>4810.482</v>
      </c>
      <c r="N78" s="487">
        <v>42005</v>
      </c>
      <c r="O78" s="483"/>
      <c r="P78" s="492">
        <f t="shared" si="22"/>
        <v>2122.125</v>
      </c>
      <c r="Q78" s="493">
        <f t="shared" si="23"/>
        <v>346.90909090909088</v>
      </c>
      <c r="R78" s="493">
        <f t="shared" si="24"/>
        <v>961.14911080711363</v>
      </c>
      <c r="S78" s="493">
        <f t="shared" si="25"/>
        <v>27.966101694915256</v>
      </c>
      <c r="T78" s="493">
        <f t="shared" si="26"/>
        <v>410.8585858585858</v>
      </c>
      <c r="U78" s="493">
        <f t="shared" si="27"/>
        <v>1188.744075829384</v>
      </c>
      <c r="V78" s="493">
        <f t="shared" si="28"/>
        <v>108.01687763713082</v>
      </c>
      <c r="W78" s="493">
        <f t="shared" si="29"/>
        <v>14.606741573033707</v>
      </c>
      <c r="X78" s="493">
        <f t="shared" si="30"/>
        <v>665.2941176470589</v>
      </c>
      <c r="Y78" s="494">
        <f t="shared" si="31"/>
        <v>6087.7001075834733</v>
      </c>
    </row>
    <row r="79" spans="1:25" ht="12.75" customHeight="1">
      <c r="A79" s="43">
        <v>42036</v>
      </c>
      <c r="B79" s="34"/>
      <c r="C79" s="492">
        <v>1739.4</v>
      </c>
      <c r="D79" s="48">
        <v>177.3</v>
      </c>
      <c r="E79" s="48">
        <v>772.1</v>
      </c>
      <c r="F79" s="48">
        <v>17.399999999999999</v>
      </c>
      <c r="G79" s="48">
        <v>339.6</v>
      </c>
      <c r="H79" s="48">
        <v>991.6</v>
      </c>
      <c r="I79" s="48">
        <v>96.7</v>
      </c>
      <c r="J79" s="48">
        <v>13</v>
      </c>
      <c r="K79" s="48">
        <v>514.70000000000005</v>
      </c>
      <c r="L79" s="49">
        <f t="shared" si="21"/>
        <v>4851.7559999999994</v>
      </c>
      <c r="N79" s="487">
        <v>42036</v>
      </c>
      <c r="O79" s="483"/>
      <c r="P79" s="492">
        <f t="shared" si="22"/>
        <v>2174.25</v>
      </c>
      <c r="Q79" s="493">
        <f t="shared" si="23"/>
        <v>322.36363636363637</v>
      </c>
      <c r="R79" s="493">
        <f t="shared" si="24"/>
        <v>1056.2243502051983</v>
      </c>
      <c r="S79" s="493">
        <f t="shared" si="25"/>
        <v>24.576271186440678</v>
      </c>
      <c r="T79" s="493">
        <f t="shared" si="26"/>
        <v>428.78787878787881</v>
      </c>
      <c r="U79" s="493">
        <f t="shared" si="27"/>
        <v>1174.8815165876779</v>
      </c>
      <c r="V79" s="493">
        <f t="shared" si="28"/>
        <v>102.00421940928271</v>
      </c>
      <c r="W79" s="493">
        <f t="shared" si="29"/>
        <v>14.606741573033707</v>
      </c>
      <c r="X79" s="493">
        <f t="shared" si="30"/>
        <v>605.52941176470597</v>
      </c>
      <c r="Y79" s="494">
        <f t="shared" si="31"/>
        <v>6145.6073375599144</v>
      </c>
    </row>
    <row r="80" spans="1:25" ht="12.75" customHeight="1">
      <c r="A80" s="43">
        <v>42064</v>
      </c>
      <c r="B80" s="34"/>
      <c r="C80" s="492">
        <v>1714.6</v>
      </c>
      <c r="D80" s="48">
        <v>83.8</v>
      </c>
      <c r="E80" s="48">
        <v>716.4</v>
      </c>
      <c r="F80" s="48">
        <v>19</v>
      </c>
      <c r="G80" s="48">
        <v>363.8</v>
      </c>
      <c r="H80" s="48">
        <v>888.3</v>
      </c>
      <c r="I80" s="48">
        <v>83.6</v>
      </c>
      <c r="J80" s="48">
        <v>13</v>
      </c>
      <c r="K80" s="48">
        <v>518.79999999999995</v>
      </c>
      <c r="L80" s="49">
        <f t="shared" si="21"/>
        <v>4575.9354999999996</v>
      </c>
      <c r="N80" s="487">
        <v>42064</v>
      </c>
      <c r="O80" s="483"/>
      <c r="P80" s="492">
        <f t="shared" si="22"/>
        <v>2143.2499999999995</v>
      </c>
      <c r="Q80" s="493">
        <f t="shared" si="23"/>
        <v>152.36363636363635</v>
      </c>
      <c r="R80" s="493">
        <f t="shared" si="24"/>
        <v>980.02735978112173</v>
      </c>
      <c r="S80" s="493">
        <f t="shared" si="25"/>
        <v>26.836158192090398</v>
      </c>
      <c r="T80" s="493">
        <f t="shared" si="26"/>
        <v>459.34343434343435</v>
      </c>
      <c r="U80" s="493">
        <f t="shared" si="27"/>
        <v>1052.4881516587677</v>
      </c>
      <c r="V80" s="493">
        <f t="shared" si="28"/>
        <v>88.185654008438817</v>
      </c>
      <c r="W80" s="493">
        <f t="shared" si="29"/>
        <v>14.606741573033707</v>
      </c>
      <c r="X80" s="493">
        <f t="shared" si="30"/>
        <v>610.35294117647049</v>
      </c>
      <c r="Y80" s="494">
        <f t="shared" si="31"/>
        <v>5747.4273421082971</v>
      </c>
    </row>
    <row r="81" spans="1:25" ht="12.75" customHeight="1">
      <c r="A81" s="43">
        <v>42095</v>
      </c>
      <c r="B81" s="34"/>
      <c r="C81" s="492">
        <v>1585.6</v>
      </c>
      <c r="D81" s="48">
        <v>105.5</v>
      </c>
      <c r="E81" s="48">
        <v>866.9</v>
      </c>
      <c r="F81" s="48">
        <v>16.7</v>
      </c>
      <c r="G81" s="48">
        <v>390</v>
      </c>
      <c r="H81" s="48">
        <v>937.8</v>
      </c>
      <c r="I81" s="48">
        <v>61.4</v>
      </c>
      <c r="J81" s="48">
        <v>13</v>
      </c>
      <c r="K81" s="48">
        <v>557.79999999999995</v>
      </c>
      <c r="L81" s="49">
        <f t="shared" si="21"/>
        <v>4726.3914999999997</v>
      </c>
      <c r="N81" s="487">
        <v>42095</v>
      </c>
      <c r="O81" s="483"/>
      <c r="P81" s="492">
        <f t="shared" si="22"/>
        <v>1981.9999999999998</v>
      </c>
      <c r="Q81" s="493">
        <f t="shared" si="23"/>
        <v>191.81818181818181</v>
      </c>
      <c r="R81" s="493">
        <f t="shared" si="24"/>
        <v>1185.9097127222983</v>
      </c>
      <c r="S81" s="493">
        <f t="shared" si="25"/>
        <v>23.587570621468927</v>
      </c>
      <c r="T81" s="493">
        <f t="shared" si="26"/>
        <v>492.42424242424238</v>
      </c>
      <c r="U81" s="493">
        <f t="shared" si="27"/>
        <v>1111.1374407582939</v>
      </c>
      <c r="V81" s="493">
        <f t="shared" si="28"/>
        <v>64.767932489451482</v>
      </c>
      <c r="W81" s="493">
        <f t="shared" si="29"/>
        <v>14.606741573033707</v>
      </c>
      <c r="X81" s="493">
        <f t="shared" si="30"/>
        <v>656.23529411764707</v>
      </c>
      <c r="Y81" s="494">
        <f t="shared" si="31"/>
        <v>5965.6187790987178</v>
      </c>
    </row>
    <row r="82" spans="1:25" ht="12.75" customHeight="1">
      <c r="A82" s="43">
        <v>42125</v>
      </c>
      <c r="B82" s="34"/>
      <c r="C82" s="492">
        <v>1493.6</v>
      </c>
      <c r="D82" s="48">
        <v>102.3</v>
      </c>
      <c r="E82" s="48">
        <v>827.6</v>
      </c>
      <c r="F82" s="48">
        <v>13.4</v>
      </c>
      <c r="G82" s="48">
        <v>333.9</v>
      </c>
      <c r="H82" s="48">
        <v>869.8</v>
      </c>
      <c r="I82" s="48">
        <v>78.7</v>
      </c>
      <c r="J82" s="48">
        <v>13</v>
      </c>
      <c r="K82" s="48">
        <v>515.9</v>
      </c>
      <c r="L82" s="49">
        <f t="shared" si="21"/>
        <v>4427.2489999999998</v>
      </c>
      <c r="N82" s="487">
        <v>42125</v>
      </c>
      <c r="O82" s="483"/>
      <c r="P82" s="492">
        <f t="shared" si="22"/>
        <v>1866.9999999999998</v>
      </c>
      <c r="Q82" s="493">
        <f t="shared" si="23"/>
        <v>185.99999999999997</v>
      </c>
      <c r="R82" s="493">
        <f t="shared" si="24"/>
        <v>1132.1477428180576</v>
      </c>
      <c r="S82" s="493">
        <f t="shared" si="25"/>
        <v>18.926553672316384</v>
      </c>
      <c r="T82" s="493">
        <f t="shared" si="26"/>
        <v>421.59090909090907</v>
      </c>
      <c r="U82" s="493">
        <f t="shared" si="27"/>
        <v>1030.568720379147</v>
      </c>
      <c r="V82" s="493">
        <f t="shared" si="28"/>
        <v>83.016877637130804</v>
      </c>
      <c r="W82" s="493">
        <f t="shared" si="29"/>
        <v>14.606741573033707</v>
      </c>
      <c r="X82" s="493">
        <f t="shared" si="30"/>
        <v>606.94117647058818</v>
      </c>
      <c r="Y82" s="494">
        <f t="shared" si="31"/>
        <v>5587.8956385478587</v>
      </c>
    </row>
    <row r="83" spans="1:25" ht="12.75" customHeight="1">
      <c r="A83" s="43">
        <v>42156</v>
      </c>
      <c r="B83" s="34"/>
      <c r="C83" s="492">
        <v>1818</v>
      </c>
      <c r="D83" s="48">
        <v>87</v>
      </c>
      <c r="E83" s="48">
        <v>867.6</v>
      </c>
      <c r="F83" s="48">
        <v>15</v>
      </c>
      <c r="G83" s="48">
        <v>369.7</v>
      </c>
      <c r="H83" s="48">
        <v>888.4</v>
      </c>
      <c r="I83" s="48">
        <v>94.2</v>
      </c>
      <c r="J83" s="48">
        <v>13</v>
      </c>
      <c r="K83" s="48">
        <v>497.8</v>
      </c>
      <c r="L83" s="49">
        <f t="shared" si="21"/>
        <v>4834.825499999999</v>
      </c>
      <c r="N83" s="487">
        <v>42156</v>
      </c>
      <c r="O83" s="483"/>
      <c r="P83" s="492">
        <f t="shared" si="22"/>
        <v>2272.5</v>
      </c>
      <c r="Q83" s="493">
        <f t="shared" si="23"/>
        <v>158.18181818181816</v>
      </c>
      <c r="R83" s="493">
        <f t="shared" si="24"/>
        <v>1186.8673050615596</v>
      </c>
      <c r="S83" s="493">
        <f t="shared" si="25"/>
        <v>21.186440677966104</v>
      </c>
      <c r="T83" s="493">
        <f t="shared" si="26"/>
        <v>466.79292929292927</v>
      </c>
      <c r="U83" s="493">
        <f t="shared" si="27"/>
        <v>1052.6066350710901</v>
      </c>
      <c r="V83" s="493">
        <f t="shared" si="28"/>
        <v>99.367088607594951</v>
      </c>
      <c r="W83" s="493">
        <f t="shared" si="29"/>
        <v>14.606741573033707</v>
      </c>
      <c r="X83" s="493">
        <f t="shared" si="30"/>
        <v>585.64705882352939</v>
      </c>
      <c r="Y83" s="494">
        <f t="shared" si="31"/>
        <v>6090.7976584133394</v>
      </c>
    </row>
    <row r="84" spans="1:25" ht="12.75" customHeight="1">
      <c r="A84" s="43">
        <v>42186</v>
      </c>
      <c r="B84" s="34"/>
      <c r="C84" s="492">
        <v>1686.6</v>
      </c>
      <c r="D84" s="48">
        <v>137.80000000000001</v>
      </c>
      <c r="E84" s="48">
        <v>874.8</v>
      </c>
      <c r="F84" s="48">
        <v>16.7</v>
      </c>
      <c r="G84" s="48">
        <v>334.4</v>
      </c>
      <c r="H84" s="48">
        <v>846.4</v>
      </c>
      <c r="I84" s="48">
        <v>81.900000000000006</v>
      </c>
      <c r="J84" s="48">
        <v>13</v>
      </c>
      <c r="K84" s="48">
        <v>506.3</v>
      </c>
      <c r="L84" s="49">
        <f t="shared" si="21"/>
        <v>4680.6345000000001</v>
      </c>
      <c r="N84" s="487">
        <v>42186</v>
      </c>
      <c r="O84" s="483"/>
      <c r="P84" s="492">
        <f t="shared" si="22"/>
        <v>2108.2499999999995</v>
      </c>
      <c r="Q84" s="493">
        <f t="shared" si="23"/>
        <v>250.54545454545453</v>
      </c>
      <c r="R84" s="493">
        <f t="shared" si="24"/>
        <v>1196.71682626539</v>
      </c>
      <c r="S84" s="493">
        <f t="shared" si="25"/>
        <v>23.587570621468927</v>
      </c>
      <c r="T84" s="493">
        <f t="shared" si="26"/>
        <v>422.22222222222217</v>
      </c>
      <c r="U84" s="493">
        <f t="shared" si="27"/>
        <v>1002.8436018957347</v>
      </c>
      <c r="V84" s="493">
        <f t="shared" si="28"/>
        <v>86.39240506329115</v>
      </c>
      <c r="W84" s="493">
        <f t="shared" si="29"/>
        <v>14.606741573033707</v>
      </c>
      <c r="X84" s="493">
        <f t="shared" si="30"/>
        <v>595.64705882352939</v>
      </c>
      <c r="Y84" s="494">
        <f t="shared" si="31"/>
        <v>5934.328403275782</v>
      </c>
    </row>
    <row r="85" spans="1:25" ht="12.75" customHeight="1">
      <c r="A85" s="43">
        <v>42217</v>
      </c>
      <c r="B85" s="34"/>
      <c r="C85" s="492">
        <v>1829.6</v>
      </c>
      <c r="D85" s="48">
        <v>148.30000000000001</v>
      </c>
      <c r="E85" s="48">
        <v>783.7</v>
      </c>
      <c r="F85" s="48">
        <v>14.1</v>
      </c>
      <c r="G85" s="48">
        <v>369.6</v>
      </c>
      <c r="H85" s="48">
        <v>934.9</v>
      </c>
      <c r="I85" s="48">
        <v>80.2</v>
      </c>
      <c r="J85" s="48">
        <v>13</v>
      </c>
      <c r="K85" s="48">
        <v>502.3</v>
      </c>
      <c r="L85" s="49">
        <f t="shared" si="21"/>
        <v>4860.6965</v>
      </c>
      <c r="N85" s="487">
        <v>42217</v>
      </c>
      <c r="O85" s="483"/>
      <c r="P85" s="492">
        <f t="shared" si="22"/>
        <v>2286.9999999999995</v>
      </c>
      <c r="Q85" s="493">
        <f t="shared" si="23"/>
        <v>269.63636363636363</v>
      </c>
      <c r="R85" s="493">
        <f t="shared" si="24"/>
        <v>1072.0930232558139</v>
      </c>
      <c r="S85" s="493">
        <f t="shared" si="25"/>
        <v>19.915254237288135</v>
      </c>
      <c r="T85" s="493">
        <f t="shared" si="26"/>
        <v>466.66666666666669</v>
      </c>
      <c r="U85" s="493">
        <f t="shared" si="27"/>
        <v>1107.7014218009479</v>
      </c>
      <c r="V85" s="493">
        <f t="shared" si="28"/>
        <v>84.599156118143469</v>
      </c>
      <c r="W85" s="493">
        <f t="shared" si="29"/>
        <v>14.606741573033707</v>
      </c>
      <c r="X85" s="493">
        <f t="shared" si="30"/>
        <v>590.94117647058829</v>
      </c>
      <c r="Y85" s="494">
        <f t="shared" si="31"/>
        <v>6148.8601910031703</v>
      </c>
    </row>
    <row r="86" spans="1:25" ht="12.75" customHeight="1">
      <c r="A86" s="43">
        <v>42248</v>
      </c>
      <c r="B86" s="34"/>
      <c r="C86" s="492">
        <v>1718.4</v>
      </c>
      <c r="D86" s="48">
        <v>135.4</v>
      </c>
      <c r="E86" s="48">
        <v>816.8</v>
      </c>
      <c r="F86" s="48">
        <v>11.5</v>
      </c>
      <c r="G86" s="48">
        <v>365.6</v>
      </c>
      <c r="H86" s="48">
        <v>874.7</v>
      </c>
      <c r="I86" s="48">
        <v>102.1</v>
      </c>
      <c r="J86" s="48">
        <v>13</v>
      </c>
      <c r="K86" s="48">
        <v>540.20000000000005</v>
      </c>
      <c r="L86" s="49">
        <f t="shared" si="21"/>
        <v>4763.5545000000002</v>
      </c>
      <c r="N86" s="487">
        <v>42248</v>
      </c>
      <c r="O86" s="483"/>
      <c r="P86" s="492">
        <f t="shared" si="22"/>
        <v>2148</v>
      </c>
      <c r="Q86" s="493">
        <f t="shared" si="23"/>
        <v>246.18181818181816</v>
      </c>
      <c r="R86" s="493">
        <f t="shared" si="24"/>
        <v>1117.373461012312</v>
      </c>
      <c r="S86" s="493">
        <f t="shared" si="25"/>
        <v>16.242937853107346</v>
      </c>
      <c r="T86" s="493">
        <f t="shared" si="26"/>
        <v>461.61616161616161</v>
      </c>
      <c r="U86" s="493">
        <f t="shared" si="27"/>
        <v>1036.3744075829384</v>
      </c>
      <c r="V86" s="493">
        <f t="shared" si="28"/>
        <v>107.70042194092827</v>
      </c>
      <c r="W86" s="493">
        <f t="shared" si="29"/>
        <v>14.606741573033707</v>
      </c>
      <c r="X86" s="493">
        <f t="shared" si="30"/>
        <v>635.52941176470597</v>
      </c>
      <c r="Y86" s="494">
        <f t="shared" si="31"/>
        <v>6019.9410100241303</v>
      </c>
    </row>
    <row r="87" spans="1:25" ht="12.75" customHeight="1">
      <c r="A87" s="43">
        <v>42278</v>
      </c>
      <c r="B87" s="34"/>
      <c r="C87" s="492">
        <v>1879.3</v>
      </c>
      <c r="D87" s="48">
        <v>103.2</v>
      </c>
      <c r="E87" s="48">
        <v>783.6</v>
      </c>
      <c r="F87" s="48">
        <v>13.5</v>
      </c>
      <c r="G87" s="48">
        <v>400.1</v>
      </c>
      <c r="H87" s="48">
        <v>817.2</v>
      </c>
      <c r="I87" s="48">
        <v>77.599999999999994</v>
      </c>
      <c r="J87" s="48">
        <v>13</v>
      </c>
      <c r="K87" s="48">
        <v>473.8</v>
      </c>
      <c r="L87" s="49">
        <f t="shared" si="21"/>
        <v>4735.63</v>
      </c>
      <c r="N87" s="487">
        <v>42278</v>
      </c>
      <c r="O87" s="483"/>
      <c r="P87" s="492">
        <f t="shared" si="22"/>
        <v>2349.125</v>
      </c>
      <c r="Q87" s="493">
        <f t="shared" si="23"/>
        <v>187.63636363636363</v>
      </c>
      <c r="R87" s="493">
        <f t="shared" si="24"/>
        <v>1071.9562243502053</v>
      </c>
      <c r="S87" s="493">
        <f t="shared" si="25"/>
        <v>19.067796610169491</v>
      </c>
      <c r="T87" s="493">
        <f t="shared" si="26"/>
        <v>505.17676767676767</v>
      </c>
      <c r="U87" s="493">
        <f t="shared" si="27"/>
        <v>968.24644549763036</v>
      </c>
      <c r="V87" s="493">
        <f t="shared" si="28"/>
        <v>81.856540084388186</v>
      </c>
      <c r="W87" s="493">
        <f t="shared" si="29"/>
        <v>14.606741573033707</v>
      </c>
      <c r="X87" s="493">
        <f t="shared" si="30"/>
        <v>557.41176470588243</v>
      </c>
      <c r="Y87" s="494">
        <f t="shared" si="31"/>
        <v>5976.4709560031788</v>
      </c>
    </row>
    <row r="88" spans="1:25" ht="12.75" customHeight="1">
      <c r="A88" s="43">
        <v>42309</v>
      </c>
      <c r="B88" s="34"/>
      <c r="C88" s="492">
        <v>1531.2</v>
      </c>
      <c r="D88" s="48">
        <v>91.4</v>
      </c>
      <c r="E88" s="48">
        <v>729.4</v>
      </c>
      <c r="F88" s="48">
        <v>11</v>
      </c>
      <c r="G88" s="48">
        <v>382.8</v>
      </c>
      <c r="H88" s="48">
        <v>745.7</v>
      </c>
      <c r="I88" s="48">
        <v>90.5</v>
      </c>
      <c r="J88" s="48">
        <v>13</v>
      </c>
      <c r="K88" s="48">
        <v>485.4</v>
      </c>
      <c r="L88" s="49">
        <f t="shared" si="21"/>
        <v>4246.098</v>
      </c>
      <c r="N88" s="487">
        <v>42309</v>
      </c>
      <c r="O88" s="483"/>
      <c r="P88" s="492">
        <f t="shared" si="22"/>
        <v>1914</v>
      </c>
      <c r="Q88" s="493">
        <f t="shared" si="23"/>
        <v>166.18181818181819</v>
      </c>
      <c r="R88" s="493">
        <f t="shared" si="24"/>
        <v>997.81121751025989</v>
      </c>
      <c r="S88" s="493">
        <f t="shared" si="25"/>
        <v>15.536723163841808</v>
      </c>
      <c r="T88" s="493">
        <f t="shared" si="26"/>
        <v>483.33333333333331</v>
      </c>
      <c r="U88" s="493">
        <f t="shared" si="27"/>
        <v>883.53080568720384</v>
      </c>
      <c r="V88" s="493">
        <f t="shared" si="28"/>
        <v>95.46413502109705</v>
      </c>
      <c r="W88" s="493">
        <f t="shared" si="29"/>
        <v>14.606741573033707</v>
      </c>
      <c r="X88" s="493">
        <f t="shared" si="30"/>
        <v>571.05882352941171</v>
      </c>
      <c r="Y88" s="494">
        <f t="shared" si="31"/>
        <v>5351.3126318699997</v>
      </c>
    </row>
    <row r="89" spans="1:25" ht="12.75" customHeight="1">
      <c r="A89" s="43">
        <v>42339</v>
      </c>
      <c r="B89" s="34"/>
      <c r="C89" s="492">
        <v>1653</v>
      </c>
      <c r="D89" s="48">
        <v>121.8</v>
      </c>
      <c r="E89" s="48">
        <v>768.9</v>
      </c>
      <c r="F89" s="48">
        <v>15.1</v>
      </c>
      <c r="G89" s="48">
        <v>337.4</v>
      </c>
      <c r="H89" s="48">
        <v>910.4</v>
      </c>
      <c r="I89" s="48">
        <v>87.2</v>
      </c>
      <c r="J89" s="48">
        <v>13</v>
      </c>
      <c r="K89" s="48">
        <v>429</v>
      </c>
      <c r="L89" s="49">
        <f t="shared" ref="L89:L113" si="32">SUM(D89:K89)*1.065+C89</f>
        <v>4510.1819999999998</v>
      </c>
      <c r="N89" s="487">
        <v>42339</v>
      </c>
      <c r="O89" s="483"/>
      <c r="P89" s="492">
        <f t="shared" ref="P89:P116" si="33">C89/P$23</f>
        <v>2066.25</v>
      </c>
      <c r="Q89" s="493">
        <f t="shared" ref="Q89:Q116" si="34">D89/Q$23</f>
        <v>221.45454545454544</v>
      </c>
      <c r="R89" s="493">
        <f t="shared" ref="R89:R116" si="35">E89/R$23</f>
        <v>1051.8467852257181</v>
      </c>
      <c r="S89" s="493">
        <f t="shared" ref="S89:S116" si="36">F89/S$23</f>
        <v>21.327683615819211</v>
      </c>
      <c r="T89" s="493">
        <f t="shared" ref="T89:T116" si="37">G89/T$23</f>
        <v>426.01010101010098</v>
      </c>
      <c r="U89" s="493">
        <f t="shared" ref="U89:U116" si="38">H89/U$23</f>
        <v>1078.6729857819905</v>
      </c>
      <c r="V89" s="493">
        <f t="shared" ref="V89:V116" si="39">I89/V$23</f>
        <v>91.98312236286921</v>
      </c>
      <c r="W89" s="493">
        <f t="shared" ref="W89:W116" si="40">J89/W$23</f>
        <v>14.606741573033707</v>
      </c>
      <c r="X89" s="493">
        <f t="shared" ref="X89:X116" si="41">K89/X$23</f>
        <v>504.70588235294122</v>
      </c>
      <c r="Y89" s="494">
        <f t="shared" ref="Y89:Y115" si="42">SUM(Q89:X89)*1.065+P89</f>
        <v>5698.547357456524</v>
      </c>
    </row>
    <row r="90" spans="1:25" ht="12.75" customHeight="1">
      <c r="A90" s="43">
        <v>42370</v>
      </c>
      <c r="B90" s="34"/>
      <c r="C90" s="492">
        <v>1705.8</v>
      </c>
      <c r="D90" s="48">
        <v>146.6</v>
      </c>
      <c r="E90" s="48">
        <v>823.1</v>
      </c>
      <c r="F90" s="48">
        <v>17.8</v>
      </c>
      <c r="G90" s="48">
        <v>420.5</v>
      </c>
      <c r="H90" s="48">
        <v>1011.3</v>
      </c>
      <c r="I90" s="48">
        <v>92.4</v>
      </c>
      <c r="J90" s="48">
        <v>35.6</v>
      </c>
      <c r="K90" s="48">
        <v>443.8</v>
      </c>
      <c r="L90" s="49">
        <f t="shared" si="32"/>
        <v>4891.3215</v>
      </c>
      <c r="N90" s="487">
        <v>42370</v>
      </c>
      <c r="O90" s="483"/>
      <c r="P90" s="492">
        <f t="shared" si="33"/>
        <v>2132.25</v>
      </c>
      <c r="Q90" s="493">
        <f t="shared" si="34"/>
        <v>266.5454545454545</v>
      </c>
      <c r="R90" s="493">
        <f t="shared" si="35"/>
        <v>1125.9917920656635</v>
      </c>
      <c r="S90" s="493">
        <f t="shared" si="36"/>
        <v>25.141242937853111</v>
      </c>
      <c r="T90" s="493">
        <f t="shared" si="37"/>
        <v>530.93434343434342</v>
      </c>
      <c r="U90" s="493">
        <f t="shared" si="38"/>
        <v>1198.2227488151659</v>
      </c>
      <c r="V90" s="493">
        <f t="shared" si="39"/>
        <v>97.468354430379762</v>
      </c>
      <c r="W90" s="493">
        <f t="shared" si="40"/>
        <v>40</v>
      </c>
      <c r="X90" s="493">
        <f t="shared" si="41"/>
        <v>522.11764705882354</v>
      </c>
      <c r="Y90" s="494">
        <f t="shared" si="42"/>
        <v>6186.0889862013828</v>
      </c>
    </row>
    <row r="91" spans="1:25" ht="12.75" customHeight="1">
      <c r="A91" s="43">
        <v>42401</v>
      </c>
      <c r="B91" s="34"/>
      <c r="C91" s="492">
        <v>1731.4</v>
      </c>
      <c r="D91" s="48">
        <v>161</v>
      </c>
      <c r="E91" s="48">
        <v>803.5</v>
      </c>
      <c r="F91" s="48">
        <v>13.9</v>
      </c>
      <c r="G91" s="48">
        <v>339.5</v>
      </c>
      <c r="H91" s="48">
        <v>1026.5999999999999</v>
      </c>
      <c r="I91" s="48">
        <v>109.4</v>
      </c>
      <c r="J91" s="48">
        <v>46.1</v>
      </c>
      <c r="K91" s="48">
        <v>481.5</v>
      </c>
      <c r="L91" s="49">
        <f t="shared" si="32"/>
        <v>4906.6975000000002</v>
      </c>
      <c r="N91" s="487">
        <v>42401</v>
      </c>
      <c r="O91" s="483"/>
      <c r="P91" s="492">
        <f t="shared" si="33"/>
        <v>2164.25</v>
      </c>
      <c r="Q91" s="493">
        <f t="shared" si="34"/>
        <v>292.72727272727269</v>
      </c>
      <c r="R91" s="493">
        <f t="shared" si="35"/>
        <v>1099.1792065663476</v>
      </c>
      <c r="S91" s="493">
        <f t="shared" si="36"/>
        <v>19.632768361581924</v>
      </c>
      <c r="T91" s="493">
        <f t="shared" si="37"/>
        <v>428.66161616161617</v>
      </c>
      <c r="U91" s="493">
        <f t="shared" si="38"/>
        <v>1216.3507109004738</v>
      </c>
      <c r="V91" s="493">
        <f t="shared" si="39"/>
        <v>115.40084388185655</v>
      </c>
      <c r="W91" s="493">
        <f t="shared" si="40"/>
        <v>51.797752808988761</v>
      </c>
      <c r="X91" s="493">
        <f t="shared" si="41"/>
        <v>566.47058823529414</v>
      </c>
      <c r="Y91" s="494">
        <f t="shared" si="42"/>
        <v>6200.8351090202541</v>
      </c>
    </row>
    <row r="92" spans="1:25" ht="12.75" customHeight="1">
      <c r="A92" s="43">
        <v>42430</v>
      </c>
      <c r="B92" s="34"/>
      <c r="C92" s="492">
        <v>1410.6</v>
      </c>
      <c r="D92" s="48">
        <v>173.3</v>
      </c>
      <c r="E92" s="48">
        <v>985.3</v>
      </c>
      <c r="F92" s="48">
        <v>18.399999999999999</v>
      </c>
      <c r="G92" s="48">
        <v>378.5</v>
      </c>
      <c r="H92" s="48">
        <v>1068</v>
      </c>
      <c r="I92" s="48">
        <v>152.4</v>
      </c>
      <c r="J92" s="48">
        <v>42.2</v>
      </c>
      <c r="K92" s="48">
        <v>507.1</v>
      </c>
      <c r="L92" s="49">
        <f t="shared" si="32"/>
        <v>4951.9380000000001</v>
      </c>
      <c r="N92" s="487">
        <v>42430</v>
      </c>
      <c r="O92" s="483"/>
      <c r="P92" s="492">
        <f t="shared" si="33"/>
        <v>1763.2499999999998</v>
      </c>
      <c r="Q92" s="493">
        <f t="shared" si="34"/>
        <v>315.09090909090907</v>
      </c>
      <c r="R92" s="493">
        <f t="shared" si="35"/>
        <v>1347.8796169630643</v>
      </c>
      <c r="S92" s="493">
        <f t="shared" si="36"/>
        <v>25.988700564971751</v>
      </c>
      <c r="T92" s="493">
        <f t="shared" si="37"/>
        <v>477.90404040404036</v>
      </c>
      <c r="U92" s="493">
        <f t="shared" si="38"/>
        <v>1265.4028436018957</v>
      </c>
      <c r="V92" s="493">
        <f t="shared" si="39"/>
        <v>160.75949367088609</v>
      </c>
      <c r="W92" s="493">
        <f t="shared" si="40"/>
        <v>47.415730337078656</v>
      </c>
      <c r="X92" s="493">
        <f t="shared" si="41"/>
        <v>596.58823529411768</v>
      </c>
      <c r="Y92" s="494">
        <f t="shared" si="42"/>
        <v>6275.6864919722157</v>
      </c>
    </row>
    <row r="93" spans="1:25" ht="12.75" customHeight="1">
      <c r="A93" s="43">
        <v>42461</v>
      </c>
      <c r="B93" s="34"/>
      <c r="C93" s="492">
        <v>1503.4</v>
      </c>
      <c r="D93" s="48">
        <v>177.8</v>
      </c>
      <c r="E93" s="48">
        <v>929.7</v>
      </c>
      <c r="F93" s="48">
        <v>19.399999999999999</v>
      </c>
      <c r="G93" s="48">
        <v>337</v>
      </c>
      <c r="H93" s="48">
        <v>1006.1</v>
      </c>
      <c r="I93" s="48">
        <v>103.1</v>
      </c>
      <c r="J93" s="48">
        <v>34.4</v>
      </c>
      <c r="K93" s="48">
        <v>459.2</v>
      </c>
      <c r="L93" s="49">
        <f t="shared" si="32"/>
        <v>4769.4354999999996</v>
      </c>
      <c r="N93" s="487">
        <v>42461</v>
      </c>
      <c r="O93" s="483"/>
      <c r="P93" s="492">
        <f t="shared" si="33"/>
        <v>1879.25</v>
      </c>
      <c r="Q93" s="493">
        <f t="shared" si="34"/>
        <v>323.27272727272725</v>
      </c>
      <c r="R93" s="493">
        <f t="shared" si="35"/>
        <v>1271.8194254445966</v>
      </c>
      <c r="S93" s="493">
        <f t="shared" si="36"/>
        <v>27.401129943502823</v>
      </c>
      <c r="T93" s="493">
        <f t="shared" si="37"/>
        <v>425.50505050505046</v>
      </c>
      <c r="U93" s="493">
        <f t="shared" si="38"/>
        <v>1192.0616113744077</v>
      </c>
      <c r="V93" s="493">
        <f t="shared" si="39"/>
        <v>108.75527426160338</v>
      </c>
      <c r="W93" s="493">
        <f t="shared" si="40"/>
        <v>38.651685393258425</v>
      </c>
      <c r="X93" s="493">
        <f t="shared" si="41"/>
        <v>540.23529411764707</v>
      </c>
      <c r="Y93" s="494">
        <f t="shared" si="42"/>
        <v>6062.2528412031261</v>
      </c>
    </row>
    <row r="94" spans="1:25" ht="12.75" customHeight="1">
      <c r="A94" s="43">
        <v>42491</v>
      </c>
      <c r="B94" s="34"/>
      <c r="C94" s="492">
        <v>1659.4</v>
      </c>
      <c r="D94" s="48">
        <v>186.5</v>
      </c>
      <c r="E94" s="48">
        <v>921.5</v>
      </c>
      <c r="F94" s="48">
        <v>20.9</v>
      </c>
      <c r="G94" s="48">
        <v>396.3</v>
      </c>
      <c r="H94" s="48">
        <v>1006.2</v>
      </c>
      <c r="I94" s="48">
        <v>109.1</v>
      </c>
      <c r="J94" s="48">
        <v>41.8</v>
      </c>
      <c r="K94" s="48">
        <v>544.20000000000005</v>
      </c>
      <c r="L94" s="49">
        <f t="shared" si="32"/>
        <v>5095.6224999999995</v>
      </c>
      <c r="N94" s="487">
        <v>42491</v>
      </c>
      <c r="O94" s="483"/>
      <c r="P94" s="492">
        <f t="shared" si="33"/>
        <v>2074.25</v>
      </c>
      <c r="Q94" s="493">
        <f t="shared" si="34"/>
        <v>339.09090909090907</v>
      </c>
      <c r="R94" s="493">
        <f t="shared" si="35"/>
        <v>1260.6019151846785</v>
      </c>
      <c r="S94" s="493">
        <f t="shared" si="36"/>
        <v>29.519774011299436</v>
      </c>
      <c r="T94" s="493">
        <f t="shared" si="37"/>
        <v>500.37878787878788</v>
      </c>
      <c r="U94" s="493">
        <f t="shared" si="38"/>
        <v>1192.18009478673</v>
      </c>
      <c r="V94" s="493">
        <f t="shared" si="39"/>
        <v>115.08438818565401</v>
      </c>
      <c r="W94" s="493">
        <f t="shared" si="40"/>
        <v>46.966292134831455</v>
      </c>
      <c r="X94" s="493">
        <f t="shared" si="41"/>
        <v>640.23529411764719</v>
      </c>
      <c r="Y94" s="494">
        <f t="shared" si="42"/>
        <v>6466.3711899909222</v>
      </c>
    </row>
    <row r="95" spans="1:25" ht="12.75" customHeight="1">
      <c r="A95" s="43">
        <v>42522</v>
      </c>
      <c r="B95" s="34"/>
      <c r="C95" s="492">
        <v>1595.1</v>
      </c>
      <c r="D95" s="48">
        <v>170.5</v>
      </c>
      <c r="E95" s="48">
        <v>991.8</v>
      </c>
      <c r="F95" s="48">
        <v>19.899999999999999</v>
      </c>
      <c r="G95" s="48">
        <v>405.9</v>
      </c>
      <c r="H95" s="48">
        <v>1105.3</v>
      </c>
      <c r="I95" s="48">
        <v>71.400000000000006</v>
      </c>
      <c r="J95" s="48">
        <v>39.5</v>
      </c>
      <c r="K95" s="48">
        <v>502.3</v>
      </c>
      <c r="L95" s="49">
        <f t="shared" si="32"/>
        <v>5116.628999999999</v>
      </c>
      <c r="N95" s="487">
        <v>42522</v>
      </c>
      <c r="O95" s="483"/>
      <c r="P95" s="492">
        <f t="shared" si="33"/>
        <v>1993.8749999999998</v>
      </c>
      <c r="Q95" s="493">
        <f t="shared" si="34"/>
        <v>310</v>
      </c>
      <c r="R95" s="493">
        <f t="shared" si="35"/>
        <v>1356.7715458276334</v>
      </c>
      <c r="S95" s="493">
        <f t="shared" si="36"/>
        <v>28.10734463276836</v>
      </c>
      <c r="T95" s="493">
        <f t="shared" si="37"/>
        <v>512.5</v>
      </c>
      <c r="U95" s="493">
        <f t="shared" si="38"/>
        <v>1309.5971563981043</v>
      </c>
      <c r="V95" s="493">
        <f t="shared" si="39"/>
        <v>75.316455696202539</v>
      </c>
      <c r="W95" s="493">
        <f t="shared" si="40"/>
        <v>44.382022471910112</v>
      </c>
      <c r="X95" s="493">
        <f t="shared" si="41"/>
        <v>590.94117647058829</v>
      </c>
      <c r="Y95" s="494">
        <f t="shared" si="42"/>
        <v>6496.2857220945252</v>
      </c>
    </row>
    <row r="96" spans="1:25" ht="12.75" customHeight="1">
      <c r="A96" s="43">
        <v>42552</v>
      </c>
      <c r="B96" s="34"/>
      <c r="C96" s="492">
        <v>1742.6</v>
      </c>
      <c r="D96" s="48">
        <v>194.1</v>
      </c>
      <c r="E96" s="48">
        <v>974.3</v>
      </c>
      <c r="F96" s="48">
        <v>16.899999999999999</v>
      </c>
      <c r="G96" s="48">
        <v>315.3</v>
      </c>
      <c r="H96" s="48">
        <v>1128</v>
      </c>
      <c r="I96" s="48">
        <v>69.5</v>
      </c>
      <c r="J96" s="48">
        <v>60.2</v>
      </c>
      <c r="K96" s="48">
        <v>531.4</v>
      </c>
      <c r="L96" s="49">
        <f t="shared" si="32"/>
        <v>5246.1304999999993</v>
      </c>
      <c r="N96" s="487">
        <v>42552</v>
      </c>
      <c r="O96" s="483"/>
      <c r="P96" s="492">
        <f t="shared" si="33"/>
        <v>2178.2499999999995</v>
      </c>
      <c r="Q96" s="493">
        <f t="shared" si="34"/>
        <v>352.90909090909088</v>
      </c>
      <c r="R96" s="493">
        <f t="shared" si="35"/>
        <v>1332.8317373461011</v>
      </c>
      <c r="S96" s="493">
        <f t="shared" si="36"/>
        <v>23.870056497175142</v>
      </c>
      <c r="T96" s="493">
        <f t="shared" si="37"/>
        <v>398.10606060606062</v>
      </c>
      <c r="U96" s="493">
        <f t="shared" si="38"/>
        <v>1336.4928909952607</v>
      </c>
      <c r="V96" s="493">
        <f t="shared" si="39"/>
        <v>73.312236286919841</v>
      </c>
      <c r="W96" s="493">
        <f t="shared" si="40"/>
        <v>67.640449438202253</v>
      </c>
      <c r="X96" s="493">
        <f t="shared" si="41"/>
        <v>625.17647058823525</v>
      </c>
      <c r="Y96" s="494">
        <f t="shared" si="42"/>
        <v>6662.2610271904032</v>
      </c>
    </row>
    <row r="97" spans="1:25" ht="12.75" customHeight="1">
      <c r="A97" s="43">
        <v>42583</v>
      </c>
      <c r="B97" s="34"/>
      <c r="C97" s="492">
        <v>1552.1</v>
      </c>
      <c r="D97" s="48">
        <v>228.1</v>
      </c>
      <c r="E97" s="48">
        <v>851.9</v>
      </c>
      <c r="F97" s="48">
        <v>20.7</v>
      </c>
      <c r="G97" s="48">
        <v>360.2</v>
      </c>
      <c r="H97" s="48">
        <v>1071</v>
      </c>
      <c r="I97" s="48">
        <v>68.900000000000006</v>
      </c>
      <c r="J97" s="48">
        <v>42.6</v>
      </c>
      <c r="K97" s="48">
        <v>603.29999999999995</v>
      </c>
      <c r="L97" s="49">
        <f t="shared" si="32"/>
        <v>5009.8354999999992</v>
      </c>
      <c r="N97" s="487">
        <v>42583</v>
      </c>
      <c r="O97" s="483"/>
      <c r="P97" s="492">
        <f t="shared" si="33"/>
        <v>1940.1249999999998</v>
      </c>
      <c r="Q97" s="493">
        <f t="shared" si="34"/>
        <v>414.72727272727269</v>
      </c>
      <c r="R97" s="493">
        <f t="shared" si="35"/>
        <v>1165.389876880985</v>
      </c>
      <c r="S97" s="493">
        <f t="shared" si="36"/>
        <v>29.237288135593221</v>
      </c>
      <c r="T97" s="493">
        <f t="shared" si="37"/>
        <v>454.79797979797974</v>
      </c>
      <c r="U97" s="493">
        <f t="shared" si="38"/>
        <v>1268.9573459715641</v>
      </c>
      <c r="V97" s="493">
        <f t="shared" si="39"/>
        <v>72.679324894514778</v>
      </c>
      <c r="W97" s="493">
        <f t="shared" si="40"/>
        <v>47.865168539325843</v>
      </c>
      <c r="X97" s="493">
        <f t="shared" si="41"/>
        <v>709.76470588235293</v>
      </c>
      <c r="Y97" s="494">
        <f t="shared" si="42"/>
        <v>6374.1661954135106</v>
      </c>
    </row>
    <row r="98" spans="1:25" ht="12.75" customHeight="1">
      <c r="A98" s="43">
        <v>42614</v>
      </c>
      <c r="B98" s="34"/>
      <c r="C98" s="492">
        <v>1655.9</v>
      </c>
      <c r="D98" s="48">
        <v>171.1</v>
      </c>
      <c r="E98" s="48">
        <v>880.8</v>
      </c>
      <c r="F98" s="48">
        <v>18.899999999999999</v>
      </c>
      <c r="G98" s="48">
        <v>352.6</v>
      </c>
      <c r="H98" s="48">
        <v>987.2</v>
      </c>
      <c r="I98" s="48">
        <v>68.3</v>
      </c>
      <c r="J98" s="48">
        <v>48.6</v>
      </c>
      <c r="K98" s="48">
        <v>532.79999999999995</v>
      </c>
      <c r="L98" s="49">
        <f t="shared" si="32"/>
        <v>4915.1195000000007</v>
      </c>
      <c r="N98" s="487">
        <v>42614</v>
      </c>
      <c r="O98" s="483"/>
      <c r="P98" s="492">
        <f t="shared" si="33"/>
        <v>2069.875</v>
      </c>
      <c r="Q98" s="493">
        <f t="shared" si="34"/>
        <v>311.09090909090907</v>
      </c>
      <c r="R98" s="493">
        <f t="shared" si="35"/>
        <v>1204.9247606019151</v>
      </c>
      <c r="S98" s="493">
        <f t="shared" si="36"/>
        <v>26.694915254237287</v>
      </c>
      <c r="T98" s="493">
        <f t="shared" si="37"/>
        <v>445.20202020202021</v>
      </c>
      <c r="U98" s="493">
        <f t="shared" si="38"/>
        <v>1169.6682464454977</v>
      </c>
      <c r="V98" s="493">
        <f t="shared" si="39"/>
        <v>72.046413502109701</v>
      </c>
      <c r="W98" s="493">
        <f t="shared" si="40"/>
        <v>54.606741573033709</v>
      </c>
      <c r="X98" s="493">
        <f t="shared" si="41"/>
        <v>626.82352941176464</v>
      </c>
      <c r="Y98" s="494">
        <f t="shared" si="42"/>
        <v>6235.1512759267835</v>
      </c>
    </row>
    <row r="99" spans="1:25" ht="12.75" customHeight="1">
      <c r="A99" s="43">
        <v>42644</v>
      </c>
      <c r="B99" s="34"/>
      <c r="C99" s="492">
        <v>1610.2</v>
      </c>
      <c r="D99" s="48">
        <v>127.1</v>
      </c>
      <c r="E99" s="48">
        <v>871.9</v>
      </c>
      <c r="F99" s="48">
        <v>15.6</v>
      </c>
      <c r="G99" s="48">
        <v>356.6</v>
      </c>
      <c r="H99" s="48">
        <v>877.8</v>
      </c>
      <c r="I99" s="48">
        <v>76.2</v>
      </c>
      <c r="J99" s="48">
        <v>46.2</v>
      </c>
      <c r="K99" s="48">
        <v>535.9</v>
      </c>
      <c r="L99" s="49">
        <f t="shared" si="32"/>
        <v>4706.4744999999994</v>
      </c>
      <c r="N99" s="487">
        <v>42644</v>
      </c>
      <c r="O99" s="483"/>
      <c r="P99" s="492">
        <f t="shared" si="33"/>
        <v>2012.75</v>
      </c>
      <c r="Q99" s="493">
        <f t="shared" si="34"/>
        <v>231.09090909090907</v>
      </c>
      <c r="R99" s="493">
        <f t="shared" si="35"/>
        <v>1192.7496580027359</v>
      </c>
      <c r="S99" s="493">
        <f t="shared" si="36"/>
        <v>22.033898305084747</v>
      </c>
      <c r="T99" s="493">
        <f t="shared" si="37"/>
        <v>450.25252525252529</v>
      </c>
      <c r="U99" s="493">
        <f t="shared" si="38"/>
        <v>1040.0473933649289</v>
      </c>
      <c r="V99" s="493">
        <f t="shared" si="39"/>
        <v>80.379746835443044</v>
      </c>
      <c r="W99" s="493">
        <f t="shared" si="40"/>
        <v>51.910112359550567</v>
      </c>
      <c r="X99" s="493">
        <f t="shared" si="41"/>
        <v>630.47058823529414</v>
      </c>
      <c r="Y99" s="494">
        <f t="shared" si="42"/>
        <v>5952.1155954904916</v>
      </c>
    </row>
    <row r="100" spans="1:25" ht="12.75" customHeight="1">
      <c r="A100" s="43">
        <v>42675</v>
      </c>
      <c r="B100" s="34"/>
      <c r="C100" s="492">
        <v>1535.8</v>
      </c>
      <c r="D100" s="48">
        <v>124</v>
      </c>
      <c r="E100" s="48">
        <v>851.1</v>
      </c>
      <c r="F100" s="48">
        <v>13.2</v>
      </c>
      <c r="G100" s="48">
        <v>383</v>
      </c>
      <c r="H100" s="48">
        <v>696.7</v>
      </c>
      <c r="I100" s="48">
        <v>100.3</v>
      </c>
      <c r="J100" s="48">
        <v>45.7</v>
      </c>
      <c r="K100" s="48">
        <v>432.9</v>
      </c>
      <c r="L100" s="49">
        <f t="shared" si="32"/>
        <v>4354.7484999999997</v>
      </c>
      <c r="N100" s="487">
        <v>42675</v>
      </c>
      <c r="O100" s="483"/>
      <c r="P100" s="492">
        <f t="shared" si="33"/>
        <v>1919.7499999999998</v>
      </c>
      <c r="Q100" s="493">
        <f t="shared" si="34"/>
        <v>225.45454545454544</v>
      </c>
      <c r="R100" s="493">
        <f t="shared" si="35"/>
        <v>1164.295485636115</v>
      </c>
      <c r="S100" s="493">
        <f t="shared" si="36"/>
        <v>18.64406779661017</v>
      </c>
      <c r="T100" s="493">
        <f t="shared" si="37"/>
        <v>483.58585858585855</v>
      </c>
      <c r="U100" s="493">
        <f t="shared" si="38"/>
        <v>825.47393364928917</v>
      </c>
      <c r="V100" s="493">
        <f t="shared" si="39"/>
        <v>105.80168776371308</v>
      </c>
      <c r="W100" s="493">
        <f t="shared" si="40"/>
        <v>51.348314606741575</v>
      </c>
      <c r="X100" s="493">
        <f t="shared" si="41"/>
        <v>509.29411764705878</v>
      </c>
      <c r="Y100" s="494">
        <f t="shared" si="42"/>
        <v>5523.6013818640267</v>
      </c>
    </row>
    <row r="101" spans="1:25" ht="12.75" customHeight="1">
      <c r="A101" s="43">
        <v>42705</v>
      </c>
      <c r="B101" s="34"/>
      <c r="C101" s="492">
        <v>1514.7</v>
      </c>
      <c r="D101" s="48">
        <v>153.80000000000001</v>
      </c>
      <c r="E101" s="48">
        <v>788.8</v>
      </c>
      <c r="F101" s="48">
        <v>18.2</v>
      </c>
      <c r="G101" s="48">
        <v>415.9</v>
      </c>
      <c r="H101" s="48">
        <v>934.7</v>
      </c>
      <c r="I101" s="48">
        <v>71.400000000000006</v>
      </c>
      <c r="J101" s="48">
        <v>44.1</v>
      </c>
      <c r="K101" s="48">
        <v>427.5</v>
      </c>
      <c r="L101" s="49">
        <f t="shared" si="32"/>
        <v>4554.6359999999995</v>
      </c>
      <c r="N101" s="487">
        <v>42705</v>
      </c>
      <c r="O101" s="483"/>
      <c r="P101" s="492">
        <f t="shared" si="33"/>
        <v>1893.375</v>
      </c>
      <c r="Q101" s="493">
        <f t="shared" si="34"/>
        <v>279.63636363636363</v>
      </c>
      <c r="R101" s="493">
        <f t="shared" si="35"/>
        <v>1079.0697674418604</v>
      </c>
      <c r="S101" s="493">
        <f t="shared" si="36"/>
        <v>25.706214689265536</v>
      </c>
      <c r="T101" s="493">
        <f t="shared" si="37"/>
        <v>525.12626262626259</v>
      </c>
      <c r="U101" s="493">
        <f t="shared" si="38"/>
        <v>1107.4644549763034</v>
      </c>
      <c r="V101" s="493">
        <f t="shared" si="39"/>
        <v>75.316455696202539</v>
      </c>
      <c r="W101" s="493">
        <f t="shared" si="40"/>
        <v>49.550561797752813</v>
      </c>
      <c r="X101" s="493">
        <f t="shared" si="41"/>
        <v>502.94117647058823</v>
      </c>
      <c r="Y101" s="494">
        <f t="shared" si="42"/>
        <v>5775.0989890613482</v>
      </c>
    </row>
    <row r="102" spans="1:25" ht="12.75" customHeight="1">
      <c r="A102" s="43">
        <v>42736</v>
      </c>
      <c r="B102" s="34"/>
      <c r="C102" s="492">
        <v>1316</v>
      </c>
      <c r="D102" s="48">
        <v>170.5</v>
      </c>
      <c r="E102" s="48">
        <v>712.3</v>
      </c>
      <c r="F102" s="48">
        <v>15.5</v>
      </c>
      <c r="G102" s="48">
        <v>412.4</v>
      </c>
      <c r="H102" s="48">
        <v>1072.4000000000001</v>
      </c>
      <c r="I102" s="48">
        <v>97.1</v>
      </c>
      <c r="J102" s="48">
        <v>42.1</v>
      </c>
      <c r="K102" s="48">
        <v>438.7</v>
      </c>
      <c r="L102" s="49">
        <f t="shared" si="32"/>
        <v>4469.4649999999992</v>
      </c>
      <c r="N102" s="487">
        <v>42736</v>
      </c>
      <c r="O102" s="483"/>
      <c r="P102" s="492">
        <f t="shared" si="33"/>
        <v>1645</v>
      </c>
      <c r="Q102" s="493">
        <f t="shared" si="34"/>
        <v>310</v>
      </c>
      <c r="R102" s="493">
        <f t="shared" si="35"/>
        <v>974.4186046511627</v>
      </c>
      <c r="S102" s="493">
        <f t="shared" si="36"/>
        <v>21.89265536723164</v>
      </c>
      <c r="T102" s="493">
        <f t="shared" si="37"/>
        <v>520.70707070707067</v>
      </c>
      <c r="U102" s="493">
        <f t="shared" si="38"/>
        <v>1270.6161137440761</v>
      </c>
      <c r="V102" s="493">
        <f t="shared" si="39"/>
        <v>102.42616033755274</v>
      </c>
      <c r="W102" s="493">
        <f t="shared" si="40"/>
        <v>47.303370786516858</v>
      </c>
      <c r="X102" s="493">
        <f t="shared" si="41"/>
        <v>516.11764705882354</v>
      </c>
      <c r="Y102" s="494">
        <f t="shared" si="42"/>
        <v>5653.1079281248421</v>
      </c>
    </row>
    <row r="103" spans="1:25" ht="12.75" customHeight="1">
      <c r="A103" s="43">
        <v>42767</v>
      </c>
      <c r="B103" s="34"/>
      <c r="C103" s="492">
        <v>1422.3</v>
      </c>
      <c r="D103" s="48">
        <v>169.3</v>
      </c>
      <c r="E103" s="48">
        <v>718.9</v>
      </c>
      <c r="F103" s="48">
        <v>17.3</v>
      </c>
      <c r="G103" s="48">
        <v>321.39999999999998</v>
      </c>
      <c r="H103" s="48">
        <v>1006.9</v>
      </c>
      <c r="I103" s="48">
        <v>98.4</v>
      </c>
      <c r="J103" s="48">
        <v>42.9</v>
      </c>
      <c r="K103" s="48">
        <v>479.7</v>
      </c>
      <c r="L103" s="49">
        <f t="shared" si="32"/>
        <v>4462.6620000000003</v>
      </c>
      <c r="N103" s="487">
        <v>42767</v>
      </c>
      <c r="O103" s="483"/>
      <c r="P103" s="492">
        <f t="shared" si="33"/>
        <v>1777.8749999999998</v>
      </c>
      <c r="Q103" s="493">
        <f t="shared" si="34"/>
        <v>307.81818181818181</v>
      </c>
      <c r="R103" s="493">
        <f t="shared" si="35"/>
        <v>983.44733242134066</v>
      </c>
      <c r="S103" s="493">
        <f t="shared" si="36"/>
        <v>24.435028248587574</v>
      </c>
      <c r="T103" s="493">
        <f t="shared" si="37"/>
        <v>405.80808080808077</v>
      </c>
      <c r="U103" s="493">
        <f t="shared" si="38"/>
        <v>1193.0094786729858</v>
      </c>
      <c r="V103" s="493">
        <f t="shared" si="39"/>
        <v>103.79746835443039</v>
      </c>
      <c r="W103" s="493">
        <f t="shared" si="40"/>
        <v>48.202247191011232</v>
      </c>
      <c r="X103" s="493">
        <f t="shared" si="41"/>
        <v>564.35294117647061</v>
      </c>
      <c r="Y103" s="494">
        <f t="shared" si="42"/>
        <v>5644.7523580060088</v>
      </c>
    </row>
    <row r="104" spans="1:25" ht="12.75" customHeight="1">
      <c r="A104" s="43">
        <v>42795</v>
      </c>
      <c r="B104" s="34"/>
      <c r="C104" s="492">
        <v>1282</v>
      </c>
      <c r="D104" s="48">
        <v>182.8</v>
      </c>
      <c r="E104" s="48">
        <v>720.8</v>
      </c>
      <c r="F104" s="48">
        <v>22.2</v>
      </c>
      <c r="G104" s="48">
        <v>370.1</v>
      </c>
      <c r="H104" s="48">
        <v>1012.1</v>
      </c>
      <c r="I104" s="48">
        <v>75</v>
      </c>
      <c r="J104" s="48">
        <v>45.6</v>
      </c>
      <c r="K104" s="48">
        <v>551.79999999999995</v>
      </c>
      <c r="L104" s="49">
        <f t="shared" si="32"/>
        <v>4456.1259999999993</v>
      </c>
      <c r="N104" s="487">
        <v>42795</v>
      </c>
      <c r="O104" s="483"/>
      <c r="P104" s="492">
        <f t="shared" si="33"/>
        <v>1602.5</v>
      </c>
      <c r="Q104" s="493">
        <f t="shared" si="34"/>
        <v>332.36363636363637</v>
      </c>
      <c r="R104" s="493">
        <f t="shared" si="35"/>
        <v>986.04651162790697</v>
      </c>
      <c r="S104" s="493">
        <f t="shared" si="36"/>
        <v>31.35593220338983</v>
      </c>
      <c r="T104" s="493">
        <f t="shared" si="37"/>
        <v>467.29797979797979</v>
      </c>
      <c r="U104" s="493">
        <f t="shared" si="38"/>
        <v>1199.1706161137442</v>
      </c>
      <c r="V104" s="493">
        <f t="shared" si="39"/>
        <v>79.113924050632917</v>
      </c>
      <c r="W104" s="493">
        <f t="shared" si="40"/>
        <v>51.235955056179776</v>
      </c>
      <c r="X104" s="493">
        <f t="shared" si="41"/>
        <v>649.17647058823525</v>
      </c>
      <c r="Y104" s="494">
        <f t="shared" si="42"/>
        <v>5644.985492478816</v>
      </c>
    </row>
    <row r="105" spans="1:25" ht="12.75" customHeight="1">
      <c r="A105" s="43">
        <v>42826</v>
      </c>
      <c r="B105" s="34"/>
      <c r="C105" s="492">
        <v>1570.8</v>
      </c>
      <c r="D105" s="48">
        <v>174.1</v>
      </c>
      <c r="E105" s="48">
        <v>803.1</v>
      </c>
      <c r="F105" s="48">
        <v>19.399999999999999</v>
      </c>
      <c r="G105" s="48">
        <v>363.7</v>
      </c>
      <c r="H105" s="48">
        <v>1188</v>
      </c>
      <c r="I105" s="48">
        <v>77.3</v>
      </c>
      <c r="J105" s="48">
        <v>42.7</v>
      </c>
      <c r="K105" s="48">
        <v>509.9</v>
      </c>
      <c r="L105" s="49">
        <f t="shared" si="32"/>
        <v>4955.5829999999996</v>
      </c>
      <c r="N105" s="487">
        <v>42826</v>
      </c>
      <c r="O105" s="483"/>
      <c r="P105" s="492">
        <f t="shared" si="33"/>
        <v>1963.4999999999998</v>
      </c>
      <c r="Q105" s="493">
        <f t="shared" si="34"/>
        <v>316.5454545454545</v>
      </c>
      <c r="R105" s="493">
        <f t="shared" si="35"/>
        <v>1098.6320109439125</v>
      </c>
      <c r="S105" s="493">
        <f t="shared" si="36"/>
        <v>27.401129943502823</v>
      </c>
      <c r="T105" s="493">
        <f t="shared" si="37"/>
        <v>459.21717171717171</v>
      </c>
      <c r="U105" s="493">
        <f t="shared" si="38"/>
        <v>1407.5829383886257</v>
      </c>
      <c r="V105" s="493">
        <f t="shared" si="39"/>
        <v>81.540084388185662</v>
      </c>
      <c r="W105" s="493">
        <f t="shared" si="40"/>
        <v>47.977528089887642</v>
      </c>
      <c r="X105" s="493">
        <f t="shared" si="41"/>
        <v>599.88235294117646</v>
      </c>
      <c r="Y105" s="494">
        <f t="shared" si="42"/>
        <v>6264.799284570182</v>
      </c>
    </row>
    <row r="106" spans="1:25" ht="12.75" customHeight="1">
      <c r="A106" s="43">
        <v>42856</v>
      </c>
      <c r="B106" s="34"/>
      <c r="C106" s="492">
        <v>1505</v>
      </c>
      <c r="D106" s="48">
        <v>130.6</v>
      </c>
      <c r="E106" s="48">
        <v>902.6</v>
      </c>
      <c r="F106" s="48">
        <v>14.1</v>
      </c>
      <c r="G106" s="48">
        <v>437.7</v>
      </c>
      <c r="H106" s="48">
        <v>1109.2</v>
      </c>
      <c r="I106" s="48">
        <v>76</v>
      </c>
      <c r="J106" s="48">
        <v>45.1</v>
      </c>
      <c r="K106" s="48">
        <v>475</v>
      </c>
      <c r="L106" s="49">
        <f t="shared" si="32"/>
        <v>4902.6695</v>
      </c>
      <c r="N106" s="487">
        <v>42856</v>
      </c>
      <c r="O106" s="483"/>
      <c r="P106" s="492">
        <f t="shared" si="33"/>
        <v>1881.25</v>
      </c>
      <c r="Q106" s="493">
        <f t="shared" si="34"/>
        <v>237.45454545454544</v>
      </c>
      <c r="R106" s="493">
        <f t="shared" si="35"/>
        <v>1234.7469220246239</v>
      </c>
      <c r="S106" s="493">
        <f t="shared" si="36"/>
        <v>19.915254237288135</v>
      </c>
      <c r="T106" s="493">
        <f t="shared" si="37"/>
        <v>552.65151515151513</v>
      </c>
      <c r="U106" s="493">
        <f t="shared" si="38"/>
        <v>1314.2180094786731</v>
      </c>
      <c r="V106" s="493">
        <f t="shared" si="39"/>
        <v>80.168776371308027</v>
      </c>
      <c r="W106" s="493">
        <f t="shared" si="40"/>
        <v>50.674157303370791</v>
      </c>
      <c r="X106" s="493">
        <f t="shared" si="41"/>
        <v>558.82352941176475</v>
      </c>
      <c r="Y106" s="494">
        <f t="shared" si="42"/>
        <v>6193.0651355462405</v>
      </c>
    </row>
    <row r="107" spans="1:25" ht="12.75" customHeight="1">
      <c r="A107" s="43">
        <v>42887</v>
      </c>
      <c r="B107" s="34"/>
      <c r="C107" s="492">
        <v>1568.6</v>
      </c>
      <c r="D107" s="48">
        <v>133.6</v>
      </c>
      <c r="E107" s="48">
        <v>860.8</v>
      </c>
      <c r="F107" s="48">
        <v>12.6</v>
      </c>
      <c r="G107" s="48">
        <v>419.2</v>
      </c>
      <c r="H107" s="48">
        <v>932.7</v>
      </c>
      <c r="I107" s="48">
        <v>87.2</v>
      </c>
      <c r="J107" s="48">
        <v>45.4</v>
      </c>
      <c r="K107" s="48">
        <v>486.5</v>
      </c>
      <c r="L107" s="49">
        <f t="shared" si="32"/>
        <v>4740.17</v>
      </c>
      <c r="N107" s="487">
        <v>42887</v>
      </c>
      <c r="O107" s="483"/>
      <c r="P107" s="492">
        <f t="shared" si="33"/>
        <v>1960.7499999999998</v>
      </c>
      <c r="Q107" s="493">
        <f t="shared" si="34"/>
        <v>242.90909090909088</v>
      </c>
      <c r="R107" s="493">
        <f t="shared" si="35"/>
        <v>1177.5649794801641</v>
      </c>
      <c r="S107" s="493">
        <f t="shared" si="36"/>
        <v>17.796610169491526</v>
      </c>
      <c r="T107" s="493">
        <f t="shared" si="37"/>
        <v>529.29292929292922</v>
      </c>
      <c r="U107" s="493">
        <f t="shared" si="38"/>
        <v>1105.094786729858</v>
      </c>
      <c r="V107" s="493">
        <f t="shared" si="39"/>
        <v>91.98312236286921</v>
      </c>
      <c r="W107" s="493">
        <f t="shared" si="40"/>
        <v>51.011235955056179</v>
      </c>
      <c r="X107" s="493">
        <f t="shared" si="41"/>
        <v>572.35294117647061</v>
      </c>
      <c r="Y107" s="494">
        <f t="shared" si="42"/>
        <v>5994.9760663208644</v>
      </c>
    </row>
    <row r="108" spans="1:25" ht="12.75" customHeight="1">
      <c r="A108" s="43">
        <v>42917</v>
      </c>
      <c r="B108" s="34"/>
      <c r="C108" s="492">
        <v>1482.2</v>
      </c>
      <c r="D108" s="48">
        <v>189.7</v>
      </c>
      <c r="E108" s="48">
        <v>742.3</v>
      </c>
      <c r="F108" s="48">
        <v>15.5</v>
      </c>
      <c r="G108" s="48">
        <v>334.3</v>
      </c>
      <c r="H108" s="48">
        <v>880.4</v>
      </c>
      <c r="I108" s="48">
        <v>105</v>
      </c>
      <c r="J108" s="48">
        <v>45.3</v>
      </c>
      <c r="K108" s="48">
        <v>474.6</v>
      </c>
      <c r="L108" s="49">
        <f t="shared" si="32"/>
        <v>4450.4614999999994</v>
      </c>
      <c r="N108" s="487">
        <v>42917</v>
      </c>
      <c r="O108" s="483"/>
      <c r="P108" s="492">
        <f t="shared" si="33"/>
        <v>1852.75</v>
      </c>
      <c r="Q108" s="493">
        <f t="shared" si="34"/>
        <v>344.90909090909088</v>
      </c>
      <c r="R108" s="493">
        <f t="shared" si="35"/>
        <v>1015.4582763337893</v>
      </c>
      <c r="S108" s="493">
        <f t="shared" si="36"/>
        <v>21.89265536723164</v>
      </c>
      <c r="T108" s="493">
        <f t="shared" si="37"/>
        <v>422.09595959595958</v>
      </c>
      <c r="U108" s="493">
        <f t="shared" si="38"/>
        <v>1043.1279620853081</v>
      </c>
      <c r="V108" s="493">
        <f t="shared" si="39"/>
        <v>110.75949367088609</v>
      </c>
      <c r="W108" s="493">
        <f t="shared" si="40"/>
        <v>50.898876404494381</v>
      </c>
      <c r="X108" s="493">
        <f t="shared" si="41"/>
        <v>558.35294117647061</v>
      </c>
      <c r="Y108" s="494">
        <f t="shared" si="42"/>
        <v>5652.1324471535409</v>
      </c>
    </row>
    <row r="109" spans="1:25" ht="12.75" customHeight="1">
      <c r="A109" s="43">
        <v>42948</v>
      </c>
      <c r="B109" s="34"/>
      <c r="C109" s="492">
        <v>1384.7</v>
      </c>
      <c r="D109" s="48">
        <v>166.7</v>
      </c>
      <c r="E109" s="48">
        <v>842.4</v>
      </c>
      <c r="F109" s="48">
        <v>13</v>
      </c>
      <c r="G109" s="48">
        <v>318.10000000000002</v>
      </c>
      <c r="H109" s="48">
        <v>1006.5</v>
      </c>
      <c r="I109" s="48">
        <v>88.1</v>
      </c>
      <c r="J109" s="48">
        <v>41.8</v>
      </c>
      <c r="K109" s="48">
        <v>495.9</v>
      </c>
      <c r="L109" s="49">
        <f t="shared" si="32"/>
        <v>4550.4124999999995</v>
      </c>
      <c r="N109" s="487">
        <v>42948</v>
      </c>
      <c r="O109" s="483"/>
      <c r="P109" s="492">
        <f t="shared" si="33"/>
        <v>1730.875</v>
      </c>
      <c r="Q109" s="493">
        <f t="shared" si="34"/>
        <v>303.09090909090907</v>
      </c>
      <c r="R109" s="493">
        <f t="shared" si="35"/>
        <v>1152.3939808481532</v>
      </c>
      <c r="S109" s="493">
        <f t="shared" si="36"/>
        <v>18.361581920903955</v>
      </c>
      <c r="T109" s="493">
        <f t="shared" si="37"/>
        <v>401.64141414141415</v>
      </c>
      <c r="U109" s="493">
        <f t="shared" si="38"/>
        <v>1192.5355450236966</v>
      </c>
      <c r="V109" s="493">
        <f t="shared" si="39"/>
        <v>92.932489451476798</v>
      </c>
      <c r="W109" s="493">
        <f t="shared" si="40"/>
        <v>46.966292134831455</v>
      </c>
      <c r="X109" s="493">
        <f t="shared" si="41"/>
        <v>583.41176470588232</v>
      </c>
      <c r="Y109" s="494">
        <f t="shared" si="42"/>
        <v>5768.6456858428901</v>
      </c>
    </row>
    <row r="110" spans="1:25" ht="12.75" customHeight="1">
      <c r="A110" s="43">
        <v>42979</v>
      </c>
      <c r="B110" s="34"/>
      <c r="C110" s="492">
        <v>1433.5</v>
      </c>
      <c r="D110" s="48">
        <v>127.5</v>
      </c>
      <c r="E110" s="48">
        <v>767.3</v>
      </c>
      <c r="F110" s="48">
        <v>13.2</v>
      </c>
      <c r="G110" s="48">
        <v>370</v>
      </c>
      <c r="H110" s="48">
        <v>1000</v>
      </c>
      <c r="I110" s="48">
        <v>84</v>
      </c>
      <c r="J110" s="48">
        <v>40.799999999999997</v>
      </c>
      <c r="K110" s="48">
        <v>506.8</v>
      </c>
      <c r="L110" s="49">
        <f t="shared" si="32"/>
        <v>4532.2240000000002</v>
      </c>
      <c r="N110" s="487">
        <v>42979</v>
      </c>
      <c r="O110" s="483"/>
      <c r="P110" s="492">
        <f t="shared" si="33"/>
        <v>1791.875</v>
      </c>
      <c r="Q110" s="493">
        <f t="shared" si="34"/>
        <v>231.81818181818181</v>
      </c>
      <c r="R110" s="493">
        <f t="shared" si="35"/>
        <v>1049.658002735978</v>
      </c>
      <c r="S110" s="493">
        <f t="shared" si="36"/>
        <v>18.64406779661017</v>
      </c>
      <c r="T110" s="493">
        <f t="shared" si="37"/>
        <v>467.17171717171715</v>
      </c>
      <c r="U110" s="493">
        <f t="shared" si="38"/>
        <v>1184.8341232227488</v>
      </c>
      <c r="V110" s="493">
        <f t="shared" si="39"/>
        <v>88.607594936708864</v>
      </c>
      <c r="W110" s="493">
        <f t="shared" si="40"/>
        <v>45.842696629213478</v>
      </c>
      <c r="X110" s="493">
        <f t="shared" si="41"/>
        <v>596.23529411764707</v>
      </c>
      <c r="Y110" s="494">
        <f t="shared" si="42"/>
        <v>5714.0694375266776</v>
      </c>
    </row>
    <row r="111" spans="1:25" ht="12.75" customHeight="1">
      <c r="A111" s="43">
        <v>43009</v>
      </c>
      <c r="B111" s="34"/>
      <c r="C111" s="492">
        <v>1418.6</v>
      </c>
      <c r="D111" s="48">
        <v>212.2</v>
      </c>
      <c r="E111" s="48">
        <v>735.8</v>
      </c>
      <c r="F111" s="48">
        <v>13.4</v>
      </c>
      <c r="G111" s="48">
        <v>400.6</v>
      </c>
      <c r="H111" s="48">
        <v>1084.9000000000001</v>
      </c>
      <c r="I111" s="48">
        <v>77.599999999999994</v>
      </c>
      <c r="J111" s="48">
        <v>46</v>
      </c>
      <c r="K111" s="48">
        <v>449.2</v>
      </c>
      <c r="L111" s="49">
        <f t="shared" si="32"/>
        <v>4634.5805</v>
      </c>
      <c r="N111" s="487">
        <v>43009</v>
      </c>
      <c r="O111" s="483"/>
      <c r="P111" s="492">
        <f t="shared" si="33"/>
        <v>1773.2499999999998</v>
      </c>
      <c r="Q111" s="493">
        <f t="shared" si="34"/>
        <v>385.81818181818176</v>
      </c>
      <c r="R111" s="493">
        <f t="shared" si="35"/>
        <v>1006.5663474692202</v>
      </c>
      <c r="S111" s="493">
        <f t="shared" si="36"/>
        <v>18.926553672316384</v>
      </c>
      <c r="T111" s="493">
        <f t="shared" si="37"/>
        <v>505.80808080808083</v>
      </c>
      <c r="U111" s="493">
        <f t="shared" si="38"/>
        <v>1285.4265402843603</v>
      </c>
      <c r="V111" s="493">
        <f t="shared" si="39"/>
        <v>81.856540084388186</v>
      </c>
      <c r="W111" s="493">
        <f t="shared" si="40"/>
        <v>51.685393258426963</v>
      </c>
      <c r="X111" s="493">
        <f t="shared" si="41"/>
        <v>528.47058823529414</v>
      </c>
      <c r="Y111" s="494">
        <f t="shared" si="42"/>
        <v>5889.0045102962358</v>
      </c>
    </row>
    <row r="112" spans="1:25" ht="12.75" customHeight="1">
      <c r="A112" s="43">
        <v>43040</v>
      </c>
      <c r="B112" s="34"/>
      <c r="C112" s="492">
        <v>1530.4</v>
      </c>
      <c r="D112" s="48">
        <v>185.9</v>
      </c>
      <c r="E112" s="48">
        <v>709</v>
      </c>
      <c r="F112" s="48">
        <v>10.6</v>
      </c>
      <c r="G112" s="48">
        <v>350.7</v>
      </c>
      <c r="H112" s="48">
        <v>931.1</v>
      </c>
      <c r="I112" s="48">
        <v>78.900000000000006</v>
      </c>
      <c r="J112" s="48">
        <v>42.6</v>
      </c>
      <c r="K112" s="48">
        <v>434.9</v>
      </c>
      <c r="L112" s="49">
        <f t="shared" si="32"/>
        <v>4452.4405000000006</v>
      </c>
      <c r="N112" s="487">
        <v>43040</v>
      </c>
      <c r="O112" s="483"/>
      <c r="P112" s="492">
        <f t="shared" si="33"/>
        <v>1913</v>
      </c>
      <c r="Q112" s="493">
        <f t="shared" si="34"/>
        <v>338</v>
      </c>
      <c r="R112" s="493">
        <f t="shared" si="35"/>
        <v>969.90424076607394</v>
      </c>
      <c r="S112" s="493">
        <f t="shared" si="36"/>
        <v>14.971751412429379</v>
      </c>
      <c r="T112" s="493">
        <f t="shared" si="37"/>
        <v>442.80303030303025</v>
      </c>
      <c r="U112" s="493">
        <f t="shared" si="38"/>
        <v>1103.1990521327016</v>
      </c>
      <c r="V112" s="493">
        <f t="shared" si="39"/>
        <v>83.227848101265835</v>
      </c>
      <c r="W112" s="493">
        <f t="shared" si="40"/>
        <v>47.865168539325843</v>
      </c>
      <c r="X112" s="493">
        <f t="shared" si="41"/>
        <v>511.64705882352939</v>
      </c>
      <c r="Y112" s="494">
        <f t="shared" si="42"/>
        <v>5652.8733298334482</v>
      </c>
    </row>
    <row r="113" spans="1:27" ht="12.75" customHeight="1">
      <c r="A113" s="43">
        <v>43070</v>
      </c>
      <c r="B113" s="34"/>
      <c r="C113" s="492">
        <v>1409.6</v>
      </c>
      <c r="D113" s="48">
        <v>215.5</v>
      </c>
      <c r="E113" s="48">
        <v>754.7</v>
      </c>
      <c r="F113" s="48">
        <v>16.899999999999999</v>
      </c>
      <c r="G113" s="48">
        <v>370.4</v>
      </c>
      <c r="H113" s="48">
        <v>1025.4000000000001</v>
      </c>
      <c r="I113" s="48">
        <v>74</v>
      </c>
      <c r="J113" s="48">
        <v>44.2</v>
      </c>
      <c r="K113" s="48">
        <v>452.6</v>
      </c>
      <c r="L113" s="49">
        <f t="shared" si="32"/>
        <v>4555.2904999999992</v>
      </c>
      <c r="N113" s="487">
        <v>43070</v>
      </c>
      <c r="O113" s="483"/>
      <c r="P113" s="492">
        <f t="shared" si="33"/>
        <v>1761.9999999999998</v>
      </c>
      <c r="Q113" s="493">
        <f t="shared" si="34"/>
        <v>391.81818181818181</v>
      </c>
      <c r="R113" s="493">
        <f t="shared" si="35"/>
        <v>1032.4213406292752</v>
      </c>
      <c r="S113" s="493">
        <f t="shared" si="36"/>
        <v>23.870056497175142</v>
      </c>
      <c r="T113" s="493">
        <f t="shared" si="37"/>
        <v>467.67676767676761</v>
      </c>
      <c r="U113" s="493">
        <f t="shared" si="38"/>
        <v>1214.9289099526068</v>
      </c>
      <c r="V113" s="493">
        <f t="shared" si="39"/>
        <v>78.059071729957807</v>
      </c>
      <c r="W113" s="493">
        <f t="shared" si="40"/>
        <v>49.662921348314612</v>
      </c>
      <c r="X113" s="493">
        <f t="shared" si="41"/>
        <v>532.47058823529414</v>
      </c>
      <c r="Y113" s="494">
        <f t="shared" si="42"/>
        <v>5799.3168473502656</v>
      </c>
    </row>
    <row r="114" spans="1:27" ht="12.75" customHeight="1">
      <c r="A114" s="43">
        <v>43101</v>
      </c>
      <c r="B114" s="34"/>
      <c r="C114" s="492">
        <v>1541.9</v>
      </c>
      <c r="D114" s="48">
        <v>153</v>
      </c>
      <c r="E114" s="48">
        <v>749.5</v>
      </c>
      <c r="F114" s="48">
        <v>29.1</v>
      </c>
      <c r="G114" s="48">
        <v>363.7</v>
      </c>
      <c r="H114" s="48">
        <v>1324.5</v>
      </c>
      <c r="I114" s="48">
        <v>165.4</v>
      </c>
      <c r="J114" s="48">
        <v>53.3</v>
      </c>
      <c r="K114" s="48">
        <v>525.70000000000005</v>
      </c>
      <c r="L114" s="49">
        <f t="shared" ref="L114" si="43">SUM(D114:K114)*1.065+C114</f>
        <v>5124.773000000001</v>
      </c>
      <c r="N114" s="487">
        <v>43101</v>
      </c>
      <c r="O114" s="483"/>
      <c r="P114" s="492">
        <f t="shared" si="33"/>
        <v>1927.375</v>
      </c>
      <c r="Q114" s="493">
        <f t="shared" si="34"/>
        <v>278.18181818181819</v>
      </c>
      <c r="R114" s="493">
        <f t="shared" si="35"/>
        <v>1025.3077975376198</v>
      </c>
      <c r="S114" s="493">
        <f t="shared" si="36"/>
        <v>41.101694915254242</v>
      </c>
      <c r="T114" s="493">
        <f t="shared" si="37"/>
        <v>459.21717171717171</v>
      </c>
      <c r="U114" s="493">
        <f t="shared" si="38"/>
        <v>1569.3127962085309</v>
      </c>
      <c r="V114" s="493">
        <f t="shared" si="39"/>
        <v>174.47257383966246</v>
      </c>
      <c r="W114" s="493">
        <f t="shared" si="40"/>
        <v>59.887640449438202</v>
      </c>
      <c r="X114" s="493">
        <f t="shared" si="41"/>
        <v>618.47058823529414</v>
      </c>
      <c r="Y114" s="494">
        <f t="shared" si="42"/>
        <v>6428.0139663553009</v>
      </c>
      <c r="AA114" s="503"/>
    </row>
    <row r="115" spans="1:27" ht="12.75" customHeight="1">
      <c r="A115" s="43">
        <v>43132</v>
      </c>
      <c r="B115" s="34"/>
      <c r="C115" s="492">
        <v>1691.5</v>
      </c>
      <c r="D115" s="48">
        <v>259</v>
      </c>
      <c r="E115" s="48">
        <v>828.5</v>
      </c>
      <c r="F115" s="48">
        <v>19.2</v>
      </c>
      <c r="G115" s="48">
        <v>449.4</v>
      </c>
      <c r="H115" s="48">
        <v>1175.5999999999999</v>
      </c>
      <c r="I115" s="48">
        <v>166.5</v>
      </c>
      <c r="J115" s="48">
        <v>49.5</v>
      </c>
      <c r="K115" s="48">
        <v>574.9</v>
      </c>
      <c r="L115" s="49">
        <f>SUM(D115:K115)*1.065+C115</f>
        <v>5443.0689999999995</v>
      </c>
      <c r="N115" s="487">
        <v>43132</v>
      </c>
      <c r="O115" s="483"/>
      <c r="P115" s="492">
        <f t="shared" si="33"/>
        <v>2114.375</v>
      </c>
      <c r="Q115" s="493">
        <f t="shared" si="34"/>
        <v>470.90909090909088</v>
      </c>
      <c r="R115" s="493">
        <f t="shared" si="35"/>
        <v>1133.3789329685362</v>
      </c>
      <c r="S115" s="493">
        <f t="shared" si="36"/>
        <v>27.118644067796609</v>
      </c>
      <c r="T115" s="493">
        <f t="shared" si="37"/>
        <v>567.42424242424238</v>
      </c>
      <c r="U115" s="493">
        <f t="shared" si="38"/>
        <v>1392.8909952606634</v>
      </c>
      <c r="V115" s="493">
        <f t="shared" si="39"/>
        <v>175.63291139240508</v>
      </c>
      <c r="W115" s="493">
        <f t="shared" si="40"/>
        <v>55.617977528089888</v>
      </c>
      <c r="X115" s="493">
        <f t="shared" si="41"/>
        <v>676.35294117647061</v>
      </c>
      <c r="Y115" s="494">
        <f t="shared" si="42"/>
        <v>6906.1569085495694</v>
      </c>
      <c r="AA115" s="503"/>
    </row>
    <row r="116" spans="1:27" s="478" customFormat="1" ht="12.75" customHeight="1">
      <c r="A116" s="487">
        <v>43160</v>
      </c>
      <c r="B116" s="483"/>
      <c r="C116" s="492">
        <v>1519</v>
      </c>
      <c r="D116" s="493">
        <v>199.9</v>
      </c>
      <c r="E116" s="493">
        <v>813.9</v>
      </c>
      <c r="F116" s="493">
        <v>18.899999999999999</v>
      </c>
      <c r="G116" s="493">
        <v>449.8</v>
      </c>
      <c r="H116" s="493">
        <v>1303.7</v>
      </c>
      <c r="I116" s="493">
        <v>166.9</v>
      </c>
      <c r="J116" s="493">
        <v>50.8</v>
      </c>
      <c r="K116" s="493">
        <v>635.9</v>
      </c>
      <c r="L116" s="494">
        <f t="shared" ref="L116" si="44">SUM(D116:K116)*1.065+C116</f>
        <v>5395.3870000000006</v>
      </c>
      <c r="N116" s="487">
        <v>43160</v>
      </c>
      <c r="O116" s="483"/>
      <c r="P116" s="492">
        <f t="shared" si="33"/>
        <v>1898.75</v>
      </c>
      <c r="Q116" s="493">
        <f t="shared" si="34"/>
        <v>363.45454545454544</v>
      </c>
      <c r="R116" s="493">
        <f t="shared" si="35"/>
        <v>1113.406292749658</v>
      </c>
      <c r="S116" s="493">
        <f t="shared" si="36"/>
        <v>26.694915254237287</v>
      </c>
      <c r="T116" s="493">
        <f t="shared" si="37"/>
        <v>567.92929292929296</v>
      </c>
      <c r="U116" s="493">
        <f t="shared" si="38"/>
        <v>1544.6682464454977</v>
      </c>
      <c r="V116" s="493">
        <f t="shared" si="39"/>
        <v>176.05485232067511</v>
      </c>
      <c r="W116" s="493">
        <f t="shared" si="40"/>
        <v>57.078651685393254</v>
      </c>
      <c r="X116" s="493">
        <f t="shared" si="41"/>
        <v>748.11764705882354</v>
      </c>
      <c r="Y116" s="494">
        <f t="shared" ref="Y116" si="45">SUM(Q116:X116)*1.065+P116</f>
        <v>6794.985732751501</v>
      </c>
      <c r="AA116" s="503"/>
    </row>
    <row r="117" spans="1:27" s="478" customFormat="1" ht="12.75" customHeight="1">
      <c r="A117" s="487">
        <v>43191</v>
      </c>
      <c r="B117" s="483"/>
      <c r="C117" s="492">
        <v>1664.5</v>
      </c>
      <c r="D117" s="493">
        <v>237.5</v>
      </c>
      <c r="E117" s="493">
        <v>798.1</v>
      </c>
      <c r="F117" s="493">
        <v>20.2</v>
      </c>
      <c r="G117" s="493">
        <v>492.3</v>
      </c>
      <c r="H117" s="493">
        <v>1332</v>
      </c>
      <c r="I117" s="493">
        <v>181.7</v>
      </c>
      <c r="J117" s="493">
        <v>50.2</v>
      </c>
      <c r="K117" s="493">
        <v>553.29999999999995</v>
      </c>
      <c r="L117" s="494">
        <f t="shared" ref="L117" si="46">SUM(D117:K117)*1.065+C117</f>
        <v>5568.0444999999991</v>
      </c>
      <c r="N117" s="487">
        <v>43191</v>
      </c>
      <c r="O117" s="483"/>
      <c r="P117" s="492">
        <f t="shared" ref="P117" si="47">C117/P$23</f>
        <v>2080.625</v>
      </c>
      <c r="Q117" s="493">
        <f t="shared" ref="Q117" si="48">D117/Q$23</f>
        <v>431.81818181818176</v>
      </c>
      <c r="R117" s="493">
        <f t="shared" ref="R117" si="49">E117/R$23</f>
        <v>1091.7920656634747</v>
      </c>
      <c r="S117" s="493">
        <f t="shared" ref="S117" si="50">F117/S$23</f>
        <v>28.531073446327685</v>
      </c>
      <c r="T117" s="493">
        <f t="shared" ref="T117" si="51">G117/T$23</f>
        <v>621.59090909090912</v>
      </c>
      <c r="U117" s="493">
        <f t="shared" ref="U117" si="52">H117/U$23</f>
        <v>1578.1990521327016</v>
      </c>
      <c r="V117" s="493">
        <f t="shared" ref="V117" si="53">I117/V$23</f>
        <v>191.66666666666666</v>
      </c>
      <c r="W117" s="493">
        <f t="shared" ref="W117" si="54">J117/W$23</f>
        <v>56.404494382022477</v>
      </c>
      <c r="X117" s="493">
        <f t="shared" ref="X117" si="55">K117/X$23</f>
        <v>650.94117647058818</v>
      </c>
      <c r="Y117" s="494">
        <f t="shared" ref="Y117" si="56">SUM(Q117:X117)*1.065+P117</f>
        <v>7033.8799549494788</v>
      </c>
      <c r="AA117" s="503"/>
    </row>
    <row r="118" spans="1:27" s="478" customFormat="1" ht="12.75" customHeight="1">
      <c r="A118" s="487">
        <v>43221</v>
      </c>
      <c r="B118" s="483"/>
      <c r="C118" s="492">
        <v>1627.3</v>
      </c>
      <c r="D118" s="493">
        <v>249.2</v>
      </c>
      <c r="E118" s="493">
        <v>941.4</v>
      </c>
      <c r="F118" s="493">
        <v>17.899999999999999</v>
      </c>
      <c r="G118" s="493">
        <v>457.3</v>
      </c>
      <c r="H118" s="493">
        <v>1166.3</v>
      </c>
      <c r="I118" s="493">
        <v>182.1</v>
      </c>
      <c r="J118" s="493">
        <v>50</v>
      </c>
      <c r="K118" s="493">
        <v>664.1</v>
      </c>
      <c r="L118" s="494">
        <f t="shared" ref="L118" si="57">SUM(D118:K118)*1.065+C118</f>
        <v>5597.9394999999995</v>
      </c>
      <c r="N118" s="487">
        <v>43221</v>
      </c>
      <c r="O118" s="483"/>
      <c r="P118" s="492">
        <f t="shared" ref="P118" si="58">C118/P$23</f>
        <v>2034.1249999999998</v>
      </c>
      <c r="Q118" s="493">
        <f t="shared" ref="Q118" si="59">D118/Q$23</f>
        <v>453.09090909090901</v>
      </c>
      <c r="R118" s="493">
        <f t="shared" ref="R118" si="60">E118/R$23</f>
        <v>1287.8248974008209</v>
      </c>
      <c r="S118" s="493">
        <f t="shared" ref="S118" si="61">F118/S$23</f>
        <v>25.282485875706215</v>
      </c>
      <c r="T118" s="493">
        <f t="shared" ref="T118" si="62">G118/T$23</f>
        <v>577.39898989898984</v>
      </c>
      <c r="U118" s="493">
        <f t="shared" ref="U118" si="63">H118/U$23</f>
        <v>1381.8720379146919</v>
      </c>
      <c r="V118" s="493">
        <f t="shared" ref="V118" si="64">I118/V$23</f>
        <v>192.08860759493672</v>
      </c>
      <c r="W118" s="493">
        <f t="shared" ref="W118" si="65">J118/W$23</f>
        <v>56.179775280898873</v>
      </c>
      <c r="X118" s="493">
        <f t="shared" ref="X118" si="66">K118/X$23</f>
        <v>781.2941176470589</v>
      </c>
      <c r="Y118" s="494">
        <f t="shared" ref="Y118" si="67">SUM(Q118:X118)*1.065+P118</f>
        <v>7098.2338890497722</v>
      </c>
      <c r="AA118" s="503"/>
    </row>
    <row r="119" spans="1:27" s="478" customFormat="1" ht="12.75" customHeight="1">
      <c r="A119" s="487">
        <v>43252</v>
      </c>
      <c r="B119" s="483"/>
      <c r="C119" s="492">
        <v>1629.4</v>
      </c>
      <c r="D119" s="493">
        <v>204.7</v>
      </c>
      <c r="E119" s="493">
        <v>925.1</v>
      </c>
      <c r="F119" s="493">
        <v>18.2</v>
      </c>
      <c r="G119" s="493">
        <v>438.8</v>
      </c>
      <c r="H119" s="493">
        <v>1238.9000000000001</v>
      </c>
      <c r="I119" s="493">
        <v>230.1</v>
      </c>
      <c r="J119" s="493">
        <v>52.6</v>
      </c>
      <c r="K119" s="493">
        <v>715.8</v>
      </c>
      <c r="L119" s="494">
        <f t="shared" ref="L119" si="68">SUM(D119:K119)*1.065+C119</f>
        <v>5702.1729999999998</v>
      </c>
      <c r="N119" s="487">
        <v>43252</v>
      </c>
      <c r="O119" s="483"/>
      <c r="P119" s="492">
        <f t="shared" ref="P119" si="69">C119/P$23</f>
        <v>2036.75</v>
      </c>
      <c r="Q119" s="493">
        <f t="shared" ref="Q119" si="70">D119/Q$23</f>
        <v>372.18181818181813</v>
      </c>
      <c r="R119" s="493">
        <f t="shared" ref="R119" si="71">E119/R$23</f>
        <v>1265.5266757865938</v>
      </c>
      <c r="S119" s="493">
        <f t="shared" ref="S119" si="72">F119/S$23</f>
        <v>25.706214689265536</v>
      </c>
      <c r="T119" s="493">
        <f t="shared" ref="T119" si="73">G119/T$23</f>
        <v>554.04040404040404</v>
      </c>
      <c r="U119" s="493">
        <f t="shared" ref="U119" si="74">H119/U$23</f>
        <v>1467.8909952606637</v>
      </c>
      <c r="V119" s="493">
        <f t="shared" ref="V119" si="75">I119/V$23</f>
        <v>242.72151898734177</v>
      </c>
      <c r="W119" s="493">
        <f t="shared" ref="W119" si="76">J119/W$23</f>
        <v>59.101123595505619</v>
      </c>
      <c r="X119" s="493">
        <f t="shared" ref="X119" si="77">K119/X$23</f>
        <v>842.11764705882354</v>
      </c>
      <c r="Y119" s="494">
        <f t="shared" ref="Y119" si="78">SUM(Q119:X119)*1.065+P119</f>
        <v>7179.9400134444431</v>
      </c>
      <c r="AA119" s="503"/>
    </row>
    <row r="120" spans="1:27" s="478" customFormat="1" ht="12.75" customHeight="1">
      <c r="A120" s="487">
        <f>DATE(YEAR(A119),MONTH(A119)+1,DAY(A119))</f>
        <v>43282</v>
      </c>
      <c r="B120" s="483"/>
      <c r="C120" s="492">
        <v>1643.3</v>
      </c>
      <c r="D120" s="493">
        <v>202.2</v>
      </c>
      <c r="E120" s="493">
        <v>931.6</v>
      </c>
      <c r="F120" s="493">
        <v>13.2</v>
      </c>
      <c r="G120" s="493">
        <v>479.7</v>
      </c>
      <c r="H120" s="493">
        <v>1393.4</v>
      </c>
      <c r="I120" s="493">
        <v>212.2</v>
      </c>
      <c r="J120" s="493">
        <v>51.4</v>
      </c>
      <c r="K120" s="493">
        <v>709.1</v>
      </c>
      <c r="L120" s="494">
        <f t="shared" ref="L120:L121" si="79">SUM(D120:K120)*1.065+C120</f>
        <v>5895.6320000000005</v>
      </c>
      <c r="N120" s="487">
        <f>A120</f>
        <v>43282</v>
      </c>
      <c r="O120" s="483"/>
      <c r="P120" s="492">
        <f t="shared" ref="P120:P121" si="80">C120/P$23</f>
        <v>2054.125</v>
      </c>
      <c r="Q120" s="493">
        <f t="shared" ref="Q120:Q121" si="81">D120/Q$23</f>
        <v>367.63636363636357</v>
      </c>
      <c r="R120" s="493">
        <f t="shared" ref="R120:R121" si="82">E120/R$23</f>
        <v>1274.4186046511629</v>
      </c>
      <c r="S120" s="493">
        <f t="shared" ref="S120:S121" si="83">F120/S$23</f>
        <v>18.64406779661017</v>
      </c>
      <c r="T120" s="493">
        <f t="shared" ref="T120:T121" si="84">G120/T$23</f>
        <v>605.68181818181813</v>
      </c>
      <c r="U120" s="493">
        <f t="shared" ref="U120:U121" si="85">H120/U$23</f>
        <v>1650.9478672985783</v>
      </c>
      <c r="V120" s="493">
        <f t="shared" ref="V120:V121" si="86">I120/V$23</f>
        <v>223.83966244725738</v>
      </c>
      <c r="W120" s="493">
        <f t="shared" ref="W120:W121" si="87">J120/W$23</f>
        <v>57.752808988764045</v>
      </c>
      <c r="X120" s="493">
        <f t="shared" ref="X120:X121" si="88">K120/X$23</f>
        <v>834.23529411764707</v>
      </c>
      <c r="Y120" s="494">
        <f t="shared" ref="Y120:Y121" si="89">SUM(Q120:X120)*1.065+P120</f>
        <v>7414.4366587808836</v>
      </c>
      <c r="AA120" s="503"/>
    </row>
    <row r="121" spans="1:27" s="478" customFormat="1" ht="12.75" customHeight="1">
      <c r="A121" s="487">
        <f>DATE(YEAR(A120),MONTH(A120)+1,DAY(A120))</f>
        <v>43313</v>
      </c>
      <c r="B121" s="483"/>
      <c r="C121" s="492">
        <v>1663.8</v>
      </c>
      <c r="D121" s="493">
        <v>179</v>
      </c>
      <c r="E121" s="493">
        <v>844.7</v>
      </c>
      <c r="F121" s="493">
        <v>17.3</v>
      </c>
      <c r="G121" s="493">
        <v>517</v>
      </c>
      <c r="H121" s="493">
        <v>1280.9000000000001</v>
      </c>
      <c r="I121" s="493">
        <v>179.9</v>
      </c>
      <c r="J121" s="493">
        <v>43.9</v>
      </c>
      <c r="K121" s="493">
        <v>695.5</v>
      </c>
      <c r="L121" s="494">
        <f t="shared" si="79"/>
        <v>5666.2830000000004</v>
      </c>
      <c r="N121" s="487">
        <f t="shared" ref="N121:N124" si="90">A121</f>
        <v>43313</v>
      </c>
      <c r="O121" s="483"/>
      <c r="P121" s="492">
        <f t="shared" si="80"/>
        <v>2079.75</v>
      </c>
      <c r="Q121" s="493">
        <f t="shared" si="81"/>
        <v>325.45454545454544</v>
      </c>
      <c r="R121" s="493">
        <f t="shared" si="82"/>
        <v>1155.5403556771546</v>
      </c>
      <c r="S121" s="493">
        <f t="shared" si="83"/>
        <v>24.435028248587574</v>
      </c>
      <c r="T121" s="493">
        <f t="shared" si="84"/>
        <v>652.77777777777771</v>
      </c>
      <c r="U121" s="493">
        <f t="shared" si="85"/>
        <v>1517.6540284360192</v>
      </c>
      <c r="V121" s="493">
        <f t="shared" si="86"/>
        <v>189.76793248945148</v>
      </c>
      <c r="W121" s="493">
        <f t="shared" si="87"/>
        <v>49.325842696629209</v>
      </c>
      <c r="X121" s="493">
        <f t="shared" si="88"/>
        <v>818.23529411764707</v>
      </c>
      <c r="Y121" s="494">
        <f t="shared" si="89"/>
        <v>7120.5982072161696</v>
      </c>
      <c r="AA121" s="503"/>
    </row>
    <row r="122" spans="1:27" s="478" customFormat="1" ht="12.75" customHeight="1">
      <c r="A122" s="487">
        <f>DATE(YEAR(A121),MONTH(A121)+1,DAY(A121))</f>
        <v>43344</v>
      </c>
      <c r="B122" s="483"/>
      <c r="C122" s="492">
        <v>1852.2</v>
      </c>
      <c r="D122" s="493">
        <v>190.2</v>
      </c>
      <c r="E122" s="493">
        <v>790.9</v>
      </c>
      <c r="F122" s="493">
        <v>14.3</v>
      </c>
      <c r="G122" s="493">
        <v>479.4</v>
      </c>
      <c r="H122" s="493">
        <v>1412.7</v>
      </c>
      <c r="I122" s="493">
        <v>164.6</v>
      </c>
      <c r="J122" s="493">
        <v>44.8</v>
      </c>
      <c r="K122" s="493">
        <v>621.9</v>
      </c>
      <c r="L122" s="494">
        <f t="shared" ref="L122" si="91">SUM(D122:K122)*1.065+C122</f>
        <v>5812.7219999999998</v>
      </c>
      <c r="N122" s="487">
        <f t="shared" si="90"/>
        <v>43344</v>
      </c>
      <c r="O122" s="483"/>
      <c r="P122" s="492">
        <f t="shared" ref="P122" si="92">C122/P$23</f>
        <v>2315.25</v>
      </c>
      <c r="Q122" s="493">
        <f t="shared" ref="Q122" si="93">D122/Q$23</f>
        <v>345.81818181818176</v>
      </c>
      <c r="R122" s="493">
        <f t="shared" ref="R122" si="94">E122/R$23</f>
        <v>1081.9425444596443</v>
      </c>
      <c r="S122" s="493">
        <f t="shared" ref="S122" si="95">F122/S$23</f>
        <v>20.197740112994353</v>
      </c>
      <c r="T122" s="493">
        <f t="shared" ref="T122" si="96">G122/T$23</f>
        <v>605.30303030303025</v>
      </c>
      <c r="U122" s="493">
        <f t="shared" ref="U122" si="97">H122/U$23</f>
        <v>1673.8151658767774</v>
      </c>
      <c r="V122" s="493">
        <f t="shared" ref="V122" si="98">I122/V$23</f>
        <v>173.62869198312237</v>
      </c>
      <c r="W122" s="493">
        <f t="shared" ref="W122" si="99">J122/W$23</f>
        <v>50.337078651685388</v>
      </c>
      <c r="X122" s="493">
        <f t="shared" ref="X122" si="100">K122/X$23</f>
        <v>731.64705882352939</v>
      </c>
      <c r="Y122" s="494">
        <f t="shared" ref="Y122" si="101">SUM(Q122:X122)*1.065+P122</f>
        <v>7302.3143090108479</v>
      </c>
      <c r="AA122" s="503"/>
    </row>
    <row r="123" spans="1:27" s="478" customFormat="1" ht="12.75" customHeight="1">
      <c r="A123" s="487">
        <f t="shared" ref="A123:A136" si="102">DATE(YEAR(A122),MONTH(A122)+1,DAY(A122))</f>
        <v>43374</v>
      </c>
      <c r="B123" s="483"/>
      <c r="C123" s="492">
        <v>1868.1</v>
      </c>
      <c r="D123" s="493">
        <v>209</v>
      </c>
      <c r="E123" s="493">
        <v>803.5</v>
      </c>
      <c r="F123" s="493">
        <v>15.1</v>
      </c>
      <c r="G123" s="493">
        <v>503.9</v>
      </c>
      <c r="H123" s="493">
        <v>1155.8</v>
      </c>
      <c r="I123" s="493">
        <v>192.5</v>
      </c>
      <c r="J123" s="493">
        <v>41.5</v>
      </c>
      <c r="K123" s="493">
        <v>729.4</v>
      </c>
      <c r="L123" s="494">
        <f t="shared" ref="L123" si="103">SUM(D123:K123)*1.065+C123</f>
        <v>5756.0954999999994</v>
      </c>
      <c r="N123" s="487">
        <f t="shared" si="90"/>
        <v>43374</v>
      </c>
      <c r="O123" s="483"/>
      <c r="P123" s="492">
        <f t="shared" ref="P123" si="104">C123/P$23</f>
        <v>2335.1249999999995</v>
      </c>
      <c r="Q123" s="493">
        <f t="shared" ref="Q123" si="105">D123/Q$23</f>
        <v>379.99999999999994</v>
      </c>
      <c r="R123" s="493">
        <f t="shared" ref="R123" si="106">E123/R$23</f>
        <v>1099.1792065663476</v>
      </c>
      <c r="S123" s="493">
        <f t="shared" ref="S123" si="107">F123/S$23</f>
        <v>21.327683615819211</v>
      </c>
      <c r="T123" s="493">
        <f t="shared" ref="T123" si="108">G123/T$23</f>
        <v>636.23737373737367</v>
      </c>
      <c r="U123" s="493">
        <f t="shared" ref="U123" si="109">H123/U$23</f>
        <v>1369.431279620853</v>
      </c>
      <c r="V123" s="493">
        <f t="shared" ref="V123" si="110">I123/V$23</f>
        <v>203.05907172995782</v>
      </c>
      <c r="W123" s="493">
        <f t="shared" ref="W123" si="111">J123/W$23</f>
        <v>46.629213483146067</v>
      </c>
      <c r="X123" s="493">
        <f t="shared" ref="X123" si="112">K123/X$23</f>
        <v>858.11764705882354</v>
      </c>
      <c r="Y123" s="494">
        <f t="shared" ref="Y123" si="113">SUM(Q123:X123)*1.065+P123</f>
        <v>7249.0152717401215</v>
      </c>
      <c r="AA123" s="503"/>
    </row>
    <row r="124" spans="1:27" s="478" customFormat="1" ht="12.75" customHeight="1">
      <c r="A124" s="487">
        <f t="shared" si="102"/>
        <v>43405</v>
      </c>
      <c r="B124" s="483"/>
      <c r="C124" s="492">
        <v>1413.5</v>
      </c>
      <c r="D124" s="493">
        <v>262.7</v>
      </c>
      <c r="E124" s="493">
        <v>695.7</v>
      </c>
      <c r="F124" s="493">
        <v>14.6</v>
      </c>
      <c r="G124" s="493">
        <v>410.7</v>
      </c>
      <c r="H124" s="493">
        <v>1130.2</v>
      </c>
      <c r="I124" s="493">
        <v>231.4</v>
      </c>
      <c r="J124" s="493">
        <v>45.8</v>
      </c>
      <c r="K124" s="493">
        <v>750.9</v>
      </c>
      <c r="L124" s="494">
        <f t="shared" ref="L124" si="114">SUM(D124:K124)*1.065+C124</f>
        <v>5185.7300000000005</v>
      </c>
      <c r="N124" s="487">
        <f t="shared" si="90"/>
        <v>43405</v>
      </c>
      <c r="O124" s="483"/>
      <c r="P124" s="492">
        <f t="shared" ref="P124" si="115">C124/P$23</f>
        <v>1766.875</v>
      </c>
      <c r="Q124" s="493">
        <f t="shared" ref="Q124" si="116">D124/Q$23</f>
        <v>477.63636363636357</v>
      </c>
      <c r="R124" s="493">
        <f t="shared" ref="R124" si="117">E124/R$23</f>
        <v>951.70998632010958</v>
      </c>
      <c r="S124" s="493">
        <f t="shared" ref="S124" si="118">F124/S$23</f>
        <v>20.621468926553671</v>
      </c>
      <c r="T124" s="493">
        <f t="shared" ref="T124" si="119">G124/T$23</f>
        <v>518.56060606060601</v>
      </c>
      <c r="U124" s="493">
        <f t="shared" ref="U124" si="120">H124/U$23</f>
        <v>1339.0995260663508</v>
      </c>
      <c r="V124" s="493">
        <f t="shared" ref="V124" si="121">I124/V$23</f>
        <v>244.09282700421943</v>
      </c>
      <c r="W124" s="493">
        <f t="shared" ref="W124" si="122">J124/W$23</f>
        <v>51.460674157303366</v>
      </c>
      <c r="X124" s="493">
        <f t="shared" ref="X124" si="123">K124/X$23</f>
        <v>883.41176470588232</v>
      </c>
      <c r="Y124" s="494">
        <f t="shared" ref="Y124" si="124">SUM(Q124:X124)*1.065+P124</f>
        <v>6545.096775974419</v>
      </c>
      <c r="AA124" s="503"/>
    </row>
    <row r="125" spans="1:27" s="478" customFormat="1" ht="12.75" customHeight="1">
      <c r="A125" s="487">
        <f t="shared" si="102"/>
        <v>43435</v>
      </c>
      <c r="B125" s="483"/>
      <c r="C125" s="492">
        <v>1490.1</v>
      </c>
      <c r="D125" s="493">
        <v>227.2</v>
      </c>
      <c r="E125" s="493">
        <v>660.9</v>
      </c>
      <c r="F125" s="493">
        <v>13.7</v>
      </c>
      <c r="G125" s="493">
        <v>481</v>
      </c>
      <c r="H125" s="493">
        <v>1462.5</v>
      </c>
      <c r="I125" s="493">
        <v>211.1</v>
      </c>
      <c r="J125" s="493">
        <v>44.6</v>
      </c>
      <c r="K125" s="493">
        <v>655.6</v>
      </c>
      <c r="L125" s="494">
        <f t="shared" ref="L125" si="125">SUM(D125:K125)*1.065+C125</f>
        <v>5490.878999999999</v>
      </c>
      <c r="N125" s="487">
        <f t="shared" ref="N125:N132" si="126">A125</f>
        <v>43435</v>
      </c>
      <c r="O125" s="483"/>
      <c r="P125" s="492">
        <f t="shared" ref="P125:P126" si="127">C125/P$23</f>
        <v>1862.6249999999998</v>
      </c>
      <c r="Q125" s="493">
        <f t="shared" ref="Q125:Q126" si="128">D125/Q$23</f>
        <v>413.09090909090907</v>
      </c>
      <c r="R125" s="493">
        <f t="shared" ref="R125:R126" si="129">E125/R$23</f>
        <v>904.10396716826267</v>
      </c>
      <c r="S125" s="493">
        <f t="shared" ref="S125:S126" si="130">F125/S$23</f>
        <v>19.350282485875706</v>
      </c>
      <c r="T125" s="493">
        <f t="shared" ref="T125:T126" si="131">G125/T$23</f>
        <v>607.32323232323233</v>
      </c>
      <c r="U125" s="493">
        <f t="shared" ref="U125:U126" si="132">H125/U$23</f>
        <v>1732.8199052132702</v>
      </c>
      <c r="V125" s="493">
        <f t="shared" ref="V125:V126" si="133">I125/V$23</f>
        <v>222.67932489451476</v>
      </c>
      <c r="W125" s="493">
        <f t="shared" ref="W125:W126" si="134">J125/W$23</f>
        <v>50.112359550561798</v>
      </c>
      <c r="X125" s="493">
        <f t="shared" ref="X125:X126" si="135">K125/X$23</f>
        <v>771.2941176470589</v>
      </c>
      <c r="Y125" s="494">
        <f t="shared" ref="Y125:Y126" si="136">SUM(Q125:X125)*1.065+P125</f>
        <v>6890.2494147679745</v>
      </c>
      <c r="AA125" s="503"/>
    </row>
    <row r="126" spans="1:27" ht="12.75" customHeight="1">
      <c r="A126" s="487">
        <f t="shared" si="102"/>
        <v>43466</v>
      </c>
      <c r="B126" s="483"/>
      <c r="C126" s="492">
        <v>1526.6</v>
      </c>
      <c r="D126" s="493">
        <v>181.5</v>
      </c>
      <c r="E126" s="493">
        <v>862.7</v>
      </c>
      <c r="F126" s="493">
        <v>14.7</v>
      </c>
      <c r="G126" s="493">
        <v>460.8</v>
      </c>
      <c r="H126" s="493">
        <v>1351.3</v>
      </c>
      <c r="I126" s="493">
        <v>167.9</v>
      </c>
      <c r="J126" s="493">
        <v>58.6</v>
      </c>
      <c r="K126" s="493">
        <v>649</v>
      </c>
      <c r="L126" s="494">
        <f t="shared" ref="L126:L128" si="137">SUM(D126:K126)*1.065+C126</f>
        <v>5516.6224999999995</v>
      </c>
      <c r="M126" s="478"/>
      <c r="N126" s="487">
        <f t="shared" si="126"/>
        <v>43466</v>
      </c>
      <c r="O126" s="483"/>
      <c r="P126" s="492">
        <f t="shared" si="127"/>
        <v>1908.2499999999998</v>
      </c>
      <c r="Q126" s="493">
        <f t="shared" si="128"/>
        <v>330</v>
      </c>
      <c r="R126" s="493">
        <f t="shared" si="129"/>
        <v>1180.1641586867306</v>
      </c>
      <c r="S126" s="493">
        <f t="shared" si="130"/>
        <v>20.762711864406779</v>
      </c>
      <c r="T126" s="493">
        <f t="shared" si="131"/>
        <v>581.81818181818176</v>
      </c>
      <c r="U126" s="493">
        <f t="shared" si="132"/>
        <v>1601.0663507109005</v>
      </c>
      <c r="V126" s="493">
        <f t="shared" si="133"/>
        <v>177.10970464135022</v>
      </c>
      <c r="W126" s="493">
        <f t="shared" si="134"/>
        <v>65.842696629213478</v>
      </c>
      <c r="X126" s="493">
        <f t="shared" si="135"/>
        <v>763.52941176470586</v>
      </c>
      <c r="Y126" s="494">
        <f t="shared" si="136"/>
        <v>6935.3622751629964</v>
      </c>
      <c r="AA126" s="503"/>
    </row>
    <row r="127" spans="1:27" s="478" customFormat="1" ht="12.75" customHeight="1">
      <c r="A127" s="487">
        <f t="shared" si="102"/>
        <v>43497</v>
      </c>
      <c r="B127" s="483"/>
      <c r="C127" s="492">
        <v>1670.1</v>
      </c>
      <c r="D127" s="493">
        <v>261.5</v>
      </c>
      <c r="E127" s="493">
        <v>759.6</v>
      </c>
      <c r="F127" s="493">
        <v>17.600000000000001</v>
      </c>
      <c r="G127" s="493">
        <v>522.9</v>
      </c>
      <c r="H127" s="493">
        <v>1313.9</v>
      </c>
      <c r="I127" s="493">
        <v>200</v>
      </c>
      <c r="J127" s="493">
        <v>45</v>
      </c>
      <c r="K127" s="493">
        <v>655.8</v>
      </c>
      <c r="L127" s="494">
        <f t="shared" si="137"/>
        <v>5691.8595000000005</v>
      </c>
      <c r="N127" s="487">
        <f t="shared" ref="N127" si="138">A127</f>
        <v>43497</v>
      </c>
      <c r="O127" s="483"/>
      <c r="P127" s="492">
        <f t="shared" ref="P127:P128" si="139">C127/P$23</f>
        <v>2087.6249999999995</v>
      </c>
      <c r="Q127" s="493">
        <f t="shared" ref="Q127:Q128" si="140">D127/Q$23</f>
        <v>475.45454545454544</v>
      </c>
      <c r="R127" s="493">
        <f t="shared" ref="R127:R128" si="141">E127/R$23</f>
        <v>1039.1244870041039</v>
      </c>
      <c r="S127" s="493">
        <f t="shared" ref="S127:S128" si="142">F127/S$23</f>
        <v>24.858757062146896</v>
      </c>
      <c r="T127" s="493">
        <f t="shared" ref="T127:T128" si="143">G127/T$23</f>
        <v>660.22727272727263</v>
      </c>
      <c r="U127" s="493">
        <f t="shared" ref="U127:U128" si="144">H127/U$23</f>
        <v>1556.7535545023698</v>
      </c>
      <c r="V127" s="493">
        <f t="shared" ref="V127:V128" si="145">I127/V$23</f>
        <v>210.9704641350211</v>
      </c>
      <c r="W127" s="493">
        <f t="shared" ref="W127:W128" si="146">J127/W$23</f>
        <v>50.561797752808985</v>
      </c>
      <c r="X127" s="493">
        <f t="shared" ref="X127:X128" si="147">K127/X$23</f>
        <v>771.52941176470586</v>
      </c>
      <c r="Y127" s="494">
        <f t="shared" ref="Y127:Y128" si="148">SUM(Q127:X127)*1.065+P127</f>
        <v>7188.4215092791674</v>
      </c>
      <c r="AA127" s="503"/>
    </row>
    <row r="128" spans="1:27" s="478" customFormat="1" ht="12.75" customHeight="1">
      <c r="A128" s="487">
        <f t="shared" si="102"/>
        <v>43525</v>
      </c>
      <c r="B128" s="483"/>
      <c r="C128" s="492">
        <v>1713.5</v>
      </c>
      <c r="D128" s="493">
        <v>223.6</v>
      </c>
      <c r="E128" s="493">
        <v>858.9</v>
      </c>
      <c r="F128" s="493">
        <v>15.5</v>
      </c>
      <c r="G128" s="493">
        <v>502.6</v>
      </c>
      <c r="H128" s="493">
        <v>1379.4</v>
      </c>
      <c r="I128" s="493">
        <v>175.4</v>
      </c>
      <c r="J128" s="493">
        <v>48</v>
      </c>
      <c r="K128" s="493">
        <v>721.1</v>
      </c>
      <c r="L128" s="494">
        <f t="shared" si="137"/>
        <v>5893.0924999999997</v>
      </c>
      <c r="N128" s="487">
        <f t="shared" si="126"/>
        <v>43525</v>
      </c>
      <c r="O128" s="483"/>
      <c r="P128" s="492">
        <f t="shared" si="139"/>
        <v>2141.875</v>
      </c>
      <c r="Q128" s="493">
        <f t="shared" si="140"/>
        <v>406.5454545454545</v>
      </c>
      <c r="R128" s="493">
        <f t="shared" si="141"/>
        <v>1174.9658002735978</v>
      </c>
      <c r="S128" s="493">
        <f t="shared" si="142"/>
        <v>21.89265536723164</v>
      </c>
      <c r="T128" s="493">
        <f t="shared" si="143"/>
        <v>634.59595959595958</v>
      </c>
      <c r="U128" s="493">
        <f t="shared" si="144"/>
        <v>1634.3601895734598</v>
      </c>
      <c r="V128" s="493">
        <f t="shared" si="145"/>
        <v>185.02109704641353</v>
      </c>
      <c r="W128" s="493">
        <f t="shared" si="146"/>
        <v>53.932584269662918</v>
      </c>
      <c r="X128" s="493">
        <f t="shared" si="147"/>
        <v>848.35294117647061</v>
      </c>
      <c r="Y128" s="494">
        <f t="shared" si="148"/>
        <v>7423.9200161683857</v>
      </c>
      <c r="AA128" s="503"/>
    </row>
    <row r="129" spans="1:27" s="478" customFormat="1" ht="12.75" customHeight="1">
      <c r="A129" s="487">
        <f t="shared" si="102"/>
        <v>43556</v>
      </c>
      <c r="B129" s="483"/>
      <c r="C129" s="492">
        <v>1786.5</v>
      </c>
      <c r="D129" s="493">
        <v>186.7</v>
      </c>
      <c r="E129" s="493">
        <v>927</v>
      </c>
      <c r="F129" s="493">
        <v>20.9</v>
      </c>
      <c r="G129" s="493">
        <v>567.29999999999995</v>
      </c>
      <c r="H129" s="493">
        <v>1428.2</v>
      </c>
      <c r="I129" s="493">
        <v>208.9</v>
      </c>
      <c r="J129" s="493">
        <v>50.7</v>
      </c>
      <c r="K129" s="493">
        <v>619.20000000000005</v>
      </c>
      <c r="L129" s="494">
        <f t="shared" ref="L129" si="149">SUM(D129:K129)*1.065+C129</f>
        <v>6055.9785000000002</v>
      </c>
      <c r="N129" s="487">
        <f t="shared" ref="N129:N131" si="150">A129</f>
        <v>43556</v>
      </c>
      <c r="O129" s="483"/>
      <c r="P129" s="492">
        <f t="shared" ref="P129" si="151">C129/P$23</f>
        <v>2233.125</v>
      </c>
      <c r="Q129" s="493">
        <f t="shared" ref="Q129" si="152">D129/Q$23</f>
        <v>339.45454545454538</v>
      </c>
      <c r="R129" s="493">
        <f t="shared" ref="R129" si="153">E129/R$23</f>
        <v>1268.1258549931601</v>
      </c>
      <c r="S129" s="493">
        <f t="shared" ref="S129" si="154">F129/S$23</f>
        <v>29.519774011299436</v>
      </c>
      <c r="T129" s="493">
        <f t="shared" ref="T129" si="155">G129/T$23</f>
        <v>716.28787878787875</v>
      </c>
      <c r="U129" s="493">
        <f t="shared" ref="U129" si="156">H129/U$23</f>
        <v>1692.18009478673</v>
      </c>
      <c r="V129" s="493">
        <f t="shared" ref="V129" si="157">I129/V$23</f>
        <v>220.35864978902956</v>
      </c>
      <c r="W129" s="493">
        <f t="shared" ref="W129" si="158">J129/W$23</f>
        <v>56.966292134831463</v>
      </c>
      <c r="X129" s="493">
        <f t="shared" ref="X129" si="159">K129/X$23</f>
        <v>728.47058823529414</v>
      </c>
      <c r="Y129" s="494">
        <f>SUM(Q129:X129)*1.065+P129</f>
        <v>7612.8273172752988</v>
      </c>
      <c r="AA129" s="503"/>
    </row>
    <row r="130" spans="1:27" s="478" customFormat="1" ht="12.75" customHeight="1">
      <c r="A130" s="487">
        <f t="shared" si="102"/>
        <v>43586</v>
      </c>
      <c r="B130" s="483"/>
      <c r="C130" s="492">
        <v>1768.6</v>
      </c>
      <c r="D130" s="493">
        <v>200.6</v>
      </c>
      <c r="E130" s="493">
        <v>1018.8</v>
      </c>
      <c r="F130" s="493">
        <v>15.8</v>
      </c>
      <c r="G130" s="493">
        <v>605.6</v>
      </c>
      <c r="H130" s="493">
        <v>1466.1</v>
      </c>
      <c r="I130" s="493">
        <v>186.6</v>
      </c>
      <c r="J130" s="493">
        <v>52.5</v>
      </c>
      <c r="K130" s="493">
        <v>656.8</v>
      </c>
      <c r="L130" s="494">
        <f t="shared" ref="L130" si="160">SUM(D130:K130)*1.065+C130</f>
        <v>6244.5819999999985</v>
      </c>
      <c r="N130" s="487">
        <f t="shared" si="126"/>
        <v>43586</v>
      </c>
      <c r="O130" s="483"/>
      <c r="P130" s="492">
        <f t="shared" ref="P130" si="161">C130/P$23</f>
        <v>2210.7499999999995</v>
      </c>
      <c r="Q130" s="493">
        <f t="shared" ref="Q130" si="162">D130/Q$23</f>
        <v>364.72727272727269</v>
      </c>
      <c r="R130" s="493">
        <f t="shared" ref="R130" si="163">E130/R$23</f>
        <v>1393.7072503419972</v>
      </c>
      <c r="S130" s="493">
        <f t="shared" ref="S130" si="164">F130/S$23</f>
        <v>22.316384180790962</v>
      </c>
      <c r="T130" s="493">
        <f t="shared" ref="T130" si="165">G130/T$23</f>
        <v>764.64646464646466</v>
      </c>
      <c r="U130" s="493">
        <f t="shared" ref="U130" si="166">H130/U$23</f>
        <v>1737.085308056872</v>
      </c>
      <c r="V130" s="493">
        <f t="shared" ref="V130" si="167">I130/V$23</f>
        <v>196.8354430379747</v>
      </c>
      <c r="W130" s="493">
        <f t="shared" ref="W130" si="168">J130/W$23</f>
        <v>58.988764044943821</v>
      </c>
      <c r="X130" s="493">
        <f t="shared" ref="X130" si="169">K130/X$23</f>
        <v>772.7058823529411</v>
      </c>
      <c r="Y130" s="494">
        <f t="shared" ref="Y130" si="170">SUM(Q130:X130)*1.065+P130</f>
        <v>7866.9785993995592</v>
      </c>
      <c r="AA130" s="503"/>
    </row>
    <row r="131" spans="1:27" s="478" customFormat="1" ht="12.75" customHeight="1">
      <c r="A131" s="487">
        <f t="shared" si="102"/>
        <v>43617</v>
      </c>
      <c r="B131" s="483"/>
      <c r="C131" s="492">
        <v>1769.1</v>
      </c>
      <c r="D131" s="493">
        <v>180.4</v>
      </c>
      <c r="E131" s="493">
        <v>957.9</v>
      </c>
      <c r="F131" s="493">
        <v>19.600000000000001</v>
      </c>
      <c r="G131" s="493">
        <v>620.20000000000005</v>
      </c>
      <c r="H131" s="493">
        <v>1494.7</v>
      </c>
      <c r="I131" s="493">
        <v>230.1</v>
      </c>
      <c r="J131" s="493">
        <v>49.9</v>
      </c>
      <c r="K131" s="493">
        <v>568.20000000000005</v>
      </c>
      <c r="L131" s="494">
        <f t="shared" ref="L131" si="171">SUM(D131:K131)*1.065+C131</f>
        <v>6157.9650000000001</v>
      </c>
      <c r="N131" s="487">
        <f t="shared" si="150"/>
        <v>43617</v>
      </c>
      <c r="O131" s="483"/>
      <c r="P131" s="492">
        <f t="shared" ref="P131" si="172">C131/P$23</f>
        <v>2211.3749999999995</v>
      </c>
      <c r="Q131" s="493">
        <f t="shared" ref="Q131" si="173">D131/Q$23</f>
        <v>328</v>
      </c>
      <c r="R131" s="493">
        <f t="shared" ref="R131" si="174">E131/R$23</f>
        <v>1310.3967168262654</v>
      </c>
      <c r="S131" s="493">
        <f t="shared" ref="S131" si="175">F131/S$23</f>
        <v>27.683615819209042</v>
      </c>
      <c r="T131" s="493">
        <f t="shared" ref="T131" si="176">G131/T$23</f>
        <v>783.08080808080808</v>
      </c>
      <c r="U131" s="493">
        <f t="shared" ref="U131" si="177">H131/U$23</f>
        <v>1770.9715639810427</v>
      </c>
      <c r="V131" s="493">
        <f t="shared" ref="V131" si="178">I131/V$23</f>
        <v>242.72151898734177</v>
      </c>
      <c r="W131" s="493">
        <f t="shared" ref="W131" si="179">J131/W$23</f>
        <v>56.067415730337075</v>
      </c>
      <c r="X131" s="493">
        <f t="shared" ref="X131" si="180">K131/X$23</f>
        <v>668.47058823529414</v>
      </c>
      <c r="Y131" s="494">
        <f t="shared" ref="Y131" si="181">SUM(Q131:X131)*1.065+P131</f>
        <v>7735.947722458217</v>
      </c>
      <c r="AA131" s="503"/>
    </row>
    <row r="132" spans="1:27" s="478" customFormat="1" ht="12.75" customHeight="1">
      <c r="A132" s="487">
        <f t="shared" si="102"/>
        <v>43647</v>
      </c>
      <c r="B132" s="483"/>
      <c r="C132" s="492">
        <v>1933.2</v>
      </c>
      <c r="D132" s="493">
        <v>153.80000000000001</v>
      </c>
      <c r="E132" s="493">
        <v>976.1</v>
      </c>
      <c r="F132" s="493">
        <v>17.600000000000001</v>
      </c>
      <c r="G132" s="493">
        <v>461.3</v>
      </c>
      <c r="H132" s="493">
        <v>1426.2</v>
      </c>
      <c r="I132" s="493">
        <v>191.4</v>
      </c>
      <c r="J132" s="493">
        <v>51.8</v>
      </c>
      <c r="K132" s="493">
        <v>689.5</v>
      </c>
      <c r="L132" s="494">
        <f t="shared" ref="L132" si="182">SUM(D132:K132)*1.065+C132</f>
        <v>6158.8005000000003</v>
      </c>
      <c r="N132" s="487">
        <f t="shared" si="126"/>
        <v>43647</v>
      </c>
      <c r="O132" s="483"/>
      <c r="P132" s="492">
        <f t="shared" ref="P132" si="183">C132/P$23</f>
        <v>2416.5</v>
      </c>
      <c r="Q132" s="493">
        <f t="shared" ref="Q132" si="184">D132/Q$23</f>
        <v>279.63636363636363</v>
      </c>
      <c r="R132" s="493">
        <f t="shared" ref="R132" si="185">E132/R$23</f>
        <v>1335.2941176470588</v>
      </c>
      <c r="S132" s="493">
        <f t="shared" ref="S132" si="186">F132/S$23</f>
        <v>24.858757062146896</v>
      </c>
      <c r="T132" s="493">
        <f t="shared" ref="T132" si="187">G132/T$23</f>
        <v>582.44949494949492</v>
      </c>
      <c r="U132" s="493">
        <f t="shared" ref="U132" si="188">H132/U$23</f>
        <v>1689.8104265402844</v>
      </c>
      <c r="V132" s="493">
        <f t="shared" ref="V132" si="189">I132/V$23</f>
        <v>201.8987341772152</v>
      </c>
      <c r="W132" s="493">
        <f t="shared" ref="W132" si="190">J132/W$23</f>
        <v>58.202247191011232</v>
      </c>
      <c r="X132" s="493">
        <f t="shared" ref="X132" si="191">K132/X$23</f>
        <v>811.17647058823536</v>
      </c>
      <c r="Y132" s="494">
        <f t="shared" ref="Y132" si="192">SUM(Q132:X132)*1.065+P132</f>
        <v>7723.7428415582772</v>
      </c>
      <c r="AA132" s="503"/>
    </row>
    <row r="133" spans="1:27" s="478" customFormat="1" ht="12.75" customHeight="1">
      <c r="A133" s="487">
        <f t="shared" si="102"/>
        <v>43678</v>
      </c>
      <c r="B133" s="483"/>
      <c r="C133" s="492">
        <v>1772.2</v>
      </c>
      <c r="D133" s="493">
        <v>233.2</v>
      </c>
      <c r="E133" s="493">
        <v>842.3</v>
      </c>
      <c r="F133" s="493">
        <v>15.2</v>
      </c>
      <c r="G133" s="493">
        <v>521.70000000000005</v>
      </c>
      <c r="H133" s="493">
        <v>1444.3</v>
      </c>
      <c r="I133" s="493">
        <v>183.6</v>
      </c>
      <c r="J133" s="493">
        <v>51.5</v>
      </c>
      <c r="K133" s="493">
        <v>621.70000000000005</v>
      </c>
      <c r="L133" s="494">
        <f t="shared" ref="L133" si="193">SUM(D133:K133)*1.065+C133</f>
        <v>5940.0774999999994</v>
      </c>
      <c r="N133" s="487">
        <f t="shared" ref="N133" si="194">A133</f>
        <v>43678</v>
      </c>
      <c r="O133" s="483"/>
      <c r="P133" s="492">
        <f t="shared" ref="P133" si="195">C133/P$23</f>
        <v>2215.25</v>
      </c>
      <c r="Q133" s="493">
        <f t="shared" ref="Q133" si="196">D133/Q$23</f>
        <v>423.99999999999994</v>
      </c>
      <c r="R133" s="493">
        <f t="shared" ref="R133" si="197">E133/R$23</f>
        <v>1152.2571819425443</v>
      </c>
      <c r="S133" s="493">
        <f t="shared" ref="S133" si="198">F133/S$23</f>
        <v>21.468926553672315</v>
      </c>
      <c r="T133" s="493">
        <f t="shared" ref="T133" si="199">G133/T$23</f>
        <v>658.71212121212125</v>
      </c>
      <c r="U133" s="493">
        <f t="shared" ref="U133" si="200">H133/U$23</f>
        <v>1711.255924170616</v>
      </c>
      <c r="V133" s="493">
        <f t="shared" ref="V133" si="201">I133/V$23</f>
        <v>193.67088607594937</v>
      </c>
      <c r="W133" s="493">
        <f t="shared" ref="W133" si="202">J133/W$23</f>
        <v>57.865168539325843</v>
      </c>
      <c r="X133" s="493">
        <f t="shared" ref="X133" si="203">K133/X$23</f>
        <v>731.41176470588243</v>
      </c>
      <c r="Y133" s="494">
        <f t="shared" ref="Y133" si="204">SUM(Q133:X133)*1.065+P133</f>
        <v>7487.6837014581197</v>
      </c>
      <c r="AA133" s="503"/>
    </row>
    <row r="134" spans="1:27" s="478" customFormat="1" ht="12.75" customHeight="1">
      <c r="A134" s="487">
        <f t="shared" si="102"/>
        <v>43709</v>
      </c>
      <c r="B134" s="483"/>
      <c r="C134" s="492">
        <v>1817.1</v>
      </c>
      <c r="D134" s="493">
        <v>169.1</v>
      </c>
      <c r="E134" s="493">
        <v>948.8</v>
      </c>
      <c r="F134" s="493">
        <v>18.7</v>
      </c>
      <c r="G134" s="493">
        <v>533.79999999999995</v>
      </c>
      <c r="H134" s="493">
        <v>1395.8</v>
      </c>
      <c r="I134" s="493">
        <v>191</v>
      </c>
      <c r="J134" s="493">
        <v>46.7</v>
      </c>
      <c r="K134" s="493">
        <v>634.79999999999995</v>
      </c>
      <c r="L134" s="494">
        <f t="shared" ref="L134" si="205">SUM(D134:K134)*1.065+C134</f>
        <v>6011.8154999999988</v>
      </c>
      <c r="N134" s="487">
        <f t="shared" ref="N134" si="206">A134</f>
        <v>43709</v>
      </c>
      <c r="O134" s="483"/>
      <c r="P134" s="492">
        <f t="shared" ref="P134" si="207">C134/P$23</f>
        <v>2271.3749999999995</v>
      </c>
      <c r="Q134" s="493">
        <f t="shared" ref="Q134" si="208">D134/Q$23</f>
        <v>307.45454545454544</v>
      </c>
      <c r="R134" s="493">
        <f t="shared" ref="R134" si="209">E134/R$23</f>
        <v>1297.9480164158686</v>
      </c>
      <c r="S134" s="493">
        <f t="shared" ref="S134" si="210">F134/S$23</f>
        <v>26.412429378531073</v>
      </c>
      <c r="T134" s="493">
        <f t="shared" ref="T134" si="211">G134/T$23</f>
        <v>673.98989898989885</v>
      </c>
      <c r="U134" s="493">
        <f t="shared" ref="U134" si="212">H134/U$23</f>
        <v>1653.7914691943129</v>
      </c>
      <c r="V134" s="493">
        <f t="shared" ref="V134" si="213">I134/V$23</f>
        <v>201.47679324894517</v>
      </c>
      <c r="W134" s="493">
        <f t="shared" ref="W134" si="214">J134/W$23</f>
        <v>52.471910112359552</v>
      </c>
      <c r="X134" s="493">
        <f t="shared" ref="X134" si="215">K134/X$23</f>
        <v>746.82352941176464</v>
      </c>
      <c r="Y134" s="494">
        <f t="shared" ref="Y134" si="216">SUM(Q134:X134)*1.065+P134</f>
        <v>7554.1675506996307</v>
      </c>
      <c r="AA134" s="503"/>
    </row>
    <row r="135" spans="1:27" s="478" customFormat="1" ht="12.75" customHeight="1">
      <c r="A135" s="487">
        <f t="shared" si="102"/>
        <v>43739</v>
      </c>
      <c r="B135" s="483"/>
      <c r="C135" s="492">
        <v>1820.4</v>
      </c>
      <c r="D135" s="493">
        <v>174.5</v>
      </c>
      <c r="E135" s="493">
        <v>883.4</v>
      </c>
      <c r="F135" s="493">
        <v>14.4</v>
      </c>
      <c r="G135" s="493">
        <v>489.1</v>
      </c>
      <c r="H135" s="493">
        <v>1251.4000000000001</v>
      </c>
      <c r="I135" s="493">
        <v>149</v>
      </c>
      <c r="J135" s="493">
        <v>46.8</v>
      </c>
      <c r="K135" s="493">
        <v>570.20000000000005</v>
      </c>
      <c r="L135" s="494">
        <f t="shared" ref="L135" si="217">SUM(D135:K135)*1.065+C135</f>
        <v>5631.8220000000001</v>
      </c>
      <c r="N135" s="487">
        <f t="shared" ref="N135" si="218">A135</f>
        <v>43739</v>
      </c>
      <c r="O135" s="483"/>
      <c r="P135" s="492">
        <f t="shared" ref="P135" si="219">C135/P$23</f>
        <v>2275.5</v>
      </c>
      <c r="Q135" s="493">
        <f t="shared" ref="Q135" si="220">D135/Q$23</f>
        <v>317.27272727272725</v>
      </c>
      <c r="R135" s="493">
        <f t="shared" ref="R135" si="221">E135/R$23</f>
        <v>1208.4815321477429</v>
      </c>
      <c r="S135" s="493">
        <f t="shared" ref="S135" si="222">F135/S$23</f>
        <v>20.33898305084746</v>
      </c>
      <c r="T135" s="493">
        <f t="shared" ref="T135" si="223">G135/T$23</f>
        <v>617.55050505050508</v>
      </c>
      <c r="U135" s="493">
        <f t="shared" ref="U135" si="224">H135/U$23</f>
        <v>1482.7014218009481</v>
      </c>
      <c r="V135" s="493">
        <f t="shared" ref="V135" si="225">I135/V$23</f>
        <v>157.17299578059072</v>
      </c>
      <c r="W135" s="493">
        <f t="shared" ref="W135" si="226">J135/W$23</f>
        <v>52.584269662921344</v>
      </c>
      <c r="X135" s="493">
        <f t="shared" ref="X135" si="227">K135/X$23</f>
        <v>670.82352941176475</v>
      </c>
      <c r="Y135" s="494">
        <f t="shared" ref="Y135" si="228">SUM(Q135:X135)*1.065+P135</f>
        <v>7096.6761518496205</v>
      </c>
      <c r="AA135" s="503"/>
    </row>
    <row r="136" spans="1:27" s="478" customFormat="1" ht="12.75" customHeight="1">
      <c r="A136" s="487">
        <f t="shared" si="102"/>
        <v>43770</v>
      </c>
      <c r="B136" s="483"/>
      <c r="C136" s="492">
        <v>1875</v>
      </c>
      <c r="D136" s="493">
        <v>228.3</v>
      </c>
      <c r="E136" s="493">
        <v>750.3</v>
      </c>
      <c r="F136" s="493">
        <v>14.9</v>
      </c>
      <c r="G136" s="493">
        <v>581.6</v>
      </c>
      <c r="H136" s="493">
        <v>1259.3</v>
      </c>
      <c r="I136" s="493">
        <v>159.9</v>
      </c>
      <c r="J136" s="493">
        <v>49</v>
      </c>
      <c r="K136" s="493">
        <v>569.6</v>
      </c>
      <c r="L136" s="494">
        <f t="shared" ref="L136" si="229">SUM(D136:K136)*1.065+C136</f>
        <v>5722.7384999999995</v>
      </c>
      <c r="N136" s="487">
        <f t="shared" ref="N136" si="230">A136</f>
        <v>43770</v>
      </c>
      <c r="O136" s="483"/>
      <c r="P136" s="492">
        <f t="shared" ref="P136" si="231">C136/P$23</f>
        <v>2343.75</v>
      </c>
      <c r="Q136" s="493">
        <f t="shared" ref="Q136" si="232">D136/Q$23</f>
        <v>415.09090909090907</v>
      </c>
      <c r="R136" s="493">
        <f t="shared" ref="R136" si="233">E136/R$23</f>
        <v>1026.4021887824897</v>
      </c>
      <c r="S136" s="493">
        <f t="shared" ref="S136" si="234">F136/S$23</f>
        <v>21.045197740112997</v>
      </c>
      <c r="T136" s="493">
        <f t="shared" ref="T136" si="235">G136/T$23</f>
        <v>734.3434343434343</v>
      </c>
      <c r="U136" s="493">
        <f t="shared" ref="U136" si="236">H136/U$23</f>
        <v>1492.0616113744077</v>
      </c>
      <c r="V136" s="493">
        <f t="shared" ref="V136" si="237">I136/V$23</f>
        <v>168.67088607594937</v>
      </c>
      <c r="W136" s="493">
        <f t="shared" ref="W136" si="238">J136/W$23</f>
        <v>55.056179775280896</v>
      </c>
      <c r="X136" s="493">
        <f t="shared" ref="X136" si="239">K136/X$23</f>
        <v>670.11764705882354</v>
      </c>
      <c r="Y136" s="494">
        <f t="shared" ref="Y136" si="240">SUM(Q136:X136)*1.065+P136</f>
        <v>7224.4192777670987</v>
      </c>
      <c r="AA136" s="503"/>
    </row>
    <row r="137" spans="1:27" ht="12.75" customHeight="1">
      <c r="A137" s="486"/>
      <c r="B137" s="498"/>
      <c r="C137" s="499"/>
      <c r="D137" s="500"/>
      <c r="E137" s="500"/>
      <c r="F137" s="500"/>
      <c r="G137" s="500"/>
      <c r="H137" s="500"/>
      <c r="I137" s="500"/>
      <c r="J137" s="500"/>
      <c r="K137" s="500"/>
      <c r="L137" s="499"/>
      <c r="N137" s="486"/>
      <c r="O137" s="498"/>
      <c r="P137" s="499"/>
      <c r="Q137" s="500"/>
      <c r="R137" s="500"/>
      <c r="S137" s="500"/>
      <c r="T137" s="500"/>
      <c r="U137" s="500"/>
      <c r="V137" s="500"/>
      <c r="W137" s="500"/>
      <c r="X137" s="500"/>
      <c r="Y137" s="499"/>
    </row>
    <row r="138" spans="1:27" ht="12.75" customHeight="1">
      <c r="A138" s="122" t="s">
        <v>89</v>
      </c>
      <c r="B138" s="50"/>
      <c r="C138" s="46">
        <f t="shared" ref="C138:L138" ca="1" si="241">C136/OFFSET(C136,-1,0)-1</f>
        <v>2.9993408042188419E-2</v>
      </c>
      <c r="D138" s="502">
        <f t="shared" ca="1" si="241"/>
        <v>0.30830945558739264</v>
      </c>
      <c r="E138" s="502">
        <f t="shared" ca="1" si="241"/>
        <v>-0.15066787412270777</v>
      </c>
      <c r="F138" s="502">
        <f t="shared" ca="1" si="241"/>
        <v>3.4722222222222321E-2</v>
      </c>
      <c r="G138" s="502">
        <f t="shared" ca="1" si="241"/>
        <v>0.18912287875690037</v>
      </c>
      <c r="H138" s="502">
        <f t="shared" ca="1" si="241"/>
        <v>6.3129295189385815E-3</v>
      </c>
      <c r="I138" s="502">
        <f t="shared" ca="1" si="241"/>
        <v>7.315436241610751E-2</v>
      </c>
      <c r="J138" s="502">
        <f t="shared" ca="1" si="241"/>
        <v>4.7008547008547064E-2</v>
      </c>
      <c r="K138" s="502">
        <f t="shared" ca="1" si="241"/>
        <v>-1.0522623640828455E-3</v>
      </c>
      <c r="L138" s="502">
        <f t="shared" ca="1" si="241"/>
        <v>1.6143354672786048E-2</v>
      </c>
      <c r="N138" s="501" t="s">
        <v>89</v>
      </c>
      <c r="O138" s="485"/>
      <c r="P138" s="502">
        <f t="shared" ref="P138:Y138" ca="1" si="242">P136/OFFSET(P136,-1,0)-1</f>
        <v>2.9993408042188641E-2</v>
      </c>
      <c r="Q138" s="502">
        <f t="shared" ca="1" si="242"/>
        <v>0.30830945558739264</v>
      </c>
      <c r="R138" s="502">
        <f t="shared" ca="1" si="242"/>
        <v>-0.15066787412270777</v>
      </c>
      <c r="S138" s="502">
        <f t="shared" ca="1" si="242"/>
        <v>3.4722222222222099E-2</v>
      </c>
      <c r="T138" s="502">
        <f t="shared" ca="1" si="242"/>
        <v>0.18912287875690037</v>
      </c>
      <c r="U138" s="502">
        <f t="shared" ca="1" si="242"/>
        <v>6.3129295189388035E-3</v>
      </c>
      <c r="V138" s="502">
        <f t="shared" ca="1" si="242"/>
        <v>7.3154362416107288E-2</v>
      </c>
      <c r="W138" s="502">
        <f t="shared" ca="1" si="242"/>
        <v>4.7008547008547064E-2</v>
      </c>
      <c r="X138" s="502">
        <f t="shared" ca="1" si="242"/>
        <v>-1.0522623640828455E-3</v>
      </c>
      <c r="Y138" s="502">
        <f t="shared" ca="1" si="242"/>
        <v>1.800041641806982E-2</v>
      </c>
    </row>
    <row r="139" spans="1:27" ht="11.25" customHeight="1">
      <c r="A139" s="760" t="s">
        <v>607</v>
      </c>
      <c r="B139" s="759"/>
      <c r="C139" s="759"/>
      <c r="D139" s="759"/>
      <c r="E139" s="759"/>
      <c r="F139" s="759"/>
      <c r="G139" s="759"/>
      <c r="H139" s="759"/>
      <c r="I139" s="759"/>
      <c r="J139" s="759"/>
      <c r="K139" s="759"/>
      <c r="L139" s="759"/>
    </row>
    <row r="140" spans="1:27">
      <c r="A140" s="759" t="s">
        <v>586</v>
      </c>
      <c r="B140" s="759"/>
      <c r="C140" s="759"/>
      <c r="D140" s="759"/>
      <c r="E140" s="759"/>
      <c r="F140" s="759"/>
      <c r="G140" s="759"/>
      <c r="H140" s="759"/>
      <c r="I140" s="759"/>
      <c r="J140" s="759"/>
      <c r="K140" s="759"/>
      <c r="L140" s="759"/>
    </row>
    <row r="141" spans="1:27" ht="11.25" customHeight="1">
      <c r="A141" s="761" t="s">
        <v>587</v>
      </c>
      <c r="B141" s="761"/>
      <c r="C141" s="761"/>
      <c r="D141" s="761"/>
      <c r="E141" s="761"/>
      <c r="F141" s="761"/>
      <c r="G141" s="761"/>
      <c r="H141" s="761"/>
      <c r="I141" s="761"/>
      <c r="J141" s="761"/>
      <c r="K141" s="761"/>
      <c r="L141" s="761"/>
    </row>
  </sheetData>
  <mergeCells count="32">
    <mergeCell ref="N23:O23"/>
    <mergeCell ref="T10:T12"/>
    <mergeCell ref="U10:U12"/>
    <mergeCell ref="V10:V12"/>
    <mergeCell ref="W10:W12"/>
    <mergeCell ref="N10:O13"/>
    <mergeCell ref="P10:P12"/>
    <mergeCell ref="Q10:Q12"/>
    <mergeCell ref="R10:R12"/>
    <mergeCell ref="S10:S12"/>
    <mergeCell ref="L10:L12"/>
    <mergeCell ref="A5:L5"/>
    <mergeCell ref="A6:L6"/>
    <mergeCell ref="A7:L7"/>
    <mergeCell ref="Y10:Y12"/>
    <mergeCell ref="X10:X12"/>
    <mergeCell ref="A140:L140"/>
    <mergeCell ref="A139:L139"/>
    <mergeCell ref="A141:L141"/>
    <mergeCell ref="A1:L1"/>
    <mergeCell ref="A2:L2"/>
    <mergeCell ref="A3:L3"/>
    <mergeCell ref="A10:B13"/>
    <mergeCell ref="C10:C12"/>
    <mergeCell ref="H10:H12"/>
    <mergeCell ref="I10:I12"/>
    <mergeCell ref="J10:J12"/>
    <mergeCell ref="K10:K12"/>
    <mergeCell ref="D10:D12"/>
    <mergeCell ref="E10:E12"/>
    <mergeCell ref="F10:F12"/>
    <mergeCell ref="G10:G12"/>
  </mergeCells>
  <pageMargins left="0.11811023622047245" right="0.11811023622047245" top="0.11811023622047245" bottom="0.19685039370078741" header="0.51181102362204722" footer="0"/>
  <pageSetup paperSize="9" scale="47" fitToHeight="0" orientation="landscape" r:id="rId1"/>
  <headerFooter alignWithMargins="0">
    <oddFooter>&amp;R&amp;8Page &amp;P of &amp;N</oddFooter>
  </headerFooter>
  <rowBreaks count="1" manualBreakCount="1">
    <brk id="9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41"/>
  <sheetViews>
    <sheetView zoomScaleNormal="100" zoomScaleSheetLayoutView="85" workbookViewId="0">
      <pane ySplit="23" topLeftCell="A126" activePane="bottomLeft" state="frozen"/>
      <selection pane="bottomLeft" sqref="A1:L1"/>
    </sheetView>
  </sheetViews>
  <sheetFormatPr defaultRowHeight="11.25"/>
  <cols>
    <col min="1" max="1" width="26.85546875" style="35" customWidth="1"/>
    <col min="2" max="2" width="3.7109375" style="35" customWidth="1"/>
    <col min="3" max="12" width="11.7109375" style="35" customWidth="1"/>
    <col min="13" max="16384" width="9.140625" style="35"/>
  </cols>
  <sheetData>
    <row r="1" spans="1:12" s="10" customFormat="1" ht="15">
      <c r="A1" s="656" t="s">
        <v>0</v>
      </c>
      <c r="B1" s="656"/>
      <c r="C1" s="656"/>
      <c r="D1" s="656"/>
      <c r="E1" s="656"/>
      <c r="F1" s="656"/>
      <c r="G1" s="656"/>
      <c r="H1" s="656"/>
      <c r="I1" s="656"/>
      <c r="J1" s="656"/>
      <c r="K1" s="656"/>
      <c r="L1" s="656"/>
    </row>
    <row r="2" spans="1:12" s="10" customFormat="1" ht="12.75" customHeight="1">
      <c r="A2" s="683"/>
      <c r="B2" s="683"/>
      <c r="C2" s="683"/>
      <c r="D2" s="683"/>
      <c r="E2" s="683"/>
      <c r="F2" s="683"/>
      <c r="G2" s="683"/>
      <c r="H2" s="683"/>
      <c r="I2" s="683"/>
      <c r="J2" s="683"/>
      <c r="K2" s="683"/>
      <c r="L2" s="683"/>
    </row>
    <row r="3" spans="1:12" s="10" customFormat="1" ht="15">
      <c r="A3" s="762" t="s">
        <v>596</v>
      </c>
      <c r="B3" s="762"/>
      <c r="C3" s="762"/>
      <c r="D3" s="762"/>
      <c r="E3" s="762"/>
      <c r="F3" s="762"/>
      <c r="G3" s="762"/>
      <c r="H3" s="762"/>
      <c r="I3" s="762"/>
      <c r="J3" s="762"/>
      <c r="K3" s="762"/>
      <c r="L3" s="762"/>
    </row>
    <row r="4" spans="1:12" s="475" customFormat="1" ht="15">
      <c r="A4" s="477"/>
      <c r="B4" s="477"/>
      <c r="C4" s="477"/>
      <c r="D4" s="477"/>
      <c r="E4" s="477"/>
      <c r="F4" s="477"/>
      <c r="G4" s="477"/>
      <c r="H4" s="477"/>
      <c r="I4" s="477"/>
      <c r="J4" s="477"/>
      <c r="K4" s="477"/>
      <c r="L4" s="477"/>
    </row>
    <row r="5" spans="1:12" s="475" customFormat="1" ht="25.5" customHeight="1">
      <c r="A5" s="650" t="s">
        <v>651</v>
      </c>
      <c r="B5" s="650"/>
      <c r="C5" s="650"/>
      <c r="D5" s="650"/>
      <c r="E5" s="650"/>
      <c r="F5" s="650"/>
      <c r="G5" s="650"/>
      <c r="H5" s="650"/>
      <c r="I5" s="650"/>
      <c r="J5" s="650"/>
      <c r="K5" s="650"/>
      <c r="L5" s="650"/>
    </row>
    <row r="6" spans="1:12" s="475" customFormat="1" ht="13.5" customHeight="1">
      <c r="A6" s="650" t="s">
        <v>625</v>
      </c>
      <c r="B6" s="650"/>
      <c r="C6" s="650"/>
      <c r="D6" s="650"/>
      <c r="E6" s="650"/>
      <c r="F6" s="650"/>
      <c r="G6" s="650"/>
      <c r="H6" s="650"/>
      <c r="I6" s="650"/>
      <c r="J6" s="650"/>
      <c r="K6" s="650"/>
      <c r="L6" s="650"/>
    </row>
    <row r="7" spans="1:12" s="475" customFormat="1" ht="13.5" customHeight="1">
      <c r="A7" s="650" t="s">
        <v>614</v>
      </c>
      <c r="B7" s="650"/>
      <c r="C7" s="650"/>
      <c r="D7" s="650"/>
      <c r="E7" s="650"/>
      <c r="F7" s="650"/>
      <c r="G7" s="650"/>
      <c r="H7" s="650"/>
      <c r="I7" s="650"/>
      <c r="J7" s="650"/>
      <c r="K7" s="650"/>
      <c r="L7" s="650"/>
    </row>
    <row r="8" spans="1:12" s="475" customFormat="1" ht="13.5" customHeight="1">
      <c r="A8" s="650" t="s">
        <v>615</v>
      </c>
      <c r="B8" s="650"/>
      <c r="C8" s="650"/>
      <c r="D8" s="650"/>
      <c r="E8" s="650"/>
      <c r="F8" s="650"/>
      <c r="G8" s="650"/>
      <c r="H8" s="650"/>
      <c r="I8" s="650"/>
      <c r="J8" s="650"/>
      <c r="K8" s="650"/>
      <c r="L8" s="650"/>
    </row>
    <row r="9" spans="1:12" s="475" customFormat="1" ht="15">
      <c r="A9" s="477"/>
      <c r="B9" s="477"/>
      <c r="C9" s="477"/>
      <c r="D9" s="477"/>
      <c r="E9" s="477"/>
      <c r="F9" s="477"/>
      <c r="G9" s="477"/>
      <c r="H9" s="477"/>
      <c r="I9" s="477"/>
      <c r="J9" s="477"/>
      <c r="K9" s="477"/>
      <c r="L9" s="477"/>
    </row>
    <row r="10" spans="1:12" s="10" customFormat="1" ht="12.75" customHeight="1">
      <c r="A10" s="685"/>
      <c r="B10" s="770"/>
      <c r="C10" s="692" t="s">
        <v>90</v>
      </c>
      <c r="D10" s="663" t="s">
        <v>65</v>
      </c>
      <c r="E10" s="669" t="s">
        <v>54</v>
      </c>
      <c r="F10" s="669" t="s">
        <v>55</v>
      </c>
      <c r="G10" s="669" t="s">
        <v>56</v>
      </c>
      <c r="H10" s="669" t="s">
        <v>69</v>
      </c>
      <c r="I10" s="669" t="s">
        <v>60</v>
      </c>
      <c r="J10" s="669" t="s">
        <v>61</v>
      </c>
      <c r="K10" s="651" t="s">
        <v>63</v>
      </c>
      <c r="L10" s="692" t="s">
        <v>594</v>
      </c>
    </row>
    <row r="11" spans="1:12">
      <c r="A11" s="686"/>
      <c r="B11" s="771"/>
      <c r="C11" s="693"/>
      <c r="D11" s="664"/>
      <c r="E11" s="670"/>
      <c r="F11" s="670"/>
      <c r="G11" s="670"/>
      <c r="H11" s="670"/>
      <c r="I11" s="670"/>
      <c r="J11" s="670"/>
      <c r="K11" s="652"/>
      <c r="L11" s="693"/>
    </row>
    <row r="12" spans="1:12">
      <c r="A12" s="686"/>
      <c r="B12" s="771"/>
      <c r="C12" s="693"/>
      <c r="D12" s="664"/>
      <c r="E12" s="670"/>
      <c r="F12" s="670"/>
      <c r="G12" s="670"/>
      <c r="H12" s="670"/>
      <c r="I12" s="670"/>
      <c r="J12" s="670"/>
      <c r="K12" s="652"/>
      <c r="L12" s="693"/>
    </row>
    <row r="13" spans="1:12" ht="12.75" customHeight="1">
      <c r="A13" s="686"/>
      <c r="B13" s="771"/>
      <c r="C13" s="144" t="s">
        <v>91</v>
      </c>
      <c r="D13" s="141" t="s">
        <v>91</v>
      </c>
      <c r="E13" s="143" t="s">
        <v>91</v>
      </c>
      <c r="F13" s="143" t="s">
        <v>91</v>
      </c>
      <c r="G13" s="143" t="s">
        <v>91</v>
      </c>
      <c r="H13" s="143" t="s">
        <v>91</v>
      </c>
      <c r="I13" s="143" t="s">
        <v>91</v>
      </c>
      <c r="J13" s="143" t="s">
        <v>91</v>
      </c>
      <c r="K13" s="142" t="s">
        <v>91</v>
      </c>
      <c r="L13" s="458" t="s">
        <v>91</v>
      </c>
    </row>
    <row r="14" spans="1:12" ht="12.75" customHeight="1">
      <c r="A14" s="293" t="s">
        <v>41</v>
      </c>
      <c r="B14" s="175" t="s">
        <v>235</v>
      </c>
      <c r="C14" s="180">
        <f t="shared" ref="C14:L14" si="0">AVERAGE(C24:C35)</f>
        <v>28.566666666666666</v>
      </c>
      <c r="D14" s="181">
        <f t="shared" si="0"/>
        <v>29.066666666666674</v>
      </c>
      <c r="E14" s="181">
        <f t="shared" si="0"/>
        <v>18.741666666666667</v>
      </c>
      <c r="F14" s="181">
        <f t="shared" si="0"/>
        <v>104.06666666666666</v>
      </c>
      <c r="G14" s="181">
        <f t="shared" si="0"/>
        <v>17.725000000000001</v>
      </c>
      <c r="H14" s="181">
        <f t="shared" si="0"/>
        <v>18.625000000000004</v>
      </c>
      <c r="I14" s="181">
        <f t="shared" si="0"/>
        <v>45.574999999999996</v>
      </c>
      <c r="J14" s="181">
        <f t="shared" si="0"/>
        <v>57.366666666666667</v>
      </c>
      <c r="K14" s="181">
        <f t="shared" si="0"/>
        <v>215.70833333333337</v>
      </c>
      <c r="L14" s="180">
        <f t="shared" si="0"/>
        <v>25.266666666666669</v>
      </c>
    </row>
    <row r="15" spans="1:12" ht="12.75" customHeight="1">
      <c r="A15" s="294" t="s">
        <v>42</v>
      </c>
      <c r="B15" s="34" t="s">
        <v>235</v>
      </c>
      <c r="C15" s="36">
        <f t="shared" ref="C15:L15" si="1">AVERAGE(C36:C47)</f>
        <v>26.791666666666661</v>
      </c>
      <c r="D15" s="37">
        <f t="shared" si="1"/>
        <v>32.69166666666667</v>
      </c>
      <c r="E15" s="37">
        <f t="shared" si="1"/>
        <v>19.208333333333332</v>
      </c>
      <c r="F15" s="37">
        <f t="shared" si="1"/>
        <v>89.13333333333334</v>
      </c>
      <c r="G15" s="37">
        <f t="shared" si="1"/>
        <v>18.875</v>
      </c>
      <c r="H15" s="37">
        <f t="shared" si="1"/>
        <v>17.808333333333334</v>
      </c>
      <c r="I15" s="37">
        <f t="shared" si="1"/>
        <v>37.35</v>
      </c>
      <c r="J15" s="37">
        <f t="shared" si="1"/>
        <v>20.825000000000003</v>
      </c>
      <c r="K15" s="37">
        <f t="shared" si="1"/>
        <v>239.20000000000005</v>
      </c>
      <c r="L15" s="45">
        <f t="shared" si="1"/>
        <v>24.966666666666665</v>
      </c>
    </row>
    <row r="16" spans="1:12" ht="12.75" customHeight="1">
      <c r="A16" s="294" t="s">
        <v>43</v>
      </c>
      <c r="B16" s="34" t="s">
        <v>235</v>
      </c>
      <c r="C16" s="36">
        <f t="shared" ref="C16:L16" si="2">AVERAGE(C48:C59)</f>
        <v>23.966666666666669</v>
      </c>
      <c r="D16" s="37">
        <f t="shared" si="2"/>
        <v>30.683333333333337</v>
      </c>
      <c r="E16" s="37">
        <f t="shared" si="2"/>
        <v>19.75</v>
      </c>
      <c r="F16" s="37">
        <f t="shared" si="2"/>
        <v>93.441666666666663</v>
      </c>
      <c r="G16" s="37">
        <f t="shared" si="2"/>
        <v>17.25</v>
      </c>
      <c r="H16" s="37">
        <f t="shared" si="2"/>
        <v>15.666666666666666</v>
      </c>
      <c r="I16" s="37">
        <f t="shared" si="2"/>
        <v>37.725000000000001</v>
      </c>
      <c r="J16" s="37">
        <f t="shared" si="2"/>
        <v>15.58333333333333</v>
      </c>
      <c r="K16" s="37">
        <f t="shared" si="2"/>
        <v>240.85</v>
      </c>
      <c r="L16" s="45">
        <f t="shared" si="2"/>
        <v>23.383333333333336</v>
      </c>
    </row>
    <row r="17" spans="1:12" ht="12.75" customHeight="1">
      <c r="A17" s="294" t="s">
        <v>44</v>
      </c>
      <c r="B17" s="34" t="s">
        <v>235</v>
      </c>
      <c r="C17" s="36">
        <f t="shared" ref="C17:L17" si="3">AVERAGE(C60:C71)</f>
        <v>23.116666666666671</v>
      </c>
      <c r="D17" s="37">
        <f t="shared" si="3"/>
        <v>32.866666666666667</v>
      </c>
      <c r="E17" s="37">
        <f t="shared" si="3"/>
        <v>19.766666666666669</v>
      </c>
      <c r="F17" s="37">
        <f t="shared" si="3"/>
        <v>128.9</v>
      </c>
      <c r="G17" s="37">
        <f t="shared" si="3"/>
        <v>16.724999999999998</v>
      </c>
      <c r="H17" s="37">
        <f t="shared" si="3"/>
        <v>14.966666666666667</v>
      </c>
      <c r="I17" s="37">
        <f t="shared" si="3"/>
        <v>54.708333333333336</v>
      </c>
      <c r="J17" s="37">
        <f t="shared" si="3"/>
        <v>15.924999999999999</v>
      </c>
      <c r="K17" s="37">
        <f t="shared" si="3"/>
        <v>231.2583333333333</v>
      </c>
      <c r="L17" s="45">
        <f t="shared" si="3"/>
        <v>22.758333333333329</v>
      </c>
    </row>
    <row r="18" spans="1:12" ht="12.75" customHeight="1">
      <c r="A18" s="294" t="s">
        <v>171</v>
      </c>
      <c r="B18" s="34" t="s">
        <v>235</v>
      </c>
      <c r="C18" s="36">
        <f>AVERAGE(C72:C83)</f>
        <v>22.908333333333331</v>
      </c>
      <c r="D18" s="37">
        <f t="shared" ref="D18:K18" si="4">AVERAGE(D72:D83)</f>
        <v>34.125</v>
      </c>
      <c r="E18" s="37">
        <f t="shared" si="4"/>
        <v>19.775000000000002</v>
      </c>
      <c r="F18" s="37">
        <f t="shared" si="4"/>
        <v>136.04166666666666</v>
      </c>
      <c r="G18" s="37">
        <f t="shared" si="4"/>
        <v>19.683333333333334</v>
      </c>
      <c r="H18" s="37">
        <f t="shared" si="4"/>
        <v>15.375</v>
      </c>
      <c r="I18" s="37">
        <f t="shared" si="4"/>
        <v>43.375</v>
      </c>
      <c r="J18" s="37">
        <f t="shared" si="4"/>
        <v>16.341666666666665</v>
      </c>
      <c r="K18" s="37">
        <f t="shared" si="4"/>
        <v>259.11666666666673</v>
      </c>
      <c r="L18" s="45">
        <f>AVERAGE(L72:L83)</f>
        <v>22.799999999999997</v>
      </c>
    </row>
    <row r="19" spans="1:12" ht="12.75" customHeight="1">
      <c r="A19" s="294" t="s">
        <v>214</v>
      </c>
      <c r="B19" s="34" t="s">
        <v>235</v>
      </c>
      <c r="C19" s="36">
        <f>AVERAGE(C84:C95)</f>
        <v>25.083333333333332</v>
      </c>
      <c r="D19" s="37">
        <f t="shared" ref="D19:L19" si="5">AVERAGE(D84:D95)</f>
        <v>39.650000000000006</v>
      </c>
      <c r="E19" s="37">
        <f t="shared" si="5"/>
        <v>22.758333333333329</v>
      </c>
      <c r="F19" s="37">
        <f t="shared" si="5"/>
        <v>121.92500000000001</v>
      </c>
      <c r="G19" s="37">
        <f t="shared" si="5"/>
        <v>20.55</v>
      </c>
      <c r="H19" s="37">
        <f t="shared" si="5"/>
        <v>16.383333333333336</v>
      </c>
      <c r="I19" s="37">
        <f t="shared" si="5"/>
        <v>43.916666666666664</v>
      </c>
      <c r="J19" s="37">
        <f t="shared" si="5"/>
        <v>34.016666666666666</v>
      </c>
      <c r="K19" s="37">
        <f t="shared" si="5"/>
        <v>228.375</v>
      </c>
      <c r="L19" s="45">
        <f t="shared" si="5"/>
        <v>24.091666666666669</v>
      </c>
    </row>
    <row r="20" spans="1:12" ht="12.75" customHeight="1">
      <c r="A20" s="294" t="s">
        <v>288</v>
      </c>
      <c r="B20" s="34" t="s">
        <v>235</v>
      </c>
      <c r="C20" s="36">
        <f>AVERAGE(C96:C107)</f>
        <v>24.275000000000002</v>
      </c>
      <c r="D20" s="37">
        <f t="shared" ref="D20:K20" si="6">AVERAGE(D96:D107)</f>
        <v>43.666666666666664</v>
      </c>
      <c r="E20" s="37">
        <f t="shared" si="6"/>
        <v>21.958333333333339</v>
      </c>
      <c r="F20" s="37">
        <f t="shared" si="6"/>
        <v>126.85833333333333</v>
      </c>
      <c r="G20" s="37">
        <f t="shared" si="6"/>
        <v>19.7</v>
      </c>
      <c r="H20" s="37">
        <f t="shared" si="6"/>
        <v>16.850000000000001</v>
      </c>
      <c r="I20" s="37">
        <f t="shared" si="6"/>
        <v>34.041666666666664</v>
      </c>
      <c r="J20" s="37">
        <f t="shared" si="6"/>
        <v>57.758333333333333</v>
      </c>
      <c r="K20" s="37">
        <f t="shared" si="6"/>
        <v>226.95000000000002</v>
      </c>
      <c r="L20" s="45">
        <f>AVERAGE(L96:L107)</f>
        <v>24.016666666666666</v>
      </c>
    </row>
    <row r="21" spans="1:12" s="478" customFormat="1" ht="12.75" customHeight="1">
      <c r="A21" s="532" t="s">
        <v>635</v>
      </c>
      <c r="B21" s="483" t="s">
        <v>235</v>
      </c>
      <c r="C21" s="36">
        <f>AVERAGE(C108:C119)</f>
        <v>24.05</v>
      </c>
      <c r="D21" s="37">
        <f t="shared" ref="D21:K21" si="7">AVERAGE(D108:D119)</f>
        <v>63.55833333333333</v>
      </c>
      <c r="E21" s="37">
        <f t="shared" si="7"/>
        <v>21.116666666666667</v>
      </c>
      <c r="F21" s="37">
        <f t="shared" si="7"/>
        <v>133.24166666666667</v>
      </c>
      <c r="G21" s="37">
        <f t="shared" si="7"/>
        <v>20.041666666666664</v>
      </c>
      <c r="H21" s="37">
        <f t="shared" si="7"/>
        <v>18.041666666666668</v>
      </c>
      <c r="I21" s="37">
        <f t="shared" si="7"/>
        <v>53.400000000000006</v>
      </c>
      <c r="J21" s="37">
        <f t="shared" si="7"/>
        <v>57.533333333333339</v>
      </c>
      <c r="K21" s="37">
        <f t="shared" si="7"/>
        <v>241.74166666666667</v>
      </c>
      <c r="L21" s="484">
        <f>AVERAGE(L108:L119)</f>
        <v>25.291666666666668</v>
      </c>
    </row>
    <row r="22" spans="1:12" s="478" customFormat="1" ht="12.75" customHeight="1">
      <c r="A22" s="617" t="s">
        <v>705</v>
      </c>
      <c r="B22" s="483" t="s">
        <v>235</v>
      </c>
      <c r="C22" s="36">
        <f t="shared" ref="C22:L22" si="8">AVERAGE(C120:C131)</f>
        <v>26.725000000000005</v>
      </c>
      <c r="D22" s="37">
        <f t="shared" si="8"/>
        <v>68.083333333333329</v>
      </c>
      <c r="E22" s="37">
        <f t="shared" si="8"/>
        <v>23.083333333333332</v>
      </c>
      <c r="F22" s="37">
        <f t="shared" si="8"/>
        <v>124.39999999999999</v>
      </c>
      <c r="G22" s="37">
        <f t="shared" si="8"/>
        <v>24.966666666666669</v>
      </c>
      <c r="H22" s="37">
        <f t="shared" si="8"/>
        <v>20.233333333333334</v>
      </c>
      <c r="I22" s="37">
        <f t="shared" si="8"/>
        <v>71.75</v>
      </c>
      <c r="J22" s="37">
        <f t="shared" si="8"/>
        <v>60.4</v>
      </c>
      <c r="K22" s="37">
        <f t="shared" si="8"/>
        <v>275.10833333333335</v>
      </c>
      <c r="L22" s="484">
        <f t="shared" si="8"/>
        <v>28.891666666666669</v>
      </c>
    </row>
    <row r="23" spans="1:12" ht="12.75" customHeight="1">
      <c r="A23" s="39"/>
      <c r="B23" s="50"/>
      <c r="C23" s="40"/>
      <c r="D23" s="41"/>
      <c r="E23" s="41"/>
      <c r="F23" s="41"/>
      <c r="G23" s="41"/>
      <c r="H23" s="41"/>
      <c r="I23" s="41"/>
      <c r="J23" s="41"/>
      <c r="K23" s="41"/>
      <c r="L23" s="40"/>
    </row>
    <row r="24" spans="1:12" ht="12.75" customHeight="1">
      <c r="A24" s="184">
        <v>40360</v>
      </c>
      <c r="B24" s="175"/>
      <c r="C24" s="297">
        <v>29.9</v>
      </c>
      <c r="D24" s="298">
        <v>31.4</v>
      </c>
      <c r="E24" s="298">
        <v>22</v>
      </c>
      <c r="F24" s="298">
        <v>111.5</v>
      </c>
      <c r="G24" s="298">
        <v>15.9</v>
      </c>
      <c r="H24" s="298">
        <v>18.100000000000001</v>
      </c>
      <c r="I24" s="298">
        <v>43.7</v>
      </c>
      <c r="J24" s="298">
        <v>56.9</v>
      </c>
      <c r="K24" s="298">
        <v>218.3</v>
      </c>
      <c r="L24" s="396">
        <v>26.8</v>
      </c>
    </row>
    <row r="25" spans="1:12" ht="12.75" customHeight="1">
      <c r="A25" s="43">
        <v>40391</v>
      </c>
      <c r="B25" s="34"/>
      <c r="C25" s="36">
        <v>29.6</v>
      </c>
      <c r="D25" s="37">
        <v>28.1</v>
      </c>
      <c r="E25" s="37">
        <v>20.399999999999999</v>
      </c>
      <c r="F25" s="37">
        <v>120.5</v>
      </c>
      <c r="G25" s="37">
        <v>17.3</v>
      </c>
      <c r="H25" s="37">
        <v>17.5</v>
      </c>
      <c r="I25" s="37">
        <v>56.1</v>
      </c>
      <c r="J25" s="37">
        <v>57</v>
      </c>
      <c r="K25" s="37">
        <v>226.2</v>
      </c>
      <c r="L25" s="45">
        <v>26.3</v>
      </c>
    </row>
    <row r="26" spans="1:12" ht="12.75" customHeight="1">
      <c r="A26" s="43">
        <v>40422</v>
      </c>
      <c r="B26" s="34"/>
      <c r="C26" s="36">
        <v>29.4</v>
      </c>
      <c r="D26" s="37">
        <v>27.1</v>
      </c>
      <c r="E26" s="37">
        <v>19.899999999999999</v>
      </c>
      <c r="F26" s="37">
        <v>119.4</v>
      </c>
      <c r="G26" s="37">
        <v>19.100000000000001</v>
      </c>
      <c r="H26" s="37">
        <v>20.2</v>
      </c>
      <c r="I26" s="37">
        <v>35.4</v>
      </c>
      <c r="J26" s="37">
        <v>60.4</v>
      </c>
      <c r="K26" s="37">
        <v>207.2</v>
      </c>
      <c r="L26" s="45">
        <v>26.3</v>
      </c>
    </row>
    <row r="27" spans="1:12" ht="12.75" customHeight="1">
      <c r="A27" s="43">
        <v>40452</v>
      </c>
      <c r="B27" s="34"/>
      <c r="C27" s="36">
        <v>29.1</v>
      </c>
      <c r="D27" s="37">
        <v>24.3</v>
      </c>
      <c r="E27" s="37">
        <v>19.8</v>
      </c>
      <c r="F27" s="37">
        <v>110.2</v>
      </c>
      <c r="G27" s="37">
        <v>16.600000000000001</v>
      </c>
      <c r="H27" s="37">
        <v>18.5</v>
      </c>
      <c r="I27" s="37">
        <v>47.3</v>
      </c>
      <c r="J27" s="37">
        <v>61.6</v>
      </c>
      <c r="K27" s="37">
        <v>212.8</v>
      </c>
      <c r="L27" s="45">
        <v>25.4</v>
      </c>
    </row>
    <row r="28" spans="1:12" ht="12.75" customHeight="1">
      <c r="A28" s="43">
        <v>40483</v>
      </c>
      <c r="B28" s="34"/>
      <c r="C28" s="36">
        <v>29.6</v>
      </c>
      <c r="D28" s="37">
        <v>32.6</v>
      </c>
      <c r="E28" s="37">
        <v>16.899999999999999</v>
      </c>
      <c r="F28" s="37">
        <v>113.3</v>
      </c>
      <c r="G28" s="37">
        <v>21.1</v>
      </c>
      <c r="H28" s="37">
        <v>18.100000000000001</v>
      </c>
      <c r="I28" s="37">
        <v>56.7</v>
      </c>
      <c r="J28" s="37">
        <v>69.099999999999994</v>
      </c>
      <c r="K28" s="37">
        <v>200.3</v>
      </c>
      <c r="L28" s="45">
        <v>25</v>
      </c>
    </row>
    <row r="29" spans="1:12" ht="12.75" customHeight="1">
      <c r="A29" s="43">
        <v>40513</v>
      </c>
      <c r="B29" s="34"/>
      <c r="C29" s="36">
        <v>27.5</v>
      </c>
      <c r="D29" s="37">
        <v>32.299999999999997</v>
      </c>
      <c r="E29" s="37">
        <v>15.3</v>
      </c>
      <c r="F29" s="37">
        <v>105.4</v>
      </c>
      <c r="G29" s="37">
        <v>17.7</v>
      </c>
      <c r="H29" s="37">
        <v>18</v>
      </c>
      <c r="I29" s="37">
        <v>51.8</v>
      </c>
      <c r="J29" s="37">
        <v>67.5</v>
      </c>
      <c r="K29" s="37">
        <v>235.2</v>
      </c>
      <c r="L29" s="45">
        <v>24.6</v>
      </c>
    </row>
    <row r="30" spans="1:12" ht="12.75" customHeight="1">
      <c r="A30" s="43">
        <v>40544</v>
      </c>
      <c r="B30" s="34"/>
      <c r="C30" s="36">
        <v>27.3</v>
      </c>
      <c r="D30" s="37">
        <v>34.1</v>
      </c>
      <c r="E30" s="37">
        <v>18.100000000000001</v>
      </c>
      <c r="F30" s="37">
        <v>114.7</v>
      </c>
      <c r="G30" s="37">
        <v>15.9</v>
      </c>
      <c r="H30" s="37">
        <v>18.8</v>
      </c>
      <c r="I30" s="37">
        <v>51.7</v>
      </c>
      <c r="J30" s="37">
        <v>61.6</v>
      </c>
      <c r="K30" s="37">
        <v>237.5</v>
      </c>
      <c r="L30" s="45">
        <v>25.7</v>
      </c>
    </row>
    <row r="31" spans="1:12" ht="12.75" customHeight="1">
      <c r="A31" s="43">
        <v>40575</v>
      </c>
      <c r="B31" s="34"/>
      <c r="C31" s="36">
        <v>28.9</v>
      </c>
      <c r="D31" s="37">
        <v>25.8</v>
      </c>
      <c r="E31" s="37">
        <v>17.600000000000001</v>
      </c>
      <c r="F31" s="37">
        <v>103.9</v>
      </c>
      <c r="G31" s="37">
        <v>17.5</v>
      </c>
      <c r="H31" s="37">
        <v>17.5</v>
      </c>
      <c r="I31" s="37">
        <v>40.4</v>
      </c>
      <c r="J31" s="37">
        <v>55.9</v>
      </c>
      <c r="K31" s="37">
        <v>234.6</v>
      </c>
      <c r="L31" s="45">
        <v>24.4</v>
      </c>
    </row>
    <row r="32" spans="1:12" ht="12.75" customHeight="1">
      <c r="A32" s="43">
        <v>40603</v>
      </c>
      <c r="B32" s="34"/>
      <c r="C32" s="36">
        <v>29.2</v>
      </c>
      <c r="D32" s="37">
        <v>30.5</v>
      </c>
      <c r="E32" s="37">
        <v>17.600000000000001</v>
      </c>
      <c r="F32" s="37">
        <v>91.7</v>
      </c>
      <c r="G32" s="37">
        <v>18.7</v>
      </c>
      <c r="H32" s="37">
        <v>17.899999999999999</v>
      </c>
      <c r="I32" s="37">
        <v>42.4</v>
      </c>
      <c r="J32" s="37">
        <v>60.5</v>
      </c>
      <c r="K32" s="37">
        <v>217.2</v>
      </c>
      <c r="L32" s="45">
        <v>24.5</v>
      </c>
    </row>
    <row r="33" spans="1:12" ht="12.75" customHeight="1">
      <c r="A33" s="43">
        <v>40634</v>
      </c>
      <c r="B33" s="34"/>
      <c r="C33" s="36">
        <v>27.2</v>
      </c>
      <c r="D33" s="37">
        <v>28.9</v>
      </c>
      <c r="E33" s="37">
        <v>18.8</v>
      </c>
      <c r="F33" s="37">
        <v>80.7</v>
      </c>
      <c r="G33" s="37">
        <v>17.2</v>
      </c>
      <c r="H33" s="37">
        <v>20.5</v>
      </c>
      <c r="I33" s="37">
        <v>41.3</v>
      </c>
      <c r="J33" s="37">
        <v>55.5</v>
      </c>
      <c r="K33" s="37">
        <v>175.5</v>
      </c>
      <c r="L33" s="45">
        <v>24.5</v>
      </c>
    </row>
    <row r="34" spans="1:12" ht="12.75" customHeight="1">
      <c r="A34" s="43">
        <v>40664</v>
      </c>
      <c r="B34" s="34"/>
      <c r="C34" s="36">
        <v>28.1</v>
      </c>
      <c r="D34" s="37">
        <v>32.1</v>
      </c>
      <c r="E34" s="37">
        <v>18.2</v>
      </c>
      <c r="F34" s="37">
        <v>76.3</v>
      </c>
      <c r="G34" s="37">
        <v>17.899999999999999</v>
      </c>
      <c r="H34" s="37">
        <v>19.600000000000001</v>
      </c>
      <c r="I34" s="37">
        <v>34.700000000000003</v>
      </c>
      <c r="J34" s="37">
        <v>45</v>
      </c>
      <c r="K34" s="37">
        <v>222.3</v>
      </c>
      <c r="L34" s="45">
        <v>25.1</v>
      </c>
    </row>
    <row r="35" spans="1:12" ht="12.75" customHeight="1">
      <c r="A35" s="43">
        <v>40695</v>
      </c>
      <c r="B35" s="34"/>
      <c r="C35" s="36">
        <v>27</v>
      </c>
      <c r="D35" s="37">
        <v>21.6</v>
      </c>
      <c r="E35" s="37">
        <v>20.3</v>
      </c>
      <c r="F35" s="37">
        <v>101.2</v>
      </c>
      <c r="G35" s="37">
        <v>17.8</v>
      </c>
      <c r="H35" s="37">
        <v>18.8</v>
      </c>
      <c r="I35" s="37">
        <v>45.4</v>
      </c>
      <c r="J35" s="37">
        <v>37.4</v>
      </c>
      <c r="K35" s="37">
        <v>201.4</v>
      </c>
      <c r="L35" s="45">
        <v>24.6</v>
      </c>
    </row>
    <row r="36" spans="1:12" ht="12.75" customHeight="1">
      <c r="A36" s="43">
        <v>40725</v>
      </c>
      <c r="B36" s="34"/>
      <c r="C36" s="36">
        <v>28.5</v>
      </c>
      <c r="D36" s="37">
        <v>23.2</v>
      </c>
      <c r="E36" s="37">
        <v>21.1</v>
      </c>
      <c r="F36" s="37">
        <v>70.2</v>
      </c>
      <c r="G36" s="37">
        <v>17.7</v>
      </c>
      <c r="H36" s="37">
        <v>17.899999999999999</v>
      </c>
      <c r="I36" s="37">
        <v>39.5</v>
      </c>
      <c r="J36" s="37">
        <v>33.799999999999997</v>
      </c>
      <c r="K36" s="37">
        <v>238</v>
      </c>
      <c r="L36" s="45">
        <v>25.3</v>
      </c>
    </row>
    <row r="37" spans="1:12" ht="12.75" customHeight="1">
      <c r="A37" s="43">
        <v>40756</v>
      </c>
      <c r="B37" s="34"/>
      <c r="C37" s="36">
        <v>28.6</v>
      </c>
      <c r="D37" s="37">
        <v>34</v>
      </c>
      <c r="E37" s="37">
        <v>21.2</v>
      </c>
      <c r="F37" s="37">
        <v>109.6</v>
      </c>
      <c r="G37" s="37">
        <v>19.100000000000001</v>
      </c>
      <c r="H37" s="37">
        <v>19</v>
      </c>
      <c r="I37" s="37">
        <v>36.299999999999997</v>
      </c>
      <c r="J37" s="37">
        <v>31.6</v>
      </c>
      <c r="K37" s="37">
        <v>246.2</v>
      </c>
      <c r="L37" s="45">
        <v>26.6</v>
      </c>
    </row>
    <row r="38" spans="1:12" ht="12.75" customHeight="1">
      <c r="A38" s="43">
        <v>40787</v>
      </c>
      <c r="B38" s="34"/>
      <c r="C38" s="36">
        <v>24.9</v>
      </c>
      <c r="D38" s="37">
        <v>34.799999999999997</v>
      </c>
      <c r="E38" s="37">
        <v>20.399999999999999</v>
      </c>
      <c r="F38" s="37">
        <v>78.8</v>
      </c>
      <c r="G38" s="37">
        <v>21.9</v>
      </c>
      <c r="H38" s="37">
        <v>16.7</v>
      </c>
      <c r="I38" s="37">
        <v>36</v>
      </c>
      <c r="J38" s="37">
        <v>23.5</v>
      </c>
      <c r="K38" s="37">
        <v>249.1</v>
      </c>
      <c r="L38" s="45">
        <v>25.7</v>
      </c>
    </row>
    <row r="39" spans="1:12" ht="12.75" customHeight="1">
      <c r="A39" s="43">
        <v>40817</v>
      </c>
      <c r="B39" s="34"/>
      <c r="C39" s="36">
        <v>23.7</v>
      </c>
      <c r="D39" s="37">
        <v>39.1</v>
      </c>
      <c r="E39" s="37">
        <v>18</v>
      </c>
      <c r="F39" s="37">
        <v>75.7</v>
      </c>
      <c r="G39" s="37">
        <v>19.3</v>
      </c>
      <c r="H39" s="37">
        <v>17.2</v>
      </c>
      <c r="I39" s="37">
        <v>40.200000000000003</v>
      </c>
      <c r="J39" s="37">
        <v>23.5</v>
      </c>
      <c r="K39" s="37">
        <v>257.2</v>
      </c>
      <c r="L39" s="45">
        <v>25.2</v>
      </c>
    </row>
    <row r="40" spans="1:12" ht="12.75" customHeight="1">
      <c r="A40" s="43">
        <v>40848</v>
      </c>
      <c r="B40" s="34"/>
      <c r="C40" s="36">
        <v>27.3</v>
      </c>
      <c r="D40" s="37">
        <v>36.9</v>
      </c>
      <c r="E40" s="37">
        <v>17.399999999999999</v>
      </c>
      <c r="F40" s="37">
        <v>96.7</v>
      </c>
      <c r="G40" s="37">
        <v>22.2</v>
      </c>
      <c r="H40" s="37">
        <v>16.600000000000001</v>
      </c>
      <c r="I40" s="37">
        <v>42.9</v>
      </c>
      <c r="J40" s="37">
        <v>23.9</v>
      </c>
      <c r="K40" s="37">
        <v>244.4</v>
      </c>
      <c r="L40" s="45">
        <v>24.8</v>
      </c>
    </row>
    <row r="41" spans="1:12" ht="12.75" customHeight="1">
      <c r="A41" s="43">
        <v>40878</v>
      </c>
      <c r="B41" s="34"/>
      <c r="C41" s="36">
        <v>25.3</v>
      </c>
      <c r="D41" s="37">
        <v>34.200000000000003</v>
      </c>
      <c r="E41" s="37">
        <v>19.5</v>
      </c>
      <c r="F41" s="37">
        <v>87.2</v>
      </c>
      <c r="G41" s="37">
        <v>20</v>
      </c>
      <c r="H41" s="37">
        <v>18.2</v>
      </c>
      <c r="I41" s="37">
        <v>34.6</v>
      </c>
      <c r="J41" s="37">
        <v>24.3</v>
      </c>
      <c r="K41" s="37">
        <v>266.60000000000002</v>
      </c>
      <c r="L41" s="45">
        <v>26.2</v>
      </c>
    </row>
    <row r="42" spans="1:12" ht="12.75" customHeight="1">
      <c r="A42" s="43">
        <v>40909</v>
      </c>
      <c r="B42" s="34"/>
      <c r="C42" s="36">
        <v>25.1</v>
      </c>
      <c r="D42" s="37">
        <v>30.3</v>
      </c>
      <c r="E42" s="37">
        <v>18.100000000000001</v>
      </c>
      <c r="F42" s="37">
        <v>96.3</v>
      </c>
      <c r="G42" s="37">
        <v>15.6</v>
      </c>
      <c r="H42" s="37">
        <v>20.7</v>
      </c>
      <c r="I42" s="37">
        <v>27.8</v>
      </c>
      <c r="J42" s="37">
        <v>14.1</v>
      </c>
      <c r="K42" s="37">
        <v>219.9</v>
      </c>
      <c r="L42" s="45">
        <v>24.6</v>
      </c>
    </row>
    <row r="43" spans="1:12" ht="12.75" customHeight="1">
      <c r="A43" s="43">
        <v>40940</v>
      </c>
      <c r="B43" s="34"/>
      <c r="C43" s="36">
        <v>28.3</v>
      </c>
      <c r="D43" s="37">
        <v>22.5</v>
      </c>
      <c r="E43" s="37">
        <v>17.5</v>
      </c>
      <c r="F43" s="37">
        <v>110.6</v>
      </c>
      <c r="G43" s="37">
        <v>18</v>
      </c>
      <c r="H43" s="37">
        <v>16.899999999999999</v>
      </c>
      <c r="I43" s="37">
        <v>44.2</v>
      </c>
      <c r="J43" s="37">
        <v>14.3</v>
      </c>
      <c r="K43" s="37">
        <v>210.2</v>
      </c>
      <c r="L43" s="45">
        <v>22.8</v>
      </c>
    </row>
    <row r="44" spans="1:12" ht="12.75" customHeight="1">
      <c r="A44" s="43">
        <v>40969</v>
      </c>
      <c r="B44" s="34"/>
      <c r="C44" s="36">
        <v>27.2</v>
      </c>
      <c r="D44" s="37">
        <v>36</v>
      </c>
      <c r="E44" s="37">
        <v>17.100000000000001</v>
      </c>
      <c r="F44" s="37">
        <v>102.2</v>
      </c>
      <c r="G44" s="37">
        <v>16.399999999999999</v>
      </c>
      <c r="H44" s="37">
        <v>16</v>
      </c>
      <c r="I44" s="37">
        <v>30.8</v>
      </c>
      <c r="J44" s="37">
        <v>14.8</v>
      </c>
      <c r="K44" s="37">
        <v>219.6</v>
      </c>
      <c r="L44" s="45">
        <v>22.6</v>
      </c>
    </row>
    <row r="45" spans="1:12" ht="12.75" customHeight="1">
      <c r="A45" s="43">
        <v>41000</v>
      </c>
      <c r="B45" s="34"/>
      <c r="C45" s="36">
        <v>29.3</v>
      </c>
      <c r="D45" s="37">
        <v>28.8</v>
      </c>
      <c r="E45" s="37">
        <v>19.5</v>
      </c>
      <c r="F45" s="37">
        <v>88.3</v>
      </c>
      <c r="G45" s="37">
        <v>20.7</v>
      </c>
      <c r="H45" s="37">
        <v>19</v>
      </c>
      <c r="I45" s="37">
        <v>37.9</v>
      </c>
      <c r="J45" s="37">
        <v>15</v>
      </c>
      <c r="K45" s="37">
        <v>224.8</v>
      </c>
      <c r="L45" s="45">
        <v>25.2</v>
      </c>
    </row>
    <row r="46" spans="1:12" ht="12.75" customHeight="1">
      <c r="A46" s="43">
        <v>41030</v>
      </c>
      <c r="B46" s="34"/>
      <c r="C46" s="36">
        <v>27.9</v>
      </c>
      <c r="D46" s="37">
        <v>38.799999999999997</v>
      </c>
      <c r="E46" s="37">
        <v>20.399999999999999</v>
      </c>
      <c r="F46" s="37">
        <v>81.099999999999994</v>
      </c>
      <c r="G46" s="37">
        <v>19</v>
      </c>
      <c r="H46" s="37">
        <v>17.7</v>
      </c>
      <c r="I46" s="37">
        <v>48.6</v>
      </c>
      <c r="J46" s="37">
        <v>15.5</v>
      </c>
      <c r="K46" s="37">
        <v>229.9</v>
      </c>
      <c r="L46" s="45">
        <v>25.4</v>
      </c>
    </row>
    <row r="47" spans="1:12" ht="12.75" customHeight="1">
      <c r="A47" s="43">
        <v>41061</v>
      </c>
      <c r="B47" s="34"/>
      <c r="C47" s="36">
        <v>25.4</v>
      </c>
      <c r="D47" s="37">
        <v>33.700000000000003</v>
      </c>
      <c r="E47" s="37">
        <v>20.3</v>
      </c>
      <c r="F47" s="37">
        <v>72.900000000000006</v>
      </c>
      <c r="G47" s="37">
        <v>16.600000000000001</v>
      </c>
      <c r="H47" s="37">
        <v>17.8</v>
      </c>
      <c r="I47" s="37">
        <v>29.4</v>
      </c>
      <c r="J47" s="37">
        <v>15.6</v>
      </c>
      <c r="K47" s="37">
        <v>264.5</v>
      </c>
      <c r="L47" s="45">
        <v>25.2</v>
      </c>
    </row>
    <row r="48" spans="1:12" ht="12.75" customHeight="1">
      <c r="A48" s="43">
        <v>41091</v>
      </c>
      <c r="B48" s="34"/>
      <c r="C48" s="36">
        <v>26.7</v>
      </c>
      <c r="D48" s="37">
        <v>31</v>
      </c>
      <c r="E48" s="37">
        <v>19.399999999999999</v>
      </c>
      <c r="F48" s="37">
        <v>88.8</v>
      </c>
      <c r="G48" s="37">
        <v>16.899999999999999</v>
      </c>
      <c r="H48" s="37">
        <v>16.5</v>
      </c>
      <c r="I48" s="37">
        <v>37.4</v>
      </c>
      <c r="J48" s="37">
        <v>15.4</v>
      </c>
      <c r="K48" s="37">
        <v>259.2</v>
      </c>
      <c r="L48" s="45">
        <v>24.2</v>
      </c>
    </row>
    <row r="49" spans="1:12" ht="12.75" customHeight="1">
      <c r="A49" s="43">
        <v>41122</v>
      </c>
      <c r="B49" s="34"/>
      <c r="C49" s="36">
        <v>26.7</v>
      </c>
      <c r="D49" s="37">
        <v>26.2</v>
      </c>
      <c r="E49" s="37">
        <v>19.7</v>
      </c>
      <c r="F49" s="37">
        <v>108.9</v>
      </c>
      <c r="G49" s="37">
        <v>16.7</v>
      </c>
      <c r="H49" s="37">
        <v>15.8</v>
      </c>
      <c r="I49" s="37">
        <v>26.4</v>
      </c>
      <c r="J49" s="37">
        <v>15.7</v>
      </c>
      <c r="K49" s="37">
        <v>278.3</v>
      </c>
      <c r="L49" s="45">
        <v>23.9</v>
      </c>
    </row>
    <row r="50" spans="1:12" ht="12.75" customHeight="1">
      <c r="A50" s="43">
        <v>41153</v>
      </c>
      <c r="B50" s="34"/>
      <c r="C50" s="36">
        <v>30.1</v>
      </c>
      <c r="D50" s="37">
        <v>32.700000000000003</v>
      </c>
      <c r="E50" s="37">
        <v>20</v>
      </c>
      <c r="F50" s="37">
        <v>149.19999999999999</v>
      </c>
      <c r="G50" s="37">
        <v>16.899999999999999</v>
      </c>
      <c r="H50" s="37">
        <v>16</v>
      </c>
      <c r="I50" s="37">
        <v>32.200000000000003</v>
      </c>
      <c r="J50" s="37">
        <v>15.8</v>
      </c>
      <c r="K50" s="37">
        <v>242</v>
      </c>
      <c r="L50" s="45">
        <v>23.8</v>
      </c>
    </row>
    <row r="51" spans="1:12" ht="12.75" customHeight="1">
      <c r="A51" s="43">
        <v>41183</v>
      </c>
      <c r="B51" s="34"/>
      <c r="C51" s="36">
        <v>24.8</v>
      </c>
      <c r="D51" s="37">
        <v>25.3</v>
      </c>
      <c r="E51" s="37">
        <v>19.899999999999999</v>
      </c>
      <c r="F51" s="37">
        <v>110.1</v>
      </c>
      <c r="G51" s="37">
        <v>15.1</v>
      </c>
      <c r="H51" s="37">
        <v>14.6</v>
      </c>
      <c r="I51" s="37">
        <v>26.7</v>
      </c>
      <c r="J51" s="37">
        <v>15.4</v>
      </c>
      <c r="K51" s="37">
        <v>232.9</v>
      </c>
      <c r="L51" s="45">
        <v>22.2</v>
      </c>
    </row>
    <row r="52" spans="1:12" ht="12.75" customHeight="1">
      <c r="A52" s="43">
        <v>41214</v>
      </c>
      <c r="B52" s="34"/>
      <c r="C52" s="36">
        <v>23.7</v>
      </c>
      <c r="D52" s="37">
        <v>31.6</v>
      </c>
      <c r="E52" s="37">
        <v>18.2</v>
      </c>
      <c r="F52" s="37">
        <v>78.2</v>
      </c>
      <c r="G52" s="37">
        <v>15</v>
      </c>
      <c r="H52" s="37">
        <v>10.199999999999999</v>
      </c>
      <c r="I52" s="37">
        <v>47.3</v>
      </c>
      <c r="J52" s="37">
        <v>15.6</v>
      </c>
      <c r="K52" s="37">
        <v>200.2</v>
      </c>
      <c r="L52" s="45">
        <v>19.399999999999999</v>
      </c>
    </row>
    <row r="53" spans="1:12" ht="12.75" customHeight="1">
      <c r="A53" s="43">
        <v>41244</v>
      </c>
      <c r="B53" s="34"/>
      <c r="C53" s="36">
        <v>23.3</v>
      </c>
      <c r="D53" s="37">
        <v>36.799999999999997</v>
      </c>
      <c r="E53" s="37">
        <v>17.100000000000001</v>
      </c>
      <c r="F53" s="37">
        <v>81.400000000000006</v>
      </c>
      <c r="G53" s="37">
        <v>17.7</v>
      </c>
      <c r="H53" s="37">
        <v>14.9</v>
      </c>
      <c r="I53" s="37">
        <v>32.9</v>
      </c>
      <c r="J53" s="37">
        <v>15.6</v>
      </c>
      <c r="K53" s="37">
        <v>244.3</v>
      </c>
      <c r="L53" s="45">
        <v>22.5</v>
      </c>
    </row>
    <row r="54" spans="1:12" ht="12.75" customHeight="1">
      <c r="A54" s="43">
        <v>41275</v>
      </c>
      <c r="B54" s="34"/>
      <c r="C54" s="36">
        <v>19.5</v>
      </c>
      <c r="D54" s="37">
        <v>36.700000000000003</v>
      </c>
      <c r="E54" s="37">
        <v>18.399999999999999</v>
      </c>
      <c r="F54" s="37">
        <v>88.8</v>
      </c>
      <c r="G54" s="37">
        <v>15.8</v>
      </c>
      <c r="H54" s="37">
        <v>17.5</v>
      </c>
      <c r="I54" s="37">
        <v>28.2</v>
      </c>
      <c r="J54" s="37">
        <v>15.5</v>
      </c>
      <c r="K54" s="37">
        <v>235.7</v>
      </c>
      <c r="L54" s="45">
        <v>23.6</v>
      </c>
    </row>
    <row r="55" spans="1:12" ht="12.75" customHeight="1">
      <c r="A55" s="43">
        <v>41306</v>
      </c>
      <c r="B55" s="34"/>
      <c r="C55" s="36">
        <v>22.5</v>
      </c>
      <c r="D55" s="37">
        <v>33.799999999999997</v>
      </c>
      <c r="E55" s="37">
        <v>19.3</v>
      </c>
      <c r="F55" s="37">
        <v>90.5</v>
      </c>
      <c r="G55" s="37">
        <v>17.7</v>
      </c>
      <c r="H55" s="37">
        <v>16.600000000000001</v>
      </c>
      <c r="I55" s="37">
        <v>41.1</v>
      </c>
      <c r="J55" s="37">
        <v>15.5</v>
      </c>
      <c r="K55" s="37">
        <v>241.8</v>
      </c>
      <c r="L55" s="45">
        <v>23.9</v>
      </c>
    </row>
    <row r="56" spans="1:12" ht="12.75" customHeight="1">
      <c r="A56" s="43">
        <v>41334</v>
      </c>
      <c r="B56" s="34"/>
      <c r="C56" s="36">
        <v>20.9</v>
      </c>
      <c r="D56" s="37">
        <v>28.8</v>
      </c>
      <c r="E56" s="37">
        <v>20.7</v>
      </c>
      <c r="F56" s="37">
        <v>99.6</v>
      </c>
      <c r="G56" s="37">
        <v>19.399999999999999</v>
      </c>
      <c r="H56" s="37">
        <v>16.899999999999999</v>
      </c>
      <c r="I56" s="37">
        <v>42.9</v>
      </c>
      <c r="J56" s="37">
        <v>15.6</v>
      </c>
      <c r="K56" s="37">
        <v>233.1</v>
      </c>
      <c r="L56" s="45">
        <v>24.3</v>
      </c>
    </row>
    <row r="57" spans="1:12" ht="12.75" customHeight="1">
      <c r="A57" s="43">
        <v>41365</v>
      </c>
      <c r="B57" s="34"/>
      <c r="C57" s="36">
        <v>22.7</v>
      </c>
      <c r="D57" s="37">
        <v>33</v>
      </c>
      <c r="E57" s="37">
        <v>21</v>
      </c>
      <c r="F57" s="37">
        <v>79.7</v>
      </c>
      <c r="G57" s="37">
        <v>19.399999999999999</v>
      </c>
      <c r="H57" s="37">
        <v>15.5</v>
      </c>
      <c r="I57" s="37">
        <v>38.299999999999997</v>
      </c>
      <c r="J57" s="37">
        <v>15.6</v>
      </c>
      <c r="K57" s="37">
        <v>266</v>
      </c>
      <c r="L57" s="45">
        <v>24.5</v>
      </c>
    </row>
    <row r="58" spans="1:12" ht="12.75" customHeight="1">
      <c r="A58" s="43">
        <v>41395</v>
      </c>
      <c r="B58" s="34"/>
      <c r="C58" s="36">
        <v>22.6</v>
      </c>
      <c r="D58" s="37">
        <v>31.5</v>
      </c>
      <c r="E58" s="37">
        <v>20.6</v>
      </c>
      <c r="F58" s="37">
        <v>86.3</v>
      </c>
      <c r="G58" s="37">
        <v>19.100000000000001</v>
      </c>
      <c r="H58" s="37">
        <v>15.5</v>
      </c>
      <c r="I58" s="37">
        <v>39.799999999999997</v>
      </c>
      <c r="J58" s="37">
        <v>15.6</v>
      </c>
      <c r="K58" s="37">
        <v>231</v>
      </c>
      <c r="L58" s="45">
        <v>23.5</v>
      </c>
    </row>
    <row r="59" spans="1:12" ht="12.75" customHeight="1">
      <c r="A59" s="43">
        <v>41426</v>
      </c>
      <c r="B59" s="34"/>
      <c r="C59" s="36">
        <v>24.1</v>
      </c>
      <c r="D59" s="37">
        <v>20.8</v>
      </c>
      <c r="E59" s="37">
        <v>22.7</v>
      </c>
      <c r="F59" s="37">
        <v>59.8</v>
      </c>
      <c r="G59" s="37">
        <v>17.3</v>
      </c>
      <c r="H59" s="37">
        <v>18</v>
      </c>
      <c r="I59" s="37">
        <v>59.5</v>
      </c>
      <c r="J59" s="37">
        <v>15.7</v>
      </c>
      <c r="K59" s="37">
        <v>225.7</v>
      </c>
      <c r="L59" s="45">
        <v>24.8</v>
      </c>
    </row>
    <row r="60" spans="1:12" ht="12.75" customHeight="1">
      <c r="A60" s="43">
        <v>41456</v>
      </c>
      <c r="B60" s="34"/>
      <c r="C60" s="36">
        <v>23.6</v>
      </c>
      <c r="D60" s="37">
        <v>28.1</v>
      </c>
      <c r="E60" s="37">
        <v>23.4</v>
      </c>
      <c r="F60" s="37">
        <v>106.9</v>
      </c>
      <c r="G60" s="37">
        <v>16.7</v>
      </c>
      <c r="H60" s="37">
        <v>17</v>
      </c>
      <c r="I60" s="37">
        <v>57.9</v>
      </c>
      <c r="J60" s="37">
        <v>15.7</v>
      </c>
      <c r="K60" s="37">
        <v>232.2</v>
      </c>
      <c r="L60" s="45">
        <v>24.9</v>
      </c>
    </row>
    <row r="61" spans="1:12" ht="12.75" customHeight="1">
      <c r="A61" s="43">
        <v>41487</v>
      </c>
      <c r="B61" s="34"/>
      <c r="C61" s="36">
        <v>23.1</v>
      </c>
      <c r="D61" s="37">
        <v>30.9</v>
      </c>
      <c r="E61" s="37">
        <v>21.2</v>
      </c>
      <c r="F61" s="37">
        <v>121.6</v>
      </c>
      <c r="G61" s="37">
        <v>17.899999999999999</v>
      </c>
      <c r="H61" s="37">
        <v>15.5</v>
      </c>
      <c r="I61" s="37">
        <v>55.7</v>
      </c>
      <c r="J61" s="37">
        <v>15.8</v>
      </c>
      <c r="K61" s="37">
        <v>230.5</v>
      </c>
      <c r="L61" s="45">
        <v>23.8</v>
      </c>
    </row>
    <row r="62" spans="1:12" ht="12.75" customHeight="1">
      <c r="A62" s="43">
        <v>41518</v>
      </c>
      <c r="B62" s="34"/>
      <c r="C62" s="36">
        <v>24</v>
      </c>
      <c r="D62" s="37">
        <v>33.5</v>
      </c>
      <c r="E62" s="37">
        <v>18.600000000000001</v>
      </c>
      <c r="F62" s="37">
        <v>108.6</v>
      </c>
      <c r="G62" s="37">
        <v>15.3</v>
      </c>
      <c r="H62" s="37">
        <v>15.2</v>
      </c>
      <c r="I62" s="37">
        <v>34.4</v>
      </c>
      <c r="J62" s="37">
        <v>15.8</v>
      </c>
      <c r="K62" s="37">
        <v>214</v>
      </c>
      <c r="L62" s="45">
        <v>21.9</v>
      </c>
    </row>
    <row r="63" spans="1:12" ht="12.75" customHeight="1">
      <c r="A63" s="43">
        <v>41548</v>
      </c>
      <c r="B63" s="34"/>
      <c r="C63" s="36">
        <v>20</v>
      </c>
      <c r="D63" s="37">
        <v>36</v>
      </c>
      <c r="E63" s="37">
        <v>18.399999999999999</v>
      </c>
      <c r="F63" s="37">
        <v>112.1</v>
      </c>
      <c r="G63" s="37">
        <v>15.8</v>
      </c>
      <c r="H63" s="37">
        <v>15.7</v>
      </c>
      <c r="I63" s="37">
        <v>65.099999999999994</v>
      </c>
      <c r="J63" s="37">
        <v>15.9</v>
      </c>
      <c r="K63" s="37">
        <v>209.1</v>
      </c>
      <c r="L63" s="45">
        <v>22.6</v>
      </c>
    </row>
    <row r="64" spans="1:12" ht="12.75" customHeight="1">
      <c r="A64" s="43">
        <v>41579</v>
      </c>
      <c r="B64" s="34"/>
      <c r="C64" s="36">
        <v>22.2</v>
      </c>
      <c r="D64" s="37">
        <v>33.5</v>
      </c>
      <c r="E64" s="37">
        <v>18.2</v>
      </c>
      <c r="F64" s="37">
        <v>132.69999999999999</v>
      </c>
      <c r="G64" s="37">
        <v>17.8</v>
      </c>
      <c r="H64" s="37">
        <v>15.4</v>
      </c>
      <c r="I64" s="37">
        <v>53.4</v>
      </c>
      <c r="J64" s="37">
        <v>15.9</v>
      </c>
      <c r="K64" s="37">
        <v>208.5</v>
      </c>
      <c r="L64" s="45">
        <v>22.4</v>
      </c>
    </row>
    <row r="65" spans="1:12" ht="12.75" customHeight="1">
      <c r="A65" s="43">
        <v>41609</v>
      </c>
      <c r="B65" s="34"/>
      <c r="C65" s="36">
        <v>23.1</v>
      </c>
      <c r="D65" s="37">
        <v>34.4</v>
      </c>
      <c r="E65" s="37">
        <v>18.2</v>
      </c>
      <c r="F65" s="37">
        <v>133.4</v>
      </c>
      <c r="G65" s="37">
        <v>16.600000000000001</v>
      </c>
      <c r="H65" s="37">
        <v>18.100000000000001</v>
      </c>
      <c r="I65" s="37">
        <v>55.4</v>
      </c>
      <c r="J65" s="37">
        <v>15.9</v>
      </c>
      <c r="K65" s="37">
        <v>189.7</v>
      </c>
      <c r="L65" s="45">
        <v>23</v>
      </c>
    </row>
    <row r="66" spans="1:12" ht="12.75" customHeight="1">
      <c r="A66" s="43">
        <v>41640</v>
      </c>
      <c r="B66" s="34"/>
      <c r="C66" s="36">
        <v>21</v>
      </c>
      <c r="D66" s="37">
        <v>41.8</v>
      </c>
      <c r="E66" s="37">
        <v>19.100000000000001</v>
      </c>
      <c r="F66" s="37">
        <v>155.9</v>
      </c>
      <c r="G66" s="37">
        <v>15.8</v>
      </c>
      <c r="H66" s="37">
        <v>17.3</v>
      </c>
      <c r="I66" s="37">
        <v>62.2</v>
      </c>
      <c r="J66" s="37">
        <v>16</v>
      </c>
      <c r="K66" s="37">
        <v>230.1</v>
      </c>
      <c r="L66" s="45">
        <v>24</v>
      </c>
    </row>
    <row r="67" spans="1:12" ht="12.75" customHeight="1">
      <c r="A67" s="43">
        <v>41671</v>
      </c>
      <c r="B67" s="34"/>
      <c r="C67" s="36">
        <v>23.1</v>
      </c>
      <c r="D67" s="37">
        <v>31.8</v>
      </c>
      <c r="E67" s="37">
        <v>20</v>
      </c>
      <c r="F67" s="37">
        <v>127.7</v>
      </c>
      <c r="G67" s="37">
        <v>14.5</v>
      </c>
      <c r="H67" s="37">
        <v>14.6</v>
      </c>
      <c r="I67" s="37">
        <v>63.5</v>
      </c>
      <c r="J67" s="37">
        <v>16</v>
      </c>
      <c r="K67" s="37">
        <v>236</v>
      </c>
      <c r="L67" s="45">
        <v>22.5</v>
      </c>
    </row>
    <row r="68" spans="1:12" ht="12.75" customHeight="1">
      <c r="A68" s="43">
        <v>41699</v>
      </c>
      <c r="B68" s="34"/>
      <c r="C68" s="36">
        <v>24.5</v>
      </c>
      <c r="D68" s="37">
        <v>25.1</v>
      </c>
      <c r="E68" s="37">
        <v>19.8</v>
      </c>
      <c r="F68" s="37">
        <v>143.1</v>
      </c>
      <c r="G68" s="37">
        <v>19.100000000000001</v>
      </c>
      <c r="H68" s="37">
        <v>14.2</v>
      </c>
      <c r="I68" s="37">
        <v>45.6</v>
      </c>
      <c r="J68" s="37">
        <v>16</v>
      </c>
      <c r="K68" s="37">
        <v>231.1</v>
      </c>
      <c r="L68" s="45">
        <v>22.2</v>
      </c>
    </row>
    <row r="69" spans="1:12" ht="12.75" customHeight="1">
      <c r="A69" s="43">
        <v>41730</v>
      </c>
      <c r="B69" s="34"/>
      <c r="C69" s="36">
        <v>24.3</v>
      </c>
      <c r="D69" s="37">
        <v>29.2</v>
      </c>
      <c r="E69" s="37">
        <v>20.3</v>
      </c>
      <c r="F69" s="37">
        <v>151.30000000000001</v>
      </c>
      <c r="G69" s="37">
        <v>14.8</v>
      </c>
      <c r="H69" s="37">
        <v>12.5</v>
      </c>
      <c r="I69" s="37">
        <v>51.7</v>
      </c>
      <c r="J69" s="37">
        <v>16.100000000000001</v>
      </c>
      <c r="K69" s="37">
        <v>233.5</v>
      </c>
      <c r="L69" s="45">
        <v>21.1</v>
      </c>
    </row>
    <row r="70" spans="1:12" ht="12.75" customHeight="1">
      <c r="A70" s="43">
        <v>41760</v>
      </c>
      <c r="B70" s="34"/>
      <c r="C70" s="36">
        <v>23.9</v>
      </c>
      <c r="D70" s="37">
        <v>41.6</v>
      </c>
      <c r="E70" s="37">
        <v>19.8</v>
      </c>
      <c r="F70" s="37">
        <v>138.9</v>
      </c>
      <c r="G70" s="37">
        <v>19.600000000000001</v>
      </c>
      <c r="H70" s="37">
        <v>12.5</v>
      </c>
      <c r="I70" s="37">
        <v>53.9</v>
      </c>
      <c r="J70" s="37">
        <v>16</v>
      </c>
      <c r="K70" s="37">
        <v>269.7</v>
      </c>
      <c r="L70" s="45">
        <v>22.8</v>
      </c>
    </row>
    <row r="71" spans="1:12" ht="12.75" customHeight="1">
      <c r="A71" s="43">
        <v>41791</v>
      </c>
      <c r="B71" s="34"/>
      <c r="C71" s="36">
        <v>24.6</v>
      </c>
      <c r="D71" s="37">
        <v>28.5</v>
      </c>
      <c r="E71" s="37">
        <v>20.2</v>
      </c>
      <c r="F71" s="37">
        <v>114.6</v>
      </c>
      <c r="G71" s="37">
        <v>16.8</v>
      </c>
      <c r="H71" s="37">
        <v>11.6</v>
      </c>
      <c r="I71" s="37">
        <v>57.7</v>
      </c>
      <c r="J71" s="37">
        <v>16</v>
      </c>
      <c r="K71" s="37">
        <v>290.7</v>
      </c>
      <c r="L71" s="45">
        <v>21.9</v>
      </c>
    </row>
    <row r="72" spans="1:12" ht="12.75" customHeight="1">
      <c r="A72" s="43">
        <v>41821</v>
      </c>
      <c r="B72" s="34"/>
      <c r="C72" s="36">
        <v>24.4</v>
      </c>
      <c r="D72" s="37">
        <v>30.5</v>
      </c>
      <c r="E72" s="37">
        <v>18.600000000000001</v>
      </c>
      <c r="F72" s="37">
        <v>139.69999999999999</v>
      </c>
      <c r="G72" s="37">
        <v>17.899999999999999</v>
      </c>
      <c r="H72" s="37">
        <v>13.1</v>
      </c>
      <c r="I72" s="37">
        <v>55</v>
      </c>
      <c r="J72" s="37">
        <v>16.100000000000001</v>
      </c>
      <c r="K72" s="37">
        <v>292.10000000000002</v>
      </c>
      <c r="L72" s="45">
        <v>22.2</v>
      </c>
    </row>
    <row r="73" spans="1:12" ht="12.75" customHeight="1">
      <c r="A73" s="43">
        <v>41852</v>
      </c>
      <c r="B73" s="34"/>
      <c r="C73" s="36">
        <v>25.4</v>
      </c>
      <c r="D73" s="37">
        <v>34.700000000000003</v>
      </c>
      <c r="E73" s="37">
        <v>20</v>
      </c>
      <c r="F73" s="37">
        <v>144.80000000000001</v>
      </c>
      <c r="G73" s="37">
        <v>18.399999999999999</v>
      </c>
      <c r="H73" s="37">
        <v>15.7</v>
      </c>
      <c r="I73" s="37">
        <v>58.2</v>
      </c>
      <c r="J73" s="37">
        <v>16.2</v>
      </c>
      <c r="K73" s="37">
        <v>252.4</v>
      </c>
      <c r="L73" s="45">
        <v>23.3</v>
      </c>
    </row>
    <row r="74" spans="1:12" ht="12.75" customHeight="1">
      <c r="A74" s="43">
        <v>41883</v>
      </c>
      <c r="B74" s="34"/>
      <c r="C74" s="36">
        <v>26.8</v>
      </c>
      <c r="D74" s="37">
        <v>37.799999999999997</v>
      </c>
      <c r="E74" s="37">
        <v>18.600000000000001</v>
      </c>
      <c r="F74" s="37">
        <v>142</v>
      </c>
      <c r="G74" s="37">
        <v>18.8</v>
      </c>
      <c r="H74" s="37">
        <v>16.5</v>
      </c>
      <c r="I74" s="37">
        <v>36.4</v>
      </c>
      <c r="J74" s="37">
        <v>16.100000000000001</v>
      </c>
      <c r="K74" s="37">
        <v>259</v>
      </c>
      <c r="L74" s="45">
        <v>23</v>
      </c>
    </row>
    <row r="75" spans="1:12" ht="12.75" customHeight="1">
      <c r="A75" s="43">
        <v>41913</v>
      </c>
      <c r="B75" s="34"/>
      <c r="C75" s="36">
        <v>23.4</v>
      </c>
      <c r="D75" s="37">
        <v>41.8</v>
      </c>
      <c r="E75" s="37">
        <v>17.2</v>
      </c>
      <c r="F75" s="37">
        <v>159.6</v>
      </c>
      <c r="G75" s="37">
        <v>20.6</v>
      </c>
      <c r="H75" s="37">
        <v>13</v>
      </c>
      <c r="I75" s="37">
        <v>36.5</v>
      </c>
      <c r="J75" s="37">
        <v>16.2</v>
      </c>
      <c r="K75" s="37">
        <v>251.5</v>
      </c>
      <c r="L75" s="45">
        <v>21.1</v>
      </c>
    </row>
    <row r="76" spans="1:12" ht="12.75" customHeight="1">
      <c r="A76" s="43">
        <v>41944</v>
      </c>
      <c r="B76" s="34"/>
      <c r="C76" s="36">
        <v>22.6</v>
      </c>
      <c r="D76" s="37">
        <v>36.299999999999997</v>
      </c>
      <c r="E76" s="37">
        <v>16.399999999999999</v>
      </c>
      <c r="F76" s="37">
        <v>132.19999999999999</v>
      </c>
      <c r="G76" s="37">
        <v>19.5</v>
      </c>
      <c r="H76" s="37">
        <v>13.7</v>
      </c>
      <c r="I76" s="37">
        <v>39.1</v>
      </c>
      <c r="J76" s="37">
        <v>16.3</v>
      </c>
      <c r="K76" s="37">
        <v>246.7</v>
      </c>
      <c r="L76" s="45">
        <v>20.7</v>
      </c>
    </row>
    <row r="77" spans="1:12" ht="12.75" customHeight="1">
      <c r="A77" s="43">
        <v>41974</v>
      </c>
      <c r="B77" s="34"/>
      <c r="C77" s="36">
        <v>22.9</v>
      </c>
      <c r="D77" s="37">
        <v>45.1</v>
      </c>
      <c r="E77" s="37">
        <v>17.8</v>
      </c>
      <c r="F77" s="37">
        <v>149.9</v>
      </c>
      <c r="G77" s="37">
        <v>21.4</v>
      </c>
      <c r="H77" s="37">
        <v>16.2</v>
      </c>
      <c r="I77" s="37">
        <v>43.2</v>
      </c>
      <c r="J77" s="37">
        <v>16.2</v>
      </c>
      <c r="K77" s="37">
        <v>248.2</v>
      </c>
      <c r="L77" s="45">
        <v>23</v>
      </c>
    </row>
    <row r="78" spans="1:12" ht="12.75" customHeight="1">
      <c r="A78" s="43">
        <v>42005</v>
      </c>
      <c r="B78" s="34"/>
      <c r="C78" s="36">
        <v>21.1</v>
      </c>
      <c r="D78" s="37">
        <v>44.6</v>
      </c>
      <c r="E78" s="37">
        <v>19</v>
      </c>
      <c r="F78" s="37">
        <v>149.5</v>
      </c>
      <c r="G78" s="37">
        <v>18.399999999999999</v>
      </c>
      <c r="H78" s="37">
        <v>17.399999999999999</v>
      </c>
      <c r="I78" s="37">
        <v>49.2</v>
      </c>
      <c r="J78" s="37">
        <v>16.399999999999999</v>
      </c>
      <c r="K78" s="37">
        <v>278.8</v>
      </c>
      <c r="L78" s="45">
        <v>24</v>
      </c>
    </row>
    <row r="79" spans="1:12" ht="12.75" customHeight="1">
      <c r="A79" s="43">
        <v>42036</v>
      </c>
      <c r="B79" s="34"/>
      <c r="C79" s="36">
        <v>21.9</v>
      </c>
      <c r="D79" s="37">
        <v>42.5</v>
      </c>
      <c r="E79" s="37">
        <v>20.9</v>
      </c>
      <c r="F79" s="37">
        <v>131.80000000000001</v>
      </c>
      <c r="G79" s="37">
        <v>19.100000000000001</v>
      </c>
      <c r="H79" s="37">
        <v>17.100000000000001</v>
      </c>
      <c r="I79" s="37">
        <v>47.7</v>
      </c>
      <c r="J79" s="37">
        <v>16.399999999999999</v>
      </c>
      <c r="K79" s="37">
        <v>254.2</v>
      </c>
      <c r="L79" s="45">
        <v>24</v>
      </c>
    </row>
    <row r="80" spans="1:12" ht="12.75" customHeight="1">
      <c r="A80" s="43">
        <v>42064</v>
      </c>
      <c r="B80" s="34"/>
      <c r="C80" s="36">
        <v>21.9</v>
      </c>
      <c r="D80" s="37">
        <v>20.399999999999999</v>
      </c>
      <c r="E80" s="37">
        <v>19.399999999999999</v>
      </c>
      <c r="F80" s="37">
        <v>142.6</v>
      </c>
      <c r="G80" s="37">
        <v>20.5</v>
      </c>
      <c r="H80" s="37">
        <v>15.3</v>
      </c>
      <c r="I80" s="37">
        <v>40.5</v>
      </c>
      <c r="J80" s="37">
        <v>16.399999999999999</v>
      </c>
      <c r="K80" s="37">
        <v>253.4</v>
      </c>
      <c r="L80" s="45">
        <v>22.1</v>
      </c>
    </row>
    <row r="81" spans="1:12" ht="12.75" customHeight="1">
      <c r="A81" s="43">
        <v>42095</v>
      </c>
      <c r="B81" s="34"/>
      <c r="C81" s="36">
        <v>20.5</v>
      </c>
      <c r="D81" s="37">
        <v>26.3</v>
      </c>
      <c r="E81" s="37">
        <v>23.5</v>
      </c>
      <c r="F81" s="37">
        <v>126.1</v>
      </c>
      <c r="G81" s="37">
        <v>22</v>
      </c>
      <c r="H81" s="37">
        <v>16.2</v>
      </c>
      <c r="I81" s="37">
        <v>30</v>
      </c>
      <c r="J81" s="37">
        <v>16.5</v>
      </c>
      <c r="K81" s="37">
        <v>272.3</v>
      </c>
      <c r="L81" s="45">
        <v>24.2</v>
      </c>
    </row>
    <row r="82" spans="1:12" ht="12.75" customHeight="1">
      <c r="A82" s="43">
        <v>42125</v>
      </c>
      <c r="B82" s="34"/>
      <c r="C82" s="36">
        <v>19.600000000000001</v>
      </c>
      <c r="D82" s="37">
        <v>26.4</v>
      </c>
      <c r="E82" s="37">
        <v>22.4</v>
      </c>
      <c r="F82" s="37">
        <v>101.1</v>
      </c>
      <c r="G82" s="37">
        <v>18.8</v>
      </c>
      <c r="H82" s="37">
        <v>15</v>
      </c>
      <c r="I82" s="37">
        <v>39</v>
      </c>
      <c r="J82" s="37">
        <v>16.7</v>
      </c>
      <c r="K82" s="37">
        <v>253</v>
      </c>
      <c r="L82" s="45">
        <v>22.7</v>
      </c>
    </row>
    <row r="83" spans="1:12" ht="12.75" customHeight="1">
      <c r="A83" s="43">
        <v>42156</v>
      </c>
      <c r="B83" s="34"/>
      <c r="C83" s="36">
        <v>24.4</v>
      </c>
      <c r="D83" s="37">
        <v>23.1</v>
      </c>
      <c r="E83" s="37">
        <v>23.5</v>
      </c>
      <c r="F83" s="37">
        <v>113.2</v>
      </c>
      <c r="G83" s="37">
        <v>20.8</v>
      </c>
      <c r="H83" s="37">
        <v>15.3</v>
      </c>
      <c r="I83" s="37">
        <v>45.7</v>
      </c>
      <c r="J83" s="37">
        <v>16.600000000000001</v>
      </c>
      <c r="K83" s="37">
        <v>247.8</v>
      </c>
      <c r="L83" s="45">
        <v>23.3</v>
      </c>
    </row>
    <row r="84" spans="1:12" ht="12.75" customHeight="1">
      <c r="A84" s="43">
        <v>42186</v>
      </c>
      <c r="B84" s="34"/>
      <c r="C84" s="36">
        <v>23.2</v>
      </c>
      <c r="D84" s="37">
        <v>37.200000000000003</v>
      </c>
      <c r="E84" s="37">
        <v>23.6</v>
      </c>
      <c r="F84" s="37">
        <v>126.4</v>
      </c>
      <c r="G84" s="37">
        <v>18.8</v>
      </c>
      <c r="H84" s="37">
        <v>14.6</v>
      </c>
      <c r="I84" s="37">
        <v>38.5</v>
      </c>
      <c r="J84" s="37">
        <v>16.399999999999999</v>
      </c>
      <c r="K84" s="37">
        <v>253.2</v>
      </c>
      <c r="L84" s="45">
        <v>23.1</v>
      </c>
    </row>
    <row r="85" spans="1:12" ht="12.75" customHeight="1">
      <c r="A85" s="43">
        <v>42217</v>
      </c>
      <c r="B85" s="34"/>
      <c r="C85" s="36">
        <v>25.9</v>
      </c>
      <c r="D85" s="37">
        <v>40.299999999999997</v>
      </c>
      <c r="E85" s="37">
        <v>21.1</v>
      </c>
      <c r="F85" s="37">
        <v>106.2</v>
      </c>
      <c r="G85" s="37">
        <v>20.8</v>
      </c>
      <c r="H85" s="37">
        <v>16.2</v>
      </c>
      <c r="I85" s="37">
        <v>37.799999999999997</v>
      </c>
      <c r="J85" s="37">
        <v>16.5</v>
      </c>
      <c r="K85" s="37">
        <v>248</v>
      </c>
      <c r="L85" s="45">
        <v>23.4</v>
      </c>
    </row>
    <row r="86" spans="1:12" ht="12.75" customHeight="1">
      <c r="A86" s="43">
        <v>42248</v>
      </c>
      <c r="B86" s="34"/>
      <c r="C86" s="36">
        <v>24.9</v>
      </c>
      <c r="D86" s="37">
        <v>37.1</v>
      </c>
      <c r="E86" s="37">
        <v>22</v>
      </c>
      <c r="F86" s="37">
        <v>87.5</v>
      </c>
      <c r="G86" s="37">
        <v>20.5</v>
      </c>
      <c r="H86" s="37">
        <v>15.2</v>
      </c>
      <c r="I86" s="37">
        <v>47.9</v>
      </c>
      <c r="J86" s="37">
        <v>16.600000000000001</v>
      </c>
      <c r="K86" s="37">
        <v>265</v>
      </c>
      <c r="L86" s="45">
        <v>23.5</v>
      </c>
    </row>
    <row r="87" spans="1:12" ht="12.75" customHeight="1">
      <c r="A87" s="43">
        <v>42278</v>
      </c>
      <c r="B87" s="34"/>
      <c r="C87" s="36">
        <v>27.8</v>
      </c>
      <c r="D87" s="37">
        <v>28.6</v>
      </c>
      <c r="E87" s="37">
        <v>21</v>
      </c>
      <c r="F87" s="37">
        <v>104</v>
      </c>
      <c r="G87" s="37">
        <v>22.4</v>
      </c>
      <c r="H87" s="37">
        <v>14.2</v>
      </c>
      <c r="I87" s="37">
        <v>36.1</v>
      </c>
      <c r="J87" s="37">
        <v>16.7</v>
      </c>
      <c r="K87" s="37">
        <v>226.8</v>
      </c>
      <c r="L87" s="45">
        <v>22.1</v>
      </c>
    </row>
    <row r="88" spans="1:12" ht="12.75" customHeight="1">
      <c r="A88" s="43">
        <v>42309</v>
      </c>
      <c r="B88" s="34"/>
      <c r="C88" s="36">
        <v>23.1</v>
      </c>
      <c r="D88" s="37">
        <v>25.3</v>
      </c>
      <c r="E88" s="37">
        <v>19.600000000000001</v>
      </c>
      <c r="F88" s="37">
        <v>83.8</v>
      </c>
      <c r="G88" s="37">
        <v>21.3</v>
      </c>
      <c r="H88" s="37">
        <v>13</v>
      </c>
      <c r="I88" s="37">
        <v>41.9</v>
      </c>
      <c r="J88" s="37">
        <v>16.7</v>
      </c>
      <c r="K88" s="37">
        <v>229</v>
      </c>
      <c r="L88" s="45">
        <v>21</v>
      </c>
    </row>
    <row r="89" spans="1:12" ht="12.75" customHeight="1">
      <c r="A89" s="43">
        <v>42339</v>
      </c>
      <c r="B89" s="34"/>
      <c r="C89" s="36">
        <v>25.3</v>
      </c>
      <c r="D89" s="37">
        <v>33.9</v>
      </c>
      <c r="E89" s="37">
        <v>20.6</v>
      </c>
      <c r="F89" s="37">
        <v>115.9</v>
      </c>
      <c r="G89" s="37">
        <v>18.8</v>
      </c>
      <c r="H89" s="37">
        <v>15.9</v>
      </c>
      <c r="I89" s="37">
        <v>39.9</v>
      </c>
      <c r="J89" s="37">
        <v>16.8</v>
      </c>
      <c r="K89" s="37">
        <v>198.9</v>
      </c>
      <c r="L89" s="45">
        <v>22.1</v>
      </c>
    </row>
    <row r="90" spans="1:12" ht="12.75" customHeight="1">
      <c r="A90" s="43">
        <v>42370</v>
      </c>
      <c r="B90" s="34"/>
      <c r="C90" s="36">
        <v>26.4</v>
      </c>
      <c r="D90" s="37">
        <v>40.9</v>
      </c>
      <c r="E90" s="37">
        <v>22</v>
      </c>
      <c r="F90" s="37">
        <v>135.80000000000001</v>
      </c>
      <c r="G90" s="37">
        <v>23.2</v>
      </c>
      <c r="H90" s="37">
        <v>17.600000000000001</v>
      </c>
      <c r="I90" s="37">
        <v>42.3</v>
      </c>
      <c r="J90" s="37">
        <v>46</v>
      </c>
      <c r="K90" s="37">
        <v>205.3</v>
      </c>
      <c r="L90" s="45">
        <v>24.6</v>
      </c>
    </row>
    <row r="91" spans="1:12" ht="12.75" customHeight="1">
      <c r="A91" s="43">
        <v>42401</v>
      </c>
      <c r="B91" s="34"/>
      <c r="C91" s="36">
        <v>27</v>
      </c>
      <c r="D91" s="37">
        <v>44.3</v>
      </c>
      <c r="E91" s="37">
        <v>21.4</v>
      </c>
      <c r="F91" s="37">
        <v>105</v>
      </c>
      <c r="G91" s="37">
        <v>18.600000000000001</v>
      </c>
      <c r="H91" s="37">
        <v>17.8</v>
      </c>
      <c r="I91" s="37">
        <v>48.6</v>
      </c>
      <c r="J91" s="37">
        <v>59.4</v>
      </c>
      <c r="K91" s="37">
        <v>220.6</v>
      </c>
      <c r="L91" s="45">
        <v>24.4</v>
      </c>
    </row>
    <row r="92" spans="1:12" ht="12.75" customHeight="1">
      <c r="A92" s="43">
        <v>42430</v>
      </c>
      <c r="B92" s="34"/>
      <c r="C92" s="36">
        <v>22.2</v>
      </c>
      <c r="D92" s="37">
        <v>47.1</v>
      </c>
      <c r="E92" s="37">
        <v>26.2</v>
      </c>
      <c r="F92" s="37">
        <v>140.80000000000001</v>
      </c>
      <c r="G92" s="37">
        <v>20.6</v>
      </c>
      <c r="H92" s="37">
        <v>18.5</v>
      </c>
      <c r="I92" s="37">
        <v>69.2</v>
      </c>
      <c r="J92" s="37">
        <v>54.7</v>
      </c>
      <c r="K92" s="37">
        <v>232.9</v>
      </c>
      <c r="L92" s="45">
        <v>27.1</v>
      </c>
    </row>
    <row r="93" spans="1:12" ht="12.75" customHeight="1">
      <c r="A93" s="43">
        <v>42461</v>
      </c>
      <c r="B93" s="34"/>
      <c r="C93" s="36">
        <v>23.9</v>
      </c>
      <c r="D93" s="37">
        <v>47.8</v>
      </c>
      <c r="E93" s="37">
        <v>24.7</v>
      </c>
      <c r="F93" s="37">
        <v>147.4</v>
      </c>
      <c r="G93" s="37">
        <v>18.3</v>
      </c>
      <c r="H93" s="37">
        <v>17.3</v>
      </c>
      <c r="I93" s="37">
        <v>45.4</v>
      </c>
      <c r="J93" s="37">
        <v>44.2</v>
      </c>
      <c r="K93" s="37">
        <v>204.4</v>
      </c>
      <c r="L93" s="45">
        <v>24.9</v>
      </c>
    </row>
    <row r="94" spans="1:12" ht="12.75" customHeight="1">
      <c r="A94" s="43">
        <v>42491</v>
      </c>
      <c r="B94" s="34"/>
      <c r="C94" s="36">
        <v>26.3</v>
      </c>
      <c r="D94" s="37">
        <v>49.2</v>
      </c>
      <c r="E94" s="37">
        <v>24.5</v>
      </c>
      <c r="F94" s="37">
        <v>159.1</v>
      </c>
      <c r="G94" s="37">
        <v>21.4</v>
      </c>
      <c r="H94" s="37">
        <v>17.3</v>
      </c>
      <c r="I94" s="37">
        <v>48</v>
      </c>
      <c r="J94" s="37">
        <v>53.3</v>
      </c>
      <c r="K94" s="37">
        <v>239.4</v>
      </c>
      <c r="L94" s="45">
        <v>26.1</v>
      </c>
    </row>
    <row r="95" spans="1:12" ht="12.75" customHeight="1">
      <c r="A95" s="43">
        <v>42522</v>
      </c>
      <c r="B95" s="34"/>
      <c r="C95" s="36">
        <v>25</v>
      </c>
      <c r="D95" s="37">
        <v>44.1</v>
      </c>
      <c r="E95" s="37">
        <v>26.4</v>
      </c>
      <c r="F95" s="37">
        <v>151.19999999999999</v>
      </c>
      <c r="G95" s="37">
        <v>21.9</v>
      </c>
      <c r="H95" s="37">
        <v>19</v>
      </c>
      <c r="I95" s="37">
        <v>31.4</v>
      </c>
      <c r="J95" s="37">
        <v>50.9</v>
      </c>
      <c r="K95" s="37">
        <v>217</v>
      </c>
      <c r="L95" s="45">
        <v>26.8</v>
      </c>
    </row>
    <row r="96" spans="1:12" ht="12.75" customHeight="1">
      <c r="A96" s="43">
        <v>42552</v>
      </c>
      <c r="B96" s="34"/>
      <c r="C96" s="36">
        <v>27.5</v>
      </c>
      <c r="D96" s="37">
        <v>49.3</v>
      </c>
      <c r="E96" s="37">
        <v>25.9</v>
      </c>
      <c r="F96" s="37">
        <v>129</v>
      </c>
      <c r="G96" s="37">
        <v>17</v>
      </c>
      <c r="H96" s="37">
        <v>19.399999999999999</v>
      </c>
      <c r="I96" s="37">
        <v>31.4</v>
      </c>
      <c r="J96" s="37">
        <v>78.599999999999994</v>
      </c>
      <c r="K96" s="37">
        <v>228</v>
      </c>
      <c r="L96" s="45">
        <v>26.6</v>
      </c>
    </row>
    <row r="97" spans="1:12" ht="12.75" customHeight="1">
      <c r="A97" s="43">
        <v>42583</v>
      </c>
      <c r="B97" s="34"/>
      <c r="C97" s="36">
        <v>24.7</v>
      </c>
      <c r="D97" s="37">
        <v>57.9</v>
      </c>
      <c r="E97" s="37">
        <v>22.6</v>
      </c>
      <c r="F97" s="37">
        <v>157.19999999999999</v>
      </c>
      <c r="G97" s="37">
        <v>19.2</v>
      </c>
      <c r="H97" s="37">
        <v>18.399999999999999</v>
      </c>
      <c r="I97" s="37">
        <v>30.7</v>
      </c>
      <c r="J97" s="37">
        <v>55.3</v>
      </c>
      <c r="K97" s="37">
        <v>260</v>
      </c>
      <c r="L97" s="45">
        <v>26.2</v>
      </c>
    </row>
    <row r="98" spans="1:12" ht="12.75" customHeight="1">
      <c r="A98" s="43">
        <v>42614</v>
      </c>
      <c r="B98" s="34"/>
      <c r="C98" s="36">
        <v>26.3</v>
      </c>
      <c r="D98" s="37">
        <v>43.8</v>
      </c>
      <c r="E98" s="37">
        <v>23.4</v>
      </c>
      <c r="F98" s="37">
        <v>142.5</v>
      </c>
      <c r="G98" s="37">
        <v>18.8</v>
      </c>
      <c r="H98" s="37">
        <v>16.899999999999999</v>
      </c>
      <c r="I98" s="37">
        <v>29.9</v>
      </c>
      <c r="J98" s="37">
        <v>62.9</v>
      </c>
      <c r="K98" s="37">
        <v>231.2</v>
      </c>
      <c r="L98" s="45">
        <v>24.6</v>
      </c>
    </row>
    <row r="99" spans="1:12" ht="12.75" customHeight="1">
      <c r="A99" s="43">
        <v>42644</v>
      </c>
      <c r="B99" s="34"/>
      <c r="C99" s="36">
        <v>25.3</v>
      </c>
      <c r="D99" s="37">
        <v>32.6</v>
      </c>
      <c r="E99" s="37">
        <v>23.2</v>
      </c>
      <c r="F99" s="37">
        <v>117.1</v>
      </c>
      <c r="G99" s="37">
        <v>18.899999999999999</v>
      </c>
      <c r="H99" s="37">
        <v>14.9</v>
      </c>
      <c r="I99" s="37">
        <v>33.1</v>
      </c>
      <c r="J99" s="37">
        <v>59.3</v>
      </c>
      <c r="K99" s="37">
        <v>238.8</v>
      </c>
      <c r="L99" s="45">
        <v>23.3</v>
      </c>
    </row>
    <row r="100" spans="1:12" ht="12.75" customHeight="1">
      <c r="A100" s="43">
        <v>42675</v>
      </c>
      <c r="B100" s="34"/>
      <c r="C100" s="36">
        <v>24.1</v>
      </c>
      <c r="D100" s="37">
        <v>32.1</v>
      </c>
      <c r="E100" s="37">
        <v>22.6</v>
      </c>
      <c r="F100" s="37">
        <v>99.4</v>
      </c>
      <c r="G100" s="37">
        <v>20.2</v>
      </c>
      <c r="H100" s="37">
        <v>11.7</v>
      </c>
      <c r="I100" s="37">
        <v>43.6</v>
      </c>
      <c r="J100" s="37">
        <v>58.8</v>
      </c>
      <c r="K100" s="37">
        <v>195.1</v>
      </c>
      <c r="L100" s="45">
        <v>21.1</v>
      </c>
    </row>
    <row r="101" spans="1:12" ht="12.75" customHeight="1">
      <c r="A101" s="43">
        <v>42705</v>
      </c>
      <c r="B101" s="34"/>
      <c r="C101" s="36">
        <v>23.9</v>
      </c>
      <c r="D101" s="37">
        <v>40.1</v>
      </c>
      <c r="E101" s="37">
        <v>20.9</v>
      </c>
      <c r="F101" s="37">
        <v>135.1</v>
      </c>
      <c r="G101" s="37">
        <v>21.8</v>
      </c>
      <c r="H101" s="37">
        <v>15.5</v>
      </c>
      <c r="I101" s="37">
        <v>30.5</v>
      </c>
      <c r="J101" s="37">
        <v>55.6</v>
      </c>
      <c r="K101" s="37">
        <v>197</v>
      </c>
      <c r="L101" s="45">
        <v>22.6</v>
      </c>
    </row>
    <row r="102" spans="1:12" ht="12.75" customHeight="1">
      <c r="A102" s="43">
        <v>42736</v>
      </c>
      <c r="B102" s="34"/>
      <c r="C102" s="36">
        <v>20.7</v>
      </c>
      <c r="D102" s="37">
        <v>44.9</v>
      </c>
      <c r="E102" s="37">
        <v>18.899999999999999</v>
      </c>
      <c r="F102" s="37">
        <v>112.5</v>
      </c>
      <c r="G102" s="37">
        <v>21.6</v>
      </c>
      <c r="H102" s="37">
        <v>17.8</v>
      </c>
      <c r="I102" s="37">
        <v>41</v>
      </c>
      <c r="J102" s="37">
        <v>51.8</v>
      </c>
      <c r="K102" s="37">
        <v>201.8</v>
      </c>
      <c r="L102" s="45">
        <v>23.4</v>
      </c>
    </row>
    <row r="103" spans="1:12" ht="12.75" customHeight="1">
      <c r="A103" s="43">
        <v>42767</v>
      </c>
      <c r="B103" s="34"/>
      <c r="C103" s="36">
        <v>22.7</v>
      </c>
      <c r="D103" s="37">
        <v>45.9</v>
      </c>
      <c r="E103" s="37">
        <v>19.100000000000001</v>
      </c>
      <c r="F103" s="37">
        <v>125.1</v>
      </c>
      <c r="G103" s="37">
        <v>16.7</v>
      </c>
      <c r="H103" s="37">
        <v>16.8</v>
      </c>
      <c r="I103" s="37">
        <v>41.8</v>
      </c>
      <c r="J103" s="37">
        <v>52.7</v>
      </c>
      <c r="K103" s="37">
        <v>220.3</v>
      </c>
      <c r="L103" s="45">
        <v>22.7</v>
      </c>
    </row>
    <row r="104" spans="1:12" ht="12.75" customHeight="1">
      <c r="A104" s="43">
        <v>42795</v>
      </c>
      <c r="B104" s="34"/>
      <c r="C104" s="36">
        <v>20.9</v>
      </c>
      <c r="D104" s="37">
        <v>50.7</v>
      </c>
      <c r="E104" s="37">
        <v>19.100000000000001</v>
      </c>
      <c r="F104" s="37">
        <v>162.30000000000001</v>
      </c>
      <c r="G104" s="37">
        <v>19.2</v>
      </c>
      <c r="H104" s="37">
        <v>16.899999999999999</v>
      </c>
      <c r="I104" s="37">
        <v>30.7</v>
      </c>
      <c r="J104" s="37">
        <v>55.5</v>
      </c>
      <c r="K104" s="37">
        <v>254.9</v>
      </c>
      <c r="L104" s="45">
        <v>23.6</v>
      </c>
    </row>
    <row r="105" spans="1:12" ht="12.75" customHeight="1">
      <c r="A105" s="43">
        <v>42826</v>
      </c>
      <c r="B105" s="34"/>
      <c r="C105" s="36">
        <v>25.6</v>
      </c>
      <c r="D105" s="37">
        <v>49.2</v>
      </c>
      <c r="E105" s="37">
        <v>21.3</v>
      </c>
      <c r="F105" s="37">
        <v>143.80000000000001</v>
      </c>
      <c r="G105" s="37">
        <v>18.8</v>
      </c>
      <c r="H105" s="37">
        <v>19.899999999999999</v>
      </c>
      <c r="I105" s="37">
        <v>32</v>
      </c>
      <c r="J105" s="37">
        <v>52.4</v>
      </c>
      <c r="K105" s="37">
        <v>240.9</v>
      </c>
      <c r="L105" s="45">
        <v>25.3</v>
      </c>
    </row>
    <row r="106" spans="1:12" ht="12.75" customHeight="1">
      <c r="A106" s="43">
        <v>42856</v>
      </c>
      <c r="B106" s="34"/>
      <c r="C106" s="36">
        <v>24.3</v>
      </c>
      <c r="D106" s="37">
        <v>37.799999999999997</v>
      </c>
      <c r="E106" s="37">
        <v>23.8</v>
      </c>
      <c r="F106" s="37">
        <v>104.7</v>
      </c>
      <c r="G106" s="37">
        <v>22.6</v>
      </c>
      <c r="H106" s="37">
        <v>18.5</v>
      </c>
      <c r="I106" s="37">
        <v>30</v>
      </c>
      <c r="J106" s="37">
        <v>55.2</v>
      </c>
      <c r="K106" s="37">
        <v>225.1</v>
      </c>
      <c r="L106" s="45">
        <v>25.3</v>
      </c>
    </row>
    <row r="107" spans="1:12" ht="12.75" customHeight="1">
      <c r="A107" s="43">
        <v>42887</v>
      </c>
      <c r="B107" s="34"/>
      <c r="C107" s="36">
        <v>25.3</v>
      </c>
      <c r="D107" s="37">
        <v>39.700000000000003</v>
      </c>
      <c r="E107" s="37">
        <v>22.7</v>
      </c>
      <c r="F107" s="37">
        <v>93.6</v>
      </c>
      <c r="G107" s="37">
        <v>21.6</v>
      </c>
      <c r="H107" s="37">
        <v>15.5</v>
      </c>
      <c r="I107" s="37">
        <v>33.799999999999997</v>
      </c>
      <c r="J107" s="37">
        <v>55</v>
      </c>
      <c r="K107" s="37">
        <v>230.3</v>
      </c>
      <c r="L107" s="45">
        <v>23.5</v>
      </c>
    </row>
    <row r="108" spans="1:12" ht="12.75" customHeight="1">
      <c r="A108" s="43">
        <v>42917</v>
      </c>
      <c r="B108" s="34"/>
      <c r="C108" s="36">
        <v>23.7</v>
      </c>
      <c r="D108" s="37">
        <v>57.9</v>
      </c>
      <c r="E108" s="37">
        <v>19.5</v>
      </c>
      <c r="F108" s="37">
        <v>116</v>
      </c>
      <c r="G108" s="37">
        <v>17.100000000000001</v>
      </c>
      <c r="H108" s="37">
        <v>14.5</v>
      </c>
      <c r="I108" s="37">
        <v>41.4</v>
      </c>
      <c r="J108" s="37">
        <v>54.5</v>
      </c>
      <c r="K108" s="37">
        <v>224.7</v>
      </c>
      <c r="L108" s="45">
        <v>21.9</v>
      </c>
    </row>
    <row r="109" spans="1:12" ht="12.75" customHeight="1">
      <c r="A109" s="43">
        <v>42948</v>
      </c>
      <c r="B109" s="34"/>
      <c r="C109" s="36">
        <v>22</v>
      </c>
      <c r="D109" s="37">
        <v>51.5</v>
      </c>
      <c r="E109" s="37">
        <v>22.2</v>
      </c>
      <c r="F109" s="37">
        <v>98</v>
      </c>
      <c r="G109" s="37">
        <v>16.2</v>
      </c>
      <c r="H109" s="37">
        <v>16.5</v>
      </c>
      <c r="I109" s="37">
        <v>35.1</v>
      </c>
      <c r="J109" s="37">
        <v>50.2</v>
      </c>
      <c r="K109" s="37">
        <v>235.3</v>
      </c>
      <c r="L109" s="45">
        <v>23.3</v>
      </c>
    </row>
    <row r="110" spans="1:12" ht="12.75" customHeight="1">
      <c r="A110" s="43">
        <v>42979</v>
      </c>
      <c r="B110" s="34"/>
      <c r="C110" s="36">
        <v>22.7</v>
      </c>
      <c r="D110" s="37">
        <v>39.6</v>
      </c>
      <c r="E110" s="37">
        <v>20.100000000000001</v>
      </c>
      <c r="F110" s="37">
        <v>100.7</v>
      </c>
      <c r="G110" s="37">
        <v>18.8</v>
      </c>
      <c r="H110" s="37">
        <v>16.399999999999999</v>
      </c>
      <c r="I110" s="37">
        <v>34.200000000000003</v>
      </c>
      <c r="J110" s="37">
        <v>48.9</v>
      </c>
      <c r="K110" s="37">
        <v>239.4</v>
      </c>
      <c r="L110" s="45">
        <v>22.8</v>
      </c>
    </row>
    <row r="111" spans="1:12" ht="12.75" customHeight="1">
      <c r="A111" s="43">
        <v>43009</v>
      </c>
      <c r="B111" s="34"/>
      <c r="C111" s="36">
        <v>22.5</v>
      </c>
      <c r="D111" s="37">
        <v>66.3</v>
      </c>
      <c r="E111" s="37">
        <v>19.3</v>
      </c>
      <c r="F111" s="37">
        <v>102.4</v>
      </c>
      <c r="G111" s="37">
        <v>20.3</v>
      </c>
      <c r="H111" s="37">
        <v>17.8</v>
      </c>
      <c r="I111" s="37">
        <v>31.7</v>
      </c>
      <c r="J111" s="37">
        <v>55.2</v>
      </c>
      <c r="K111" s="37">
        <v>210</v>
      </c>
      <c r="L111" s="45">
        <v>23.6</v>
      </c>
    </row>
    <row r="112" spans="1:12" ht="12.75" customHeight="1">
      <c r="A112" s="43">
        <v>43040</v>
      </c>
      <c r="B112" s="34"/>
      <c r="C112" s="36">
        <v>24.2</v>
      </c>
      <c r="D112" s="37">
        <v>58.4</v>
      </c>
      <c r="E112" s="37">
        <v>18.600000000000001</v>
      </c>
      <c r="F112" s="37">
        <v>80.8</v>
      </c>
      <c r="G112" s="37">
        <v>17.7</v>
      </c>
      <c r="H112" s="37">
        <v>15.2</v>
      </c>
      <c r="I112" s="37">
        <v>32.4</v>
      </c>
      <c r="J112" s="37">
        <v>50.6</v>
      </c>
      <c r="K112" s="37">
        <v>202.4</v>
      </c>
      <c r="L112" s="45">
        <v>21.5</v>
      </c>
    </row>
    <row r="113" spans="1:12" ht="12.75" customHeight="1">
      <c r="A113" s="43">
        <v>43070</v>
      </c>
      <c r="B113" s="34"/>
      <c r="C113" s="36">
        <v>22.2</v>
      </c>
      <c r="D113" s="37">
        <v>68.5</v>
      </c>
      <c r="E113" s="37">
        <v>19.8</v>
      </c>
      <c r="F113" s="37">
        <v>130.4</v>
      </c>
      <c r="G113" s="37">
        <v>18.600000000000001</v>
      </c>
      <c r="H113" s="37">
        <v>16.8</v>
      </c>
      <c r="I113" s="37">
        <v>31.2</v>
      </c>
      <c r="J113" s="37">
        <v>53.4</v>
      </c>
      <c r="K113" s="37">
        <v>208.5</v>
      </c>
      <c r="L113" s="45">
        <v>23.2</v>
      </c>
    </row>
    <row r="114" spans="1:12" ht="12.75" customHeight="1">
      <c r="A114" s="43">
        <v>43101</v>
      </c>
      <c r="B114" s="34"/>
      <c r="C114" s="36">
        <v>24.3</v>
      </c>
      <c r="D114" s="37">
        <v>48.4</v>
      </c>
      <c r="E114" s="37">
        <v>19.7</v>
      </c>
      <c r="F114" s="37">
        <v>228.6</v>
      </c>
      <c r="G114" s="37">
        <v>18.2</v>
      </c>
      <c r="H114" s="37">
        <v>21.5</v>
      </c>
      <c r="I114" s="37">
        <v>68.2</v>
      </c>
      <c r="J114" s="37">
        <v>65.3</v>
      </c>
      <c r="K114" s="37">
        <v>238.1</v>
      </c>
      <c r="L114" s="45">
        <v>26.2</v>
      </c>
    </row>
    <row r="115" spans="1:12" ht="12.75" customHeight="1">
      <c r="A115" s="487">
        <v>43132</v>
      </c>
      <c r="B115" s="34"/>
      <c r="C115" s="36">
        <v>26.5</v>
      </c>
      <c r="D115" s="37">
        <v>82.7</v>
      </c>
      <c r="E115" s="37">
        <v>21.9</v>
      </c>
      <c r="F115" s="37">
        <v>154.5</v>
      </c>
      <c r="G115" s="37">
        <v>22.5</v>
      </c>
      <c r="H115" s="37">
        <v>18.899999999999999</v>
      </c>
      <c r="I115" s="37">
        <v>67</v>
      </c>
      <c r="J115" s="37">
        <v>60.9</v>
      </c>
      <c r="K115" s="37">
        <v>255.8</v>
      </c>
      <c r="L115" s="45">
        <v>27.3</v>
      </c>
    </row>
    <row r="116" spans="1:12" s="478" customFormat="1" ht="12.75" customHeight="1">
      <c r="A116" s="487">
        <v>43160</v>
      </c>
      <c r="B116" s="483"/>
      <c r="C116" s="36">
        <v>23.5</v>
      </c>
      <c r="D116" s="37">
        <v>64.7</v>
      </c>
      <c r="E116" s="37">
        <v>21.5</v>
      </c>
      <c r="F116" s="37">
        <v>150.69999999999999</v>
      </c>
      <c r="G116" s="37">
        <v>22.5</v>
      </c>
      <c r="H116" s="37">
        <v>20.8</v>
      </c>
      <c r="I116" s="37">
        <v>67</v>
      </c>
      <c r="J116" s="37">
        <v>62.8</v>
      </c>
      <c r="K116" s="37">
        <v>276.60000000000002</v>
      </c>
      <c r="L116" s="484">
        <v>28.1</v>
      </c>
    </row>
    <row r="117" spans="1:12" s="478" customFormat="1" ht="12.75" customHeight="1">
      <c r="A117" s="487">
        <v>43191</v>
      </c>
      <c r="B117" s="483"/>
      <c r="C117" s="36">
        <v>25.9</v>
      </c>
      <c r="D117" s="37">
        <v>77.5</v>
      </c>
      <c r="E117" s="37">
        <v>21.2</v>
      </c>
      <c r="F117" s="37">
        <v>156.80000000000001</v>
      </c>
      <c r="G117" s="37">
        <v>24.4</v>
      </c>
      <c r="H117" s="37">
        <v>20.9</v>
      </c>
      <c r="I117" s="37">
        <v>70.400000000000006</v>
      </c>
      <c r="J117" s="37">
        <v>61.8</v>
      </c>
      <c r="K117" s="37">
        <v>235.5</v>
      </c>
      <c r="L117" s="484">
        <v>28.1</v>
      </c>
    </row>
    <row r="118" spans="1:12" s="478" customFormat="1" ht="12.75" customHeight="1">
      <c r="A118" s="487">
        <v>43221</v>
      </c>
      <c r="B118" s="483"/>
      <c r="C118" s="36">
        <v>25.5</v>
      </c>
      <c r="D118" s="37">
        <v>80.900000000000006</v>
      </c>
      <c r="E118" s="37">
        <v>25</v>
      </c>
      <c r="F118" s="37">
        <v>138.4</v>
      </c>
      <c r="G118" s="37">
        <v>22.6</v>
      </c>
      <c r="H118" s="37">
        <v>18.100000000000001</v>
      </c>
      <c r="I118" s="37">
        <v>71.5</v>
      </c>
      <c r="J118" s="37">
        <v>61.7</v>
      </c>
      <c r="K118" s="37">
        <v>276.8</v>
      </c>
      <c r="L118" s="484">
        <v>28.4</v>
      </c>
    </row>
    <row r="119" spans="1:12" s="478" customFormat="1" ht="12.75" customHeight="1">
      <c r="A119" s="487">
        <v>43252</v>
      </c>
      <c r="B119" s="483"/>
      <c r="C119" s="36">
        <v>25.6</v>
      </c>
      <c r="D119" s="37">
        <v>66.3</v>
      </c>
      <c r="E119" s="37">
        <v>24.6</v>
      </c>
      <c r="F119" s="37">
        <v>141.6</v>
      </c>
      <c r="G119" s="37">
        <v>21.6</v>
      </c>
      <c r="H119" s="37">
        <v>19.100000000000001</v>
      </c>
      <c r="I119" s="37">
        <v>90.7</v>
      </c>
      <c r="J119" s="37">
        <v>65.099999999999994</v>
      </c>
      <c r="K119" s="37">
        <v>297.8</v>
      </c>
      <c r="L119" s="484">
        <v>29.1</v>
      </c>
    </row>
    <row r="120" spans="1:12" s="478" customFormat="1" ht="12.75" customHeight="1">
      <c r="A120" s="487">
        <f>DATE(YEAR(A119),MONTH(A119)+1,DAY(A119))</f>
        <v>43282</v>
      </c>
      <c r="B120" s="483"/>
      <c r="C120" s="36">
        <v>25.9</v>
      </c>
      <c r="D120" s="37">
        <v>65.3</v>
      </c>
      <c r="E120" s="37">
        <v>25</v>
      </c>
      <c r="F120" s="37">
        <v>102.4</v>
      </c>
      <c r="G120" s="37">
        <v>23.6</v>
      </c>
      <c r="H120" s="37">
        <v>21.3</v>
      </c>
      <c r="I120" s="37">
        <v>82.4</v>
      </c>
      <c r="J120" s="37">
        <v>63.8</v>
      </c>
      <c r="K120" s="37">
        <v>293.3</v>
      </c>
      <c r="L120" s="484">
        <v>30.2</v>
      </c>
    </row>
    <row r="121" spans="1:12" s="478" customFormat="1" ht="12.75" customHeight="1">
      <c r="A121" s="487">
        <f>DATE(YEAR(A120),MONTH(A120)+1,DAY(A120))</f>
        <v>43313</v>
      </c>
      <c r="B121" s="483"/>
      <c r="C121" s="36">
        <v>26.3</v>
      </c>
      <c r="D121" s="37">
        <v>57.5</v>
      </c>
      <c r="E121" s="37">
        <v>22.7</v>
      </c>
      <c r="F121" s="37">
        <v>133.9</v>
      </c>
      <c r="G121" s="37">
        <v>25.3</v>
      </c>
      <c r="H121" s="37">
        <v>19.399999999999999</v>
      </c>
      <c r="I121" s="37">
        <v>68.2</v>
      </c>
      <c r="J121" s="37">
        <v>54.5</v>
      </c>
      <c r="K121" s="37">
        <v>285.3</v>
      </c>
      <c r="L121" s="484">
        <v>28.3</v>
      </c>
    </row>
    <row r="122" spans="1:12" s="478" customFormat="1" ht="12.75" customHeight="1">
      <c r="A122" s="487">
        <f>DATE(YEAR(A121),MONTH(A121)+1,DAY(A121))</f>
        <v>43344</v>
      </c>
      <c r="B122" s="483"/>
      <c r="C122" s="36">
        <v>29.2</v>
      </c>
      <c r="D122" s="37">
        <v>61.1</v>
      </c>
      <c r="E122" s="37">
        <v>21.4</v>
      </c>
      <c r="F122" s="37">
        <v>111.2</v>
      </c>
      <c r="G122" s="37">
        <v>23.5</v>
      </c>
      <c r="H122" s="37">
        <v>21.3</v>
      </c>
      <c r="I122" s="37">
        <v>61</v>
      </c>
      <c r="J122" s="37">
        <v>56.1</v>
      </c>
      <c r="K122" s="37">
        <v>255</v>
      </c>
      <c r="L122" s="484">
        <v>28</v>
      </c>
    </row>
    <row r="123" spans="1:12" s="478" customFormat="1" ht="12.75" customHeight="1">
      <c r="A123" s="487">
        <f t="shared" ref="A123:A136" si="9">DATE(YEAR(A122),MONTH(A122)+1,DAY(A122))</f>
        <v>43374</v>
      </c>
      <c r="B123" s="483"/>
      <c r="C123" s="36">
        <v>29.7</v>
      </c>
      <c r="D123" s="37">
        <v>66.8</v>
      </c>
      <c r="E123" s="37">
        <v>21.8</v>
      </c>
      <c r="F123" s="37">
        <v>117.3</v>
      </c>
      <c r="G123" s="37">
        <v>24.6</v>
      </c>
      <c r="H123" s="37">
        <v>17.2</v>
      </c>
      <c r="I123" s="37">
        <v>69.900000000000006</v>
      </c>
      <c r="J123" s="37">
        <v>52.1</v>
      </c>
      <c r="K123" s="37">
        <v>296.5</v>
      </c>
      <c r="L123" s="484">
        <v>27.3</v>
      </c>
    </row>
    <row r="124" spans="1:12" s="478" customFormat="1" ht="12.75" customHeight="1">
      <c r="A124" s="487">
        <f t="shared" si="9"/>
        <v>43405</v>
      </c>
      <c r="B124" s="483"/>
      <c r="C124" s="36">
        <v>22.6</v>
      </c>
      <c r="D124" s="37">
        <v>84.6</v>
      </c>
      <c r="E124" s="37">
        <v>18.899999999999999</v>
      </c>
      <c r="F124" s="37">
        <v>114.3</v>
      </c>
      <c r="G124" s="37">
        <v>20</v>
      </c>
      <c r="H124" s="37">
        <v>16.8</v>
      </c>
      <c r="I124" s="37">
        <v>82.8</v>
      </c>
      <c r="J124" s="37">
        <v>57.9</v>
      </c>
      <c r="K124" s="37">
        <v>305.39999999999998</v>
      </c>
      <c r="L124" s="484">
        <v>26.4</v>
      </c>
    </row>
    <row r="125" spans="1:12" s="478" customFormat="1" ht="12.75" customHeight="1">
      <c r="A125" s="487">
        <f t="shared" si="9"/>
        <v>43435</v>
      </c>
      <c r="B125" s="483"/>
      <c r="C125" s="36">
        <v>23.8</v>
      </c>
      <c r="D125" s="37">
        <v>74.099999999999994</v>
      </c>
      <c r="E125" s="37">
        <v>18.100000000000001</v>
      </c>
      <c r="F125" s="37">
        <v>107</v>
      </c>
      <c r="G125" s="37">
        <v>23.4</v>
      </c>
      <c r="H125" s="37">
        <v>21.7</v>
      </c>
      <c r="I125" s="37">
        <v>74.3</v>
      </c>
      <c r="J125" s="37">
        <v>57.1</v>
      </c>
      <c r="K125" s="37">
        <v>266.3</v>
      </c>
      <c r="L125" s="484">
        <v>28.1</v>
      </c>
    </row>
    <row r="126" spans="1:12" ht="12.75" customHeight="1">
      <c r="A126" s="487">
        <f t="shared" si="9"/>
        <v>43466</v>
      </c>
      <c r="B126" s="483"/>
      <c r="C126" s="36">
        <v>24.5</v>
      </c>
      <c r="D126" s="37">
        <v>59.8</v>
      </c>
      <c r="E126" s="37">
        <v>23.7</v>
      </c>
      <c r="F126" s="37">
        <v>114.8</v>
      </c>
      <c r="G126" s="37">
        <v>22.3</v>
      </c>
      <c r="H126" s="37">
        <v>20</v>
      </c>
      <c r="I126" s="37">
        <v>59.3</v>
      </c>
      <c r="J126" s="37">
        <v>74.5</v>
      </c>
      <c r="K126" s="37">
        <v>264.2</v>
      </c>
      <c r="L126" s="484">
        <v>28</v>
      </c>
    </row>
    <row r="127" spans="1:12" s="478" customFormat="1" ht="12.75" customHeight="1">
      <c r="A127" s="487">
        <f t="shared" si="9"/>
        <v>43497</v>
      </c>
      <c r="B127" s="483"/>
      <c r="C127" s="36">
        <v>26.7</v>
      </c>
      <c r="D127" s="37">
        <v>86.2</v>
      </c>
      <c r="E127" s="37">
        <v>20.9</v>
      </c>
      <c r="F127" s="37">
        <v>136.30000000000001</v>
      </c>
      <c r="G127" s="37">
        <v>25.3</v>
      </c>
      <c r="H127" s="37">
        <v>19.399999999999999</v>
      </c>
      <c r="I127" s="37">
        <v>70.599999999999994</v>
      </c>
      <c r="J127" s="37">
        <v>57</v>
      </c>
      <c r="K127" s="37">
        <v>268.5</v>
      </c>
      <c r="L127" s="484">
        <v>28.2</v>
      </c>
    </row>
    <row r="128" spans="1:12" s="478" customFormat="1" ht="12.75" customHeight="1">
      <c r="A128" s="487">
        <f t="shared" si="9"/>
        <v>43525</v>
      </c>
      <c r="B128" s="483"/>
      <c r="C128" s="36">
        <v>27.4</v>
      </c>
      <c r="D128" s="37">
        <v>73.5</v>
      </c>
      <c r="E128" s="37">
        <v>23.8</v>
      </c>
      <c r="F128" s="37">
        <v>119.5</v>
      </c>
      <c r="G128" s="37">
        <v>24.3</v>
      </c>
      <c r="H128" s="37">
        <v>20.399999999999999</v>
      </c>
      <c r="I128" s="37">
        <v>61.8</v>
      </c>
      <c r="J128" s="37">
        <v>60.6</v>
      </c>
      <c r="K128" s="37">
        <v>297.8</v>
      </c>
      <c r="L128" s="484">
        <v>29.4</v>
      </c>
    </row>
    <row r="129" spans="1:12" s="478" customFormat="1" ht="12.75" customHeight="1">
      <c r="A129" s="487">
        <f t="shared" si="9"/>
        <v>43556</v>
      </c>
      <c r="B129" s="483"/>
      <c r="C129" s="36">
        <v>28.4</v>
      </c>
      <c r="D129" s="37">
        <v>61.4</v>
      </c>
      <c r="E129" s="37">
        <v>25.7</v>
      </c>
      <c r="F129" s="37">
        <v>163.69999999999999</v>
      </c>
      <c r="G129" s="37">
        <v>27.6</v>
      </c>
      <c r="H129" s="37">
        <v>21.2</v>
      </c>
      <c r="I129" s="37">
        <v>75.599999999999994</v>
      </c>
      <c r="J129" s="37">
        <v>63.5</v>
      </c>
      <c r="K129" s="37">
        <v>255.6</v>
      </c>
      <c r="L129" s="484">
        <v>30.1</v>
      </c>
    </row>
    <row r="130" spans="1:12" s="478" customFormat="1" ht="12.75" customHeight="1">
      <c r="A130" s="487">
        <f t="shared" si="9"/>
        <v>43586</v>
      </c>
      <c r="B130" s="483"/>
      <c r="C130" s="36">
        <v>28.1</v>
      </c>
      <c r="D130" s="37">
        <v>66.5</v>
      </c>
      <c r="E130" s="37">
        <v>28.3</v>
      </c>
      <c r="F130" s="37">
        <v>122.1</v>
      </c>
      <c r="G130" s="37">
        <v>29.5</v>
      </c>
      <c r="H130" s="37">
        <v>21.8</v>
      </c>
      <c r="I130" s="37">
        <v>68.900000000000006</v>
      </c>
      <c r="J130" s="37">
        <v>65.900000000000006</v>
      </c>
      <c r="K130" s="37">
        <v>273.89999999999998</v>
      </c>
      <c r="L130" s="484">
        <v>31.6</v>
      </c>
    </row>
    <row r="131" spans="1:12" s="478" customFormat="1" ht="12.75" customHeight="1">
      <c r="A131" s="487">
        <f t="shared" si="9"/>
        <v>43617</v>
      </c>
      <c r="B131" s="483"/>
      <c r="C131" s="36">
        <v>28.1</v>
      </c>
      <c r="D131" s="37">
        <v>60.2</v>
      </c>
      <c r="E131" s="37">
        <v>26.7</v>
      </c>
      <c r="F131" s="37">
        <v>150.30000000000001</v>
      </c>
      <c r="G131" s="37">
        <v>30.2</v>
      </c>
      <c r="H131" s="37">
        <v>22.3</v>
      </c>
      <c r="I131" s="37">
        <v>86.2</v>
      </c>
      <c r="J131" s="37">
        <v>61.8</v>
      </c>
      <c r="K131" s="37">
        <v>239.5</v>
      </c>
      <c r="L131" s="484">
        <v>31.1</v>
      </c>
    </row>
    <row r="132" spans="1:12" s="478" customFormat="1" ht="12.75" customHeight="1">
      <c r="A132" s="487">
        <f t="shared" si="9"/>
        <v>43647</v>
      </c>
      <c r="B132" s="483"/>
      <c r="C132" s="36">
        <v>30.8</v>
      </c>
      <c r="D132" s="37">
        <v>51.4</v>
      </c>
      <c r="E132" s="37">
        <v>27.3</v>
      </c>
      <c r="F132" s="37">
        <v>134.4</v>
      </c>
      <c r="G132" s="37">
        <v>22.5</v>
      </c>
      <c r="H132" s="37">
        <v>21.2</v>
      </c>
      <c r="I132" s="37">
        <v>71.599999999999994</v>
      </c>
      <c r="J132" s="37">
        <v>63.8</v>
      </c>
      <c r="K132" s="37">
        <v>290.8</v>
      </c>
      <c r="L132" s="484">
        <v>29.9</v>
      </c>
    </row>
    <row r="133" spans="1:12" s="478" customFormat="1" ht="12.75" customHeight="1">
      <c r="A133" s="487">
        <f t="shared" si="9"/>
        <v>43678</v>
      </c>
      <c r="B133" s="483"/>
      <c r="C133" s="36">
        <v>28.5</v>
      </c>
      <c r="D133" s="37">
        <v>78.2</v>
      </c>
      <c r="E133" s="37">
        <v>23.6</v>
      </c>
      <c r="F133" s="37">
        <v>114.8</v>
      </c>
      <c r="G133" s="37">
        <v>25.5</v>
      </c>
      <c r="H133" s="37">
        <v>21.5</v>
      </c>
      <c r="I133" s="37">
        <v>69.2</v>
      </c>
      <c r="J133" s="37">
        <v>63.4</v>
      </c>
      <c r="K133" s="37">
        <v>262.3</v>
      </c>
      <c r="L133" s="484">
        <v>29.6</v>
      </c>
    </row>
    <row r="134" spans="1:12" s="478" customFormat="1" ht="12.75" customHeight="1">
      <c r="A134" s="487">
        <f t="shared" si="9"/>
        <v>43709</v>
      </c>
      <c r="B134" s="483"/>
      <c r="C134" s="36">
        <v>29.5</v>
      </c>
      <c r="D134" s="37">
        <v>56.9</v>
      </c>
      <c r="E134" s="37">
        <v>26.6</v>
      </c>
      <c r="F134" s="37">
        <v>139.19999999999999</v>
      </c>
      <c r="G134" s="37">
        <v>26.1</v>
      </c>
      <c r="H134" s="37">
        <v>20.7</v>
      </c>
      <c r="I134" s="37">
        <v>72.599999999999994</v>
      </c>
      <c r="J134" s="37">
        <v>57</v>
      </c>
      <c r="K134" s="37">
        <v>267.39999999999998</v>
      </c>
      <c r="L134" s="484">
        <v>29.7</v>
      </c>
    </row>
    <row r="135" spans="1:12" s="478" customFormat="1" ht="12.75" customHeight="1">
      <c r="A135" s="487">
        <f t="shared" si="9"/>
        <v>43739</v>
      </c>
      <c r="B135" s="483"/>
      <c r="C135" s="36">
        <v>29.7</v>
      </c>
      <c r="D135" s="37">
        <v>59</v>
      </c>
      <c r="E135" s="37">
        <v>24.8</v>
      </c>
      <c r="F135" s="37">
        <v>107.9</v>
      </c>
      <c r="G135" s="37">
        <v>23.9</v>
      </c>
      <c r="H135" s="37">
        <v>18.5</v>
      </c>
      <c r="I135" s="37">
        <v>57</v>
      </c>
      <c r="J135" s="37">
        <v>57</v>
      </c>
      <c r="K135" s="37">
        <v>239.8</v>
      </c>
      <c r="L135" s="484">
        <v>27</v>
      </c>
    </row>
    <row r="136" spans="1:12" s="478" customFormat="1" ht="12.75" customHeight="1">
      <c r="A136" s="487">
        <f t="shared" si="9"/>
        <v>43770</v>
      </c>
      <c r="B136" s="483"/>
      <c r="C136" s="36">
        <v>30.9</v>
      </c>
      <c r="D136" s="37">
        <v>76.7</v>
      </c>
      <c r="E136" s="37">
        <v>21.1</v>
      </c>
      <c r="F136" s="37">
        <v>111.5</v>
      </c>
      <c r="G136" s="37">
        <v>28.5</v>
      </c>
      <c r="H136" s="37">
        <v>18.600000000000001</v>
      </c>
      <c r="I136" s="37">
        <v>61</v>
      </c>
      <c r="J136" s="37">
        <v>59.6</v>
      </c>
      <c r="K136" s="37">
        <v>235.7</v>
      </c>
      <c r="L136" s="484">
        <v>27.3</v>
      </c>
    </row>
    <row r="137" spans="1:12" ht="33.75">
      <c r="A137" s="295" t="s">
        <v>631</v>
      </c>
      <c r="B137" s="488"/>
      <c r="C137" s="296">
        <f t="shared" ref="C137:L137" ca="1" si="10">C136/OFFSET(C136,-12,0)-1</f>
        <v>0.36725663716814139</v>
      </c>
      <c r="D137" s="296">
        <f t="shared" ca="1" si="10"/>
        <v>-9.3380614657210259E-2</v>
      </c>
      <c r="E137" s="296">
        <f t="shared" ca="1" si="10"/>
        <v>0.11640211640211651</v>
      </c>
      <c r="F137" s="296">
        <f t="shared" ca="1" si="10"/>
        <v>-2.4496937882764636E-2</v>
      </c>
      <c r="G137" s="296">
        <f t="shared" ca="1" si="10"/>
        <v>0.42500000000000004</v>
      </c>
      <c r="H137" s="296">
        <f t="shared" ca="1" si="10"/>
        <v>0.10714285714285721</v>
      </c>
      <c r="I137" s="296">
        <f t="shared" ca="1" si="10"/>
        <v>-0.26328502415458932</v>
      </c>
      <c r="J137" s="296">
        <f t="shared" ca="1" si="10"/>
        <v>2.9360967184801412E-2</v>
      </c>
      <c r="K137" s="296">
        <f t="shared" ca="1" si="10"/>
        <v>-0.22822527832351014</v>
      </c>
      <c r="L137" s="296">
        <f t="shared" ca="1" si="10"/>
        <v>3.4090909090909172E-2</v>
      </c>
    </row>
    <row r="138" spans="1:12" ht="34.5" customHeight="1">
      <c r="A138" s="768" t="s">
        <v>632</v>
      </c>
      <c r="B138" s="769"/>
      <c r="C138" s="769"/>
      <c r="D138" s="769"/>
      <c r="E138" s="769"/>
      <c r="F138" s="769"/>
      <c r="G138" s="769"/>
      <c r="H138" s="769"/>
      <c r="I138" s="769"/>
      <c r="J138" s="769"/>
      <c r="K138" s="769"/>
      <c r="L138" s="769"/>
    </row>
    <row r="139" spans="1:12" ht="23.25" customHeight="1">
      <c r="A139" s="768" t="s">
        <v>595</v>
      </c>
      <c r="B139" s="769"/>
      <c r="C139" s="769"/>
      <c r="D139" s="769"/>
      <c r="E139" s="769"/>
      <c r="F139" s="769"/>
      <c r="G139" s="769"/>
      <c r="H139" s="769"/>
      <c r="I139" s="769"/>
      <c r="J139" s="769"/>
      <c r="K139" s="769"/>
      <c r="L139" s="769"/>
    </row>
    <row r="140" spans="1:12" ht="12.75" customHeight="1">
      <c r="A140" s="768" t="s">
        <v>608</v>
      </c>
      <c r="B140" s="769"/>
      <c r="C140" s="769"/>
      <c r="D140" s="769"/>
      <c r="E140" s="769"/>
      <c r="F140" s="769"/>
      <c r="G140" s="769"/>
      <c r="H140" s="769"/>
      <c r="I140" s="769"/>
      <c r="J140" s="769"/>
      <c r="K140" s="769"/>
      <c r="L140" s="769"/>
    </row>
    <row r="141" spans="1:12">
      <c r="A141" s="768" t="s">
        <v>597</v>
      </c>
      <c r="B141" s="769"/>
      <c r="C141" s="769"/>
      <c r="D141" s="769"/>
      <c r="E141" s="769"/>
      <c r="F141" s="769"/>
      <c r="G141" s="769"/>
      <c r="H141" s="769"/>
      <c r="I141" s="769"/>
      <c r="J141" s="769"/>
      <c r="K141" s="769"/>
      <c r="L141" s="769"/>
    </row>
  </sheetData>
  <mergeCells count="22">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 ref="J10:J12"/>
    <mergeCell ref="K10:K12"/>
    <mergeCell ref="A141:L141"/>
    <mergeCell ref="A138:L138"/>
    <mergeCell ref="A139:L139"/>
    <mergeCell ref="A140:L140"/>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40"/>
  <sheetViews>
    <sheetView zoomScaleNormal="100" zoomScaleSheetLayoutView="100" workbookViewId="0">
      <pane ySplit="24" topLeftCell="A124" activePane="bottomLeft" state="frozen"/>
      <selection pane="bottomLeft" sqref="A1:D1"/>
    </sheetView>
  </sheetViews>
  <sheetFormatPr defaultRowHeight="11.25"/>
  <cols>
    <col min="1" max="1" width="26.85546875" style="35" customWidth="1"/>
    <col min="2" max="2" width="3.7109375" style="35" customWidth="1"/>
    <col min="3" max="3" width="11.7109375" style="478" customWidth="1"/>
    <col min="4" max="4" width="11.7109375" style="35" customWidth="1"/>
    <col min="5" max="11" width="9.140625" style="35"/>
    <col min="12" max="12" width="9.140625" style="35" customWidth="1"/>
    <col min="13" max="16384" width="9.140625" style="35"/>
  </cols>
  <sheetData>
    <row r="1" spans="1:12" s="10" customFormat="1" ht="15">
      <c r="A1" s="656" t="s">
        <v>0</v>
      </c>
      <c r="B1" s="656"/>
      <c r="C1" s="656"/>
      <c r="D1" s="683"/>
    </row>
    <row r="2" spans="1:12" s="10" customFormat="1" ht="14.25" customHeight="1">
      <c r="A2" s="683"/>
      <c r="B2" s="683"/>
      <c r="C2" s="476"/>
    </row>
    <row r="3" spans="1:12" s="10" customFormat="1" ht="14.25" customHeight="1">
      <c r="A3" s="469" t="s">
        <v>616</v>
      </c>
      <c r="B3" s="469"/>
      <c r="C3" s="477"/>
    </row>
    <row r="4" spans="1:12" s="475" customFormat="1" ht="13.5" customHeight="1">
      <c r="A4" s="539"/>
      <c r="B4" s="539"/>
      <c r="C4" s="539"/>
      <c r="D4" s="540"/>
      <c r="E4" s="540"/>
      <c r="F4" s="540"/>
      <c r="G4" s="540"/>
      <c r="H4" s="540"/>
      <c r="I4" s="540"/>
      <c r="J4" s="540"/>
      <c r="K4" s="540"/>
      <c r="L4" s="540"/>
    </row>
    <row r="5" spans="1:12" s="475" customFormat="1" ht="25.5" customHeight="1">
      <c r="A5" s="650" t="s">
        <v>686</v>
      </c>
      <c r="B5" s="650"/>
      <c r="C5" s="650"/>
      <c r="D5" s="650"/>
      <c r="E5" s="650"/>
      <c r="F5" s="650"/>
      <c r="G5" s="650"/>
      <c r="H5" s="650"/>
      <c r="I5" s="650"/>
      <c r="J5" s="650"/>
      <c r="K5" s="650"/>
      <c r="L5" s="650"/>
    </row>
    <row r="6" spans="1:12" s="475" customFormat="1" ht="51" customHeight="1">
      <c r="A6" s="650" t="s">
        <v>624</v>
      </c>
      <c r="B6" s="650"/>
      <c r="C6" s="650"/>
      <c r="D6" s="650"/>
      <c r="E6" s="650"/>
      <c r="F6" s="650"/>
      <c r="G6" s="650"/>
      <c r="H6" s="650"/>
      <c r="I6" s="650"/>
      <c r="J6" s="650"/>
      <c r="K6" s="650"/>
      <c r="L6" s="650"/>
    </row>
    <row r="7" spans="1:12" s="475" customFormat="1" ht="38.25" customHeight="1">
      <c r="A7" s="650" t="s">
        <v>683</v>
      </c>
      <c r="B7" s="650"/>
      <c r="C7" s="650"/>
      <c r="D7" s="650"/>
      <c r="E7" s="650"/>
      <c r="F7" s="650"/>
      <c r="G7" s="650"/>
      <c r="H7" s="650"/>
      <c r="I7" s="650"/>
      <c r="J7" s="650"/>
      <c r="K7" s="650"/>
      <c r="L7" s="650"/>
    </row>
    <row r="8" spans="1:12" s="475" customFormat="1" ht="15" customHeight="1">
      <c r="A8" s="650" t="s">
        <v>623</v>
      </c>
      <c r="B8" s="650"/>
      <c r="C8" s="650"/>
      <c r="D8" s="650"/>
      <c r="E8" s="650"/>
      <c r="F8" s="650"/>
      <c r="G8" s="650"/>
      <c r="H8" s="650"/>
      <c r="I8" s="650"/>
      <c r="J8" s="650"/>
      <c r="K8" s="650"/>
      <c r="L8" s="650"/>
    </row>
    <row r="9" spans="1:12" s="475" customFormat="1" ht="27" customHeight="1">
      <c r="A9" s="650" t="s">
        <v>617</v>
      </c>
      <c r="B9" s="650"/>
      <c r="C9" s="650"/>
      <c r="D9" s="650"/>
      <c r="E9" s="650"/>
      <c r="F9" s="650"/>
      <c r="G9" s="650"/>
      <c r="H9" s="650"/>
      <c r="I9" s="650"/>
      <c r="J9" s="650"/>
      <c r="K9" s="650"/>
      <c r="L9" s="650"/>
    </row>
    <row r="10" spans="1:12" s="475" customFormat="1" ht="10.5" customHeight="1">
      <c r="A10" s="539"/>
      <c r="B10" s="539"/>
      <c r="C10" s="539"/>
      <c r="D10" s="540"/>
      <c r="E10" s="540"/>
      <c r="F10" s="540"/>
      <c r="G10" s="540"/>
      <c r="H10" s="540"/>
      <c r="I10" s="540"/>
      <c r="J10" s="540"/>
      <c r="K10" s="540"/>
      <c r="L10" s="540"/>
    </row>
    <row r="11" spans="1:12" s="10" customFormat="1" ht="12.75" customHeight="1">
      <c r="A11" s="663"/>
      <c r="B11" s="703"/>
      <c r="C11" s="692" t="s">
        <v>619</v>
      </c>
      <c r="D11" s="692" t="s">
        <v>593</v>
      </c>
    </row>
    <row r="12" spans="1:12">
      <c r="A12" s="707"/>
      <c r="B12" s="704"/>
      <c r="C12" s="693"/>
      <c r="D12" s="693"/>
    </row>
    <row r="13" spans="1:12">
      <c r="A13" s="707"/>
      <c r="B13" s="704"/>
      <c r="C13" s="693"/>
      <c r="D13" s="693"/>
    </row>
    <row r="14" spans="1:12" ht="12.75" customHeight="1">
      <c r="A14" s="772"/>
      <c r="B14" s="773"/>
      <c r="C14" s="386" t="s">
        <v>620</v>
      </c>
      <c r="D14" s="386" t="s">
        <v>679</v>
      </c>
    </row>
    <row r="15" spans="1:12" ht="12.75" customHeight="1">
      <c r="A15" s="482" t="s">
        <v>41</v>
      </c>
      <c r="B15" s="483" t="s">
        <v>613</v>
      </c>
      <c r="C15" s="511">
        <v>55.9</v>
      </c>
      <c r="D15" s="481">
        <f>AVERAGE(D25:D36)</f>
        <v>89.5</v>
      </c>
    </row>
    <row r="16" spans="1:12" ht="12.75" customHeight="1">
      <c r="A16" s="468" t="s">
        <v>42</v>
      </c>
      <c r="B16" s="483" t="s">
        <v>613</v>
      </c>
      <c r="C16" s="510">
        <v>53.2</v>
      </c>
      <c r="D16" s="484">
        <f>AVERAGE(D37:D48)</f>
        <v>87</v>
      </c>
    </row>
    <row r="17" spans="1:7" ht="12.75" customHeight="1">
      <c r="A17" s="468" t="s">
        <v>43</v>
      </c>
      <c r="B17" s="483" t="s">
        <v>613</v>
      </c>
      <c r="C17" s="510">
        <v>65.7</v>
      </c>
      <c r="D17" s="484">
        <f>AVERAGE(D49:D60)</f>
        <v>67.583333333333329</v>
      </c>
    </row>
    <row r="18" spans="1:7" ht="12.75" customHeight="1">
      <c r="A18" s="468" t="s">
        <v>44</v>
      </c>
      <c r="B18" s="483" t="s">
        <v>613</v>
      </c>
      <c r="C18" s="510">
        <v>74</v>
      </c>
      <c r="D18" s="484">
        <f>AVERAGE(D61:D72)</f>
        <v>57.416666666666664</v>
      </c>
    </row>
    <row r="19" spans="1:7" ht="12.75" customHeight="1">
      <c r="A19" s="468" t="s">
        <v>171</v>
      </c>
      <c r="B19" s="483" t="s">
        <v>613</v>
      </c>
      <c r="C19" s="510">
        <v>82</v>
      </c>
      <c r="D19" s="484">
        <f>AVERAGE(D73:D84)</f>
        <v>52.75</v>
      </c>
    </row>
    <row r="20" spans="1:7" ht="12.75" customHeight="1">
      <c r="A20" s="468" t="s">
        <v>214</v>
      </c>
      <c r="B20" s="483" t="s">
        <v>613</v>
      </c>
      <c r="C20" s="510">
        <v>76.400000000000006</v>
      </c>
      <c r="D20" s="484">
        <f t="shared" ref="D20" si="0">AVERAGE(D85:D96)</f>
        <v>55.25</v>
      </c>
    </row>
    <row r="21" spans="1:7" ht="12.75" customHeight="1">
      <c r="A21" s="468" t="s">
        <v>288</v>
      </c>
      <c r="B21" s="483" t="s">
        <v>613</v>
      </c>
      <c r="C21" s="510">
        <v>81.2</v>
      </c>
      <c r="D21" s="484">
        <f>AVERAGE(D97:D108)</f>
        <v>50.333333333333336</v>
      </c>
    </row>
    <row r="22" spans="1:7" s="478" customFormat="1" ht="12.75" customHeight="1">
      <c r="A22" s="533" t="s">
        <v>635</v>
      </c>
      <c r="B22" s="483" t="s">
        <v>613</v>
      </c>
      <c r="C22" s="510">
        <v>85.5</v>
      </c>
      <c r="D22" s="484">
        <f>AVERAGE(D109:D120)</f>
        <v>49.5</v>
      </c>
    </row>
    <row r="23" spans="1:7" s="478" customFormat="1" ht="12.75" customHeight="1">
      <c r="A23" s="617" t="s">
        <v>705</v>
      </c>
      <c r="B23" s="483" t="s">
        <v>613</v>
      </c>
      <c r="C23" s="510">
        <v>96</v>
      </c>
      <c r="D23" s="484">
        <f>AVERAGE(D121:D132)</f>
        <v>55.133333333333333</v>
      </c>
    </row>
    <row r="24" spans="1:7" ht="12.75" customHeight="1">
      <c r="A24" s="39"/>
      <c r="B24" s="485"/>
      <c r="C24" s="516"/>
      <c r="D24" s="42"/>
    </row>
    <row r="25" spans="1:7" ht="12.75" customHeight="1">
      <c r="A25" s="184">
        <v>40360</v>
      </c>
      <c r="B25" s="175"/>
      <c r="C25" s="517">
        <v>55.9</v>
      </c>
      <c r="D25" s="512">
        <v>90</v>
      </c>
      <c r="F25" s="503"/>
      <c r="G25" s="467"/>
    </row>
    <row r="26" spans="1:7" ht="12.75" customHeight="1">
      <c r="A26" s="43">
        <v>40391</v>
      </c>
      <c r="B26" s="34"/>
      <c r="C26" s="518">
        <v>55.9</v>
      </c>
      <c r="D26" s="513">
        <v>89</v>
      </c>
      <c r="F26" s="503"/>
    </row>
    <row r="27" spans="1:7" ht="12.75" customHeight="1">
      <c r="A27" s="43">
        <v>40422</v>
      </c>
      <c r="B27" s="34"/>
      <c r="C27" s="518">
        <v>55.9</v>
      </c>
      <c r="D27" s="513">
        <v>89</v>
      </c>
      <c r="F27" s="503"/>
    </row>
    <row r="28" spans="1:7" ht="12.75" customHeight="1">
      <c r="A28" s="43">
        <v>40452</v>
      </c>
      <c r="B28" s="34"/>
      <c r="C28" s="518">
        <v>55.9</v>
      </c>
      <c r="D28" s="513">
        <v>87</v>
      </c>
      <c r="F28" s="503"/>
    </row>
    <row r="29" spans="1:7" ht="12.75" customHeight="1">
      <c r="A29" s="43">
        <v>40483</v>
      </c>
      <c r="B29" s="34"/>
      <c r="C29" s="518">
        <v>55.9</v>
      </c>
      <c r="D29" s="513">
        <v>88</v>
      </c>
      <c r="F29" s="503"/>
    </row>
    <row r="30" spans="1:7" ht="12.75" customHeight="1">
      <c r="A30" s="43">
        <v>40513</v>
      </c>
      <c r="B30" s="34"/>
      <c r="C30" s="518">
        <v>53.2</v>
      </c>
      <c r="D30" s="513">
        <v>84</v>
      </c>
      <c r="F30" s="503"/>
    </row>
    <row r="31" spans="1:7" ht="12.75" customHeight="1">
      <c r="A31" s="43">
        <v>40544</v>
      </c>
      <c r="B31" s="34"/>
      <c r="C31" s="518">
        <v>53.2</v>
      </c>
      <c r="D31" s="513">
        <v>90</v>
      </c>
      <c r="F31" s="503"/>
    </row>
    <row r="32" spans="1:7" ht="12.75" customHeight="1">
      <c r="A32" s="43">
        <v>40575</v>
      </c>
      <c r="B32" s="34"/>
      <c r="C32" s="518">
        <v>53.2</v>
      </c>
      <c r="D32" s="513">
        <v>91</v>
      </c>
      <c r="F32" s="503"/>
    </row>
    <row r="33" spans="1:6" ht="12.75" customHeight="1">
      <c r="A33" s="43">
        <v>40603</v>
      </c>
      <c r="B33" s="34"/>
      <c r="C33" s="518">
        <v>53.2</v>
      </c>
      <c r="D33" s="513">
        <v>92</v>
      </c>
      <c r="F33" s="503"/>
    </row>
    <row r="34" spans="1:6" ht="12.75" customHeight="1">
      <c r="A34" s="43">
        <v>40634</v>
      </c>
      <c r="B34" s="34"/>
      <c r="C34" s="518">
        <v>53.2</v>
      </c>
      <c r="D34" s="513">
        <v>90</v>
      </c>
      <c r="F34" s="503"/>
    </row>
    <row r="35" spans="1:6" ht="12.75" customHeight="1">
      <c r="A35" s="43">
        <v>40664</v>
      </c>
      <c r="B35" s="34"/>
      <c r="C35" s="518">
        <v>53.2</v>
      </c>
      <c r="D35" s="513">
        <v>93</v>
      </c>
      <c r="F35" s="503"/>
    </row>
    <row r="36" spans="1:6" ht="12.75" customHeight="1">
      <c r="A36" s="43">
        <v>40695</v>
      </c>
      <c r="B36" s="34"/>
      <c r="C36" s="518">
        <v>53.2</v>
      </c>
      <c r="D36" s="513">
        <v>91</v>
      </c>
      <c r="F36" s="503"/>
    </row>
    <row r="37" spans="1:6" ht="12.75" customHeight="1">
      <c r="A37" s="43">
        <v>40725</v>
      </c>
      <c r="B37" s="34"/>
      <c r="C37" s="518">
        <v>53.2</v>
      </c>
      <c r="D37" s="513">
        <v>94</v>
      </c>
      <c r="F37" s="503"/>
    </row>
    <row r="38" spans="1:6" ht="12.75" customHeight="1">
      <c r="A38" s="43">
        <v>40756</v>
      </c>
      <c r="B38" s="34"/>
      <c r="C38" s="518">
        <v>53.2</v>
      </c>
      <c r="D38" s="513">
        <v>97</v>
      </c>
      <c r="F38" s="503"/>
    </row>
    <row r="39" spans="1:6" ht="12.75" customHeight="1">
      <c r="A39" s="43">
        <v>40787</v>
      </c>
      <c r="B39" s="34"/>
      <c r="C39" s="518">
        <v>53.2</v>
      </c>
      <c r="D39" s="513">
        <v>90</v>
      </c>
      <c r="F39" s="503"/>
    </row>
    <row r="40" spans="1:6" ht="12.75" customHeight="1">
      <c r="A40" s="43">
        <v>40817</v>
      </c>
      <c r="B40" s="34"/>
      <c r="C40" s="518">
        <v>53.2</v>
      </c>
      <c r="D40" s="513">
        <v>86</v>
      </c>
      <c r="F40" s="503"/>
    </row>
    <row r="41" spans="1:6" ht="12.75" customHeight="1">
      <c r="A41" s="43">
        <v>40848</v>
      </c>
      <c r="B41" s="34"/>
      <c r="C41" s="518">
        <v>53.2</v>
      </c>
      <c r="D41" s="513">
        <v>92</v>
      </c>
      <c r="F41" s="503"/>
    </row>
    <row r="42" spans="1:6" ht="12.75" customHeight="1">
      <c r="A42" s="43">
        <v>40878</v>
      </c>
      <c r="B42" s="34"/>
      <c r="C42" s="518">
        <v>53.2</v>
      </c>
      <c r="D42" s="513">
        <v>91</v>
      </c>
      <c r="F42" s="503"/>
    </row>
    <row r="43" spans="1:6" ht="12.75" customHeight="1">
      <c r="A43" s="43">
        <v>40909</v>
      </c>
      <c r="B43" s="34"/>
      <c r="C43" s="518">
        <v>53.2</v>
      </c>
      <c r="D43" s="513">
        <v>88</v>
      </c>
      <c r="F43" s="503"/>
    </row>
    <row r="44" spans="1:6" ht="12.75" customHeight="1">
      <c r="A44" s="43">
        <v>40940</v>
      </c>
      <c r="B44" s="34"/>
      <c r="C44" s="518">
        <v>53.2</v>
      </c>
      <c r="D44" s="513">
        <v>90</v>
      </c>
      <c r="F44" s="503"/>
    </row>
    <row r="45" spans="1:6" ht="12.75" customHeight="1">
      <c r="A45" s="43">
        <v>40969</v>
      </c>
      <c r="B45" s="34"/>
      <c r="C45" s="518">
        <v>53.2</v>
      </c>
      <c r="D45" s="513">
        <v>88</v>
      </c>
      <c r="F45" s="503"/>
    </row>
    <row r="46" spans="1:6" ht="12.75" customHeight="1">
      <c r="A46" s="43">
        <v>41000</v>
      </c>
      <c r="B46" s="34"/>
      <c r="C46" s="518">
        <v>65.7</v>
      </c>
      <c r="D46" s="513">
        <v>78</v>
      </c>
      <c r="F46" s="503"/>
    </row>
    <row r="47" spans="1:6" ht="12.75" customHeight="1">
      <c r="A47" s="43">
        <v>41030</v>
      </c>
      <c r="B47" s="34"/>
      <c r="C47" s="518">
        <v>65.7</v>
      </c>
      <c r="D47" s="513">
        <v>77</v>
      </c>
      <c r="F47" s="503"/>
    </row>
    <row r="48" spans="1:6" ht="12.75" customHeight="1">
      <c r="A48" s="43">
        <v>41061</v>
      </c>
      <c r="B48" s="34"/>
      <c r="C48" s="518">
        <v>65.7</v>
      </c>
      <c r="D48" s="513">
        <v>73</v>
      </c>
      <c r="F48" s="503"/>
    </row>
    <row r="49" spans="1:6" ht="12.75" customHeight="1">
      <c r="A49" s="43">
        <v>41091</v>
      </c>
      <c r="B49" s="34"/>
      <c r="C49" s="518">
        <v>65.7</v>
      </c>
      <c r="D49" s="513">
        <v>73</v>
      </c>
      <c r="F49" s="503"/>
    </row>
    <row r="50" spans="1:6" ht="12.75" customHeight="1">
      <c r="A50" s="43">
        <v>41122</v>
      </c>
      <c r="B50" s="34"/>
      <c r="C50" s="518">
        <v>65.7</v>
      </c>
      <c r="D50" s="513">
        <v>75</v>
      </c>
      <c r="F50" s="503"/>
    </row>
    <row r="51" spans="1:6" ht="12.75" customHeight="1">
      <c r="A51" s="43">
        <v>41153</v>
      </c>
      <c r="B51" s="34"/>
      <c r="C51" s="518">
        <v>65.7</v>
      </c>
      <c r="D51" s="513">
        <v>77</v>
      </c>
      <c r="F51" s="503"/>
    </row>
    <row r="52" spans="1:6" ht="12.75" customHeight="1">
      <c r="A52" s="43">
        <v>41183</v>
      </c>
      <c r="B52" s="34"/>
      <c r="C52" s="518">
        <v>65.7</v>
      </c>
      <c r="D52" s="513">
        <v>68</v>
      </c>
      <c r="F52" s="503"/>
    </row>
    <row r="53" spans="1:6" ht="12.75" customHeight="1">
      <c r="A53" s="43">
        <v>41214</v>
      </c>
      <c r="B53" s="34"/>
      <c r="C53" s="518">
        <v>65.7</v>
      </c>
      <c r="D53" s="513">
        <v>62</v>
      </c>
      <c r="F53" s="503"/>
    </row>
    <row r="54" spans="1:6" ht="12.75" customHeight="1">
      <c r="A54" s="43">
        <v>41244</v>
      </c>
      <c r="B54" s="34"/>
      <c r="C54" s="518">
        <v>65.7</v>
      </c>
      <c r="D54" s="513">
        <v>67</v>
      </c>
      <c r="F54" s="503"/>
    </row>
    <row r="55" spans="1:6" ht="12.75" customHeight="1">
      <c r="A55" s="43">
        <v>41275</v>
      </c>
      <c r="B55" s="34"/>
      <c r="C55" s="518">
        <v>65.7</v>
      </c>
      <c r="D55" s="513">
        <v>66</v>
      </c>
      <c r="F55" s="503"/>
    </row>
    <row r="56" spans="1:6" ht="12.75" customHeight="1">
      <c r="A56" s="43">
        <v>41306</v>
      </c>
      <c r="B56" s="34"/>
      <c r="C56" s="518">
        <v>65.7</v>
      </c>
      <c r="D56" s="513">
        <v>69</v>
      </c>
      <c r="F56" s="503"/>
    </row>
    <row r="57" spans="1:6" ht="12.75" customHeight="1">
      <c r="A57" s="43">
        <v>41334</v>
      </c>
      <c r="B57" s="34"/>
      <c r="C57" s="519">
        <v>65.7</v>
      </c>
      <c r="D57" s="513">
        <v>68</v>
      </c>
      <c r="F57" s="503"/>
    </row>
    <row r="58" spans="1:6" ht="12.75" customHeight="1">
      <c r="A58" s="43">
        <v>41365</v>
      </c>
      <c r="B58" s="34"/>
      <c r="C58" s="519">
        <v>74</v>
      </c>
      <c r="D58" s="513">
        <v>62</v>
      </c>
      <c r="F58" s="503"/>
    </row>
    <row r="59" spans="1:6" ht="12.75" customHeight="1">
      <c r="A59" s="43">
        <v>41395</v>
      </c>
      <c r="B59" s="34"/>
      <c r="C59" s="519">
        <v>74</v>
      </c>
      <c r="D59" s="513">
        <v>60</v>
      </c>
      <c r="F59" s="503"/>
    </row>
    <row r="60" spans="1:6" ht="12.75" customHeight="1">
      <c r="A60" s="43">
        <v>41426</v>
      </c>
      <c r="B60" s="34"/>
      <c r="C60" s="519">
        <v>74</v>
      </c>
      <c r="D60" s="513">
        <v>64</v>
      </c>
      <c r="F60" s="503"/>
    </row>
    <row r="61" spans="1:6" ht="12.75" customHeight="1">
      <c r="A61" s="43">
        <v>41456</v>
      </c>
      <c r="B61" s="34"/>
      <c r="C61" s="519">
        <v>74</v>
      </c>
      <c r="D61" s="513">
        <v>63</v>
      </c>
      <c r="F61" s="503"/>
    </row>
    <row r="62" spans="1:6" ht="12.75" customHeight="1">
      <c r="A62" s="43">
        <v>41487</v>
      </c>
      <c r="B62" s="34"/>
      <c r="C62" s="519">
        <v>74</v>
      </c>
      <c r="D62" s="513">
        <v>61</v>
      </c>
      <c r="F62" s="503"/>
    </row>
    <row r="63" spans="1:6" ht="12.75" customHeight="1">
      <c r="A63" s="43">
        <v>41518</v>
      </c>
      <c r="B63" s="34"/>
      <c r="C63" s="519">
        <v>74</v>
      </c>
      <c r="D63" s="513">
        <v>59</v>
      </c>
      <c r="F63" s="503"/>
    </row>
    <row r="64" spans="1:6" ht="12.75" customHeight="1">
      <c r="A64" s="43">
        <v>41548</v>
      </c>
      <c r="B64" s="34"/>
      <c r="C64" s="519">
        <v>74</v>
      </c>
      <c r="D64" s="513">
        <v>55</v>
      </c>
      <c r="F64" s="503"/>
    </row>
    <row r="65" spans="1:6" ht="12.75" customHeight="1">
      <c r="A65" s="43">
        <v>41579</v>
      </c>
      <c r="B65" s="34"/>
      <c r="C65" s="519">
        <v>74</v>
      </c>
      <c r="D65" s="513">
        <v>57</v>
      </c>
      <c r="F65" s="503"/>
    </row>
    <row r="66" spans="1:6" ht="12.75" customHeight="1">
      <c r="A66" s="43">
        <v>41609</v>
      </c>
      <c r="B66" s="34"/>
      <c r="C66" s="519">
        <v>74</v>
      </c>
      <c r="D66" s="513">
        <v>59</v>
      </c>
      <c r="F66" s="503"/>
    </row>
    <row r="67" spans="1:6" ht="12.75" customHeight="1">
      <c r="A67" s="43">
        <v>41640</v>
      </c>
      <c r="B67" s="34"/>
      <c r="C67" s="519">
        <v>74</v>
      </c>
      <c r="D67" s="513">
        <v>59</v>
      </c>
      <c r="F67" s="503"/>
    </row>
    <row r="68" spans="1:6" ht="12.75" customHeight="1">
      <c r="A68" s="43">
        <v>41671</v>
      </c>
      <c r="B68" s="34"/>
      <c r="C68" s="519">
        <v>74</v>
      </c>
      <c r="D68" s="513">
        <v>58</v>
      </c>
      <c r="F68" s="503"/>
    </row>
    <row r="69" spans="1:6" ht="12.75" customHeight="1">
      <c r="A69" s="43">
        <v>41699</v>
      </c>
      <c r="B69" s="34"/>
      <c r="C69" s="519">
        <v>74</v>
      </c>
      <c r="D69" s="513">
        <v>59</v>
      </c>
      <c r="F69" s="503"/>
    </row>
    <row r="70" spans="1:6" ht="12.75" customHeight="1">
      <c r="A70" s="43">
        <v>41730</v>
      </c>
      <c r="B70" s="34"/>
      <c r="C70" s="519">
        <v>82</v>
      </c>
      <c r="D70" s="513">
        <v>52</v>
      </c>
      <c r="F70" s="503"/>
    </row>
    <row r="71" spans="1:6" ht="12.75" customHeight="1">
      <c r="A71" s="43">
        <v>41760</v>
      </c>
      <c r="B71" s="34"/>
      <c r="C71" s="519">
        <v>82</v>
      </c>
      <c r="D71" s="513">
        <v>54</v>
      </c>
      <c r="F71" s="503"/>
    </row>
    <row r="72" spans="1:6" ht="12.75" customHeight="1">
      <c r="A72" s="43">
        <v>41791</v>
      </c>
      <c r="B72" s="34"/>
      <c r="C72" s="519">
        <v>82</v>
      </c>
      <c r="D72" s="513">
        <v>53</v>
      </c>
      <c r="F72" s="503"/>
    </row>
    <row r="73" spans="1:6" ht="12.75" customHeight="1">
      <c r="A73" s="43">
        <v>41821</v>
      </c>
      <c r="B73" s="34"/>
      <c r="C73" s="519">
        <v>82</v>
      </c>
      <c r="D73" s="513">
        <v>53</v>
      </c>
      <c r="F73" s="503"/>
    </row>
    <row r="74" spans="1:6" ht="12.75" customHeight="1">
      <c r="A74" s="43">
        <v>41852</v>
      </c>
      <c r="B74" s="34"/>
      <c r="C74" s="519">
        <v>82</v>
      </c>
      <c r="D74" s="513">
        <v>55</v>
      </c>
      <c r="F74" s="503"/>
    </row>
    <row r="75" spans="1:6" ht="12.75" customHeight="1">
      <c r="A75" s="43">
        <v>41883</v>
      </c>
      <c r="B75" s="34"/>
      <c r="C75" s="519">
        <v>82</v>
      </c>
      <c r="D75" s="513">
        <v>55</v>
      </c>
      <c r="F75" s="503"/>
    </row>
    <row r="76" spans="1:6" ht="12.75" customHeight="1">
      <c r="A76" s="43">
        <v>41913</v>
      </c>
      <c r="B76" s="34"/>
      <c r="C76" s="519">
        <v>82</v>
      </c>
      <c r="D76" s="513">
        <v>50</v>
      </c>
      <c r="F76" s="503"/>
    </row>
    <row r="77" spans="1:6" ht="12.75" customHeight="1">
      <c r="A77" s="43">
        <v>41944</v>
      </c>
      <c r="B77" s="34"/>
      <c r="C77" s="519">
        <v>82</v>
      </c>
      <c r="D77" s="513">
        <v>49</v>
      </c>
      <c r="F77" s="503"/>
    </row>
    <row r="78" spans="1:6" ht="12.75" customHeight="1">
      <c r="A78" s="43">
        <v>41974</v>
      </c>
      <c r="B78" s="34"/>
      <c r="C78" s="519">
        <v>82</v>
      </c>
      <c r="D78" s="513">
        <v>52</v>
      </c>
      <c r="F78" s="503"/>
    </row>
    <row r="79" spans="1:6" ht="12.75" customHeight="1">
      <c r="A79" s="43">
        <v>42005</v>
      </c>
      <c r="B79" s="34"/>
      <c r="C79" s="519">
        <v>82</v>
      </c>
      <c r="D79" s="513">
        <v>53</v>
      </c>
      <c r="F79" s="503"/>
    </row>
    <row r="80" spans="1:6" ht="12.75" customHeight="1">
      <c r="A80" s="43">
        <v>42036</v>
      </c>
      <c r="B80" s="34"/>
      <c r="C80" s="519">
        <v>82</v>
      </c>
      <c r="D80" s="513">
        <v>53</v>
      </c>
      <c r="F80" s="503"/>
    </row>
    <row r="81" spans="1:6" ht="12.75" customHeight="1">
      <c r="A81" s="43">
        <v>42064</v>
      </c>
      <c r="B81" s="34"/>
      <c r="C81" s="519">
        <v>82</v>
      </c>
      <c r="D81" s="513">
        <v>50</v>
      </c>
      <c r="F81" s="503"/>
    </row>
    <row r="82" spans="1:6" ht="12.75" customHeight="1">
      <c r="A82" s="43">
        <v>42095</v>
      </c>
      <c r="B82" s="34"/>
      <c r="C82" s="518">
        <v>76.400000000000006</v>
      </c>
      <c r="D82" s="513">
        <v>55</v>
      </c>
      <c r="F82" s="503"/>
    </row>
    <row r="83" spans="1:6" ht="12.75" customHeight="1">
      <c r="A83" s="43">
        <v>42125</v>
      </c>
      <c r="B83" s="34"/>
      <c r="C83" s="518">
        <v>76.400000000000006</v>
      </c>
      <c r="D83" s="513">
        <v>52</v>
      </c>
      <c r="F83" s="503"/>
    </row>
    <row r="84" spans="1:6" ht="12.75" customHeight="1">
      <c r="A84" s="43">
        <v>42156</v>
      </c>
      <c r="B84" s="34"/>
      <c r="C84" s="518">
        <v>76.400000000000006</v>
      </c>
      <c r="D84" s="513">
        <v>56</v>
      </c>
      <c r="F84" s="503"/>
    </row>
    <row r="85" spans="1:6" ht="12.75" customHeight="1">
      <c r="A85" s="43">
        <v>42186</v>
      </c>
      <c r="B85" s="34"/>
      <c r="C85" s="518">
        <v>76.400000000000006</v>
      </c>
      <c r="D85" s="513">
        <v>55</v>
      </c>
      <c r="F85" s="503"/>
    </row>
    <row r="86" spans="1:6" ht="12.75" customHeight="1">
      <c r="A86" s="43">
        <v>42217</v>
      </c>
      <c r="B86" s="34"/>
      <c r="C86" s="518">
        <v>76.400000000000006</v>
      </c>
      <c r="D86" s="513">
        <v>57</v>
      </c>
      <c r="F86" s="503"/>
    </row>
    <row r="87" spans="1:6" ht="12.75" customHeight="1">
      <c r="A87" s="43">
        <v>42248</v>
      </c>
      <c r="B87" s="34"/>
      <c r="C87" s="518">
        <v>76.400000000000006</v>
      </c>
      <c r="D87" s="513">
        <v>56</v>
      </c>
      <c r="F87" s="503"/>
    </row>
    <row r="88" spans="1:6" ht="12.75" customHeight="1">
      <c r="A88" s="43">
        <v>42278</v>
      </c>
      <c r="B88" s="34"/>
      <c r="C88" s="518">
        <v>76.400000000000006</v>
      </c>
      <c r="D88" s="513">
        <v>56</v>
      </c>
      <c r="F88" s="503"/>
    </row>
    <row r="89" spans="1:6" ht="12.75" customHeight="1">
      <c r="A89" s="43">
        <v>42309</v>
      </c>
      <c r="B89" s="34"/>
      <c r="C89" s="518">
        <v>76.400000000000006</v>
      </c>
      <c r="D89" s="513">
        <v>50</v>
      </c>
      <c r="F89" s="503"/>
    </row>
    <row r="90" spans="1:6" ht="12.75" customHeight="1">
      <c r="A90" s="43">
        <v>42339</v>
      </c>
      <c r="B90" s="34"/>
      <c r="C90" s="518">
        <v>76.400000000000006</v>
      </c>
      <c r="D90" s="513">
        <v>53</v>
      </c>
      <c r="F90" s="503"/>
    </row>
    <row r="91" spans="1:6" ht="12.75" customHeight="1">
      <c r="A91" s="43">
        <v>42370</v>
      </c>
      <c r="B91" s="34"/>
      <c r="C91" s="518">
        <v>76.400000000000006</v>
      </c>
      <c r="D91" s="513">
        <v>57</v>
      </c>
      <c r="F91" s="503"/>
    </row>
    <row r="92" spans="1:6" ht="12.75" customHeight="1">
      <c r="A92" s="43">
        <v>42401</v>
      </c>
      <c r="B92" s="34"/>
      <c r="C92" s="518">
        <v>76.400000000000006</v>
      </c>
      <c r="D92" s="513">
        <v>57</v>
      </c>
      <c r="F92" s="503"/>
    </row>
    <row r="93" spans="1:6" ht="12.75" customHeight="1">
      <c r="A93" s="43">
        <v>42430</v>
      </c>
      <c r="B93" s="34"/>
      <c r="C93" s="518">
        <v>76.400000000000006</v>
      </c>
      <c r="D93" s="513">
        <v>58</v>
      </c>
      <c r="F93" s="503"/>
    </row>
    <row r="94" spans="1:6" ht="12.75" customHeight="1">
      <c r="A94" s="43">
        <v>42461</v>
      </c>
      <c r="B94" s="34"/>
      <c r="C94" s="518">
        <v>81.2</v>
      </c>
      <c r="D94" s="513">
        <v>52</v>
      </c>
      <c r="F94" s="503"/>
    </row>
    <row r="95" spans="1:6" ht="12.75" customHeight="1">
      <c r="A95" s="43">
        <v>42491</v>
      </c>
      <c r="B95" s="34"/>
      <c r="C95" s="518">
        <v>81.2</v>
      </c>
      <c r="D95" s="513">
        <v>56</v>
      </c>
      <c r="F95" s="503"/>
    </row>
    <row r="96" spans="1:6" ht="12.75" customHeight="1">
      <c r="A96" s="43">
        <v>42522</v>
      </c>
      <c r="B96" s="34"/>
      <c r="C96" s="518">
        <v>81.2</v>
      </c>
      <c r="D96" s="513">
        <v>56</v>
      </c>
      <c r="F96" s="503"/>
    </row>
    <row r="97" spans="1:6" ht="12.75" customHeight="1">
      <c r="A97" s="43">
        <v>42552</v>
      </c>
      <c r="B97" s="34"/>
      <c r="C97" s="518">
        <v>81.2</v>
      </c>
      <c r="D97" s="513">
        <v>57</v>
      </c>
      <c r="F97" s="503"/>
    </row>
    <row r="98" spans="1:6" ht="12.75" customHeight="1">
      <c r="A98" s="43">
        <v>42583</v>
      </c>
      <c r="B98" s="34"/>
      <c r="C98" s="518">
        <v>81.2</v>
      </c>
      <c r="D98" s="513">
        <v>54</v>
      </c>
      <c r="F98" s="503"/>
    </row>
    <row r="99" spans="1:6" ht="12.75" customHeight="1">
      <c r="A99" s="43">
        <v>42614</v>
      </c>
      <c r="B99" s="34"/>
      <c r="C99" s="518">
        <v>81.2</v>
      </c>
      <c r="D99" s="513">
        <v>54</v>
      </c>
      <c r="F99" s="503"/>
    </row>
    <row r="100" spans="1:6" ht="12.75" customHeight="1">
      <c r="A100" s="43">
        <v>42644</v>
      </c>
      <c r="B100" s="34"/>
      <c r="C100" s="518">
        <v>81.2</v>
      </c>
      <c r="D100" s="513">
        <v>51</v>
      </c>
      <c r="F100" s="503"/>
    </row>
    <row r="101" spans="1:6" ht="12.75" customHeight="1">
      <c r="A101" s="43">
        <v>42675</v>
      </c>
      <c r="B101" s="34"/>
      <c r="C101" s="518">
        <v>81.2</v>
      </c>
      <c r="D101" s="513">
        <v>47</v>
      </c>
      <c r="F101" s="503"/>
    </row>
    <row r="102" spans="1:6" ht="12.75" customHeight="1">
      <c r="A102" s="43">
        <v>42705</v>
      </c>
      <c r="B102" s="34"/>
      <c r="C102" s="518">
        <v>81.2</v>
      </c>
      <c r="D102" s="513">
        <v>49</v>
      </c>
      <c r="F102" s="503"/>
    </row>
    <row r="103" spans="1:6" ht="12.75" customHeight="1">
      <c r="A103" s="43">
        <v>42736</v>
      </c>
      <c r="B103" s="34"/>
      <c r="C103" s="518">
        <v>81.2</v>
      </c>
      <c r="D103" s="513">
        <v>48</v>
      </c>
      <c r="F103" s="503"/>
    </row>
    <row r="104" spans="1:6" ht="12.75" customHeight="1">
      <c r="A104" s="43">
        <v>42767</v>
      </c>
      <c r="B104" s="34"/>
      <c r="C104" s="518">
        <v>81.2</v>
      </c>
      <c r="D104" s="513">
        <v>48</v>
      </c>
      <c r="F104" s="503"/>
    </row>
    <row r="105" spans="1:6" ht="12.75" customHeight="1">
      <c r="A105" s="43">
        <v>42795</v>
      </c>
      <c r="B105" s="34"/>
      <c r="C105" s="518">
        <v>81.2</v>
      </c>
      <c r="D105" s="513">
        <v>48</v>
      </c>
      <c r="F105" s="503"/>
    </row>
    <row r="106" spans="1:6" ht="12.75" customHeight="1">
      <c r="A106" s="43">
        <v>42826</v>
      </c>
      <c r="B106" s="34"/>
      <c r="C106" s="518">
        <v>85.5</v>
      </c>
      <c r="D106" s="513">
        <v>50</v>
      </c>
      <c r="F106" s="503"/>
    </row>
    <row r="107" spans="1:6" ht="12.75" customHeight="1">
      <c r="A107" s="43">
        <v>42856</v>
      </c>
      <c r="B107" s="34"/>
      <c r="C107" s="518">
        <v>85.5</v>
      </c>
      <c r="D107" s="513">
        <v>50</v>
      </c>
      <c r="F107" s="503"/>
    </row>
    <row r="108" spans="1:6" ht="12.75" customHeight="1">
      <c r="A108" s="43">
        <v>42887</v>
      </c>
      <c r="B108" s="34"/>
      <c r="C108" s="518">
        <v>85.5</v>
      </c>
      <c r="D108" s="513">
        <v>48</v>
      </c>
      <c r="F108" s="503"/>
    </row>
    <row r="109" spans="1:6" ht="12.75" customHeight="1">
      <c r="A109" s="43">
        <v>42917</v>
      </c>
      <c r="B109" s="34"/>
      <c r="C109" s="518">
        <v>85.5</v>
      </c>
      <c r="D109" s="513">
        <v>45</v>
      </c>
      <c r="F109" s="503"/>
    </row>
    <row r="110" spans="1:6" ht="12.75" customHeight="1">
      <c r="A110" s="43">
        <v>42948</v>
      </c>
      <c r="B110" s="34"/>
      <c r="C110" s="518">
        <v>85.5</v>
      </c>
      <c r="D110" s="513">
        <v>46</v>
      </c>
      <c r="F110" s="503"/>
    </row>
    <row r="111" spans="1:6" ht="12.75" customHeight="1">
      <c r="A111" s="43">
        <v>42979</v>
      </c>
      <c r="B111" s="34"/>
      <c r="C111" s="518">
        <v>85.5</v>
      </c>
      <c r="D111" s="513">
        <v>46</v>
      </c>
      <c r="F111" s="503"/>
    </row>
    <row r="112" spans="1:6" ht="12.75" customHeight="1">
      <c r="A112" s="43">
        <v>43009</v>
      </c>
      <c r="B112" s="34"/>
      <c r="C112" s="518">
        <v>85.5</v>
      </c>
      <c r="D112" s="513">
        <v>47</v>
      </c>
      <c r="F112" s="503"/>
    </row>
    <row r="113" spans="1:9" ht="12.75" customHeight="1">
      <c r="A113" s="43">
        <v>43040</v>
      </c>
      <c r="B113" s="34"/>
      <c r="C113" s="518">
        <v>85.5</v>
      </c>
      <c r="D113" s="513">
        <v>45</v>
      </c>
      <c r="F113" s="503"/>
    </row>
    <row r="114" spans="1:9" ht="12.75" customHeight="1">
      <c r="A114" s="43">
        <v>43070</v>
      </c>
      <c r="B114" s="34"/>
      <c r="C114" s="518">
        <v>85.5</v>
      </c>
      <c r="D114" s="513">
        <v>47</v>
      </c>
      <c r="F114" s="503"/>
    </row>
    <row r="115" spans="1:9" ht="12.75" customHeight="1">
      <c r="A115" s="43">
        <v>43101</v>
      </c>
      <c r="B115" s="34"/>
      <c r="C115" s="518">
        <v>85.5</v>
      </c>
      <c r="D115" s="513">
        <v>52</v>
      </c>
      <c r="F115" s="503"/>
    </row>
    <row r="116" spans="1:9" ht="12.75" customHeight="1">
      <c r="A116" s="43">
        <v>43132</v>
      </c>
      <c r="B116" s="34"/>
      <c r="C116" s="518">
        <v>85.5</v>
      </c>
      <c r="D116" s="513">
        <v>56</v>
      </c>
      <c r="F116" s="503"/>
    </row>
    <row r="117" spans="1:9" ht="12.75" customHeight="1">
      <c r="A117" s="43">
        <v>43160</v>
      </c>
      <c r="B117" s="34"/>
      <c r="C117" s="518">
        <v>85.5</v>
      </c>
      <c r="D117" s="513">
        <v>56</v>
      </c>
      <c r="F117" s="503"/>
      <c r="G117" s="420"/>
    </row>
    <row r="118" spans="1:9" s="478" customFormat="1" ht="12.75" customHeight="1">
      <c r="A118" s="487">
        <v>43191</v>
      </c>
      <c r="B118" s="483"/>
      <c r="C118" s="519">
        <v>96</v>
      </c>
      <c r="D118" s="513">
        <v>51</v>
      </c>
      <c r="F118" s="503"/>
      <c r="G118" s="420"/>
    </row>
    <row r="119" spans="1:9" s="478" customFormat="1" ht="12.75" customHeight="1">
      <c r="A119" s="487">
        <v>43221</v>
      </c>
      <c r="B119" s="483"/>
      <c r="C119" s="519">
        <v>96</v>
      </c>
      <c r="D119" s="513">
        <v>51</v>
      </c>
      <c r="F119" s="503"/>
      <c r="G119" s="420"/>
    </row>
    <row r="120" spans="1:9" s="478" customFormat="1" ht="12.75" customHeight="1">
      <c r="A120" s="487">
        <v>43252</v>
      </c>
      <c r="B120" s="483"/>
      <c r="C120" s="519">
        <v>96</v>
      </c>
      <c r="D120" s="513">
        <v>52</v>
      </c>
      <c r="F120" s="503"/>
      <c r="G120" s="420"/>
    </row>
    <row r="121" spans="1:9" s="478" customFormat="1" ht="12.75" customHeight="1">
      <c r="A121" s="487">
        <f>DATE(YEAR(A120),MONTH(A120)+1,DAY(A120))</f>
        <v>43282</v>
      </c>
      <c r="B121" s="483"/>
      <c r="C121" s="519">
        <v>96</v>
      </c>
      <c r="D121" s="513">
        <v>54</v>
      </c>
      <c r="F121" s="503"/>
      <c r="G121" s="420"/>
    </row>
    <row r="122" spans="1:9" s="478" customFormat="1" ht="12.75" customHeight="1">
      <c r="A122" s="487">
        <f>DATE(YEAR(A121),MONTH(A121)+1,DAY(A121))</f>
        <v>43313</v>
      </c>
      <c r="B122" s="483"/>
      <c r="C122" s="519">
        <v>96</v>
      </c>
      <c r="D122" s="513">
        <v>52</v>
      </c>
      <c r="F122" s="503"/>
      <c r="G122" s="420"/>
    </row>
    <row r="123" spans="1:9" s="478" customFormat="1" ht="12.75" customHeight="1">
      <c r="A123" s="487">
        <f>DATE(YEAR(A122),MONTH(A122)+1,DAY(A122))</f>
        <v>43344</v>
      </c>
      <c r="B123" s="483"/>
      <c r="C123" s="519">
        <v>96</v>
      </c>
      <c r="D123" s="513">
        <v>53</v>
      </c>
      <c r="F123" s="503"/>
      <c r="G123" s="420"/>
    </row>
    <row r="124" spans="1:9" s="478" customFormat="1" ht="12.75" customHeight="1">
      <c r="A124" s="487">
        <f t="shared" ref="A124:A137" si="1">DATE(YEAR(A123),MONTH(A123)+1,DAY(A123))</f>
        <v>43374</v>
      </c>
      <c r="B124" s="483"/>
      <c r="C124" s="519">
        <v>96</v>
      </c>
      <c r="D124" s="513">
        <v>55.8</v>
      </c>
      <c r="F124" s="503"/>
      <c r="G124" s="545"/>
      <c r="I124" s="514"/>
    </row>
    <row r="125" spans="1:9" s="478" customFormat="1" ht="12.75" customHeight="1">
      <c r="A125" s="487">
        <f t="shared" si="1"/>
        <v>43405</v>
      </c>
      <c r="B125" s="483"/>
      <c r="C125" s="519">
        <v>96</v>
      </c>
      <c r="D125" s="513">
        <v>50.1</v>
      </c>
      <c r="F125" s="503"/>
      <c r="G125" s="545"/>
      <c r="I125" s="514"/>
    </row>
    <row r="126" spans="1:9" s="478" customFormat="1" ht="12.75" customHeight="1">
      <c r="A126" s="487">
        <f t="shared" si="1"/>
        <v>43435</v>
      </c>
      <c r="B126" s="483"/>
      <c r="C126" s="519">
        <v>96</v>
      </c>
      <c r="D126" s="513">
        <v>52.7</v>
      </c>
      <c r="F126" s="503"/>
      <c r="G126" s="545"/>
      <c r="I126" s="514"/>
    </row>
    <row r="127" spans="1:9" s="478" customFormat="1" ht="12.75" customHeight="1">
      <c r="A127" s="487">
        <f t="shared" si="1"/>
        <v>43466</v>
      </c>
      <c r="B127" s="483"/>
      <c r="C127" s="519">
        <v>96</v>
      </c>
      <c r="D127" s="513">
        <v>54</v>
      </c>
      <c r="F127" s="514"/>
      <c r="G127" s="545"/>
      <c r="I127" s="514"/>
    </row>
    <row r="128" spans="1:9" s="478" customFormat="1" ht="12.75" customHeight="1">
      <c r="A128" s="487">
        <f t="shared" si="1"/>
        <v>43497</v>
      </c>
      <c r="B128" s="483"/>
      <c r="C128" s="519">
        <v>96</v>
      </c>
      <c r="D128" s="513">
        <v>55</v>
      </c>
      <c r="F128" s="514"/>
      <c r="G128" s="545"/>
      <c r="I128" s="514"/>
    </row>
    <row r="129" spans="1:9" s="478" customFormat="1" ht="12.75" customHeight="1">
      <c r="A129" s="487">
        <f t="shared" si="1"/>
        <v>43525</v>
      </c>
      <c r="B129" s="483"/>
      <c r="C129" s="519">
        <v>96</v>
      </c>
      <c r="D129" s="513">
        <v>58</v>
      </c>
      <c r="F129" s="514"/>
      <c r="G129" s="545"/>
      <c r="I129" s="514"/>
    </row>
    <row r="130" spans="1:9" s="478" customFormat="1" ht="12.75" customHeight="1">
      <c r="A130" s="487">
        <f t="shared" si="1"/>
        <v>43556</v>
      </c>
      <c r="B130" s="483"/>
      <c r="C130" s="519">
        <v>97.5</v>
      </c>
      <c r="D130" s="513">
        <v>58</v>
      </c>
      <c r="F130" s="514"/>
      <c r="G130" s="545"/>
      <c r="I130" s="514"/>
    </row>
    <row r="131" spans="1:9" s="478" customFormat="1" ht="12.75" customHeight="1">
      <c r="A131" s="487">
        <f t="shared" si="1"/>
        <v>43586</v>
      </c>
      <c r="B131" s="483"/>
      <c r="C131" s="519">
        <v>97.5</v>
      </c>
      <c r="D131" s="513">
        <v>60</v>
      </c>
      <c r="F131" s="514"/>
      <c r="G131" s="545"/>
      <c r="I131" s="514"/>
    </row>
    <row r="132" spans="1:9" s="478" customFormat="1" ht="12.75" customHeight="1">
      <c r="A132" s="487">
        <f t="shared" si="1"/>
        <v>43617</v>
      </c>
      <c r="B132" s="483"/>
      <c r="C132" s="519">
        <v>97.5</v>
      </c>
      <c r="D132" s="513">
        <v>59</v>
      </c>
      <c r="F132" s="514"/>
      <c r="G132" s="545"/>
      <c r="I132" s="514"/>
    </row>
    <row r="133" spans="1:9" s="478" customFormat="1" ht="12.75" customHeight="1">
      <c r="A133" s="487">
        <f t="shared" si="1"/>
        <v>43647</v>
      </c>
      <c r="B133" s="483"/>
      <c r="C133" s="519">
        <v>97.5</v>
      </c>
      <c r="D133" s="513">
        <v>58</v>
      </c>
      <c r="F133" s="514"/>
      <c r="G133" s="545"/>
      <c r="I133" s="514"/>
    </row>
    <row r="134" spans="1:9" s="478" customFormat="1" ht="12.75" customHeight="1">
      <c r="A134" s="487">
        <f t="shared" si="1"/>
        <v>43678</v>
      </c>
      <c r="B134" s="483"/>
      <c r="C134" s="519">
        <v>97.5</v>
      </c>
      <c r="D134" s="513">
        <v>56</v>
      </c>
      <c r="F134" s="514"/>
      <c r="G134" s="545"/>
      <c r="I134" s="514"/>
    </row>
    <row r="135" spans="1:9" s="478" customFormat="1" ht="12.75" customHeight="1">
      <c r="A135" s="487">
        <f t="shared" si="1"/>
        <v>43709</v>
      </c>
      <c r="B135" s="483"/>
      <c r="C135" s="519">
        <v>97.5</v>
      </c>
      <c r="D135" s="513">
        <v>57</v>
      </c>
      <c r="F135" s="514"/>
      <c r="G135" s="545"/>
      <c r="I135" s="514"/>
    </row>
    <row r="136" spans="1:9" s="478" customFormat="1" ht="12.75" customHeight="1">
      <c r="A136" s="487">
        <f t="shared" si="1"/>
        <v>43739</v>
      </c>
      <c r="B136" s="483"/>
      <c r="C136" s="519">
        <v>97.5</v>
      </c>
      <c r="D136" s="513">
        <v>54</v>
      </c>
      <c r="F136" s="514"/>
      <c r="G136" s="545"/>
      <c r="I136" s="514"/>
    </row>
    <row r="137" spans="1:9" s="478" customFormat="1" ht="12.75" customHeight="1">
      <c r="A137" s="487">
        <f t="shared" si="1"/>
        <v>43770</v>
      </c>
      <c r="B137" s="483"/>
      <c r="C137" s="519">
        <v>97.5</v>
      </c>
      <c r="D137" s="513">
        <v>54</v>
      </c>
      <c r="F137" s="514"/>
      <c r="G137" s="545"/>
      <c r="I137" s="514"/>
    </row>
    <row r="138" spans="1:9" ht="33.75">
      <c r="A138" s="295" t="s">
        <v>289</v>
      </c>
      <c r="B138" s="488"/>
      <c r="C138" s="488"/>
      <c r="D138" s="296">
        <f ca="1">D137/OFFSET(D137,-12,0)-1</f>
        <v>7.7844311377245567E-2</v>
      </c>
    </row>
    <row r="139" spans="1:9">
      <c r="A139" s="768" t="s">
        <v>618</v>
      </c>
      <c r="B139" s="769"/>
      <c r="C139" s="769"/>
      <c r="D139" s="769"/>
    </row>
    <row r="140" spans="1:9">
      <c r="A140" s="478" t="s">
        <v>652</v>
      </c>
    </row>
  </sheetData>
  <mergeCells count="11">
    <mergeCell ref="A139:D139"/>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2" max="11" man="1"/>
    <brk id="132"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38"/>
  <sheetViews>
    <sheetView zoomScaleNormal="100" workbookViewId="0"/>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43" customWidth="1"/>
    <col min="7" max="7" width="9.140625" customWidth="1"/>
    <col min="8" max="9" width="11.7109375" customWidth="1"/>
    <col min="11" max="13" width="11.7109375" customWidth="1"/>
    <col min="14" max="14" width="13" customWidth="1"/>
    <col min="15" max="15" width="11" customWidth="1"/>
  </cols>
  <sheetData>
    <row r="1" spans="1:18" s="475" customFormat="1">
      <c r="A1" s="547" t="s">
        <v>0</v>
      </c>
      <c r="B1" s="552"/>
      <c r="C1" s="552"/>
      <c r="H1" s="109"/>
      <c r="J1" s="109"/>
    </row>
    <row r="2" spans="1:18" s="475" customFormat="1" ht="12.75" customHeight="1">
      <c r="A2" s="548"/>
      <c r="B2" s="548"/>
      <c r="C2" s="548"/>
      <c r="H2" s="109"/>
      <c r="J2" s="109"/>
    </row>
    <row r="3" spans="1:18" s="475" customFormat="1" ht="14.25" customHeight="1">
      <c r="A3" s="551" t="s">
        <v>663</v>
      </c>
      <c r="B3" s="551"/>
      <c r="C3" s="551"/>
      <c r="D3" s="109"/>
      <c r="H3" s="109"/>
      <c r="J3" s="109"/>
    </row>
    <row r="4" spans="1:18" s="475" customFormat="1" ht="12.75" customHeight="1">
      <c r="A4" s="551"/>
      <c r="B4" s="551"/>
      <c r="C4" s="551"/>
      <c r="D4" s="540"/>
      <c r="E4" s="540"/>
      <c r="F4" s="540"/>
      <c r="G4" s="540"/>
      <c r="H4" s="553"/>
      <c r="I4" s="540"/>
      <c r="J4" s="553"/>
    </row>
    <row r="5" spans="1:18" s="475" customFormat="1" ht="75.75" customHeight="1">
      <c r="A5" s="650" t="s">
        <v>662</v>
      </c>
      <c r="B5" s="650"/>
      <c r="C5" s="650"/>
      <c r="D5" s="650"/>
      <c r="E5" s="650"/>
      <c r="F5" s="650"/>
      <c r="G5" s="650"/>
      <c r="H5" s="650"/>
      <c r="I5" s="650"/>
      <c r="J5" s="650"/>
      <c r="K5" s="650"/>
      <c r="L5" s="650"/>
      <c r="M5" s="650"/>
      <c r="N5" s="650"/>
      <c r="O5" s="650"/>
    </row>
    <row r="6" spans="1:18" s="475" customFormat="1" ht="12.75" customHeight="1">
      <c r="A6" s="546"/>
      <c r="B6" s="546"/>
      <c r="C6" s="546"/>
      <c r="D6" s="546"/>
      <c r="E6" s="546"/>
      <c r="F6" s="546"/>
      <c r="G6" s="546"/>
      <c r="H6" s="546"/>
      <c r="I6" s="546"/>
      <c r="J6" s="546"/>
    </row>
    <row r="7" spans="1:18" ht="55.5" customHeight="1">
      <c r="A7" s="554"/>
      <c r="B7" s="566" t="s">
        <v>659</v>
      </c>
      <c r="C7" s="555"/>
      <c r="D7" s="566" t="s">
        <v>660</v>
      </c>
      <c r="E7" s="554"/>
      <c r="F7" s="566" t="s">
        <v>661</v>
      </c>
      <c r="G7" s="554"/>
      <c r="H7" s="775" t="s">
        <v>664</v>
      </c>
      <c r="I7" s="776"/>
      <c r="J7" s="554"/>
      <c r="K7" s="775" t="s">
        <v>654</v>
      </c>
      <c r="L7" s="777"/>
      <c r="M7" s="777"/>
      <c r="N7" s="776"/>
      <c r="O7" s="556"/>
    </row>
    <row r="8" spans="1:18" s="558" customFormat="1" ht="59.25" customHeight="1">
      <c r="A8" s="557"/>
      <c r="B8" s="578" t="s">
        <v>655</v>
      </c>
      <c r="C8" s="579"/>
      <c r="D8" s="578" t="s">
        <v>655</v>
      </c>
      <c r="E8" s="579"/>
      <c r="F8" s="578" t="s">
        <v>655</v>
      </c>
      <c r="G8" s="579"/>
      <c r="H8" s="578" t="s">
        <v>655</v>
      </c>
      <c r="I8" s="580" t="s">
        <v>682</v>
      </c>
      <c r="J8" s="581"/>
      <c r="K8" s="592" t="s">
        <v>684</v>
      </c>
      <c r="L8" s="582" t="s">
        <v>660</v>
      </c>
      <c r="M8" s="582" t="s">
        <v>680</v>
      </c>
      <c r="N8" s="583" t="s">
        <v>664</v>
      </c>
      <c r="O8" s="557"/>
    </row>
    <row r="9" spans="1:18" ht="13.5" customHeight="1">
      <c r="A9" s="556"/>
      <c r="B9" s="559" t="s">
        <v>39</v>
      </c>
      <c r="C9" s="560"/>
      <c r="D9" s="559" t="s">
        <v>39</v>
      </c>
      <c r="E9" s="560"/>
      <c r="F9" s="559" t="s">
        <v>39</v>
      </c>
      <c r="G9" s="560"/>
      <c r="H9" s="559" t="s">
        <v>39</v>
      </c>
      <c r="I9" s="561" t="s">
        <v>645</v>
      </c>
      <c r="J9" s="569"/>
      <c r="K9" s="561" t="s">
        <v>91</v>
      </c>
      <c r="L9" s="573" t="s">
        <v>91</v>
      </c>
      <c r="M9" s="573" t="s">
        <v>91</v>
      </c>
      <c r="N9" s="574" t="s">
        <v>91</v>
      </c>
      <c r="O9" s="556"/>
    </row>
    <row r="10" spans="1:18" ht="12.75" customHeight="1">
      <c r="A10" s="499">
        <v>43101</v>
      </c>
      <c r="B10" s="484">
        <f>ROUND(
INDEX('Table 6'!$P$24:$P$513,MATCH('Table 7B'!A10,'Table 6'!$N$24:$N$513,0))+
SUM('Table 6'!Q114:X114),3)</f>
        <v>6153.3270000000002</v>
      </c>
      <c r="C10" s="111"/>
      <c r="D10" s="396">
        <v>2715.4290000000001</v>
      </c>
      <c r="E10" s="111"/>
      <c r="F10" s="396" t="s">
        <v>293</v>
      </c>
      <c r="G10" s="111"/>
      <c r="H10" s="562">
        <f t="shared" ref="H10:H15" si="0">SUM(B10,D10,F10)</f>
        <v>8868.7560000000012</v>
      </c>
      <c r="I10" s="564">
        <v>9093</v>
      </c>
      <c r="J10" s="570"/>
      <c r="K10" s="110">
        <f>'Table 7A'!D115</f>
        <v>52</v>
      </c>
      <c r="L10" s="111">
        <v>23</v>
      </c>
      <c r="M10" s="111" t="s">
        <v>293</v>
      </c>
      <c r="N10" s="44">
        <f>'Table 7A'!D115+SUM(L10,M10)</f>
        <v>75</v>
      </c>
      <c r="O10" s="556"/>
      <c r="P10" s="568"/>
      <c r="R10" s="568"/>
    </row>
    <row r="11" spans="1:18" ht="12.75" customHeight="1">
      <c r="A11" s="194">
        <v>43132</v>
      </c>
      <c r="B11" s="484">
        <f>ROUND(
INDEX('Table 6'!$P$24:$P$513,MATCH('Table 7B'!A11,'Table 6'!$N$24:$N$513,0))+
SUM('Table 6'!Q115:X115),3)</f>
        <v>6613.701</v>
      </c>
      <c r="C11" s="111"/>
      <c r="D11" s="484">
        <v>2692.7220000000002</v>
      </c>
      <c r="E11" s="111"/>
      <c r="F11" s="484" t="s">
        <v>293</v>
      </c>
      <c r="G11" s="111"/>
      <c r="H11" s="563">
        <f t="shared" si="0"/>
        <v>9306.4230000000007</v>
      </c>
      <c r="I11" s="564">
        <v>9558</v>
      </c>
      <c r="J11" s="570"/>
      <c r="K11" s="572">
        <f>'Table 7A'!D116</f>
        <v>56</v>
      </c>
      <c r="L11" s="571">
        <v>23</v>
      </c>
      <c r="M11" s="571" t="s">
        <v>293</v>
      </c>
      <c r="N11" s="44">
        <f>'Table 7A'!D116+SUM(L11,M11)</f>
        <v>79</v>
      </c>
      <c r="O11" s="556"/>
      <c r="P11" s="568"/>
      <c r="R11" s="568"/>
    </row>
    <row r="12" spans="1:18" ht="12.75" customHeight="1">
      <c r="A12" s="194">
        <v>43160</v>
      </c>
      <c r="B12" s="484">
        <f>ROUND(
INDEX('Table 6'!$P$24:$P$513,MATCH('Table 7B'!A12,'Table 6'!$N$24:$N$513,0))+
SUM('Table 6'!Q116:X116),3)</f>
        <v>6496.1540000000005</v>
      </c>
      <c r="C12" s="111"/>
      <c r="D12" s="484">
        <v>2872.067</v>
      </c>
      <c r="E12" s="111"/>
      <c r="F12" s="484" t="s">
        <v>293</v>
      </c>
      <c r="G12" s="111"/>
      <c r="H12" s="563">
        <f t="shared" si="0"/>
        <v>9368.2210000000014</v>
      </c>
      <c r="I12" s="564">
        <v>9623</v>
      </c>
      <c r="J12" s="570"/>
      <c r="K12" s="110">
        <f>'Table 7A'!D117</f>
        <v>56</v>
      </c>
      <c r="L12" s="111">
        <v>24</v>
      </c>
      <c r="M12" s="571" t="s">
        <v>293</v>
      </c>
      <c r="N12" s="44">
        <f>'Table 7A'!D117+SUM(L12,M12)</f>
        <v>80</v>
      </c>
      <c r="O12" s="556"/>
      <c r="P12" s="568"/>
      <c r="R12" s="568"/>
    </row>
    <row r="13" spans="1:18" ht="12.75" customHeight="1">
      <c r="A13" s="194">
        <v>43191</v>
      </c>
      <c r="B13" s="484">
        <f>ROUND(
INDEX('Table 6'!$P$24:$P$513,MATCH('Table 7B'!A13,'Table 6'!$N$24:$N$513,0))+
SUM('Table 6'!Q117:X117),3)</f>
        <v>6731.5690000000004</v>
      </c>
      <c r="C13" s="111"/>
      <c r="D13" s="484">
        <v>2047.5609999999999</v>
      </c>
      <c r="E13" s="111"/>
      <c r="F13" s="484" t="s">
        <v>293</v>
      </c>
      <c r="G13" s="111"/>
      <c r="H13" s="563">
        <f t="shared" si="0"/>
        <v>8779.130000000001</v>
      </c>
      <c r="I13" s="564">
        <v>9045</v>
      </c>
      <c r="J13" s="570"/>
      <c r="K13" s="110">
        <f>'Table 7A'!D118</f>
        <v>51</v>
      </c>
      <c r="L13" s="111">
        <v>16</v>
      </c>
      <c r="M13" s="571" t="s">
        <v>293</v>
      </c>
      <c r="N13" s="44">
        <f>'Table 7A'!D118+SUM(L13,M13)</f>
        <v>67</v>
      </c>
      <c r="O13" s="556"/>
      <c r="P13" s="568"/>
      <c r="R13" s="568"/>
    </row>
    <row r="14" spans="1:18" ht="12.75" customHeight="1">
      <c r="A14" s="194">
        <v>43221</v>
      </c>
      <c r="B14" s="484">
        <f>ROUND(
INDEX('Table 6'!$P$24:$P$513,MATCH('Table 7B'!A14,'Table 6'!$N$24:$N$513,0))+
SUM('Table 6'!Q118:X118),3)</f>
        <v>6789.1570000000002</v>
      </c>
      <c r="C14" s="111"/>
      <c r="D14" s="484">
        <v>2309.826</v>
      </c>
      <c r="E14" s="111"/>
      <c r="F14" s="484" t="s">
        <v>293</v>
      </c>
      <c r="G14" s="111"/>
      <c r="H14" s="563">
        <f t="shared" si="0"/>
        <v>9098.9830000000002</v>
      </c>
      <c r="I14" s="564">
        <v>9377</v>
      </c>
      <c r="J14" s="570"/>
      <c r="K14" s="110">
        <f>'Table 7A'!D119</f>
        <v>51</v>
      </c>
      <c r="L14" s="111">
        <v>18</v>
      </c>
      <c r="M14" s="571" t="s">
        <v>293</v>
      </c>
      <c r="N14" s="44">
        <f>'Table 7A'!D119+SUM(L14,M14)</f>
        <v>69</v>
      </c>
      <c r="O14" s="556"/>
      <c r="P14" s="568"/>
      <c r="R14" s="568"/>
    </row>
    <row r="15" spans="1:18" ht="12.75" customHeight="1">
      <c r="A15" s="194">
        <v>43252</v>
      </c>
      <c r="B15" s="484">
        <f>ROUND(
INDEX('Table 6'!$P$24:$P$513,MATCH('Table 7B'!A15,'Table 6'!$N$24:$N$513,0))+
SUM('Table 6'!Q119:X119),3)</f>
        <v>6866.0360000000001</v>
      </c>
      <c r="C15" s="111"/>
      <c r="D15" s="484">
        <v>3178.4870000000001</v>
      </c>
      <c r="E15" s="111"/>
      <c r="F15" s="484">
        <v>1035.0999999999999</v>
      </c>
      <c r="G15" s="111"/>
      <c r="H15" s="563">
        <f t="shared" si="0"/>
        <v>11079.623000000001</v>
      </c>
      <c r="I15" s="564">
        <v>11341</v>
      </c>
      <c r="J15" s="570"/>
      <c r="K15" s="110">
        <f>'Table 7A'!D120</f>
        <v>52</v>
      </c>
      <c r="L15" s="111">
        <v>24</v>
      </c>
      <c r="M15" s="111">
        <v>8</v>
      </c>
      <c r="N15" s="44">
        <f>'Table 7A'!D120+SUM(L15,M15)</f>
        <v>84</v>
      </c>
      <c r="O15" s="565"/>
      <c r="P15" s="568"/>
      <c r="R15" s="568"/>
    </row>
    <row r="16" spans="1:18" ht="12.75" customHeight="1">
      <c r="A16" s="194">
        <v>43282</v>
      </c>
      <c r="B16" s="484">
        <f>ROUND(
INDEX('Table 6'!$P$24:$P$513,MATCH('Table 7B'!A16,'Table 6'!$N$24:$N$513,0))+
SUM('Table 6'!Q120:X120),3)</f>
        <v>7087.2809999999999</v>
      </c>
      <c r="C16" s="111"/>
      <c r="D16" s="484">
        <v>2360.5970000000002</v>
      </c>
      <c r="E16" s="111"/>
      <c r="F16" s="484">
        <v>1077.9000000000001</v>
      </c>
      <c r="G16" s="111"/>
      <c r="H16" s="563">
        <f t="shared" ref="H16:H21" si="1">SUM(B16,D16,F16)</f>
        <v>10525.778</v>
      </c>
      <c r="I16" s="564">
        <v>10818</v>
      </c>
      <c r="J16" s="570"/>
      <c r="K16" s="110">
        <f>'Table 7A'!D121</f>
        <v>54</v>
      </c>
      <c r="L16" s="111">
        <v>18</v>
      </c>
      <c r="M16" s="111">
        <v>8</v>
      </c>
      <c r="N16" s="44">
        <f>'Table 7A'!D121+SUM(L16,M16)</f>
        <v>80</v>
      </c>
      <c r="O16" s="565"/>
      <c r="P16" s="568"/>
      <c r="R16" s="568"/>
    </row>
    <row r="17" spans="1:18" ht="12.75" customHeight="1">
      <c r="A17" s="194">
        <v>43313</v>
      </c>
      <c r="B17" s="484">
        <f>ROUND(
INDEX('Table 6'!$P$24:$P$513,MATCH('Table 7B'!A17,'Table 6'!$N$24:$N$513,0))+
SUM('Table 6'!Q121:X121),3)</f>
        <v>6812.9409999999998</v>
      </c>
      <c r="C17" s="111"/>
      <c r="D17" s="484">
        <v>2535.424</v>
      </c>
      <c r="E17" s="111"/>
      <c r="F17" s="484">
        <v>1049.0999999999999</v>
      </c>
      <c r="G17" s="111"/>
      <c r="H17" s="563">
        <f>SUM(B17,D17,F17)</f>
        <v>10397.465</v>
      </c>
      <c r="I17" s="564">
        <v>10649</v>
      </c>
      <c r="J17" s="570"/>
      <c r="K17" s="110">
        <f>'Table 7A'!D122</f>
        <v>52</v>
      </c>
      <c r="L17" s="111">
        <v>19</v>
      </c>
      <c r="M17" s="111">
        <v>8</v>
      </c>
      <c r="N17" s="44">
        <f>'Table 7A'!D122+SUM(L17,M17)</f>
        <v>79</v>
      </c>
      <c r="O17" s="565"/>
      <c r="P17" s="568"/>
      <c r="R17" s="568"/>
    </row>
    <row r="18" spans="1:18" ht="12.75" customHeight="1">
      <c r="A18" s="194">
        <v>43344</v>
      </c>
      <c r="B18" s="484">
        <f>ROUND(
INDEX('Table 6'!$P$24:$P$513,MATCH('Table 7B'!A18,'Table 6'!$N$24:$N$513,0))+
SUM('Table 6'!Q122:X122),3)</f>
        <v>6997.9390000000003</v>
      </c>
      <c r="C18" s="111"/>
      <c r="D18" s="484">
        <v>2236.5749999999998</v>
      </c>
      <c r="E18" s="111"/>
      <c r="F18" s="484">
        <v>785.2</v>
      </c>
      <c r="G18" s="111"/>
      <c r="H18" s="563">
        <f t="shared" si="1"/>
        <v>10019.714</v>
      </c>
      <c r="I18" s="564">
        <v>10256</v>
      </c>
      <c r="J18" s="570"/>
      <c r="K18" s="110">
        <f>'Table 7A'!D123</f>
        <v>53</v>
      </c>
      <c r="L18" s="111">
        <v>17</v>
      </c>
      <c r="M18" s="111">
        <v>6</v>
      </c>
      <c r="N18" s="44">
        <f>'Table 7A'!D123+SUM(L18,M18)</f>
        <v>76</v>
      </c>
      <c r="O18" s="565"/>
      <c r="P18" s="568"/>
      <c r="R18" s="568"/>
    </row>
    <row r="19" spans="1:18" ht="12.75" customHeight="1">
      <c r="A19" s="194">
        <v>43374</v>
      </c>
      <c r="B19" s="484">
        <f>ROUND(
INDEX('Table 6'!$P$24:$P$513,MATCH('Table 7B'!A19,'Table 6'!$N$24:$N$513,0))+
SUM('Table 6'!Q123:X123),3)</f>
        <v>6949.1059999999998</v>
      </c>
      <c r="C19" s="111"/>
      <c r="D19" s="484">
        <v>2127.9830000000002</v>
      </c>
      <c r="E19" s="111"/>
      <c r="F19" s="484">
        <v>1198.7</v>
      </c>
      <c r="G19" s="111"/>
      <c r="H19" s="563">
        <f t="shared" si="1"/>
        <v>10275.789000000001</v>
      </c>
      <c r="I19" s="564">
        <v>10509</v>
      </c>
      <c r="J19" s="570"/>
      <c r="K19" s="110">
        <f>'Table 7A'!D124</f>
        <v>55.8</v>
      </c>
      <c r="L19" s="111">
        <v>16</v>
      </c>
      <c r="M19" s="111">
        <v>7</v>
      </c>
      <c r="N19" s="44">
        <f>'Table 7A'!D124+SUM(L19,M19)</f>
        <v>78.8</v>
      </c>
      <c r="O19" s="565"/>
      <c r="P19" s="568"/>
      <c r="R19" s="568"/>
    </row>
    <row r="20" spans="1:18" ht="12.75" customHeight="1">
      <c r="A20" s="194">
        <v>43405</v>
      </c>
      <c r="B20" s="484">
        <f>ROUND(
INDEX('Table 6'!$P$24:$P$513,MATCH('Table 7B'!A20,'Table 6'!$N$24:$N$513,0))+
SUM('Table 6'!Q124:X124),3)</f>
        <v>6253.4679999999998</v>
      </c>
      <c r="C20" s="111"/>
      <c r="D20" s="484">
        <v>2073.9830000000002</v>
      </c>
      <c r="E20" s="111"/>
      <c r="F20" s="484">
        <v>876.5</v>
      </c>
      <c r="G20" s="111"/>
      <c r="H20" s="563">
        <f t="shared" si="1"/>
        <v>9203.9510000000009</v>
      </c>
      <c r="I20" s="564">
        <v>9470</v>
      </c>
      <c r="J20" s="570"/>
      <c r="K20" s="110">
        <f>'Table 7A'!D125</f>
        <v>50.1</v>
      </c>
      <c r="L20" s="111">
        <v>16</v>
      </c>
      <c r="M20" s="111">
        <v>5</v>
      </c>
      <c r="N20" s="44">
        <f>'Table 7A'!D125+SUM(L20,M20)</f>
        <v>71.099999999999994</v>
      </c>
      <c r="O20" s="565"/>
      <c r="P20" s="568"/>
      <c r="R20" s="568"/>
    </row>
    <row r="21" spans="1:18" ht="12.75" customHeight="1">
      <c r="A21" s="194">
        <v>43435</v>
      </c>
      <c r="B21" s="484">
        <f>ROUND(
INDEX('Table 6'!$P$24:$P$513,MATCH('Table 7B'!A21,'Table 6'!$N$24:$N$513,0))+
SUM('Table 6'!Q125:X125),3)</f>
        <v>6583.3990000000003</v>
      </c>
      <c r="C21" s="111"/>
      <c r="D21" s="484">
        <v>1954.8869999999999</v>
      </c>
      <c r="E21" s="111"/>
      <c r="F21" s="484">
        <v>1236.7</v>
      </c>
      <c r="G21" s="111"/>
      <c r="H21" s="563">
        <f t="shared" si="1"/>
        <v>9774.9860000000008</v>
      </c>
      <c r="I21" s="564">
        <v>10061</v>
      </c>
      <c r="J21" s="570"/>
      <c r="K21" s="110">
        <f>'Table 7A'!D126</f>
        <v>52.7</v>
      </c>
      <c r="L21" s="111">
        <v>15</v>
      </c>
      <c r="M21" s="111">
        <v>8</v>
      </c>
      <c r="N21" s="44">
        <f>'Table 7A'!D126+SUM(L21,M21)</f>
        <v>75.7</v>
      </c>
      <c r="O21" s="565"/>
      <c r="P21" s="568"/>
      <c r="R21" s="568"/>
    </row>
    <row r="22" spans="1:18" ht="12.75" customHeight="1">
      <c r="A22" s="194">
        <v>43466</v>
      </c>
      <c r="B22" s="484">
        <f>ROUND(
INDEX('Table 6'!$P$24:$P$513,MATCH('Table 7B'!A22,'Table 6'!$N$24:$N$513,0))+
SUM('Table 6'!Q126:X126),3)</f>
        <v>6628.5429999999997</v>
      </c>
      <c r="C22" s="111"/>
      <c r="D22" s="484">
        <v>3454.1709999999998</v>
      </c>
      <c r="E22" s="111"/>
      <c r="F22" s="484">
        <v>685.7</v>
      </c>
      <c r="G22" s="111"/>
      <c r="H22" s="563">
        <f>SUM(B22,D22,F22)</f>
        <v>10768.414000000001</v>
      </c>
      <c r="I22" s="564">
        <v>11194</v>
      </c>
      <c r="J22" s="570"/>
      <c r="K22" s="110">
        <f>'Table 7A'!D127</f>
        <v>54</v>
      </c>
      <c r="L22" s="111">
        <v>27</v>
      </c>
      <c r="M22" s="111">
        <v>3</v>
      </c>
      <c r="N22" s="44">
        <f>'Table 7A'!D127+SUM(L22,M22)</f>
        <v>84</v>
      </c>
      <c r="O22" s="565"/>
      <c r="P22" s="568"/>
      <c r="R22" s="568"/>
    </row>
    <row r="23" spans="1:18" ht="12.75" customHeight="1">
      <c r="A23" s="194">
        <v>43497</v>
      </c>
      <c r="B23" s="484">
        <f>ROUND(
INDEX('Table 6'!$P$24:$P$513,MATCH('Table 7B'!A23,'Table 6'!$N$24:$N$513,0))+
SUM('Table 6'!Q127:X127),3)</f>
        <v>6877.1049999999996</v>
      </c>
      <c r="C23" s="111"/>
      <c r="D23" s="484">
        <v>3508.1669999999999</v>
      </c>
      <c r="E23" s="111"/>
      <c r="F23" s="484">
        <v>1290.8</v>
      </c>
      <c r="G23" s="111"/>
      <c r="H23" s="563">
        <f t="shared" ref="H23:H24" si="2">SUM(B23,D23,F23)</f>
        <v>11676.071999999998</v>
      </c>
      <c r="I23" s="564">
        <v>12079</v>
      </c>
      <c r="J23" s="575"/>
      <c r="K23" s="110">
        <f>'Table 7A'!D128</f>
        <v>55</v>
      </c>
      <c r="L23" s="111">
        <v>27</v>
      </c>
      <c r="M23" s="111">
        <v>7</v>
      </c>
      <c r="N23" s="44">
        <f>'Table 7A'!D128+SUM(L23,M23)</f>
        <v>89</v>
      </c>
      <c r="O23" s="565"/>
      <c r="P23" s="568"/>
      <c r="R23" s="568"/>
    </row>
    <row r="24" spans="1:18" ht="12.75" customHeight="1">
      <c r="A24" s="194">
        <v>43525</v>
      </c>
      <c r="B24" s="484">
        <f>ROUND(
INDEX('Table 6'!$P$24:$P$513,MATCH('Table 7B'!A24,'Table 6'!$N$24:$N$513,0))+
SUM('Table 6'!Q128:X128),3)</f>
        <v>7101.5420000000004</v>
      </c>
      <c r="C24" s="111"/>
      <c r="D24" s="484">
        <v>3742.1390000000001</v>
      </c>
      <c r="E24" s="111"/>
      <c r="F24" s="484">
        <v>1230.9000000000001</v>
      </c>
      <c r="G24" s="111"/>
      <c r="H24" s="563">
        <f t="shared" si="2"/>
        <v>12074.581</v>
      </c>
      <c r="I24" s="564">
        <v>12450</v>
      </c>
      <c r="J24" s="575"/>
      <c r="K24" s="110">
        <f>'Table 7A'!D129</f>
        <v>58</v>
      </c>
      <c r="L24" s="111">
        <v>29</v>
      </c>
      <c r="M24" s="111">
        <v>7</v>
      </c>
      <c r="N24" s="44">
        <f>'Table 7A'!D129+SUM(L24,M24)</f>
        <v>94</v>
      </c>
      <c r="O24" s="565"/>
      <c r="P24" s="568"/>
      <c r="R24" s="568"/>
    </row>
    <row r="25" spans="1:18" ht="12.75" customHeight="1">
      <c r="A25" s="194">
        <v>43556</v>
      </c>
      <c r="B25" s="484">
        <f>ROUND(
INDEX('Table 6'!$P$24:$P$513,MATCH('Table 7B'!A25,'Table 6'!$N$24:$N$513,0))+
SUM('Table 6'!Q129:X129),3)</f>
        <v>7284.4889999999996</v>
      </c>
      <c r="C25" s="111"/>
      <c r="D25" s="484">
        <v>3191.0889999999999</v>
      </c>
      <c r="E25" s="111"/>
      <c r="F25" s="484">
        <v>1083.3</v>
      </c>
      <c r="G25" s="111"/>
      <c r="H25" s="563">
        <f t="shared" ref="H25" si="3">SUM(B25,D25,F25)</f>
        <v>11558.877999999999</v>
      </c>
      <c r="I25" s="564">
        <v>11940</v>
      </c>
      <c r="J25" s="575"/>
      <c r="K25" s="110">
        <f>'Table 7A'!D130</f>
        <v>58</v>
      </c>
      <c r="L25" s="111">
        <v>25</v>
      </c>
      <c r="M25" s="111">
        <v>6</v>
      </c>
      <c r="N25" s="44">
        <f>'Table 7A'!D130+SUM(L25,M25)</f>
        <v>89</v>
      </c>
      <c r="O25" s="565"/>
      <c r="P25" s="568"/>
      <c r="R25" s="568"/>
    </row>
    <row r="26" spans="1:18" ht="12.75" customHeight="1">
      <c r="A26" s="194">
        <v>43586</v>
      </c>
      <c r="B26" s="484">
        <f>ROUND(
INDEX('Table 6'!$P$24:$P$513,MATCH('Table 7B'!A26,'Table 6'!$N$24:$N$513,0))+
SUM('Table 6'!Q130:X130),3)</f>
        <v>7521.7629999999999</v>
      </c>
      <c r="C26" s="111"/>
      <c r="D26" s="484">
        <v>3594.1509999999998</v>
      </c>
      <c r="E26" s="111"/>
      <c r="F26" s="484">
        <v>834</v>
      </c>
      <c r="G26" s="111"/>
      <c r="H26" s="563">
        <f t="shared" ref="H26" si="4">SUM(B26,D26,F26)</f>
        <v>11949.914000000001</v>
      </c>
      <c r="I26" s="564">
        <v>12386</v>
      </c>
      <c r="J26" s="575"/>
      <c r="K26" s="110">
        <f>'Table 7A'!D131</f>
        <v>60</v>
      </c>
      <c r="L26" s="111">
        <v>28</v>
      </c>
      <c r="M26" s="111">
        <v>4</v>
      </c>
      <c r="N26" s="44">
        <f>'Table 7A'!D131+SUM(L26,M26)</f>
        <v>92</v>
      </c>
      <c r="O26" s="565"/>
      <c r="P26" s="568"/>
      <c r="R26" s="568"/>
    </row>
    <row r="27" spans="1:18" ht="12.75" customHeight="1">
      <c r="A27" s="194">
        <v>43617</v>
      </c>
      <c r="B27" s="484">
        <f>ROUND(
INDEX('Table 6'!$P$24:$P$513,MATCH('Table 7B'!A27,'Table 6'!$N$24:$N$513,0))+
SUM('Table 6'!Q131:X131),3)</f>
        <v>7398.7669999999998</v>
      </c>
      <c r="C27" s="111"/>
      <c r="D27" s="484">
        <v>1736.7080000000001</v>
      </c>
      <c r="E27" s="111"/>
      <c r="F27" s="484">
        <v>846.1</v>
      </c>
      <c r="G27" s="111"/>
      <c r="H27" s="563">
        <f t="shared" ref="H27" si="5">SUM(B27,D27,F27)</f>
        <v>9981.5750000000007</v>
      </c>
      <c r="I27" s="564">
        <v>10292</v>
      </c>
      <c r="J27" s="575"/>
      <c r="K27" s="110">
        <f>'Table 7A'!D132</f>
        <v>59</v>
      </c>
      <c r="L27" s="111">
        <v>13</v>
      </c>
      <c r="M27" s="111">
        <v>4</v>
      </c>
      <c r="N27" s="44">
        <f>'Table 7A'!D132+SUM(L27,M27)</f>
        <v>76</v>
      </c>
      <c r="O27" s="565"/>
      <c r="P27" s="568"/>
      <c r="R27" s="568"/>
    </row>
    <row r="28" spans="1:18" ht="12.75" customHeight="1">
      <c r="A28" s="194">
        <v>43647</v>
      </c>
      <c r="B28" s="484">
        <f>ROUND(
INDEX('Table 6'!$P$24:$P$513,MATCH('Table 7B'!A28,'Table 6'!$N$24:$N$513,0))+
SUM('Table 6'!Q132:X132),3)</f>
        <v>7399.8270000000002</v>
      </c>
      <c r="C28" s="111"/>
      <c r="D28" s="484">
        <v>2423.0239999999999</v>
      </c>
      <c r="E28" s="111"/>
      <c r="F28" s="484">
        <v>1112.5999999999999</v>
      </c>
      <c r="G28" s="111"/>
      <c r="H28" s="563">
        <f t="shared" ref="H28:H29" si="6">SUM(B28,D28,F28)</f>
        <v>10935.451000000001</v>
      </c>
      <c r="I28" s="564">
        <v>11248</v>
      </c>
      <c r="J28" s="575"/>
      <c r="K28" s="110">
        <f>'Table 7A'!D133</f>
        <v>58</v>
      </c>
      <c r="L28" s="111">
        <v>18</v>
      </c>
      <c r="M28" s="111">
        <v>6</v>
      </c>
      <c r="N28" s="44">
        <f>'Table 7A'!D133+SUM(L28,M28)</f>
        <v>82</v>
      </c>
      <c r="O28" s="565"/>
      <c r="P28" s="568"/>
      <c r="R28" s="568"/>
    </row>
    <row r="29" spans="1:18" ht="12.75" customHeight="1">
      <c r="A29" s="194">
        <v>43678</v>
      </c>
      <c r="B29" s="484">
        <f>ROUND(
INDEX('Table 6'!$P$24:$P$513,MATCH('Table 7B'!A29,'Table 6'!$N$24:$N$513,0))+
SUM('Table 6'!Q133:X133),3)</f>
        <v>7165.8919999999998</v>
      </c>
      <c r="C29" s="111"/>
      <c r="D29" s="484">
        <v>2129.2640000000001</v>
      </c>
      <c r="E29" s="111"/>
      <c r="F29" s="484">
        <v>737.5</v>
      </c>
      <c r="G29" s="111"/>
      <c r="H29" s="563">
        <f t="shared" si="6"/>
        <v>10032.655999999999</v>
      </c>
      <c r="I29" s="564">
        <v>10371</v>
      </c>
      <c r="J29" s="575"/>
      <c r="K29" s="110">
        <f>'Table 7A'!D134</f>
        <v>56</v>
      </c>
      <c r="L29" s="111">
        <v>16</v>
      </c>
      <c r="M29" s="111">
        <v>3</v>
      </c>
      <c r="N29" s="44">
        <f>'Table 7A'!D134+SUM(L29,M29)</f>
        <v>75</v>
      </c>
      <c r="O29" s="565"/>
      <c r="P29" s="568"/>
      <c r="R29" s="568"/>
    </row>
    <row r="30" spans="1:18" ht="12.75" customHeight="1">
      <c r="A30" s="194">
        <v>43709</v>
      </c>
      <c r="B30" s="484">
        <f>ROUND(
INDEX('Table 6'!$P$24:$P$513,MATCH('Table 7B'!A30,'Table 6'!$N$24:$N$513,0))+
SUM('Table 6'!Q134:X134),3)</f>
        <v>7231.7439999999997</v>
      </c>
      <c r="C30" s="111"/>
      <c r="D30" s="484">
        <v>1433.6220000000001</v>
      </c>
      <c r="E30" s="111"/>
      <c r="F30" s="484">
        <v>1024.5999999999999</v>
      </c>
      <c r="G30" s="111"/>
      <c r="H30" s="563">
        <f t="shared" ref="H30" si="7">SUM(B30,D30,F30)</f>
        <v>9689.9660000000003</v>
      </c>
      <c r="I30" s="564">
        <v>10034</v>
      </c>
      <c r="J30" s="575"/>
      <c r="K30" s="110">
        <f>'Table 7A'!D135</f>
        <v>57</v>
      </c>
      <c r="L30" s="111">
        <v>11</v>
      </c>
      <c r="M30" s="111">
        <v>6</v>
      </c>
      <c r="N30" s="44">
        <f>'Table 7A'!D135+SUM(L30,M30)</f>
        <v>74</v>
      </c>
      <c r="O30" s="565"/>
      <c r="P30" s="568"/>
      <c r="R30" s="568"/>
    </row>
    <row r="31" spans="1:18" ht="12.75" customHeight="1">
      <c r="A31" s="194">
        <v>43739</v>
      </c>
      <c r="B31" s="484">
        <f>ROUND(
INDEX('Table 6'!$P$24:$P$513,MATCH('Table 7B'!A31,'Table 6'!$N$24:$N$513,0))+
SUM('Table 6'!Q135:X135),3)</f>
        <v>6802.4260000000004</v>
      </c>
      <c r="C31" s="111"/>
      <c r="D31" s="484">
        <v>2310.194</v>
      </c>
      <c r="E31" s="111"/>
      <c r="F31" s="484">
        <v>1085.9000000000001</v>
      </c>
      <c r="G31" s="111"/>
      <c r="H31" s="563">
        <f t="shared" ref="H31" si="8">SUM(B31,D31,F31)</f>
        <v>10198.52</v>
      </c>
      <c r="I31" s="564">
        <v>10469</v>
      </c>
      <c r="J31" s="575"/>
      <c r="K31" s="110">
        <f>'Table 7A'!D136</f>
        <v>54</v>
      </c>
      <c r="L31" s="111">
        <v>17</v>
      </c>
      <c r="M31" s="111">
        <v>6</v>
      </c>
      <c r="N31" s="44">
        <f>'Table 7A'!D136+SUM(L31,M31)</f>
        <v>77</v>
      </c>
      <c r="O31" s="565"/>
      <c r="P31" s="568"/>
      <c r="R31" s="568"/>
    </row>
    <row r="32" spans="1:18" ht="12.75" customHeight="1">
      <c r="A32" s="197">
        <v>43770</v>
      </c>
      <c r="B32" s="630">
        <f>ROUND(
INDEX('Table 6'!$P$24:$P$513,MATCH('Table 7B'!A32,'Table 6'!$N$24:$N$513,0))+
SUM('Table 6'!Q136:X136),3)</f>
        <v>6926.5379999999996</v>
      </c>
      <c r="C32" s="111"/>
      <c r="D32" s="630">
        <v>1768.5219999999999</v>
      </c>
      <c r="E32" s="111"/>
      <c r="F32" s="630">
        <v>1481.8</v>
      </c>
      <c r="G32" s="111"/>
      <c r="H32" s="631">
        <f t="shared" ref="H32" si="9">SUM(B32,D32,F32)</f>
        <v>10176.859999999999</v>
      </c>
      <c r="I32" s="632">
        <v>10382</v>
      </c>
      <c r="J32" s="575"/>
      <c r="K32" s="633">
        <f>'Table 7A'!D137</f>
        <v>54</v>
      </c>
      <c r="L32" s="634">
        <v>13</v>
      </c>
      <c r="M32" s="634">
        <v>9</v>
      </c>
      <c r="N32" s="635">
        <f>'Table 7A'!D137+SUM(L32,M32)</f>
        <v>76</v>
      </c>
      <c r="O32" s="565"/>
      <c r="P32" s="568"/>
      <c r="R32" s="568"/>
    </row>
    <row r="33" spans="1:15" s="577" customFormat="1" ht="21" customHeight="1">
      <c r="A33" s="774" t="s">
        <v>656</v>
      </c>
      <c r="B33" s="774"/>
      <c r="C33" s="778"/>
      <c r="D33" s="778"/>
      <c r="E33" s="778"/>
      <c r="F33" s="778"/>
      <c r="G33" s="778"/>
      <c r="H33" s="778"/>
      <c r="I33" s="778"/>
      <c r="J33" s="778"/>
      <c r="K33" s="778"/>
      <c r="L33" s="778"/>
      <c r="M33" s="778"/>
      <c r="N33" s="778"/>
      <c r="O33" s="778"/>
    </row>
    <row r="34" spans="1:15" s="577" customFormat="1" ht="15.75" customHeight="1">
      <c r="A34" s="774" t="s">
        <v>657</v>
      </c>
      <c r="B34" s="774"/>
      <c r="C34" s="774"/>
      <c r="D34" s="774"/>
      <c r="E34" s="774"/>
      <c r="F34" s="774"/>
      <c r="G34" s="774"/>
      <c r="H34" s="774"/>
      <c r="I34" s="774"/>
      <c r="J34" s="774"/>
      <c r="K34" s="774"/>
      <c r="L34" s="774"/>
      <c r="M34" s="774"/>
      <c r="N34" s="774"/>
      <c r="O34" s="774"/>
    </row>
    <row r="35" spans="1:15" s="577" customFormat="1" ht="15.75" customHeight="1">
      <c r="A35" s="774" t="s">
        <v>666</v>
      </c>
      <c r="B35" s="774"/>
      <c r="C35" s="774"/>
      <c r="D35" s="774"/>
      <c r="E35" s="774"/>
      <c r="F35" s="774"/>
      <c r="G35" s="774"/>
      <c r="H35" s="774"/>
      <c r="I35" s="774"/>
      <c r="J35" s="774"/>
      <c r="K35" s="774"/>
      <c r="L35" s="774"/>
      <c r="M35" s="774"/>
      <c r="N35" s="774"/>
      <c r="O35" s="774"/>
    </row>
    <row r="36" spans="1:15" s="577" customFormat="1" ht="15.75" customHeight="1">
      <c r="A36" s="774" t="s">
        <v>667</v>
      </c>
      <c r="B36" s="774"/>
      <c r="C36" s="774"/>
      <c r="D36" s="774"/>
      <c r="E36" s="774"/>
      <c r="F36" s="774"/>
      <c r="G36" s="774"/>
      <c r="H36" s="774"/>
      <c r="I36" s="774"/>
      <c r="J36" s="774"/>
      <c r="K36" s="774"/>
      <c r="L36" s="774"/>
      <c r="M36" s="774"/>
      <c r="N36" s="774"/>
      <c r="O36" s="774"/>
    </row>
    <row r="37" spans="1:15" s="594" customFormat="1" ht="15.75" customHeight="1">
      <c r="A37" s="774" t="s">
        <v>681</v>
      </c>
      <c r="B37" s="774"/>
      <c r="C37" s="774"/>
      <c r="D37" s="774"/>
      <c r="E37" s="774"/>
      <c r="F37" s="774"/>
      <c r="G37" s="774"/>
      <c r="H37" s="774"/>
      <c r="I37" s="774"/>
      <c r="J37" s="774"/>
      <c r="K37" s="774"/>
      <c r="L37" s="774"/>
      <c r="M37" s="774"/>
      <c r="N37" s="774"/>
      <c r="O37" s="774"/>
    </row>
    <row r="38" spans="1:15" s="577" customFormat="1" ht="15.75" customHeight="1">
      <c r="A38" s="774" t="s">
        <v>685</v>
      </c>
      <c r="B38" s="774"/>
      <c r="C38" s="774"/>
      <c r="D38" s="774"/>
      <c r="E38" s="774"/>
      <c r="F38" s="774"/>
      <c r="G38" s="774"/>
      <c r="H38" s="774"/>
      <c r="I38" s="774"/>
      <c r="J38" s="774"/>
      <c r="K38" s="774"/>
      <c r="L38" s="774"/>
      <c r="M38" s="774"/>
      <c r="N38" s="774"/>
      <c r="O38" s="774"/>
    </row>
  </sheetData>
  <mergeCells count="10">
    <mergeCell ref="A5:O5"/>
    <mergeCell ref="H7:I7"/>
    <mergeCell ref="K7:N7"/>
    <mergeCell ref="A33:B33"/>
    <mergeCell ref="C33:O33"/>
    <mergeCell ref="A38:O38"/>
    <mergeCell ref="A34:O34"/>
    <mergeCell ref="A35:O35"/>
    <mergeCell ref="A36:O36"/>
    <mergeCell ref="A37:O37"/>
  </mergeCells>
  <pageMargins left="0.7" right="0.7" top="0.75" bottom="0.75" header="0.3" footer="0.3"/>
  <pageSetup paperSize="9" scale="7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1"/>
  <sheetViews>
    <sheetView zoomScaleNormal="100" workbookViewId="0">
      <pane ySplit="5" topLeftCell="A6" activePane="bottomLeft" state="frozen"/>
      <selection pane="bottomLeft" sqref="A1:G1"/>
    </sheetView>
  </sheetViews>
  <sheetFormatPr defaultRowHeight="15"/>
  <cols>
    <col min="1" max="1" width="10.28515625" style="231" customWidth="1"/>
    <col min="2" max="5" width="12.28515625" style="231" customWidth="1"/>
  </cols>
  <sheetData>
    <row r="1" spans="1:41">
      <c r="A1" s="779" t="s">
        <v>0</v>
      </c>
      <c r="B1" s="779"/>
      <c r="C1" s="779"/>
      <c r="D1" s="779"/>
      <c r="E1" s="779"/>
      <c r="F1" s="779"/>
      <c r="G1" s="779"/>
      <c r="Q1" s="207"/>
      <c r="AI1" s="206"/>
      <c r="AJ1" s="206"/>
      <c r="AK1" s="206"/>
      <c r="AL1" s="206"/>
      <c r="AM1" s="206"/>
      <c r="AN1" s="206"/>
      <c r="AO1" s="207"/>
    </row>
    <row r="2" spans="1:41">
      <c r="A2" s="206"/>
      <c r="B2" s="206"/>
      <c r="C2" s="206"/>
      <c r="D2" s="206"/>
      <c r="E2" s="206"/>
      <c r="F2" s="206"/>
      <c r="G2" s="207"/>
      <c r="Q2" s="207"/>
      <c r="AI2" s="206"/>
      <c r="AJ2" s="206"/>
      <c r="AK2" s="206"/>
      <c r="AL2" s="206"/>
      <c r="AM2" s="206"/>
      <c r="AN2" s="206"/>
      <c r="AO2" s="207"/>
    </row>
    <row r="3" spans="1:41">
      <c r="A3" s="208" t="s">
        <v>237</v>
      </c>
      <c r="B3" s="208"/>
      <c r="C3" s="208"/>
      <c r="D3" s="208"/>
      <c r="E3" s="208"/>
      <c r="F3" s="208"/>
      <c r="G3" s="208"/>
      <c r="K3" s="208"/>
      <c r="L3" s="208"/>
      <c r="M3" s="208"/>
      <c r="N3" s="208"/>
      <c r="P3" s="208"/>
      <c r="Q3" s="208"/>
      <c r="AI3" s="208"/>
      <c r="AJ3" s="208"/>
      <c r="AK3" s="208"/>
      <c r="AL3" s="208"/>
      <c r="AM3" s="208"/>
      <c r="AN3" s="208"/>
      <c r="AO3" s="208"/>
    </row>
    <row r="4" spans="1:41" s="210" customFormat="1" ht="11.25">
      <c r="A4" s="209"/>
      <c r="B4" s="209"/>
      <c r="C4" s="209"/>
      <c r="D4" s="209"/>
      <c r="E4" s="209"/>
    </row>
    <row r="5" spans="1:41" s="210" customFormat="1" ht="39.75" customHeight="1">
      <c r="A5" s="211" t="s">
        <v>70</v>
      </c>
      <c r="B5" s="212" t="s">
        <v>238</v>
      </c>
      <c r="C5" s="212" t="s">
        <v>239</v>
      </c>
      <c r="D5" s="212" t="s">
        <v>240</v>
      </c>
      <c r="E5" s="212" t="s">
        <v>241</v>
      </c>
      <c r="F5" s="382"/>
    </row>
    <row r="6" spans="1:41" s="210" customFormat="1" ht="12.75" customHeight="1">
      <c r="A6" s="213" t="s">
        <v>242</v>
      </c>
      <c r="B6" s="214">
        <v>136</v>
      </c>
      <c r="C6" s="215">
        <v>126</v>
      </c>
      <c r="D6" s="214">
        <v>125</v>
      </c>
      <c r="E6" s="216">
        <v>63</v>
      </c>
    </row>
    <row r="7" spans="1:41" s="210" customFormat="1" ht="12.75" customHeight="1">
      <c r="A7" s="217" t="s">
        <v>243</v>
      </c>
      <c r="B7" s="218">
        <v>139</v>
      </c>
      <c r="C7" s="219">
        <v>127</v>
      </c>
      <c r="D7" s="218">
        <v>130</v>
      </c>
      <c r="E7" s="220">
        <v>56.999999999999993</v>
      </c>
    </row>
    <row r="8" spans="1:41" s="210" customFormat="1" ht="12.75" customHeight="1">
      <c r="A8" s="217" t="s">
        <v>244</v>
      </c>
      <c r="B8" s="218">
        <v>135</v>
      </c>
      <c r="C8" s="219">
        <v>124</v>
      </c>
      <c r="D8" s="218">
        <v>128</v>
      </c>
      <c r="E8" s="220">
        <v>54</v>
      </c>
    </row>
    <row r="9" spans="1:41" s="210" customFormat="1" ht="12.75" customHeight="1">
      <c r="A9" s="217" t="s">
        <v>245</v>
      </c>
      <c r="B9" s="218">
        <v>136</v>
      </c>
      <c r="C9" s="219">
        <v>126</v>
      </c>
      <c r="D9" s="218">
        <v>128</v>
      </c>
      <c r="E9" s="220">
        <v>61</v>
      </c>
    </row>
    <row r="10" spans="1:41" s="210" customFormat="1" ht="12.75" customHeight="1">
      <c r="A10" s="217" t="s">
        <v>246</v>
      </c>
      <c r="B10" s="218">
        <v>149</v>
      </c>
      <c r="C10" s="219">
        <v>139</v>
      </c>
      <c r="D10" s="218">
        <v>142</v>
      </c>
      <c r="E10" s="220">
        <v>73</v>
      </c>
    </row>
    <row r="11" spans="1:41" s="210" customFormat="1" ht="12.75" customHeight="1">
      <c r="A11" s="217" t="s">
        <v>247</v>
      </c>
      <c r="B11" s="218">
        <v>156</v>
      </c>
      <c r="C11" s="219">
        <v>145</v>
      </c>
      <c r="D11" s="218">
        <v>153</v>
      </c>
      <c r="E11" s="220">
        <v>72</v>
      </c>
    </row>
    <row r="12" spans="1:41" s="210" customFormat="1" ht="12.75" customHeight="1">
      <c r="A12" s="217" t="s">
        <v>248</v>
      </c>
      <c r="B12" s="218">
        <v>154</v>
      </c>
      <c r="C12" s="219">
        <v>144</v>
      </c>
      <c r="D12" s="218">
        <v>148</v>
      </c>
      <c r="E12" s="220">
        <v>69</v>
      </c>
    </row>
    <row r="13" spans="1:41" s="210" customFormat="1" ht="12.75" customHeight="1">
      <c r="A13" s="217" t="s">
        <v>249</v>
      </c>
      <c r="B13" s="218">
        <v>155</v>
      </c>
      <c r="C13" s="219">
        <v>145</v>
      </c>
      <c r="D13" s="218">
        <v>151</v>
      </c>
      <c r="E13" s="220">
        <v>68</v>
      </c>
    </row>
    <row r="14" spans="1:41" s="210" customFormat="1" ht="12.75" customHeight="1">
      <c r="A14" s="217" t="s">
        <v>250</v>
      </c>
      <c r="B14" s="218">
        <v>156</v>
      </c>
      <c r="C14" s="219">
        <v>145</v>
      </c>
      <c r="D14" s="218">
        <v>150</v>
      </c>
      <c r="E14" s="220">
        <v>75</v>
      </c>
    </row>
    <row r="15" spans="1:41" s="210" customFormat="1" ht="12.75" customHeight="1">
      <c r="A15" s="217" t="s">
        <v>251</v>
      </c>
      <c r="B15" s="218">
        <v>158</v>
      </c>
      <c r="C15" s="219">
        <v>146</v>
      </c>
      <c r="D15" s="218">
        <v>152</v>
      </c>
      <c r="E15" s="220">
        <v>73</v>
      </c>
    </row>
    <row r="16" spans="1:41" s="210" customFormat="1" ht="12.75" customHeight="1">
      <c r="A16" s="217" t="s">
        <v>252</v>
      </c>
      <c r="B16" s="218">
        <v>153</v>
      </c>
      <c r="C16" s="219">
        <v>141</v>
      </c>
      <c r="D16" s="218">
        <v>147</v>
      </c>
      <c r="E16" s="220">
        <v>63</v>
      </c>
    </row>
    <row r="17" spans="1:5" s="210" customFormat="1" ht="12.75" customHeight="1">
      <c r="A17" s="217" t="s">
        <v>253</v>
      </c>
      <c r="B17" s="218">
        <v>152</v>
      </c>
      <c r="C17" s="219">
        <v>142</v>
      </c>
      <c r="D17" s="218">
        <v>150</v>
      </c>
      <c r="E17" s="220">
        <v>75</v>
      </c>
    </row>
    <row r="18" spans="1:5" s="210" customFormat="1" ht="12.75" customHeight="1">
      <c r="A18" s="217" t="s">
        <v>254</v>
      </c>
      <c r="B18" s="218">
        <v>155</v>
      </c>
      <c r="C18" s="219">
        <v>145</v>
      </c>
      <c r="D18" s="218">
        <v>150</v>
      </c>
      <c r="E18" s="220">
        <v>71</v>
      </c>
    </row>
    <row r="19" spans="1:5" s="210" customFormat="1" ht="12.75" customHeight="1">
      <c r="A19" s="217" t="s">
        <v>255</v>
      </c>
      <c r="B19" s="218">
        <v>151</v>
      </c>
      <c r="C19" s="219">
        <v>140</v>
      </c>
      <c r="D19" s="218">
        <v>146</v>
      </c>
      <c r="E19" s="220">
        <v>64</v>
      </c>
    </row>
    <row r="20" spans="1:5" s="210" customFormat="1" ht="12.75" customHeight="1">
      <c r="A20" s="217" t="s">
        <v>256</v>
      </c>
      <c r="B20" s="218">
        <v>160</v>
      </c>
      <c r="C20" s="219">
        <v>149</v>
      </c>
      <c r="D20" s="218">
        <v>155</v>
      </c>
      <c r="E20" s="220">
        <v>73</v>
      </c>
    </row>
    <row r="21" spans="1:5" s="210" customFormat="1" ht="12.75" customHeight="1">
      <c r="A21" s="217" t="s">
        <v>257</v>
      </c>
      <c r="B21" s="218">
        <v>159</v>
      </c>
      <c r="C21" s="219">
        <v>148</v>
      </c>
      <c r="D21" s="218">
        <v>158</v>
      </c>
      <c r="E21" s="220">
        <v>80</v>
      </c>
    </row>
    <row r="22" spans="1:5" s="210" customFormat="1" ht="12.75" customHeight="1">
      <c r="A22" s="217" t="s">
        <v>258</v>
      </c>
      <c r="B22" s="218">
        <v>164</v>
      </c>
      <c r="C22" s="219">
        <v>154</v>
      </c>
      <c r="D22" s="218">
        <v>161</v>
      </c>
      <c r="E22" s="220">
        <v>89</v>
      </c>
    </row>
    <row r="23" spans="1:5" s="210" customFormat="1" ht="12.75" customHeight="1">
      <c r="A23" s="217" t="s">
        <v>259</v>
      </c>
      <c r="B23" s="218">
        <v>162</v>
      </c>
      <c r="C23" s="219">
        <v>151</v>
      </c>
      <c r="D23" s="218">
        <v>158</v>
      </c>
      <c r="E23" s="220">
        <v>77</v>
      </c>
    </row>
    <row r="24" spans="1:5" s="210" customFormat="1" ht="12.75" customHeight="1">
      <c r="A24" s="217" t="s">
        <v>260</v>
      </c>
      <c r="B24" s="218">
        <v>157</v>
      </c>
      <c r="C24" s="219">
        <v>147</v>
      </c>
      <c r="D24" s="218">
        <v>155</v>
      </c>
      <c r="E24" s="220">
        <v>74</v>
      </c>
    </row>
    <row r="25" spans="1:5" s="210" customFormat="1" ht="12.75" customHeight="1">
      <c r="A25" s="217" t="s">
        <v>261</v>
      </c>
      <c r="B25" s="218">
        <v>147</v>
      </c>
      <c r="C25" s="219">
        <v>136</v>
      </c>
      <c r="D25" s="218">
        <v>147</v>
      </c>
      <c r="E25" s="220">
        <v>73</v>
      </c>
    </row>
    <row r="26" spans="1:5" s="210" customFormat="1" ht="12.75" customHeight="1">
      <c r="A26" s="217" t="s">
        <v>262</v>
      </c>
      <c r="B26" s="218">
        <v>131</v>
      </c>
      <c r="C26" s="219">
        <v>119</v>
      </c>
      <c r="D26" s="218">
        <v>129</v>
      </c>
      <c r="E26" s="220">
        <v>61</v>
      </c>
    </row>
    <row r="27" spans="1:5" s="210" customFormat="1" ht="12.75" customHeight="1">
      <c r="A27" s="217" t="s">
        <v>263</v>
      </c>
      <c r="B27" s="218">
        <v>148</v>
      </c>
      <c r="C27" s="219">
        <v>136</v>
      </c>
      <c r="D27" s="218">
        <v>131</v>
      </c>
      <c r="E27" s="220">
        <v>60</v>
      </c>
    </row>
    <row r="28" spans="1:5" s="210" customFormat="1" ht="12.75" customHeight="1">
      <c r="A28" s="217" t="s">
        <v>264</v>
      </c>
      <c r="B28" s="218">
        <v>146</v>
      </c>
      <c r="C28" s="219">
        <v>133</v>
      </c>
      <c r="D28" s="218">
        <v>130</v>
      </c>
      <c r="E28" s="220">
        <v>56.999999999999993</v>
      </c>
    </row>
    <row r="29" spans="1:5" s="210" customFormat="1" ht="12.75" customHeight="1">
      <c r="A29" s="217" t="s">
        <v>265</v>
      </c>
      <c r="B29" s="218">
        <v>137</v>
      </c>
      <c r="C29" s="219">
        <v>125</v>
      </c>
      <c r="D29" s="218">
        <v>125</v>
      </c>
      <c r="E29" s="220">
        <v>59</v>
      </c>
    </row>
    <row r="30" spans="1:5" s="210" customFormat="1" ht="12.75" customHeight="1">
      <c r="A30" s="217" t="s">
        <v>266</v>
      </c>
      <c r="B30" s="218">
        <v>137</v>
      </c>
      <c r="C30" s="219">
        <v>112.00000000000001</v>
      </c>
      <c r="D30" s="218">
        <v>113.99999999999999</v>
      </c>
      <c r="E30" s="220">
        <v>60</v>
      </c>
    </row>
    <row r="31" spans="1:5" s="210" customFormat="1" ht="12.75" customHeight="1">
      <c r="A31" s="217" t="s">
        <v>267</v>
      </c>
      <c r="B31" s="218">
        <v>130</v>
      </c>
      <c r="C31" s="219">
        <v>119</v>
      </c>
      <c r="D31" s="218">
        <v>114.99999999999999</v>
      </c>
      <c r="E31" s="220">
        <v>62</v>
      </c>
    </row>
    <row r="32" spans="1:5" s="210" customFormat="1" ht="12.75" customHeight="1">
      <c r="A32" s="217" t="s">
        <v>268</v>
      </c>
      <c r="B32" s="218">
        <v>127</v>
      </c>
      <c r="C32" s="219">
        <v>114.99999999999999</v>
      </c>
      <c r="D32" s="218">
        <v>118</v>
      </c>
      <c r="E32" s="220">
        <v>59</v>
      </c>
    </row>
    <row r="33" spans="1:43" s="210" customFormat="1" ht="12.75" customHeight="1">
      <c r="A33" s="217" t="s">
        <v>269</v>
      </c>
      <c r="B33" s="218">
        <v>134</v>
      </c>
      <c r="C33" s="219">
        <v>123</v>
      </c>
      <c r="D33" s="218">
        <v>124</v>
      </c>
      <c r="E33" s="220">
        <v>64</v>
      </c>
    </row>
    <row r="34" spans="1:43" s="210" customFormat="1" ht="12.75" customHeight="1">
      <c r="A34" s="217" t="s">
        <v>286</v>
      </c>
      <c r="B34" s="218">
        <v>141</v>
      </c>
      <c r="C34" s="219">
        <v>130</v>
      </c>
      <c r="D34" s="218">
        <v>131</v>
      </c>
      <c r="E34" s="220">
        <v>71</v>
      </c>
    </row>
    <row r="35" spans="1:43" s="210" customFormat="1" ht="12.75" customHeight="1">
      <c r="A35" s="217" t="s">
        <v>290</v>
      </c>
      <c r="B35" s="218">
        <v>138</v>
      </c>
      <c r="C35" s="219">
        <v>126</v>
      </c>
      <c r="D35" s="218">
        <v>128</v>
      </c>
      <c r="E35" s="220">
        <v>70</v>
      </c>
    </row>
    <row r="36" spans="1:43" s="210" customFormat="1" ht="12.75" customHeight="1">
      <c r="A36" s="217" t="s">
        <v>416</v>
      </c>
      <c r="B36" s="218">
        <v>135</v>
      </c>
      <c r="C36" s="219">
        <v>123</v>
      </c>
      <c r="D36" s="218">
        <v>126</v>
      </c>
      <c r="E36" s="220">
        <v>68</v>
      </c>
    </row>
    <row r="37" spans="1:43" s="210" customFormat="1" ht="12.75" customHeight="1">
      <c r="A37" s="217" t="s">
        <v>427</v>
      </c>
      <c r="B37" s="218">
        <v>149</v>
      </c>
      <c r="C37" s="219">
        <v>136</v>
      </c>
      <c r="D37" s="218">
        <v>133</v>
      </c>
      <c r="E37" s="220">
        <v>78</v>
      </c>
    </row>
    <row r="38" spans="1:43" s="210" customFormat="1" ht="12.75" customHeight="1">
      <c r="A38" s="217" t="s">
        <v>443</v>
      </c>
      <c r="B38" s="218">
        <v>149</v>
      </c>
      <c r="C38" s="219">
        <v>136</v>
      </c>
      <c r="D38" s="218">
        <v>139</v>
      </c>
      <c r="E38" s="220">
        <v>80</v>
      </c>
    </row>
    <row r="39" spans="1:43" s="210" customFormat="1" ht="12.75" customHeight="1">
      <c r="A39" s="217" t="s">
        <v>633</v>
      </c>
      <c r="B39" s="218">
        <v>159</v>
      </c>
      <c r="C39" s="219">
        <v>146</v>
      </c>
      <c r="D39" s="218">
        <v>149</v>
      </c>
      <c r="E39" s="220">
        <v>78</v>
      </c>
    </row>
    <row r="40" spans="1:43" s="210" customFormat="1" ht="12.75" customHeight="1">
      <c r="A40" s="217" t="s">
        <v>646</v>
      </c>
      <c r="B40" s="218">
        <v>159</v>
      </c>
      <c r="C40" s="219">
        <v>148</v>
      </c>
      <c r="D40" s="218">
        <v>154</v>
      </c>
      <c r="E40" s="220">
        <v>76</v>
      </c>
    </row>
    <row r="41" spans="1:43" s="210" customFormat="1" ht="12.75" customHeight="1">
      <c r="A41" s="217" t="s">
        <v>647</v>
      </c>
      <c r="B41" s="218">
        <v>155</v>
      </c>
      <c r="C41" s="219">
        <v>143</v>
      </c>
      <c r="D41" s="218">
        <v>157</v>
      </c>
      <c r="E41" s="220">
        <v>83</v>
      </c>
    </row>
    <row r="42" spans="1:43" s="210" customFormat="1" ht="12.75" customHeight="1">
      <c r="A42" s="217" t="s">
        <v>687</v>
      </c>
      <c r="B42" s="218">
        <v>143.40528713896907</v>
      </c>
      <c r="C42" s="219">
        <v>130.6807299448304</v>
      </c>
      <c r="D42" s="218">
        <v>143.23601270506251</v>
      </c>
      <c r="E42" s="220">
        <v>73</v>
      </c>
    </row>
    <row r="43" spans="1:43" s="210" customFormat="1" ht="12.75" customHeight="1">
      <c r="A43" s="217" t="s">
        <v>702</v>
      </c>
      <c r="B43" s="218">
        <v>159.25646971515931</v>
      </c>
      <c r="C43" s="219">
        <v>145.55429274762358</v>
      </c>
      <c r="D43" s="218">
        <v>149.0500208194272</v>
      </c>
      <c r="E43" s="220">
        <v>75</v>
      </c>
    </row>
    <row r="44" spans="1:43" s="210" customFormat="1" ht="12.75" customHeight="1">
      <c r="A44" s="221" t="s">
        <v>716</v>
      </c>
      <c r="B44" s="222">
        <v>156.03606523807579</v>
      </c>
      <c r="C44" s="223">
        <v>142.45308804412824</v>
      </c>
      <c r="D44" s="222">
        <v>145.92744846480051</v>
      </c>
      <c r="E44" s="224">
        <v>72</v>
      </c>
    </row>
    <row r="45" spans="1:43" s="227" customFormat="1" ht="24.75" customHeight="1">
      <c r="A45" s="758" t="s">
        <v>270</v>
      </c>
      <c r="B45" s="758"/>
      <c r="C45" s="758"/>
      <c r="D45" s="758"/>
      <c r="E45" s="758"/>
      <c r="F45" s="758"/>
      <c r="G45" s="758"/>
      <c r="H45" s="225"/>
      <c r="I45" s="225"/>
      <c r="J45" s="226"/>
      <c r="K45" s="226"/>
      <c r="L45" s="225"/>
      <c r="M45" s="225"/>
      <c r="N45" s="225"/>
      <c r="O45" s="226"/>
      <c r="P45" s="226"/>
      <c r="Q45" s="225"/>
      <c r="R45" s="225"/>
      <c r="S45" s="225"/>
      <c r="AJ45" s="228"/>
      <c r="AK45" s="228"/>
      <c r="AL45" s="228"/>
      <c r="AO45" s="228"/>
      <c r="AP45" s="228"/>
      <c r="AQ45" s="228"/>
    </row>
    <row r="46" spans="1:43" s="227" customFormat="1" ht="12" customHeight="1">
      <c r="A46" s="226" t="s">
        <v>271</v>
      </c>
      <c r="B46" s="225"/>
      <c r="C46" s="225"/>
      <c r="D46" s="225"/>
      <c r="E46" s="226"/>
      <c r="F46" s="226"/>
      <c r="G46" s="225"/>
      <c r="H46" s="225"/>
      <c r="I46" s="225"/>
      <c r="J46" s="226"/>
      <c r="K46" s="226"/>
      <c r="L46" s="225"/>
      <c r="M46" s="225"/>
      <c r="N46" s="225"/>
      <c r="O46" s="226"/>
      <c r="P46" s="226"/>
      <c r="Q46" s="225"/>
      <c r="R46" s="225"/>
      <c r="S46" s="225"/>
      <c r="AJ46" s="228"/>
      <c r="AK46" s="228"/>
      <c r="AL46" s="228"/>
      <c r="AO46" s="228"/>
      <c r="AP46" s="228"/>
      <c r="AQ46" s="228"/>
    </row>
    <row r="47" spans="1:43" s="230" customFormat="1" ht="12" customHeight="1">
      <c r="A47" s="414"/>
      <c r="B47" s="229"/>
      <c r="C47" s="229"/>
      <c r="D47" s="229"/>
      <c r="G47" s="229"/>
      <c r="H47" s="229"/>
      <c r="I47" s="229"/>
      <c r="L47" s="229"/>
      <c r="M47" s="229"/>
      <c r="N47" s="229"/>
      <c r="Q47" s="229"/>
      <c r="R47" s="229"/>
      <c r="S47" s="229"/>
      <c r="AJ47" s="229"/>
      <c r="AK47" s="229"/>
      <c r="AL47" s="229"/>
      <c r="AO47" s="229"/>
      <c r="AP47" s="229"/>
      <c r="AQ47" s="229"/>
    </row>
    <row r="48" spans="1:43">
      <c r="B48" s="232"/>
      <c r="C48" s="232"/>
      <c r="D48" s="232"/>
      <c r="E48" s="232"/>
    </row>
    <row r="49" spans="1:5">
      <c r="B49" s="232"/>
      <c r="C49" s="232"/>
      <c r="D49" s="232"/>
      <c r="E49" s="232"/>
    </row>
    <row r="50" spans="1:5">
      <c r="A50"/>
      <c r="B50" s="232"/>
      <c r="C50" s="232"/>
      <c r="D50" s="232"/>
      <c r="E50" s="232"/>
    </row>
    <row r="51" spans="1:5">
      <c r="A51"/>
      <c r="B51" s="232"/>
      <c r="C51" s="232"/>
      <c r="D51" s="232"/>
      <c r="E51" s="232"/>
    </row>
    <row r="52" spans="1:5">
      <c r="A52"/>
      <c r="B52" s="232"/>
      <c r="C52" s="232"/>
      <c r="D52" s="232"/>
      <c r="E52" s="232"/>
    </row>
    <row r="53" spans="1:5">
      <c r="A53"/>
      <c r="B53" s="232"/>
      <c r="C53" s="232"/>
      <c r="D53" s="232"/>
      <c r="E53" s="232"/>
    </row>
    <row r="54" spans="1:5">
      <c r="A54"/>
      <c r="B54" s="232"/>
      <c r="C54" s="232"/>
      <c r="D54" s="232"/>
      <c r="E54" s="232"/>
    </row>
    <row r="55" spans="1:5">
      <c r="A55"/>
      <c r="B55" s="232"/>
      <c r="C55" s="232"/>
      <c r="D55" s="232"/>
      <c r="E55" s="232"/>
    </row>
    <row r="56" spans="1:5">
      <c r="A56"/>
      <c r="B56" s="232"/>
      <c r="C56" s="232"/>
      <c r="D56" s="232"/>
      <c r="E56" s="232"/>
    </row>
    <row r="57" spans="1:5">
      <c r="A57"/>
      <c r="B57" s="232"/>
      <c r="C57" s="232"/>
      <c r="D57" s="232"/>
      <c r="E57" s="232"/>
    </row>
    <row r="58" spans="1:5">
      <c r="A58"/>
      <c r="B58" s="232"/>
      <c r="C58" s="232"/>
      <c r="D58" s="232"/>
      <c r="E58" s="232"/>
    </row>
    <row r="59" spans="1:5">
      <c r="A59"/>
      <c r="B59" s="232"/>
      <c r="C59" s="232"/>
      <c r="D59" s="232"/>
      <c r="E59" s="232"/>
    </row>
    <row r="60" spans="1:5">
      <c r="A60"/>
      <c r="B60" s="232"/>
      <c r="C60" s="232"/>
      <c r="D60" s="232"/>
      <c r="E60" s="232"/>
    </row>
    <row r="61" spans="1:5">
      <c r="A61"/>
      <c r="B61" s="232"/>
      <c r="C61" s="232"/>
      <c r="D61" s="232"/>
      <c r="E61" s="232"/>
    </row>
    <row r="62" spans="1:5">
      <c r="A62"/>
      <c r="B62" s="232"/>
      <c r="C62" s="232"/>
      <c r="D62" s="232"/>
      <c r="E62" s="232"/>
    </row>
    <row r="63" spans="1:5">
      <c r="A63"/>
      <c r="B63" s="232"/>
      <c r="C63" s="232"/>
      <c r="D63" s="232"/>
      <c r="E63" s="232"/>
    </row>
    <row r="64" spans="1:5">
      <c r="A64"/>
      <c r="B64" s="232"/>
      <c r="C64" s="232"/>
      <c r="D64" s="232"/>
      <c r="E64" s="232"/>
    </row>
    <row r="65" spans="1:5">
      <c r="A65"/>
      <c r="B65" s="232"/>
      <c r="C65" s="232"/>
      <c r="D65" s="232"/>
      <c r="E65" s="232"/>
    </row>
    <row r="66" spans="1:5">
      <c r="A66"/>
      <c r="B66" s="232"/>
      <c r="C66" s="232"/>
      <c r="D66" s="232"/>
      <c r="E66" s="232"/>
    </row>
    <row r="67" spans="1:5">
      <c r="A67"/>
      <c r="B67" s="232"/>
      <c r="C67" s="232"/>
      <c r="D67" s="232"/>
      <c r="E67" s="232"/>
    </row>
    <row r="68" spans="1:5">
      <c r="A68"/>
      <c r="B68" s="232"/>
      <c r="C68" s="232"/>
      <c r="D68" s="232"/>
      <c r="E68" s="232"/>
    </row>
    <row r="69" spans="1:5">
      <c r="A69"/>
      <c r="B69" s="232"/>
      <c r="C69" s="232"/>
      <c r="D69" s="232"/>
      <c r="E69" s="232"/>
    </row>
    <row r="70" spans="1:5">
      <c r="A70"/>
      <c r="B70" s="232"/>
      <c r="C70" s="232"/>
      <c r="D70" s="232"/>
      <c r="E70" s="232"/>
    </row>
    <row r="71" spans="1:5">
      <c r="A71"/>
      <c r="B71" s="232"/>
      <c r="C71" s="232"/>
      <c r="D71" s="232"/>
      <c r="E71" s="232"/>
    </row>
    <row r="72" spans="1:5">
      <c r="A72"/>
      <c r="B72" s="232"/>
      <c r="C72" s="232"/>
      <c r="D72" s="232"/>
      <c r="E72" s="232"/>
    </row>
    <row r="73" spans="1:5">
      <c r="A73"/>
      <c r="B73" s="232"/>
      <c r="C73" s="232"/>
      <c r="D73" s="232"/>
      <c r="E73" s="232"/>
    </row>
    <row r="74" spans="1:5">
      <c r="A74"/>
      <c r="B74" s="232"/>
      <c r="C74" s="232"/>
      <c r="D74" s="232"/>
      <c r="E74" s="232"/>
    </row>
    <row r="75" spans="1:5">
      <c r="A75"/>
      <c r="B75" s="232"/>
      <c r="C75" s="232"/>
      <c r="D75" s="232"/>
      <c r="E75" s="232"/>
    </row>
    <row r="76" spans="1:5">
      <c r="A76"/>
      <c r="B76" s="232"/>
      <c r="C76" s="232"/>
      <c r="D76" s="232"/>
      <c r="E76" s="232"/>
    </row>
    <row r="77" spans="1:5">
      <c r="A77"/>
      <c r="B77" s="232"/>
      <c r="C77" s="232"/>
      <c r="D77" s="232"/>
      <c r="E77" s="232"/>
    </row>
    <row r="78" spans="1:5">
      <c r="A78"/>
      <c r="B78" s="232"/>
      <c r="C78" s="232"/>
      <c r="D78" s="232"/>
      <c r="E78" s="232"/>
    </row>
    <row r="79" spans="1:5">
      <c r="A79"/>
      <c r="B79" s="232"/>
      <c r="C79" s="232"/>
      <c r="D79" s="232"/>
      <c r="E79" s="232"/>
    </row>
    <row r="80" spans="1:5">
      <c r="A80"/>
      <c r="B80" s="232"/>
      <c r="C80" s="232"/>
      <c r="D80" s="232"/>
      <c r="E80" s="232"/>
    </row>
    <row r="81" spans="1:5">
      <c r="A81"/>
      <c r="B81" s="232"/>
      <c r="C81" s="232"/>
      <c r="D81" s="232"/>
      <c r="E81" s="232"/>
    </row>
  </sheetData>
  <mergeCells count="2">
    <mergeCell ref="A1:G1"/>
    <mergeCell ref="A45:G45"/>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25"/>
  <cols>
    <col min="1" max="1" width="13" style="584" customWidth="1"/>
    <col min="2" max="4" width="10.28515625" style="591" customWidth="1"/>
    <col min="5" max="5" width="6.7109375" style="584" customWidth="1"/>
    <col min="6" max="6" width="13" style="584" customWidth="1"/>
    <col min="7" max="9" width="10.28515625" style="591" customWidth="1"/>
    <col min="10" max="10" width="6.7109375" style="584" customWidth="1"/>
    <col min="11" max="11" width="13" style="584" customWidth="1"/>
    <col min="12" max="14" width="10.28515625" style="591" customWidth="1"/>
    <col min="15" max="15" width="6.7109375" style="584" customWidth="1"/>
    <col min="16" max="16" width="13" style="584" customWidth="1"/>
    <col min="17" max="19" width="10.28515625" style="591" customWidth="1"/>
    <col min="20" max="256" width="9.140625" style="584"/>
    <col min="257" max="257" width="13" style="584" customWidth="1"/>
    <col min="258" max="260" width="10.28515625" style="584" customWidth="1"/>
    <col min="261" max="261" width="6.7109375" style="584" customWidth="1"/>
    <col min="262" max="262" width="13" style="584" customWidth="1"/>
    <col min="263" max="265" width="10.28515625" style="584" customWidth="1"/>
    <col min="266" max="266" width="6.7109375" style="584" customWidth="1"/>
    <col min="267" max="267" width="13" style="584" customWidth="1"/>
    <col min="268" max="270" width="10.28515625" style="584" customWidth="1"/>
    <col min="271" max="271" width="6.7109375" style="584" customWidth="1"/>
    <col min="272" max="272" width="13" style="584" customWidth="1"/>
    <col min="273" max="275" width="10.28515625" style="584" customWidth="1"/>
    <col min="276" max="512" width="9.140625" style="584"/>
    <col min="513" max="513" width="13" style="584" customWidth="1"/>
    <col min="514" max="516" width="10.28515625" style="584" customWidth="1"/>
    <col min="517" max="517" width="6.7109375" style="584" customWidth="1"/>
    <col min="518" max="518" width="13" style="584" customWidth="1"/>
    <col min="519" max="521" width="10.28515625" style="584" customWidth="1"/>
    <col min="522" max="522" width="6.7109375" style="584" customWidth="1"/>
    <col min="523" max="523" width="13" style="584" customWidth="1"/>
    <col min="524" max="526" width="10.28515625" style="584" customWidth="1"/>
    <col min="527" max="527" width="6.7109375" style="584" customWidth="1"/>
    <col min="528" max="528" width="13" style="584" customWidth="1"/>
    <col min="529" max="531" width="10.28515625" style="584" customWidth="1"/>
    <col min="532" max="768" width="9.140625" style="584"/>
    <col min="769" max="769" width="13" style="584" customWidth="1"/>
    <col min="770" max="772" width="10.28515625" style="584" customWidth="1"/>
    <col min="773" max="773" width="6.7109375" style="584" customWidth="1"/>
    <col min="774" max="774" width="13" style="584" customWidth="1"/>
    <col min="775" max="777" width="10.28515625" style="584" customWidth="1"/>
    <col min="778" max="778" width="6.7109375" style="584" customWidth="1"/>
    <col min="779" max="779" width="13" style="584" customWidth="1"/>
    <col min="780" max="782" width="10.28515625" style="584" customWidth="1"/>
    <col min="783" max="783" width="6.7109375" style="584" customWidth="1"/>
    <col min="784" max="784" width="13" style="584" customWidth="1"/>
    <col min="785" max="787" width="10.28515625" style="584" customWidth="1"/>
    <col min="788" max="1024" width="9.140625" style="584"/>
    <col min="1025" max="1025" width="13" style="584" customWidth="1"/>
    <col min="1026" max="1028" width="10.28515625" style="584" customWidth="1"/>
    <col min="1029" max="1029" width="6.7109375" style="584" customWidth="1"/>
    <col min="1030" max="1030" width="13" style="584" customWidth="1"/>
    <col min="1031" max="1033" width="10.28515625" style="584" customWidth="1"/>
    <col min="1034" max="1034" width="6.7109375" style="584" customWidth="1"/>
    <col min="1035" max="1035" width="13" style="584" customWidth="1"/>
    <col min="1036" max="1038" width="10.28515625" style="584" customWidth="1"/>
    <col min="1039" max="1039" width="6.7109375" style="584" customWidth="1"/>
    <col min="1040" max="1040" width="13" style="584" customWidth="1"/>
    <col min="1041" max="1043" width="10.28515625" style="584" customWidth="1"/>
    <col min="1044" max="1280" width="9.140625" style="584"/>
    <col min="1281" max="1281" width="13" style="584" customWidth="1"/>
    <col min="1282" max="1284" width="10.28515625" style="584" customWidth="1"/>
    <col min="1285" max="1285" width="6.7109375" style="584" customWidth="1"/>
    <col min="1286" max="1286" width="13" style="584" customWidth="1"/>
    <col min="1287" max="1289" width="10.28515625" style="584" customWidth="1"/>
    <col min="1290" max="1290" width="6.7109375" style="584" customWidth="1"/>
    <col min="1291" max="1291" width="13" style="584" customWidth="1"/>
    <col min="1292" max="1294" width="10.28515625" style="584" customWidth="1"/>
    <col min="1295" max="1295" width="6.7109375" style="584" customWidth="1"/>
    <col min="1296" max="1296" width="13" style="584" customWidth="1"/>
    <col min="1297" max="1299" width="10.28515625" style="584" customWidth="1"/>
    <col min="1300" max="1536" width="9.140625" style="584"/>
    <col min="1537" max="1537" width="13" style="584" customWidth="1"/>
    <col min="1538" max="1540" width="10.28515625" style="584" customWidth="1"/>
    <col min="1541" max="1541" width="6.7109375" style="584" customWidth="1"/>
    <col min="1542" max="1542" width="13" style="584" customWidth="1"/>
    <col min="1543" max="1545" width="10.28515625" style="584" customWidth="1"/>
    <col min="1546" max="1546" width="6.7109375" style="584" customWidth="1"/>
    <col min="1547" max="1547" width="13" style="584" customWidth="1"/>
    <col min="1548" max="1550" width="10.28515625" style="584" customWidth="1"/>
    <col min="1551" max="1551" width="6.7109375" style="584" customWidth="1"/>
    <col min="1552" max="1552" width="13" style="584" customWidth="1"/>
    <col min="1553" max="1555" width="10.28515625" style="584" customWidth="1"/>
    <col min="1556" max="1792" width="9.140625" style="584"/>
    <col min="1793" max="1793" width="13" style="584" customWidth="1"/>
    <col min="1794" max="1796" width="10.28515625" style="584" customWidth="1"/>
    <col min="1797" max="1797" width="6.7109375" style="584" customWidth="1"/>
    <col min="1798" max="1798" width="13" style="584" customWidth="1"/>
    <col min="1799" max="1801" width="10.28515625" style="584" customWidth="1"/>
    <col min="1802" max="1802" width="6.7109375" style="584" customWidth="1"/>
    <col min="1803" max="1803" width="13" style="584" customWidth="1"/>
    <col min="1804" max="1806" width="10.28515625" style="584" customWidth="1"/>
    <col min="1807" max="1807" width="6.7109375" style="584" customWidth="1"/>
    <col min="1808" max="1808" width="13" style="584" customWidth="1"/>
    <col min="1809" max="1811" width="10.28515625" style="584" customWidth="1"/>
    <col min="1812" max="2048" width="9.140625" style="584"/>
    <col min="2049" max="2049" width="13" style="584" customWidth="1"/>
    <col min="2050" max="2052" width="10.28515625" style="584" customWidth="1"/>
    <col min="2053" max="2053" width="6.7109375" style="584" customWidth="1"/>
    <col min="2054" max="2054" width="13" style="584" customWidth="1"/>
    <col min="2055" max="2057" width="10.28515625" style="584" customWidth="1"/>
    <col min="2058" max="2058" width="6.7109375" style="584" customWidth="1"/>
    <col min="2059" max="2059" width="13" style="584" customWidth="1"/>
    <col min="2060" max="2062" width="10.28515625" style="584" customWidth="1"/>
    <col min="2063" max="2063" width="6.7109375" style="584" customWidth="1"/>
    <col min="2064" max="2064" width="13" style="584" customWidth="1"/>
    <col min="2065" max="2067" width="10.28515625" style="584" customWidth="1"/>
    <col min="2068" max="2304" width="9.140625" style="584"/>
    <col min="2305" max="2305" width="13" style="584" customWidth="1"/>
    <col min="2306" max="2308" width="10.28515625" style="584" customWidth="1"/>
    <col min="2309" max="2309" width="6.7109375" style="584" customWidth="1"/>
    <col min="2310" max="2310" width="13" style="584" customWidth="1"/>
    <col min="2311" max="2313" width="10.28515625" style="584" customWidth="1"/>
    <col min="2314" max="2314" width="6.7109375" style="584" customWidth="1"/>
    <col min="2315" max="2315" width="13" style="584" customWidth="1"/>
    <col min="2316" max="2318" width="10.28515625" style="584" customWidth="1"/>
    <col min="2319" max="2319" width="6.7109375" style="584" customWidth="1"/>
    <col min="2320" max="2320" width="13" style="584" customWidth="1"/>
    <col min="2321" max="2323" width="10.28515625" style="584" customWidth="1"/>
    <col min="2324" max="2560" width="9.140625" style="584"/>
    <col min="2561" max="2561" width="13" style="584" customWidth="1"/>
    <col min="2562" max="2564" width="10.28515625" style="584" customWidth="1"/>
    <col min="2565" max="2565" width="6.7109375" style="584" customWidth="1"/>
    <col min="2566" max="2566" width="13" style="584" customWidth="1"/>
    <col min="2567" max="2569" width="10.28515625" style="584" customWidth="1"/>
    <col min="2570" max="2570" width="6.7109375" style="584" customWidth="1"/>
    <col min="2571" max="2571" width="13" style="584" customWidth="1"/>
    <col min="2572" max="2574" width="10.28515625" style="584" customWidth="1"/>
    <col min="2575" max="2575" width="6.7109375" style="584" customWidth="1"/>
    <col min="2576" max="2576" width="13" style="584" customWidth="1"/>
    <col min="2577" max="2579" width="10.28515625" style="584" customWidth="1"/>
    <col min="2580" max="2816" width="9.140625" style="584"/>
    <col min="2817" max="2817" width="13" style="584" customWidth="1"/>
    <col min="2818" max="2820" width="10.28515625" style="584" customWidth="1"/>
    <col min="2821" max="2821" width="6.7109375" style="584" customWidth="1"/>
    <col min="2822" max="2822" width="13" style="584" customWidth="1"/>
    <col min="2823" max="2825" width="10.28515625" style="584" customWidth="1"/>
    <col min="2826" max="2826" width="6.7109375" style="584" customWidth="1"/>
    <col min="2827" max="2827" width="13" style="584" customWidth="1"/>
    <col min="2828" max="2830" width="10.28515625" style="584" customWidth="1"/>
    <col min="2831" max="2831" width="6.7109375" style="584" customWidth="1"/>
    <col min="2832" max="2832" width="13" style="584" customWidth="1"/>
    <col min="2833" max="2835" width="10.28515625" style="584" customWidth="1"/>
    <col min="2836" max="3072" width="9.140625" style="584"/>
    <col min="3073" max="3073" width="13" style="584" customWidth="1"/>
    <col min="3074" max="3076" width="10.28515625" style="584" customWidth="1"/>
    <col min="3077" max="3077" width="6.7109375" style="584" customWidth="1"/>
    <col min="3078" max="3078" width="13" style="584" customWidth="1"/>
    <col min="3079" max="3081" width="10.28515625" style="584" customWidth="1"/>
    <col min="3082" max="3082" width="6.7109375" style="584" customWidth="1"/>
    <col min="3083" max="3083" width="13" style="584" customWidth="1"/>
    <col min="3084" max="3086" width="10.28515625" style="584" customWidth="1"/>
    <col min="3087" max="3087" width="6.7109375" style="584" customWidth="1"/>
    <col min="3088" max="3088" width="13" style="584" customWidth="1"/>
    <col min="3089" max="3091" width="10.28515625" style="584" customWidth="1"/>
    <col min="3092" max="3328" width="9.140625" style="584"/>
    <col min="3329" max="3329" width="13" style="584" customWidth="1"/>
    <col min="3330" max="3332" width="10.28515625" style="584" customWidth="1"/>
    <col min="3333" max="3333" width="6.7109375" style="584" customWidth="1"/>
    <col min="3334" max="3334" width="13" style="584" customWidth="1"/>
    <col min="3335" max="3337" width="10.28515625" style="584" customWidth="1"/>
    <col min="3338" max="3338" width="6.7109375" style="584" customWidth="1"/>
    <col min="3339" max="3339" width="13" style="584" customWidth="1"/>
    <col min="3340" max="3342" width="10.28515625" style="584" customWidth="1"/>
    <col min="3343" max="3343" width="6.7109375" style="584" customWidth="1"/>
    <col min="3344" max="3344" width="13" style="584" customWidth="1"/>
    <col min="3345" max="3347" width="10.28515625" style="584" customWidth="1"/>
    <col min="3348" max="3584" width="9.140625" style="584"/>
    <col min="3585" max="3585" width="13" style="584" customWidth="1"/>
    <col min="3586" max="3588" width="10.28515625" style="584" customWidth="1"/>
    <col min="3589" max="3589" width="6.7109375" style="584" customWidth="1"/>
    <col min="3590" max="3590" width="13" style="584" customWidth="1"/>
    <col min="3591" max="3593" width="10.28515625" style="584" customWidth="1"/>
    <col min="3594" max="3594" width="6.7109375" style="584" customWidth="1"/>
    <col min="3595" max="3595" width="13" style="584" customWidth="1"/>
    <col min="3596" max="3598" width="10.28515625" style="584" customWidth="1"/>
    <col min="3599" max="3599" width="6.7109375" style="584" customWidth="1"/>
    <col min="3600" max="3600" width="13" style="584" customWidth="1"/>
    <col min="3601" max="3603" width="10.28515625" style="584" customWidth="1"/>
    <col min="3604" max="3840" width="9.140625" style="584"/>
    <col min="3841" max="3841" width="13" style="584" customWidth="1"/>
    <col min="3842" max="3844" width="10.28515625" style="584" customWidth="1"/>
    <col min="3845" max="3845" width="6.7109375" style="584" customWidth="1"/>
    <col min="3846" max="3846" width="13" style="584" customWidth="1"/>
    <col min="3847" max="3849" width="10.28515625" style="584" customWidth="1"/>
    <col min="3850" max="3850" width="6.7109375" style="584" customWidth="1"/>
    <col min="3851" max="3851" width="13" style="584" customWidth="1"/>
    <col min="3852" max="3854" width="10.28515625" style="584" customWidth="1"/>
    <col min="3855" max="3855" width="6.7109375" style="584" customWidth="1"/>
    <col min="3856" max="3856" width="13" style="584" customWidth="1"/>
    <col min="3857" max="3859" width="10.28515625" style="584" customWidth="1"/>
    <col min="3860" max="4096" width="9.140625" style="584"/>
    <col min="4097" max="4097" width="13" style="584" customWidth="1"/>
    <col min="4098" max="4100" width="10.28515625" style="584" customWidth="1"/>
    <col min="4101" max="4101" width="6.7109375" style="584" customWidth="1"/>
    <col min="4102" max="4102" width="13" style="584" customWidth="1"/>
    <col min="4103" max="4105" width="10.28515625" style="584" customWidth="1"/>
    <col min="4106" max="4106" width="6.7109375" style="584" customWidth="1"/>
    <col min="4107" max="4107" width="13" style="584" customWidth="1"/>
    <col min="4108" max="4110" width="10.28515625" style="584" customWidth="1"/>
    <col min="4111" max="4111" width="6.7109375" style="584" customWidth="1"/>
    <col min="4112" max="4112" width="13" style="584" customWidth="1"/>
    <col min="4113" max="4115" width="10.28515625" style="584" customWidth="1"/>
    <col min="4116" max="4352" width="9.140625" style="584"/>
    <col min="4353" max="4353" width="13" style="584" customWidth="1"/>
    <col min="4354" max="4356" width="10.28515625" style="584" customWidth="1"/>
    <col min="4357" max="4357" width="6.7109375" style="584" customWidth="1"/>
    <col min="4358" max="4358" width="13" style="584" customWidth="1"/>
    <col min="4359" max="4361" width="10.28515625" style="584" customWidth="1"/>
    <col min="4362" max="4362" width="6.7109375" style="584" customWidth="1"/>
    <col min="4363" max="4363" width="13" style="584" customWidth="1"/>
    <col min="4364" max="4366" width="10.28515625" style="584" customWidth="1"/>
    <col min="4367" max="4367" width="6.7109375" style="584" customWidth="1"/>
    <col min="4368" max="4368" width="13" style="584" customWidth="1"/>
    <col min="4369" max="4371" width="10.28515625" style="584" customWidth="1"/>
    <col min="4372" max="4608" width="9.140625" style="584"/>
    <col min="4609" max="4609" width="13" style="584" customWidth="1"/>
    <col min="4610" max="4612" width="10.28515625" style="584" customWidth="1"/>
    <col min="4613" max="4613" width="6.7109375" style="584" customWidth="1"/>
    <col min="4614" max="4614" width="13" style="584" customWidth="1"/>
    <col min="4615" max="4617" width="10.28515625" style="584" customWidth="1"/>
    <col min="4618" max="4618" width="6.7109375" style="584" customWidth="1"/>
    <col min="4619" max="4619" width="13" style="584" customWidth="1"/>
    <col min="4620" max="4622" width="10.28515625" style="584" customWidth="1"/>
    <col min="4623" max="4623" width="6.7109375" style="584" customWidth="1"/>
    <col min="4624" max="4624" width="13" style="584" customWidth="1"/>
    <col min="4625" max="4627" width="10.28515625" style="584" customWidth="1"/>
    <col min="4628" max="4864" width="9.140625" style="584"/>
    <col min="4865" max="4865" width="13" style="584" customWidth="1"/>
    <col min="4866" max="4868" width="10.28515625" style="584" customWidth="1"/>
    <col min="4869" max="4869" width="6.7109375" style="584" customWidth="1"/>
    <col min="4870" max="4870" width="13" style="584" customWidth="1"/>
    <col min="4871" max="4873" width="10.28515625" style="584" customWidth="1"/>
    <col min="4874" max="4874" width="6.7109375" style="584" customWidth="1"/>
    <col min="4875" max="4875" width="13" style="584" customWidth="1"/>
    <col min="4876" max="4878" width="10.28515625" style="584" customWidth="1"/>
    <col min="4879" max="4879" width="6.7109375" style="584" customWidth="1"/>
    <col min="4880" max="4880" width="13" style="584" customWidth="1"/>
    <col min="4881" max="4883" width="10.28515625" style="584" customWidth="1"/>
    <col min="4884" max="5120" width="9.140625" style="584"/>
    <col min="5121" max="5121" width="13" style="584" customWidth="1"/>
    <col min="5122" max="5124" width="10.28515625" style="584" customWidth="1"/>
    <col min="5125" max="5125" width="6.7109375" style="584" customWidth="1"/>
    <col min="5126" max="5126" width="13" style="584" customWidth="1"/>
    <col min="5127" max="5129" width="10.28515625" style="584" customWidth="1"/>
    <col min="5130" max="5130" width="6.7109375" style="584" customWidth="1"/>
    <col min="5131" max="5131" width="13" style="584" customWidth="1"/>
    <col min="5132" max="5134" width="10.28515625" style="584" customWidth="1"/>
    <col min="5135" max="5135" width="6.7109375" style="584" customWidth="1"/>
    <col min="5136" max="5136" width="13" style="584" customWidth="1"/>
    <col min="5137" max="5139" width="10.28515625" style="584" customWidth="1"/>
    <col min="5140" max="5376" width="9.140625" style="584"/>
    <col min="5377" max="5377" width="13" style="584" customWidth="1"/>
    <col min="5378" max="5380" width="10.28515625" style="584" customWidth="1"/>
    <col min="5381" max="5381" width="6.7109375" style="584" customWidth="1"/>
    <col min="5382" max="5382" width="13" style="584" customWidth="1"/>
    <col min="5383" max="5385" width="10.28515625" style="584" customWidth="1"/>
    <col min="5386" max="5386" width="6.7109375" style="584" customWidth="1"/>
    <col min="5387" max="5387" width="13" style="584" customWidth="1"/>
    <col min="5388" max="5390" width="10.28515625" style="584" customWidth="1"/>
    <col min="5391" max="5391" width="6.7109375" style="584" customWidth="1"/>
    <col min="5392" max="5392" width="13" style="584" customWidth="1"/>
    <col min="5393" max="5395" width="10.28515625" style="584" customWidth="1"/>
    <col min="5396" max="5632" width="9.140625" style="584"/>
    <col min="5633" max="5633" width="13" style="584" customWidth="1"/>
    <col min="5634" max="5636" width="10.28515625" style="584" customWidth="1"/>
    <col min="5637" max="5637" width="6.7109375" style="584" customWidth="1"/>
    <col min="5638" max="5638" width="13" style="584" customWidth="1"/>
    <col min="5639" max="5641" width="10.28515625" style="584" customWidth="1"/>
    <col min="5642" max="5642" width="6.7109375" style="584" customWidth="1"/>
    <col min="5643" max="5643" width="13" style="584" customWidth="1"/>
    <col min="5644" max="5646" width="10.28515625" style="584" customWidth="1"/>
    <col min="5647" max="5647" width="6.7109375" style="584" customWidth="1"/>
    <col min="5648" max="5648" width="13" style="584" customWidth="1"/>
    <col min="5649" max="5651" width="10.28515625" style="584" customWidth="1"/>
    <col min="5652" max="5888" width="9.140625" style="584"/>
    <col min="5889" max="5889" width="13" style="584" customWidth="1"/>
    <col min="5890" max="5892" width="10.28515625" style="584" customWidth="1"/>
    <col min="5893" max="5893" width="6.7109375" style="584" customWidth="1"/>
    <col min="5894" max="5894" width="13" style="584" customWidth="1"/>
    <col min="5895" max="5897" width="10.28515625" style="584" customWidth="1"/>
    <col min="5898" max="5898" width="6.7109375" style="584" customWidth="1"/>
    <col min="5899" max="5899" width="13" style="584" customWidth="1"/>
    <col min="5900" max="5902" width="10.28515625" style="584" customWidth="1"/>
    <col min="5903" max="5903" width="6.7109375" style="584" customWidth="1"/>
    <col min="5904" max="5904" width="13" style="584" customWidth="1"/>
    <col min="5905" max="5907" width="10.28515625" style="584" customWidth="1"/>
    <col min="5908" max="6144" width="9.140625" style="584"/>
    <col min="6145" max="6145" width="13" style="584" customWidth="1"/>
    <col min="6146" max="6148" width="10.28515625" style="584" customWidth="1"/>
    <col min="6149" max="6149" width="6.7109375" style="584" customWidth="1"/>
    <col min="6150" max="6150" width="13" style="584" customWidth="1"/>
    <col min="6151" max="6153" width="10.28515625" style="584" customWidth="1"/>
    <col min="6154" max="6154" width="6.7109375" style="584" customWidth="1"/>
    <col min="6155" max="6155" width="13" style="584" customWidth="1"/>
    <col min="6156" max="6158" width="10.28515625" style="584" customWidth="1"/>
    <col min="6159" max="6159" width="6.7109375" style="584" customWidth="1"/>
    <col min="6160" max="6160" width="13" style="584" customWidth="1"/>
    <col min="6161" max="6163" width="10.28515625" style="584" customWidth="1"/>
    <col min="6164" max="6400" width="9.140625" style="584"/>
    <col min="6401" max="6401" width="13" style="584" customWidth="1"/>
    <col min="6402" max="6404" width="10.28515625" style="584" customWidth="1"/>
    <col min="6405" max="6405" width="6.7109375" style="584" customWidth="1"/>
    <col min="6406" max="6406" width="13" style="584" customWidth="1"/>
    <col min="6407" max="6409" width="10.28515625" style="584" customWidth="1"/>
    <col min="6410" max="6410" width="6.7109375" style="584" customWidth="1"/>
    <col min="6411" max="6411" width="13" style="584" customWidth="1"/>
    <col min="6412" max="6414" width="10.28515625" style="584" customWidth="1"/>
    <col min="6415" max="6415" width="6.7109375" style="584" customWidth="1"/>
    <col min="6416" max="6416" width="13" style="584" customWidth="1"/>
    <col min="6417" max="6419" width="10.28515625" style="584" customWidth="1"/>
    <col min="6420" max="6656" width="9.140625" style="584"/>
    <col min="6657" max="6657" width="13" style="584" customWidth="1"/>
    <col min="6658" max="6660" width="10.28515625" style="584" customWidth="1"/>
    <col min="6661" max="6661" width="6.7109375" style="584" customWidth="1"/>
    <col min="6662" max="6662" width="13" style="584" customWidth="1"/>
    <col min="6663" max="6665" width="10.28515625" style="584" customWidth="1"/>
    <col min="6666" max="6666" width="6.7109375" style="584" customWidth="1"/>
    <col min="6667" max="6667" width="13" style="584" customWidth="1"/>
    <col min="6668" max="6670" width="10.28515625" style="584" customWidth="1"/>
    <col min="6671" max="6671" width="6.7109375" style="584" customWidth="1"/>
    <col min="6672" max="6672" width="13" style="584" customWidth="1"/>
    <col min="6673" max="6675" width="10.28515625" style="584" customWidth="1"/>
    <col min="6676" max="6912" width="9.140625" style="584"/>
    <col min="6913" max="6913" width="13" style="584" customWidth="1"/>
    <col min="6914" max="6916" width="10.28515625" style="584" customWidth="1"/>
    <col min="6917" max="6917" width="6.7109375" style="584" customWidth="1"/>
    <col min="6918" max="6918" width="13" style="584" customWidth="1"/>
    <col min="6919" max="6921" width="10.28515625" style="584" customWidth="1"/>
    <col min="6922" max="6922" width="6.7109375" style="584" customWidth="1"/>
    <col min="6923" max="6923" width="13" style="584" customWidth="1"/>
    <col min="6924" max="6926" width="10.28515625" style="584" customWidth="1"/>
    <col min="6927" max="6927" width="6.7109375" style="584" customWidth="1"/>
    <col min="6928" max="6928" width="13" style="584" customWidth="1"/>
    <col min="6929" max="6931" width="10.28515625" style="584" customWidth="1"/>
    <col min="6932" max="7168" width="9.140625" style="584"/>
    <col min="7169" max="7169" width="13" style="584" customWidth="1"/>
    <col min="7170" max="7172" width="10.28515625" style="584" customWidth="1"/>
    <col min="7173" max="7173" width="6.7109375" style="584" customWidth="1"/>
    <col min="7174" max="7174" width="13" style="584" customWidth="1"/>
    <col min="7175" max="7177" width="10.28515625" style="584" customWidth="1"/>
    <col min="7178" max="7178" width="6.7109375" style="584" customWidth="1"/>
    <col min="7179" max="7179" width="13" style="584" customWidth="1"/>
    <col min="7180" max="7182" width="10.28515625" style="584" customWidth="1"/>
    <col min="7183" max="7183" width="6.7109375" style="584" customWidth="1"/>
    <col min="7184" max="7184" width="13" style="584" customWidth="1"/>
    <col min="7185" max="7187" width="10.28515625" style="584" customWidth="1"/>
    <col min="7188" max="7424" width="9.140625" style="584"/>
    <col min="7425" max="7425" width="13" style="584" customWidth="1"/>
    <col min="7426" max="7428" width="10.28515625" style="584" customWidth="1"/>
    <col min="7429" max="7429" width="6.7109375" style="584" customWidth="1"/>
    <col min="7430" max="7430" width="13" style="584" customWidth="1"/>
    <col min="7431" max="7433" width="10.28515625" style="584" customWidth="1"/>
    <col min="7434" max="7434" width="6.7109375" style="584" customWidth="1"/>
    <col min="7435" max="7435" width="13" style="584" customWidth="1"/>
    <col min="7436" max="7438" width="10.28515625" style="584" customWidth="1"/>
    <col min="7439" max="7439" width="6.7109375" style="584" customWidth="1"/>
    <col min="7440" max="7440" width="13" style="584" customWidth="1"/>
    <col min="7441" max="7443" width="10.28515625" style="584" customWidth="1"/>
    <col min="7444" max="7680" width="9.140625" style="584"/>
    <col min="7681" max="7681" width="13" style="584" customWidth="1"/>
    <col min="7682" max="7684" width="10.28515625" style="584" customWidth="1"/>
    <col min="7685" max="7685" width="6.7109375" style="584" customWidth="1"/>
    <col min="7686" max="7686" width="13" style="584" customWidth="1"/>
    <col min="7687" max="7689" width="10.28515625" style="584" customWidth="1"/>
    <col min="7690" max="7690" width="6.7109375" style="584" customWidth="1"/>
    <col min="7691" max="7691" width="13" style="584" customWidth="1"/>
    <col min="7692" max="7694" width="10.28515625" style="584" customWidth="1"/>
    <col min="7695" max="7695" width="6.7109375" style="584" customWidth="1"/>
    <col min="7696" max="7696" width="13" style="584" customWidth="1"/>
    <col min="7697" max="7699" width="10.28515625" style="584" customWidth="1"/>
    <col min="7700" max="7936" width="9.140625" style="584"/>
    <col min="7937" max="7937" width="13" style="584" customWidth="1"/>
    <col min="7938" max="7940" width="10.28515625" style="584" customWidth="1"/>
    <col min="7941" max="7941" width="6.7109375" style="584" customWidth="1"/>
    <col min="7942" max="7942" width="13" style="584" customWidth="1"/>
    <col min="7943" max="7945" width="10.28515625" style="584" customWidth="1"/>
    <col min="7946" max="7946" width="6.7109375" style="584" customWidth="1"/>
    <col min="7947" max="7947" width="13" style="584" customWidth="1"/>
    <col min="7948" max="7950" width="10.28515625" style="584" customWidth="1"/>
    <col min="7951" max="7951" width="6.7109375" style="584" customWidth="1"/>
    <col min="7952" max="7952" width="13" style="584" customWidth="1"/>
    <col min="7953" max="7955" width="10.28515625" style="584" customWidth="1"/>
    <col min="7956" max="8192" width="9.140625" style="584"/>
    <col min="8193" max="8193" width="13" style="584" customWidth="1"/>
    <col min="8194" max="8196" width="10.28515625" style="584" customWidth="1"/>
    <col min="8197" max="8197" width="6.7109375" style="584" customWidth="1"/>
    <col min="8198" max="8198" width="13" style="584" customWidth="1"/>
    <col min="8199" max="8201" width="10.28515625" style="584" customWidth="1"/>
    <col min="8202" max="8202" width="6.7109375" style="584" customWidth="1"/>
    <col min="8203" max="8203" width="13" style="584" customWidth="1"/>
    <col min="8204" max="8206" width="10.28515625" style="584" customWidth="1"/>
    <col min="8207" max="8207" width="6.7109375" style="584" customWidth="1"/>
    <col min="8208" max="8208" width="13" style="584" customWidth="1"/>
    <col min="8209" max="8211" width="10.28515625" style="584" customWidth="1"/>
    <col min="8212" max="8448" width="9.140625" style="584"/>
    <col min="8449" max="8449" width="13" style="584" customWidth="1"/>
    <col min="8450" max="8452" width="10.28515625" style="584" customWidth="1"/>
    <col min="8453" max="8453" width="6.7109375" style="584" customWidth="1"/>
    <col min="8454" max="8454" width="13" style="584" customWidth="1"/>
    <col min="8455" max="8457" width="10.28515625" style="584" customWidth="1"/>
    <col min="8458" max="8458" width="6.7109375" style="584" customWidth="1"/>
    <col min="8459" max="8459" width="13" style="584" customWidth="1"/>
    <col min="8460" max="8462" width="10.28515625" style="584" customWidth="1"/>
    <col min="8463" max="8463" width="6.7109375" style="584" customWidth="1"/>
    <col min="8464" max="8464" width="13" style="584" customWidth="1"/>
    <col min="8465" max="8467" width="10.28515625" style="584" customWidth="1"/>
    <col min="8468" max="8704" width="9.140625" style="584"/>
    <col min="8705" max="8705" width="13" style="584" customWidth="1"/>
    <col min="8706" max="8708" width="10.28515625" style="584" customWidth="1"/>
    <col min="8709" max="8709" width="6.7109375" style="584" customWidth="1"/>
    <col min="8710" max="8710" width="13" style="584" customWidth="1"/>
    <col min="8711" max="8713" width="10.28515625" style="584" customWidth="1"/>
    <col min="8714" max="8714" width="6.7109375" style="584" customWidth="1"/>
    <col min="8715" max="8715" width="13" style="584" customWidth="1"/>
    <col min="8716" max="8718" width="10.28515625" style="584" customWidth="1"/>
    <col min="8719" max="8719" width="6.7109375" style="584" customWidth="1"/>
    <col min="8720" max="8720" width="13" style="584" customWidth="1"/>
    <col min="8721" max="8723" width="10.28515625" style="584" customWidth="1"/>
    <col min="8724" max="8960" width="9.140625" style="584"/>
    <col min="8961" max="8961" width="13" style="584" customWidth="1"/>
    <col min="8962" max="8964" width="10.28515625" style="584" customWidth="1"/>
    <col min="8965" max="8965" width="6.7109375" style="584" customWidth="1"/>
    <col min="8966" max="8966" width="13" style="584" customWidth="1"/>
    <col min="8967" max="8969" width="10.28515625" style="584" customWidth="1"/>
    <col min="8970" max="8970" width="6.7109375" style="584" customWidth="1"/>
    <col min="8971" max="8971" width="13" style="584" customWidth="1"/>
    <col min="8972" max="8974" width="10.28515625" style="584" customWidth="1"/>
    <col min="8975" max="8975" width="6.7109375" style="584" customWidth="1"/>
    <col min="8976" max="8976" width="13" style="584" customWidth="1"/>
    <col min="8977" max="8979" width="10.28515625" style="584" customWidth="1"/>
    <col min="8980" max="9216" width="9.140625" style="584"/>
    <col min="9217" max="9217" width="13" style="584" customWidth="1"/>
    <col min="9218" max="9220" width="10.28515625" style="584" customWidth="1"/>
    <col min="9221" max="9221" width="6.7109375" style="584" customWidth="1"/>
    <col min="9222" max="9222" width="13" style="584" customWidth="1"/>
    <col min="9223" max="9225" width="10.28515625" style="584" customWidth="1"/>
    <col min="9226" max="9226" width="6.7109375" style="584" customWidth="1"/>
    <col min="9227" max="9227" width="13" style="584" customWidth="1"/>
    <col min="9228" max="9230" width="10.28515625" style="584" customWidth="1"/>
    <col min="9231" max="9231" width="6.7109375" style="584" customWidth="1"/>
    <col min="9232" max="9232" width="13" style="584" customWidth="1"/>
    <col min="9233" max="9235" width="10.28515625" style="584" customWidth="1"/>
    <col min="9236" max="9472" width="9.140625" style="584"/>
    <col min="9473" max="9473" width="13" style="584" customWidth="1"/>
    <col min="9474" max="9476" width="10.28515625" style="584" customWidth="1"/>
    <col min="9477" max="9477" width="6.7109375" style="584" customWidth="1"/>
    <col min="9478" max="9478" width="13" style="584" customWidth="1"/>
    <col min="9479" max="9481" width="10.28515625" style="584" customWidth="1"/>
    <col min="9482" max="9482" width="6.7109375" style="584" customWidth="1"/>
    <col min="9483" max="9483" width="13" style="584" customWidth="1"/>
    <col min="9484" max="9486" width="10.28515625" style="584" customWidth="1"/>
    <col min="9487" max="9487" width="6.7109375" style="584" customWidth="1"/>
    <col min="9488" max="9488" width="13" style="584" customWidth="1"/>
    <col min="9489" max="9491" width="10.28515625" style="584" customWidth="1"/>
    <col min="9492" max="9728" width="9.140625" style="584"/>
    <col min="9729" max="9729" width="13" style="584" customWidth="1"/>
    <col min="9730" max="9732" width="10.28515625" style="584" customWidth="1"/>
    <col min="9733" max="9733" width="6.7109375" style="584" customWidth="1"/>
    <col min="9734" max="9734" width="13" style="584" customWidth="1"/>
    <col min="9735" max="9737" width="10.28515625" style="584" customWidth="1"/>
    <col min="9738" max="9738" width="6.7109375" style="584" customWidth="1"/>
    <col min="9739" max="9739" width="13" style="584" customWidth="1"/>
    <col min="9740" max="9742" width="10.28515625" style="584" customWidth="1"/>
    <col min="9743" max="9743" width="6.7109375" style="584" customWidth="1"/>
    <col min="9744" max="9744" width="13" style="584" customWidth="1"/>
    <col min="9745" max="9747" width="10.28515625" style="584" customWidth="1"/>
    <col min="9748" max="9984" width="9.140625" style="584"/>
    <col min="9985" max="9985" width="13" style="584" customWidth="1"/>
    <col min="9986" max="9988" width="10.28515625" style="584" customWidth="1"/>
    <col min="9989" max="9989" width="6.7109375" style="584" customWidth="1"/>
    <col min="9990" max="9990" width="13" style="584" customWidth="1"/>
    <col min="9991" max="9993" width="10.28515625" style="584" customWidth="1"/>
    <col min="9994" max="9994" width="6.7109375" style="584" customWidth="1"/>
    <col min="9995" max="9995" width="13" style="584" customWidth="1"/>
    <col min="9996" max="9998" width="10.28515625" style="584" customWidth="1"/>
    <col min="9999" max="9999" width="6.7109375" style="584" customWidth="1"/>
    <col min="10000" max="10000" width="13" style="584" customWidth="1"/>
    <col min="10001" max="10003" width="10.28515625" style="584" customWidth="1"/>
    <col min="10004" max="10240" width="9.140625" style="584"/>
    <col min="10241" max="10241" width="13" style="584" customWidth="1"/>
    <col min="10242" max="10244" width="10.28515625" style="584" customWidth="1"/>
    <col min="10245" max="10245" width="6.7109375" style="584" customWidth="1"/>
    <col min="10246" max="10246" width="13" style="584" customWidth="1"/>
    <col min="10247" max="10249" width="10.28515625" style="584" customWidth="1"/>
    <col min="10250" max="10250" width="6.7109375" style="584" customWidth="1"/>
    <col min="10251" max="10251" width="13" style="584" customWidth="1"/>
    <col min="10252" max="10254" width="10.28515625" style="584" customWidth="1"/>
    <col min="10255" max="10255" width="6.7109375" style="584" customWidth="1"/>
    <col min="10256" max="10256" width="13" style="584" customWidth="1"/>
    <col min="10257" max="10259" width="10.28515625" style="584" customWidth="1"/>
    <col min="10260" max="10496" width="9.140625" style="584"/>
    <col min="10497" max="10497" width="13" style="584" customWidth="1"/>
    <col min="10498" max="10500" width="10.28515625" style="584" customWidth="1"/>
    <col min="10501" max="10501" width="6.7109375" style="584" customWidth="1"/>
    <col min="10502" max="10502" width="13" style="584" customWidth="1"/>
    <col min="10503" max="10505" width="10.28515625" style="584" customWidth="1"/>
    <col min="10506" max="10506" width="6.7109375" style="584" customWidth="1"/>
    <col min="10507" max="10507" width="13" style="584" customWidth="1"/>
    <col min="10508" max="10510" width="10.28515625" style="584" customWidth="1"/>
    <col min="10511" max="10511" width="6.7109375" style="584" customWidth="1"/>
    <col min="10512" max="10512" width="13" style="584" customWidth="1"/>
    <col min="10513" max="10515" width="10.28515625" style="584" customWidth="1"/>
    <col min="10516" max="10752" width="9.140625" style="584"/>
    <col min="10753" max="10753" width="13" style="584" customWidth="1"/>
    <col min="10754" max="10756" width="10.28515625" style="584" customWidth="1"/>
    <col min="10757" max="10757" width="6.7109375" style="584" customWidth="1"/>
    <col min="10758" max="10758" width="13" style="584" customWidth="1"/>
    <col min="10759" max="10761" width="10.28515625" style="584" customWidth="1"/>
    <col min="10762" max="10762" width="6.7109375" style="584" customWidth="1"/>
    <col min="10763" max="10763" width="13" style="584" customWidth="1"/>
    <col min="10764" max="10766" width="10.28515625" style="584" customWidth="1"/>
    <col min="10767" max="10767" width="6.7109375" style="584" customWidth="1"/>
    <col min="10768" max="10768" width="13" style="584" customWidth="1"/>
    <col min="10769" max="10771" width="10.28515625" style="584" customWidth="1"/>
    <col min="10772" max="11008" width="9.140625" style="584"/>
    <col min="11009" max="11009" width="13" style="584" customWidth="1"/>
    <col min="11010" max="11012" width="10.28515625" style="584" customWidth="1"/>
    <col min="11013" max="11013" width="6.7109375" style="584" customWidth="1"/>
    <col min="11014" max="11014" width="13" style="584" customWidth="1"/>
    <col min="11015" max="11017" width="10.28515625" style="584" customWidth="1"/>
    <col min="11018" max="11018" width="6.7109375" style="584" customWidth="1"/>
    <col min="11019" max="11019" width="13" style="584" customWidth="1"/>
    <col min="11020" max="11022" width="10.28515625" style="584" customWidth="1"/>
    <col min="11023" max="11023" width="6.7109375" style="584" customWidth="1"/>
    <col min="11024" max="11024" width="13" style="584" customWidth="1"/>
    <col min="11025" max="11027" width="10.28515625" style="584" customWidth="1"/>
    <col min="11028" max="11264" width="9.140625" style="584"/>
    <col min="11265" max="11265" width="13" style="584" customWidth="1"/>
    <col min="11266" max="11268" width="10.28515625" style="584" customWidth="1"/>
    <col min="11269" max="11269" width="6.7109375" style="584" customWidth="1"/>
    <col min="11270" max="11270" width="13" style="584" customWidth="1"/>
    <col min="11271" max="11273" width="10.28515625" style="584" customWidth="1"/>
    <col min="11274" max="11274" width="6.7109375" style="584" customWidth="1"/>
    <col min="11275" max="11275" width="13" style="584" customWidth="1"/>
    <col min="11276" max="11278" width="10.28515625" style="584" customWidth="1"/>
    <col min="11279" max="11279" width="6.7109375" style="584" customWidth="1"/>
    <col min="11280" max="11280" width="13" style="584" customWidth="1"/>
    <col min="11281" max="11283" width="10.28515625" style="584" customWidth="1"/>
    <col min="11284" max="11520" width="9.140625" style="584"/>
    <col min="11521" max="11521" width="13" style="584" customWidth="1"/>
    <col min="11522" max="11524" width="10.28515625" style="584" customWidth="1"/>
    <col min="11525" max="11525" width="6.7109375" style="584" customWidth="1"/>
    <col min="11526" max="11526" width="13" style="584" customWidth="1"/>
    <col min="11527" max="11529" width="10.28515625" style="584" customWidth="1"/>
    <col min="11530" max="11530" width="6.7109375" style="584" customWidth="1"/>
    <col min="11531" max="11531" width="13" style="584" customWidth="1"/>
    <col min="11532" max="11534" width="10.28515625" style="584" customWidth="1"/>
    <col min="11535" max="11535" width="6.7109375" style="584" customWidth="1"/>
    <col min="11536" max="11536" width="13" style="584" customWidth="1"/>
    <col min="11537" max="11539" width="10.28515625" style="584" customWidth="1"/>
    <col min="11540" max="11776" width="9.140625" style="584"/>
    <col min="11777" max="11777" width="13" style="584" customWidth="1"/>
    <col min="11778" max="11780" width="10.28515625" style="584" customWidth="1"/>
    <col min="11781" max="11781" width="6.7109375" style="584" customWidth="1"/>
    <col min="11782" max="11782" width="13" style="584" customWidth="1"/>
    <col min="11783" max="11785" width="10.28515625" style="584" customWidth="1"/>
    <col min="11786" max="11786" width="6.7109375" style="584" customWidth="1"/>
    <col min="11787" max="11787" width="13" style="584" customWidth="1"/>
    <col min="11788" max="11790" width="10.28515625" style="584" customWidth="1"/>
    <col min="11791" max="11791" width="6.7109375" style="584" customWidth="1"/>
    <col min="11792" max="11792" width="13" style="584" customWidth="1"/>
    <col min="11793" max="11795" width="10.28515625" style="584" customWidth="1"/>
    <col min="11796" max="12032" width="9.140625" style="584"/>
    <col min="12033" max="12033" width="13" style="584" customWidth="1"/>
    <col min="12034" max="12036" width="10.28515625" style="584" customWidth="1"/>
    <col min="12037" max="12037" width="6.7109375" style="584" customWidth="1"/>
    <col min="12038" max="12038" width="13" style="584" customWidth="1"/>
    <col min="12039" max="12041" width="10.28515625" style="584" customWidth="1"/>
    <col min="12042" max="12042" width="6.7109375" style="584" customWidth="1"/>
    <col min="12043" max="12043" width="13" style="584" customWidth="1"/>
    <col min="12044" max="12046" width="10.28515625" style="584" customWidth="1"/>
    <col min="12047" max="12047" width="6.7109375" style="584" customWidth="1"/>
    <col min="12048" max="12048" width="13" style="584" customWidth="1"/>
    <col min="12049" max="12051" width="10.28515625" style="584" customWidth="1"/>
    <col min="12052" max="12288" width="9.140625" style="584"/>
    <col min="12289" max="12289" width="13" style="584" customWidth="1"/>
    <col min="12290" max="12292" width="10.28515625" style="584" customWidth="1"/>
    <col min="12293" max="12293" width="6.7109375" style="584" customWidth="1"/>
    <col min="12294" max="12294" width="13" style="584" customWidth="1"/>
    <col min="12295" max="12297" width="10.28515625" style="584" customWidth="1"/>
    <col min="12298" max="12298" width="6.7109375" style="584" customWidth="1"/>
    <col min="12299" max="12299" width="13" style="584" customWidth="1"/>
    <col min="12300" max="12302" width="10.28515625" style="584" customWidth="1"/>
    <col min="12303" max="12303" width="6.7109375" style="584" customWidth="1"/>
    <col min="12304" max="12304" width="13" style="584" customWidth="1"/>
    <col min="12305" max="12307" width="10.28515625" style="584" customWidth="1"/>
    <col min="12308" max="12544" width="9.140625" style="584"/>
    <col min="12545" max="12545" width="13" style="584" customWidth="1"/>
    <col min="12546" max="12548" width="10.28515625" style="584" customWidth="1"/>
    <col min="12549" max="12549" width="6.7109375" style="584" customWidth="1"/>
    <col min="12550" max="12550" width="13" style="584" customWidth="1"/>
    <col min="12551" max="12553" width="10.28515625" style="584" customWidth="1"/>
    <col min="12554" max="12554" width="6.7109375" style="584" customWidth="1"/>
    <col min="12555" max="12555" width="13" style="584" customWidth="1"/>
    <col min="12556" max="12558" width="10.28515625" style="584" customWidth="1"/>
    <col min="12559" max="12559" width="6.7109375" style="584" customWidth="1"/>
    <col min="12560" max="12560" width="13" style="584" customWidth="1"/>
    <col min="12561" max="12563" width="10.28515625" style="584" customWidth="1"/>
    <col min="12564" max="12800" width="9.140625" style="584"/>
    <col min="12801" max="12801" width="13" style="584" customWidth="1"/>
    <col min="12802" max="12804" width="10.28515625" style="584" customWidth="1"/>
    <col min="12805" max="12805" width="6.7109375" style="584" customWidth="1"/>
    <col min="12806" max="12806" width="13" style="584" customWidth="1"/>
    <col min="12807" max="12809" width="10.28515625" style="584" customWidth="1"/>
    <col min="12810" max="12810" width="6.7109375" style="584" customWidth="1"/>
    <col min="12811" max="12811" width="13" style="584" customWidth="1"/>
    <col min="12812" max="12814" width="10.28515625" style="584" customWidth="1"/>
    <col min="12815" max="12815" width="6.7109375" style="584" customWidth="1"/>
    <col min="12816" max="12816" width="13" style="584" customWidth="1"/>
    <col min="12817" max="12819" width="10.28515625" style="584" customWidth="1"/>
    <col min="12820" max="13056" width="9.140625" style="584"/>
    <col min="13057" max="13057" width="13" style="584" customWidth="1"/>
    <col min="13058" max="13060" width="10.28515625" style="584" customWidth="1"/>
    <col min="13061" max="13061" width="6.7109375" style="584" customWidth="1"/>
    <col min="13062" max="13062" width="13" style="584" customWidth="1"/>
    <col min="13063" max="13065" width="10.28515625" style="584" customWidth="1"/>
    <col min="13066" max="13066" width="6.7109375" style="584" customWidth="1"/>
    <col min="13067" max="13067" width="13" style="584" customWidth="1"/>
    <col min="13068" max="13070" width="10.28515625" style="584" customWidth="1"/>
    <col min="13071" max="13071" width="6.7109375" style="584" customWidth="1"/>
    <col min="13072" max="13072" width="13" style="584" customWidth="1"/>
    <col min="13073" max="13075" width="10.28515625" style="584" customWidth="1"/>
    <col min="13076" max="13312" width="9.140625" style="584"/>
    <col min="13313" max="13313" width="13" style="584" customWidth="1"/>
    <col min="13314" max="13316" width="10.28515625" style="584" customWidth="1"/>
    <col min="13317" max="13317" width="6.7109375" style="584" customWidth="1"/>
    <col min="13318" max="13318" width="13" style="584" customWidth="1"/>
    <col min="13319" max="13321" width="10.28515625" style="584" customWidth="1"/>
    <col min="13322" max="13322" width="6.7109375" style="584" customWidth="1"/>
    <col min="13323" max="13323" width="13" style="584" customWidth="1"/>
    <col min="13324" max="13326" width="10.28515625" style="584" customWidth="1"/>
    <col min="13327" max="13327" width="6.7109375" style="584" customWidth="1"/>
    <col min="13328" max="13328" width="13" style="584" customWidth="1"/>
    <col min="13329" max="13331" width="10.28515625" style="584" customWidth="1"/>
    <col min="13332" max="13568" width="9.140625" style="584"/>
    <col min="13569" max="13569" width="13" style="584" customWidth="1"/>
    <col min="13570" max="13572" width="10.28515625" style="584" customWidth="1"/>
    <col min="13573" max="13573" width="6.7109375" style="584" customWidth="1"/>
    <col min="13574" max="13574" width="13" style="584" customWidth="1"/>
    <col min="13575" max="13577" width="10.28515625" style="584" customWidth="1"/>
    <col min="13578" max="13578" width="6.7109375" style="584" customWidth="1"/>
    <col min="13579" max="13579" width="13" style="584" customWidth="1"/>
    <col min="13580" max="13582" width="10.28515625" style="584" customWidth="1"/>
    <col min="13583" max="13583" width="6.7109375" style="584" customWidth="1"/>
    <col min="13584" max="13584" width="13" style="584" customWidth="1"/>
    <col min="13585" max="13587" width="10.28515625" style="584" customWidth="1"/>
    <col min="13588" max="13824" width="9.140625" style="584"/>
    <col min="13825" max="13825" width="13" style="584" customWidth="1"/>
    <col min="13826" max="13828" width="10.28515625" style="584" customWidth="1"/>
    <col min="13829" max="13829" width="6.7109375" style="584" customWidth="1"/>
    <col min="13830" max="13830" width="13" style="584" customWidth="1"/>
    <col min="13831" max="13833" width="10.28515625" style="584" customWidth="1"/>
    <col min="13834" max="13834" width="6.7109375" style="584" customWidth="1"/>
    <col min="13835" max="13835" width="13" style="584" customWidth="1"/>
    <col min="13836" max="13838" width="10.28515625" style="584" customWidth="1"/>
    <col min="13839" max="13839" width="6.7109375" style="584" customWidth="1"/>
    <col min="13840" max="13840" width="13" style="584" customWidth="1"/>
    <col min="13841" max="13843" width="10.28515625" style="584" customWidth="1"/>
    <col min="13844" max="14080" width="9.140625" style="584"/>
    <col min="14081" max="14081" width="13" style="584" customWidth="1"/>
    <col min="14082" max="14084" width="10.28515625" style="584" customWidth="1"/>
    <col min="14085" max="14085" width="6.7109375" style="584" customWidth="1"/>
    <col min="14086" max="14086" width="13" style="584" customWidth="1"/>
    <col min="14087" max="14089" width="10.28515625" style="584" customWidth="1"/>
    <col min="14090" max="14090" width="6.7109375" style="584" customWidth="1"/>
    <col min="14091" max="14091" width="13" style="584" customWidth="1"/>
    <col min="14092" max="14094" width="10.28515625" style="584" customWidth="1"/>
    <col min="14095" max="14095" width="6.7109375" style="584" customWidth="1"/>
    <col min="14096" max="14096" width="13" style="584" customWidth="1"/>
    <col min="14097" max="14099" width="10.28515625" style="584" customWidth="1"/>
    <col min="14100" max="14336" width="9.140625" style="584"/>
    <col min="14337" max="14337" width="13" style="584" customWidth="1"/>
    <col min="14338" max="14340" width="10.28515625" style="584" customWidth="1"/>
    <col min="14341" max="14341" width="6.7109375" style="584" customWidth="1"/>
    <col min="14342" max="14342" width="13" style="584" customWidth="1"/>
    <col min="14343" max="14345" width="10.28515625" style="584" customWidth="1"/>
    <col min="14346" max="14346" width="6.7109375" style="584" customWidth="1"/>
    <col min="14347" max="14347" width="13" style="584" customWidth="1"/>
    <col min="14348" max="14350" width="10.28515625" style="584" customWidth="1"/>
    <col min="14351" max="14351" width="6.7109375" style="584" customWidth="1"/>
    <col min="14352" max="14352" width="13" style="584" customWidth="1"/>
    <col min="14353" max="14355" width="10.28515625" style="584" customWidth="1"/>
    <col min="14356" max="14592" width="9.140625" style="584"/>
    <col min="14593" max="14593" width="13" style="584" customWidth="1"/>
    <col min="14594" max="14596" width="10.28515625" style="584" customWidth="1"/>
    <col min="14597" max="14597" width="6.7109375" style="584" customWidth="1"/>
    <col min="14598" max="14598" width="13" style="584" customWidth="1"/>
    <col min="14599" max="14601" width="10.28515625" style="584" customWidth="1"/>
    <col min="14602" max="14602" width="6.7109375" style="584" customWidth="1"/>
    <col min="14603" max="14603" width="13" style="584" customWidth="1"/>
    <col min="14604" max="14606" width="10.28515625" style="584" customWidth="1"/>
    <col min="14607" max="14607" width="6.7109375" style="584" customWidth="1"/>
    <col min="14608" max="14608" width="13" style="584" customWidth="1"/>
    <col min="14609" max="14611" width="10.28515625" style="584" customWidth="1"/>
    <col min="14612" max="14848" width="9.140625" style="584"/>
    <col min="14849" max="14849" width="13" style="584" customWidth="1"/>
    <col min="14850" max="14852" width="10.28515625" style="584" customWidth="1"/>
    <col min="14853" max="14853" width="6.7109375" style="584" customWidth="1"/>
    <col min="14854" max="14854" width="13" style="584" customWidth="1"/>
    <col min="14855" max="14857" width="10.28515625" style="584" customWidth="1"/>
    <col min="14858" max="14858" width="6.7109375" style="584" customWidth="1"/>
    <col min="14859" max="14859" width="13" style="584" customWidth="1"/>
    <col min="14860" max="14862" width="10.28515625" style="584" customWidth="1"/>
    <col min="14863" max="14863" width="6.7109375" style="584" customWidth="1"/>
    <col min="14864" max="14864" width="13" style="584" customWidth="1"/>
    <col min="14865" max="14867" width="10.28515625" style="584" customWidth="1"/>
    <col min="14868" max="15104" width="9.140625" style="584"/>
    <col min="15105" max="15105" width="13" style="584" customWidth="1"/>
    <col min="15106" max="15108" width="10.28515625" style="584" customWidth="1"/>
    <col min="15109" max="15109" width="6.7109375" style="584" customWidth="1"/>
    <col min="15110" max="15110" width="13" style="584" customWidth="1"/>
    <col min="15111" max="15113" width="10.28515625" style="584" customWidth="1"/>
    <col min="15114" max="15114" width="6.7109375" style="584" customWidth="1"/>
    <col min="15115" max="15115" width="13" style="584" customWidth="1"/>
    <col min="15116" max="15118" width="10.28515625" style="584" customWidth="1"/>
    <col min="15119" max="15119" width="6.7109375" style="584" customWidth="1"/>
    <col min="15120" max="15120" width="13" style="584" customWidth="1"/>
    <col min="15121" max="15123" width="10.28515625" style="584" customWidth="1"/>
    <col min="15124" max="15360" width="9.140625" style="584"/>
    <col min="15361" max="15361" width="13" style="584" customWidth="1"/>
    <col min="15362" max="15364" width="10.28515625" style="584" customWidth="1"/>
    <col min="15365" max="15365" width="6.7109375" style="584" customWidth="1"/>
    <col min="15366" max="15366" width="13" style="584" customWidth="1"/>
    <col min="15367" max="15369" width="10.28515625" style="584" customWidth="1"/>
    <col min="15370" max="15370" width="6.7109375" style="584" customWidth="1"/>
    <col min="15371" max="15371" width="13" style="584" customWidth="1"/>
    <col min="15372" max="15374" width="10.28515625" style="584" customWidth="1"/>
    <col min="15375" max="15375" width="6.7109375" style="584" customWidth="1"/>
    <col min="15376" max="15376" width="13" style="584" customWidth="1"/>
    <col min="15377" max="15379" width="10.28515625" style="584" customWidth="1"/>
    <col min="15380" max="15616" width="9.140625" style="584"/>
    <col min="15617" max="15617" width="13" style="584" customWidth="1"/>
    <col min="15618" max="15620" width="10.28515625" style="584" customWidth="1"/>
    <col min="15621" max="15621" width="6.7109375" style="584" customWidth="1"/>
    <col min="15622" max="15622" width="13" style="584" customWidth="1"/>
    <col min="15623" max="15625" width="10.28515625" style="584" customWidth="1"/>
    <col min="15626" max="15626" width="6.7109375" style="584" customWidth="1"/>
    <col min="15627" max="15627" width="13" style="584" customWidth="1"/>
    <col min="15628" max="15630" width="10.28515625" style="584" customWidth="1"/>
    <col min="15631" max="15631" width="6.7109375" style="584" customWidth="1"/>
    <col min="15632" max="15632" width="13" style="584" customWidth="1"/>
    <col min="15633" max="15635" width="10.28515625" style="584" customWidth="1"/>
    <col min="15636" max="15872" width="9.140625" style="584"/>
    <col min="15873" max="15873" width="13" style="584" customWidth="1"/>
    <col min="15874" max="15876" width="10.28515625" style="584" customWidth="1"/>
    <col min="15877" max="15877" width="6.7109375" style="584" customWidth="1"/>
    <col min="15878" max="15878" width="13" style="584" customWidth="1"/>
    <col min="15879" max="15881" width="10.28515625" style="584" customWidth="1"/>
    <col min="15882" max="15882" width="6.7109375" style="584" customWidth="1"/>
    <col min="15883" max="15883" width="13" style="584" customWidth="1"/>
    <col min="15884" max="15886" width="10.28515625" style="584" customWidth="1"/>
    <col min="15887" max="15887" width="6.7109375" style="584" customWidth="1"/>
    <col min="15888" max="15888" width="13" style="584" customWidth="1"/>
    <col min="15889" max="15891" width="10.28515625" style="584" customWidth="1"/>
    <col min="15892" max="16128" width="9.140625" style="584"/>
    <col min="16129" max="16129" width="13" style="584" customWidth="1"/>
    <col min="16130" max="16132" width="10.28515625" style="584" customWidth="1"/>
    <col min="16133" max="16133" width="6.7109375" style="584" customWidth="1"/>
    <col min="16134" max="16134" width="13" style="584" customWidth="1"/>
    <col min="16135" max="16137" width="10.28515625" style="584" customWidth="1"/>
    <col min="16138" max="16138" width="6.7109375" style="584" customWidth="1"/>
    <col min="16139" max="16139" width="13" style="584" customWidth="1"/>
    <col min="16140" max="16142" width="10.28515625" style="584" customWidth="1"/>
    <col min="16143" max="16143" width="6.7109375" style="584" customWidth="1"/>
    <col min="16144" max="16144" width="13" style="584" customWidth="1"/>
    <col min="16145" max="16147" width="10.28515625" style="584" customWidth="1"/>
    <col min="16148" max="16384" width="9.140625" style="584"/>
  </cols>
  <sheetData>
    <row r="1" spans="1:19" ht="15">
      <c r="A1" s="779" t="s">
        <v>0</v>
      </c>
      <c r="B1" s="779"/>
      <c r="C1" s="779"/>
      <c r="D1" s="779"/>
      <c r="E1" s="779"/>
      <c r="F1" s="779"/>
      <c r="G1" s="779"/>
      <c r="H1" s="779"/>
      <c r="I1" s="779"/>
      <c r="J1" s="779"/>
      <c r="K1" s="779"/>
      <c r="L1" s="779"/>
      <c r="M1" s="779"/>
      <c r="N1" s="779"/>
      <c r="O1" s="779"/>
      <c r="P1" s="779"/>
      <c r="Q1" s="779"/>
      <c r="R1" s="779"/>
      <c r="S1" s="779"/>
    </row>
    <row r="2" spans="1:19" ht="15">
      <c r="A2" s="206"/>
      <c r="B2" s="206"/>
      <c r="C2" s="206"/>
      <c r="D2" s="206"/>
      <c r="E2" s="206"/>
      <c r="F2" s="206"/>
      <c r="G2" s="584"/>
      <c r="H2" s="584"/>
      <c r="I2" s="207"/>
      <c r="L2" s="584"/>
      <c r="M2" s="584"/>
      <c r="N2" s="584"/>
      <c r="Q2" s="584"/>
      <c r="R2" s="584"/>
      <c r="S2" s="207"/>
    </row>
    <row r="3" spans="1:19" ht="15">
      <c r="A3" s="208" t="s">
        <v>722</v>
      </c>
      <c r="B3" s="208"/>
      <c r="C3" s="208"/>
      <c r="D3" s="208"/>
      <c r="E3" s="208"/>
      <c r="F3" s="208"/>
      <c r="G3" s="208"/>
      <c r="H3" s="208"/>
      <c r="I3" s="208"/>
      <c r="K3" s="208"/>
      <c r="L3" s="208"/>
      <c r="M3" s="208"/>
      <c r="N3" s="208"/>
      <c r="P3" s="208"/>
      <c r="Q3" s="584"/>
      <c r="R3" s="584"/>
      <c r="S3" s="208"/>
    </row>
    <row r="4" spans="1:19" ht="15">
      <c r="A4" s="616"/>
      <c r="B4" s="616"/>
      <c r="C4" s="616"/>
      <c r="D4" s="616"/>
      <c r="E4" s="616"/>
      <c r="F4" s="616"/>
      <c r="G4" s="584"/>
      <c r="H4" s="584"/>
      <c r="I4" s="616"/>
      <c r="K4" s="616"/>
      <c r="L4" s="616"/>
      <c r="M4" s="616"/>
      <c r="N4" s="616"/>
      <c r="P4" s="616"/>
      <c r="Q4" s="584"/>
      <c r="R4" s="584"/>
      <c r="S4" s="616"/>
    </row>
    <row r="5" spans="1:19" s="235" customFormat="1" ht="21.75" customHeight="1">
      <c r="A5" s="233"/>
      <c r="B5" s="783" t="s">
        <v>272</v>
      </c>
      <c r="C5" s="784"/>
      <c r="D5" s="785"/>
      <c r="E5" s="234"/>
      <c r="F5" s="234"/>
      <c r="G5" s="783" t="s">
        <v>273</v>
      </c>
      <c r="H5" s="784"/>
      <c r="I5" s="785"/>
      <c r="J5" s="234"/>
      <c r="K5" s="234"/>
      <c r="L5" s="783" t="s">
        <v>274</v>
      </c>
      <c r="M5" s="784"/>
      <c r="N5" s="785"/>
      <c r="O5" s="234"/>
      <c r="P5" s="234"/>
      <c r="Q5" s="783" t="s">
        <v>241</v>
      </c>
      <c r="R5" s="784"/>
      <c r="S5" s="785"/>
    </row>
    <row r="6" spans="1:19" s="237" customFormat="1" ht="16.5" customHeight="1">
      <c r="A6" s="236"/>
      <c r="B6" s="780" t="s">
        <v>275</v>
      </c>
      <c r="C6" s="781"/>
      <c r="D6" s="782"/>
      <c r="G6" s="780" t="s">
        <v>275</v>
      </c>
      <c r="H6" s="781"/>
      <c r="I6" s="782"/>
      <c r="L6" s="780" t="s">
        <v>275</v>
      </c>
      <c r="M6" s="781"/>
      <c r="N6" s="782"/>
      <c r="Q6" s="780" t="s">
        <v>275</v>
      </c>
      <c r="R6" s="781"/>
      <c r="S6" s="782"/>
    </row>
    <row r="7" spans="1:19" s="226" customFormat="1" ht="12.75" customHeight="1">
      <c r="B7" s="238" t="s">
        <v>276</v>
      </c>
      <c r="C7" s="238" t="s">
        <v>277</v>
      </c>
      <c r="D7" s="238" t="s">
        <v>278</v>
      </c>
      <c r="G7" s="238" t="s">
        <v>276</v>
      </c>
      <c r="H7" s="238" t="s">
        <v>277</v>
      </c>
      <c r="I7" s="238" t="s">
        <v>278</v>
      </c>
      <c r="L7" s="238" t="s">
        <v>276</v>
      </c>
      <c r="M7" s="238" t="s">
        <v>277</v>
      </c>
      <c r="N7" s="238" t="s">
        <v>278</v>
      </c>
      <c r="Q7" s="585" t="s">
        <v>276</v>
      </c>
      <c r="R7" s="585" t="s">
        <v>277</v>
      </c>
      <c r="S7" s="585" t="s">
        <v>278</v>
      </c>
    </row>
    <row r="8" spans="1:19" s="240" customFormat="1" ht="12" customHeight="1">
      <c r="A8" s="239" t="s">
        <v>279</v>
      </c>
      <c r="B8" s="264">
        <v>94</v>
      </c>
      <c r="C8" s="264">
        <v>23</v>
      </c>
      <c r="D8" s="264">
        <v>117</v>
      </c>
      <c r="F8" s="241" t="s">
        <v>279</v>
      </c>
      <c r="G8" s="264">
        <v>79</v>
      </c>
      <c r="H8" s="264">
        <v>23</v>
      </c>
      <c r="I8" s="264">
        <v>102</v>
      </c>
      <c r="K8" s="239" t="s">
        <v>279</v>
      </c>
      <c r="L8" s="264">
        <v>94</v>
      </c>
      <c r="M8" s="264">
        <v>23</v>
      </c>
      <c r="N8" s="264">
        <v>117</v>
      </c>
      <c r="P8" s="239" t="s">
        <v>280</v>
      </c>
      <c r="Q8" s="264">
        <v>42</v>
      </c>
      <c r="R8" s="264">
        <v>26</v>
      </c>
      <c r="S8" s="264">
        <v>68</v>
      </c>
    </row>
    <row r="9" spans="1:19" s="227" customFormat="1" ht="12" customHeight="1">
      <c r="A9" s="242" t="s">
        <v>186</v>
      </c>
      <c r="B9" s="265">
        <v>103</v>
      </c>
      <c r="C9" s="265">
        <v>50</v>
      </c>
      <c r="D9" s="265">
        <v>153</v>
      </c>
      <c r="F9" s="243" t="s">
        <v>186</v>
      </c>
      <c r="G9" s="265">
        <v>88</v>
      </c>
      <c r="H9" s="265">
        <v>48</v>
      </c>
      <c r="I9" s="265">
        <v>136</v>
      </c>
      <c r="K9" s="242" t="s">
        <v>209</v>
      </c>
      <c r="L9" s="265">
        <v>86</v>
      </c>
      <c r="M9" s="265">
        <v>34</v>
      </c>
      <c r="N9" s="265">
        <v>120</v>
      </c>
      <c r="P9" s="243" t="s">
        <v>281</v>
      </c>
      <c r="Q9" s="265">
        <v>56</v>
      </c>
      <c r="R9" s="265">
        <v>15</v>
      </c>
      <c r="S9" s="265">
        <v>71</v>
      </c>
    </row>
    <row r="10" spans="1:19" s="227" customFormat="1" ht="12" customHeight="1">
      <c r="A10" s="244" t="s">
        <v>71</v>
      </c>
      <c r="B10" s="266">
        <v>100</v>
      </c>
      <c r="C10" s="266">
        <v>56</v>
      </c>
      <c r="D10" s="266">
        <v>156</v>
      </c>
      <c r="F10" s="244" t="s">
        <v>71</v>
      </c>
      <c r="G10" s="266">
        <v>88</v>
      </c>
      <c r="H10" s="266">
        <v>55</v>
      </c>
      <c r="I10" s="266">
        <v>143</v>
      </c>
      <c r="K10" s="242" t="s">
        <v>186</v>
      </c>
      <c r="L10" s="265">
        <v>91</v>
      </c>
      <c r="M10" s="265">
        <v>41</v>
      </c>
      <c r="N10" s="265">
        <v>132</v>
      </c>
      <c r="P10" s="244" t="s">
        <v>71</v>
      </c>
      <c r="Q10" s="266">
        <v>52</v>
      </c>
      <c r="R10" s="266">
        <v>20</v>
      </c>
      <c r="S10" s="266">
        <v>72</v>
      </c>
    </row>
    <row r="11" spans="1:19" s="227" customFormat="1" ht="12" customHeight="1">
      <c r="A11" s="242" t="s">
        <v>209</v>
      </c>
      <c r="B11" s="265">
        <v>86</v>
      </c>
      <c r="C11" s="265">
        <v>81</v>
      </c>
      <c r="D11" s="265">
        <v>167</v>
      </c>
      <c r="F11" s="243" t="s">
        <v>209</v>
      </c>
      <c r="G11" s="265">
        <v>83</v>
      </c>
      <c r="H11" s="265">
        <v>78</v>
      </c>
      <c r="I11" s="265">
        <v>161</v>
      </c>
      <c r="K11" s="242" t="s">
        <v>195</v>
      </c>
      <c r="L11" s="265">
        <v>112</v>
      </c>
      <c r="M11" s="265">
        <v>22</v>
      </c>
      <c r="N11" s="265">
        <v>134</v>
      </c>
      <c r="P11" s="243" t="s">
        <v>185</v>
      </c>
      <c r="Q11" s="265">
        <v>62</v>
      </c>
      <c r="R11" s="265">
        <v>13</v>
      </c>
      <c r="S11" s="265">
        <v>75</v>
      </c>
    </row>
    <row r="12" spans="1:19" s="227" customFormat="1" ht="12" customHeight="1">
      <c r="A12" s="242" t="s">
        <v>210</v>
      </c>
      <c r="B12" s="265">
        <v>91</v>
      </c>
      <c r="C12" s="265">
        <v>88</v>
      </c>
      <c r="D12" s="265">
        <v>179</v>
      </c>
      <c r="F12" s="243" t="s">
        <v>283</v>
      </c>
      <c r="G12" s="265">
        <v>80</v>
      </c>
      <c r="H12" s="265">
        <v>104</v>
      </c>
      <c r="I12" s="265">
        <v>184</v>
      </c>
      <c r="K12" s="244" t="s">
        <v>71</v>
      </c>
      <c r="L12" s="266">
        <v>91</v>
      </c>
      <c r="M12" s="266">
        <v>55</v>
      </c>
      <c r="N12" s="266">
        <v>146</v>
      </c>
      <c r="P12" s="243" t="s">
        <v>197</v>
      </c>
      <c r="Q12" s="265">
        <v>43</v>
      </c>
      <c r="R12" s="265">
        <v>32</v>
      </c>
      <c r="S12" s="265">
        <v>75</v>
      </c>
    </row>
    <row r="13" spans="1:19" s="227" customFormat="1" ht="12" customHeight="1">
      <c r="A13" s="242" t="s">
        <v>197</v>
      </c>
      <c r="B13" s="265">
        <v>93</v>
      </c>
      <c r="C13" s="265">
        <v>98</v>
      </c>
      <c r="D13" s="265">
        <v>191</v>
      </c>
      <c r="F13" s="243" t="s">
        <v>193</v>
      </c>
      <c r="G13" s="265">
        <v>105</v>
      </c>
      <c r="H13" s="265">
        <v>92</v>
      </c>
      <c r="I13" s="265">
        <v>197</v>
      </c>
      <c r="K13" s="242" t="s">
        <v>210</v>
      </c>
      <c r="L13" s="265">
        <v>94</v>
      </c>
      <c r="M13" s="265">
        <v>71</v>
      </c>
      <c r="N13" s="265">
        <v>165</v>
      </c>
      <c r="P13" s="243" t="s">
        <v>339</v>
      </c>
      <c r="Q13" s="265">
        <v>42</v>
      </c>
      <c r="R13" s="265">
        <v>41</v>
      </c>
      <c r="S13" s="265">
        <v>83</v>
      </c>
    </row>
    <row r="14" spans="1:19" s="227" customFormat="1" ht="12" customHeight="1">
      <c r="A14" s="242" t="s">
        <v>282</v>
      </c>
      <c r="B14" s="265">
        <v>90</v>
      </c>
      <c r="C14" s="265">
        <v>101</v>
      </c>
      <c r="D14" s="265">
        <v>191</v>
      </c>
      <c r="F14" s="243" t="s">
        <v>195</v>
      </c>
      <c r="G14" s="265">
        <v>101</v>
      </c>
      <c r="H14" s="265">
        <v>99</v>
      </c>
      <c r="I14" s="265">
        <v>200</v>
      </c>
      <c r="K14" s="242" t="s">
        <v>283</v>
      </c>
      <c r="L14" s="265">
        <v>89</v>
      </c>
      <c r="M14" s="265">
        <v>77</v>
      </c>
      <c r="N14" s="265">
        <v>166</v>
      </c>
      <c r="P14" s="243" t="s">
        <v>202</v>
      </c>
      <c r="Q14" s="265">
        <v>58</v>
      </c>
      <c r="R14" s="265">
        <v>29</v>
      </c>
      <c r="S14" s="265">
        <v>87</v>
      </c>
    </row>
    <row r="15" spans="1:19" s="227" customFormat="1" ht="12" customHeight="1">
      <c r="A15" s="242" t="s">
        <v>339</v>
      </c>
      <c r="B15" s="265">
        <v>95</v>
      </c>
      <c r="C15" s="265">
        <v>105</v>
      </c>
      <c r="D15" s="265">
        <v>200</v>
      </c>
      <c r="F15" s="243" t="s">
        <v>184</v>
      </c>
      <c r="G15" s="265">
        <v>89</v>
      </c>
      <c r="H15" s="265">
        <v>114</v>
      </c>
      <c r="I15" s="265">
        <v>203</v>
      </c>
      <c r="K15" s="242" t="s">
        <v>193</v>
      </c>
      <c r="L15" s="265">
        <v>114</v>
      </c>
      <c r="M15" s="265">
        <v>57</v>
      </c>
      <c r="N15" s="265">
        <v>171</v>
      </c>
      <c r="P15" s="243" t="s">
        <v>206</v>
      </c>
      <c r="Q15" s="265">
        <v>50</v>
      </c>
      <c r="R15" s="265">
        <v>39</v>
      </c>
      <c r="S15" s="265">
        <v>89</v>
      </c>
    </row>
    <row r="16" spans="1:19" s="227" customFormat="1" ht="12" customHeight="1">
      <c r="A16" s="242" t="s">
        <v>184</v>
      </c>
      <c r="B16" s="265">
        <v>89</v>
      </c>
      <c r="C16" s="265">
        <v>114</v>
      </c>
      <c r="D16" s="265">
        <v>203</v>
      </c>
      <c r="F16" s="245" t="s">
        <v>284</v>
      </c>
      <c r="G16" s="267">
        <f>+I16-H16</f>
        <v>89.125</v>
      </c>
      <c r="H16" s="267">
        <f>AVERAGE(H8:H15)</f>
        <v>76.625</v>
      </c>
      <c r="I16" s="267">
        <f>AVERAGE(I8:I15)</f>
        <v>165.75</v>
      </c>
      <c r="K16" s="242" t="s">
        <v>281</v>
      </c>
      <c r="L16" s="265">
        <v>96</v>
      </c>
      <c r="M16" s="265">
        <v>84</v>
      </c>
      <c r="N16" s="265">
        <v>180</v>
      </c>
      <c r="P16" s="243" t="s">
        <v>198</v>
      </c>
      <c r="Q16" s="265">
        <v>60</v>
      </c>
      <c r="R16" s="265">
        <v>36</v>
      </c>
      <c r="S16" s="265">
        <v>96</v>
      </c>
    </row>
    <row r="17" spans="1:31" s="227" customFormat="1" ht="12" customHeight="1">
      <c r="A17" s="242" t="s">
        <v>202</v>
      </c>
      <c r="B17" s="265">
        <v>88</v>
      </c>
      <c r="C17" s="265">
        <v>116</v>
      </c>
      <c r="D17" s="265">
        <v>204</v>
      </c>
      <c r="F17" s="246"/>
      <c r="G17" s="247"/>
      <c r="H17" s="247"/>
      <c r="I17" s="247"/>
      <c r="K17" s="242" t="s">
        <v>339</v>
      </c>
      <c r="L17" s="265">
        <v>96</v>
      </c>
      <c r="M17" s="265">
        <v>89</v>
      </c>
      <c r="N17" s="265">
        <v>185</v>
      </c>
      <c r="P17" s="243" t="s">
        <v>283</v>
      </c>
      <c r="Q17" s="265">
        <v>61</v>
      </c>
      <c r="R17" s="265">
        <v>35</v>
      </c>
      <c r="S17" s="265">
        <v>96</v>
      </c>
    </row>
    <row r="18" spans="1:31" s="227" customFormat="1" ht="12" customHeight="1">
      <c r="A18" s="242" t="s">
        <v>206</v>
      </c>
      <c r="B18" s="265">
        <v>93</v>
      </c>
      <c r="C18" s="265">
        <v>115</v>
      </c>
      <c r="D18" s="265">
        <v>208</v>
      </c>
      <c r="F18" s="246"/>
      <c r="G18" s="247"/>
      <c r="H18" s="247"/>
      <c r="I18" s="247"/>
      <c r="K18" s="242" t="s">
        <v>197</v>
      </c>
      <c r="L18" s="265">
        <v>98</v>
      </c>
      <c r="M18" s="265">
        <v>90</v>
      </c>
      <c r="N18" s="265">
        <v>188</v>
      </c>
      <c r="P18" s="243" t="s">
        <v>208</v>
      </c>
      <c r="Q18" s="265">
        <v>55</v>
      </c>
      <c r="R18" s="265">
        <v>42</v>
      </c>
      <c r="S18" s="265">
        <v>97</v>
      </c>
    </row>
    <row r="19" spans="1:31" s="227" customFormat="1" ht="12" customHeight="1">
      <c r="A19" s="243" t="s">
        <v>198</v>
      </c>
      <c r="B19" s="265">
        <v>84</v>
      </c>
      <c r="C19" s="265">
        <v>127</v>
      </c>
      <c r="D19" s="265">
        <v>211</v>
      </c>
      <c r="F19" s="246"/>
      <c r="G19" s="247"/>
      <c r="H19" s="247"/>
      <c r="I19" s="247"/>
      <c r="K19" s="242" t="s">
        <v>206</v>
      </c>
      <c r="L19" s="265">
        <v>97</v>
      </c>
      <c r="M19" s="265">
        <v>96</v>
      </c>
      <c r="N19" s="265">
        <v>193</v>
      </c>
      <c r="P19" s="243" t="s">
        <v>194</v>
      </c>
      <c r="Q19" s="265">
        <v>50</v>
      </c>
      <c r="R19" s="265">
        <v>47</v>
      </c>
      <c r="S19" s="265">
        <v>97</v>
      </c>
    </row>
    <row r="20" spans="1:31" s="227" customFormat="1" ht="12" customHeight="1">
      <c r="A20" s="242" t="s">
        <v>199</v>
      </c>
      <c r="B20" s="265">
        <v>100</v>
      </c>
      <c r="C20" s="265">
        <v>114</v>
      </c>
      <c r="D20" s="265">
        <v>214</v>
      </c>
      <c r="F20" s="246"/>
      <c r="G20" s="247"/>
      <c r="H20" s="247"/>
      <c r="I20" s="247"/>
      <c r="K20" s="242" t="s">
        <v>184</v>
      </c>
      <c r="L20" s="265">
        <v>96</v>
      </c>
      <c r="M20" s="265">
        <v>99</v>
      </c>
      <c r="N20" s="265">
        <v>195</v>
      </c>
      <c r="P20" s="243" t="s">
        <v>186</v>
      </c>
      <c r="Q20" s="265">
        <v>80</v>
      </c>
      <c r="R20" s="265">
        <v>18</v>
      </c>
      <c r="S20" s="265">
        <v>98</v>
      </c>
    </row>
    <row r="21" spans="1:31" s="227" customFormat="1" ht="12" customHeight="1">
      <c r="A21" s="242" t="s">
        <v>195</v>
      </c>
      <c r="B21" s="265">
        <v>114</v>
      </c>
      <c r="C21" s="265">
        <v>101</v>
      </c>
      <c r="D21" s="265">
        <v>215</v>
      </c>
      <c r="F21" s="246"/>
      <c r="G21" s="247"/>
      <c r="H21" s="247"/>
      <c r="I21" s="247"/>
      <c r="K21" s="242" t="s">
        <v>199</v>
      </c>
      <c r="L21" s="265">
        <v>100</v>
      </c>
      <c r="M21" s="265">
        <v>96</v>
      </c>
      <c r="N21" s="265">
        <v>196</v>
      </c>
      <c r="P21" s="243" t="s">
        <v>190</v>
      </c>
      <c r="Q21" s="265">
        <v>68</v>
      </c>
      <c r="R21" s="265">
        <v>31</v>
      </c>
      <c r="S21" s="265">
        <v>99</v>
      </c>
    </row>
    <row r="22" spans="1:31" s="227" customFormat="1" ht="12" customHeight="1">
      <c r="A22" s="242" t="s">
        <v>281</v>
      </c>
      <c r="B22" s="265">
        <v>107</v>
      </c>
      <c r="C22" s="265">
        <v>109</v>
      </c>
      <c r="D22" s="265">
        <v>216</v>
      </c>
      <c r="F22" s="246"/>
      <c r="G22" s="247"/>
      <c r="H22" s="247"/>
      <c r="I22" s="247"/>
      <c r="K22" s="242" t="s">
        <v>282</v>
      </c>
      <c r="L22" s="265">
        <v>100</v>
      </c>
      <c r="M22" s="265">
        <v>98</v>
      </c>
      <c r="N22" s="265">
        <v>198</v>
      </c>
      <c r="P22" s="243" t="s">
        <v>192</v>
      </c>
      <c r="Q22" s="265">
        <v>57</v>
      </c>
      <c r="R22" s="265">
        <v>42</v>
      </c>
      <c r="S22" s="265">
        <v>99</v>
      </c>
    </row>
    <row r="23" spans="1:31" s="227" customFormat="1" ht="12" customHeight="1">
      <c r="A23" s="242" t="s">
        <v>203</v>
      </c>
      <c r="B23" s="265">
        <v>91</v>
      </c>
      <c r="C23" s="265">
        <v>128</v>
      </c>
      <c r="D23" s="265">
        <v>219</v>
      </c>
      <c r="F23" s="246"/>
      <c r="G23" s="247"/>
      <c r="H23" s="247"/>
      <c r="I23" s="247"/>
      <c r="K23" s="242" t="s">
        <v>202</v>
      </c>
      <c r="L23" s="265">
        <v>96</v>
      </c>
      <c r="M23" s="265">
        <v>104</v>
      </c>
      <c r="N23" s="265">
        <v>200</v>
      </c>
      <c r="P23" s="243" t="s">
        <v>203</v>
      </c>
      <c r="Q23" s="265">
        <v>52</v>
      </c>
      <c r="R23" s="265">
        <v>49</v>
      </c>
      <c r="S23" s="265">
        <v>101</v>
      </c>
    </row>
    <row r="24" spans="1:31" s="227" customFormat="1" ht="12" customHeight="1">
      <c r="A24" s="242" t="s">
        <v>280</v>
      </c>
      <c r="B24" s="265">
        <v>99</v>
      </c>
      <c r="C24" s="265">
        <v>120</v>
      </c>
      <c r="D24" s="265">
        <v>219</v>
      </c>
      <c r="F24" s="246"/>
      <c r="G24" s="247"/>
      <c r="H24" s="247"/>
      <c r="I24" s="247"/>
      <c r="K24" s="242" t="s">
        <v>280</v>
      </c>
      <c r="L24" s="265">
        <v>108</v>
      </c>
      <c r="M24" s="265">
        <v>92</v>
      </c>
      <c r="N24" s="265">
        <v>200</v>
      </c>
      <c r="P24" s="243" t="s">
        <v>282</v>
      </c>
      <c r="Q24" s="265">
        <v>74</v>
      </c>
      <c r="R24" s="265">
        <v>41</v>
      </c>
      <c r="S24" s="265">
        <v>115</v>
      </c>
    </row>
    <row r="25" spans="1:31" s="227" customFormat="1" ht="12" customHeight="1">
      <c r="A25" s="242" t="s">
        <v>283</v>
      </c>
      <c r="B25" s="265">
        <v>110</v>
      </c>
      <c r="C25" s="265">
        <v>111</v>
      </c>
      <c r="D25" s="265">
        <v>221</v>
      </c>
      <c r="F25" s="246"/>
      <c r="G25" s="247"/>
      <c r="H25" s="247"/>
      <c r="I25" s="247"/>
      <c r="K25" s="242" t="s">
        <v>198</v>
      </c>
      <c r="L25" s="265">
        <v>89</v>
      </c>
      <c r="M25" s="265">
        <v>112</v>
      </c>
      <c r="N25" s="265">
        <v>201</v>
      </c>
      <c r="P25" s="243" t="s">
        <v>199</v>
      </c>
      <c r="Q25" s="265">
        <v>91</v>
      </c>
      <c r="R25" s="265">
        <v>26</v>
      </c>
      <c r="S25" s="265">
        <v>117</v>
      </c>
    </row>
    <row r="26" spans="1:31" s="227" customFormat="1" ht="12" customHeight="1">
      <c r="A26" s="242" t="s">
        <v>211</v>
      </c>
      <c r="B26" s="265">
        <v>88</v>
      </c>
      <c r="C26" s="265">
        <v>142</v>
      </c>
      <c r="D26" s="265">
        <v>230</v>
      </c>
      <c r="F26" s="246"/>
      <c r="G26" s="247"/>
      <c r="H26" s="247"/>
      <c r="I26" s="247"/>
      <c r="K26" s="242" t="s">
        <v>190</v>
      </c>
      <c r="L26" s="265">
        <v>98</v>
      </c>
      <c r="M26" s="265">
        <v>110</v>
      </c>
      <c r="N26" s="265">
        <v>208</v>
      </c>
      <c r="P26" s="243" t="s">
        <v>210</v>
      </c>
      <c r="Q26" s="265">
        <v>83</v>
      </c>
      <c r="R26" s="265">
        <v>45</v>
      </c>
      <c r="S26" s="265">
        <v>128</v>
      </c>
    </row>
    <row r="27" spans="1:31" s="227" customFormat="1" ht="12" customHeight="1">
      <c r="A27" s="242" t="s">
        <v>205</v>
      </c>
      <c r="B27" s="265">
        <v>89</v>
      </c>
      <c r="C27" s="265">
        <v>141</v>
      </c>
      <c r="D27" s="265">
        <v>230</v>
      </c>
      <c r="F27" s="246"/>
      <c r="G27" s="247"/>
      <c r="H27" s="247"/>
      <c r="I27" s="247"/>
      <c r="K27" s="242" t="s">
        <v>205</v>
      </c>
      <c r="L27" s="265">
        <v>92</v>
      </c>
      <c r="M27" s="265">
        <v>120</v>
      </c>
      <c r="N27" s="265">
        <v>212</v>
      </c>
      <c r="P27" s="243" t="s">
        <v>193</v>
      </c>
      <c r="Q27" s="265">
        <v>105</v>
      </c>
      <c r="R27" s="265">
        <v>23</v>
      </c>
      <c r="S27" s="265">
        <v>128</v>
      </c>
    </row>
    <row r="28" spans="1:31" s="227" customFormat="1" ht="12" customHeight="1">
      <c r="A28" s="242" t="s">
        <v>190</v>
      </c>
      <c r="B28" s="265">
        <v>93</v>
      </c>
      <c r="C28" s="265">
        <v>144</v>
      </c>
      <c r="D28" s="265">
        <v>237</v>
      </c>
      <c r="F28" s="246"/>
      <c r="G28" s="247"/>
      <c r="H28" s="247"/>
      <c r="I28" s="247"/>
      <c r="K28" s="242" t="s">
        <v>203</v>
      </c>
      <c r="L28" s="265">
        <v>99</v>
      </c>
      <c r="M28" s="265">
        <v>115</v>
      </c>
      <c r="N28" s="265">
        <v>214</v>
      </c>
      <c r="P28" s="586" t="s">
        <v>189</v>
      </c>
      <c r="Q28" s="544">
        <v>99</v>
      </c>
      <c r="R28" s="544">
        <v>42</v>
      </c>
      <c r="S28" s="544">
        <v>141</v>
      </c>
    </row>
    <row r="29" spans="1:31" s="227" customFormat="1" ht="12" customHeight="1">
      <c r="A29" s="243" t="s">
        <v>201</v>
      </c>
      <c r="B29" s="265">
        <v>111</v>
      </c>
      <c r="C29" s="265">
        <v>129</v>
      </c>
      <c r="D29" s="265">
        <v>240</v>
      </c>
      <c r="F29" s="246"/>
      <c r="G29" s="247"/>
      <c r="H29" s="247"/>
      <c r="I29" s="247"/>
      <c r="K29" s="242" t="s">
        <v>187</v>
      </c>
      <c r="L29" s="265">
        <v>105</v>
      </c>
      <c r="M29" s="265">
        <v>113</v>
      </c>
      <c r="N29" s="265">
        <v>218</v>
      </c>
      <c r="O29" s="226"/>
      <c r="P29" s="245" t="s">
        <v>284</v>
      </c>
      <c r="Q29" s="267">
        <f>+S29-R29</f>
        <v>63.80952380952381</v>
      </c>
      <c r="R29" s="267">
        <f>AVERAGE(R8:R28)</f>
        <v>32.952380952380949</v>
      </c>
      <c r="S29" s="267">
        <f>AVERAGE(S8:S28)</f>
        <v>96.761904761904759</v>
      </c>
      <c r="T29" s="247"/>
      <c r="U29" s="226"/>
      <c r="V29" s="226"/>
      <c r="W29" s="226"/>
      <c r="X29" s="226"/>
      <c r="Y29" s="226"/>
      <c r="Z29" s="226"/>
      <c r="AA29" s="226"/>
      <c r="AB29" s="226"/>
      <c r="AC29" s="226"/>
      <c r="AD29" s="226"/>
      <c r="AE29" s="226"/>
    </row>
    <row r="30" spans="1:31" s="227" customFormat="1" ht="12" customHeight="1">
      <c r="A30" s="242" t="s">
        <v>200</v>
      </c>
      <c r="B30" s="265">
        <v>92</v>
      </c>
      <c r="C30" s="265">
        <v>148</v>
      </c>
      <c r="D30" s="265">
        <v>240</v>
      </c>
      <c r="F30" s="246"/>
      <c r="G30" s="247"/>
      <c r="H30" s="247"/>
      <c r="I30" s="247"/>
      <c r="K30" s="242" t="s">
        <v>194</v>
      </c>
      <c r="L30" s="265">
        <v>101</v>
      </c>
      <c r="M30" s="265">
        <v>118</v>
      </c>
      <c r="N30" s="265">
        <v>219</v>
      </c>
      <c r="O30" s="226"/>
      <c r="P30" s="246"/>
      <c r="Q30" s="247"/>
      <c r="R30" s="247"/>
      <c r="S30" s="247"/>
      <c r="T30" s="226"/>
      <c r="U30" s="226"/>
      <c r="V30" s="226"/>
      <c r="W30" s="226"/>
      <c r="X30" s="226"/>
      <c r="Y30" s="226"/>
      <c r="Z30" s="226"/>
      <c r="AA30" s="226"/>
      <c r="AB30" s="226"/>
      <c r="AC30" s="226"/>
      <c r="AD30" s="226"/>
      <c r="AE30" s="226"/>
    </row>
    <row r="31" spans="1:31" s="227" customFormat="1" ht="12" customHeight="1">
      <c r="A31" s="242" t="s">
        <v>185</v>
      </c>
      <c r="B31" s="265">
        <v>103</v>
      </c>
      <c r="C31" s="265">
        <v>139</v>
      </c>
      <c r="D31" s="265">
        <v>242</v>
      </c>
      <c r="F31" s="246"/>
      <c r="G31" s="247"/>
      <c r="H31" s="247"/>
      <c r="I31" s="247"/>
      <c r="K31" s="242" t="s">
        <v>208</v>
      </c>
      <c r="L31" s="265">
        <v>99</v>
      </c>
      <c r="M31" s="265">
        <v>120</v>
      </c>
      <c r="N31" s="265">
        <v>219</v>
      </c>
      <c r="O31" s="226"/>
      <c r="P31" s="246"/>
      <c r="Q31" s="247"/>
      <c r="R31" s="247"/>
      <c r="S31" s="247"/>
      <c r="T31" s="226"/>
      <c r="U31" s="226"/>
      <c r="V31" s="226"/>
      <c r="W31" s="226"/>
      <c r="X31" s="226"/>
      <c r="Y31" s="226"/>
      <c r="Z31" s="226"/>
      <c r="AA31" s="226"/>
      <c r="AB31" s="226"/>
      <c r="AC31" s="226"/>
      <c r="AD31" s="226"/>
      <c r="AE31" s="226"/>
    </row>
    <row r="32" spans="1:31" s="227" customFormat="1" ht="12" customHeight="1">
      <c r="A32" s="242" t="s">
        <v>189</v>
      </c>
      <c r="B32" s="265">
        <v>91</v>
      </c>
      <c r="C32" s="265">
        <v>152</v>
      </c>
      <c r="D32" s="265">
        <v>243</v>
      </c>
      <c r="F32" s="246"/>
      <c r="G32" s="247"/>
      <c r="H32" s="247"/>
      <c r="I32" s="247"/>
      <c r="K32" s="242" t="s">
        <v>204</v>
      </c>
      <c r="L32" s="265">
        <v>114</v>
      </c>
      <c r="M32" s="265">
        <v>110</v>
      </c>
      <c r="N32" s="265">
        <v>224</v>
      </c>
      <c r="O32" s="226"/>
      <c r="P32" s="246"/>
      <c r="Q32" s="247"/>
      <c r="R32" s="247"/>
      <c r="S32" s="247"/>
      <c r="T32" s="226"/>
      <c r="U32" s="226"/>
      <c r="V32" s="226"/>
      <c r="W32" s="226"/>
      <c r="X32" s="226"/>
      <c r="Y32" s="226"/>
      <c r="Z32" s="226"/>
      <c r="AA32" s="226"/>
      <c r="AB32" s="226"/>
      <c r="AC32" s="226"/>
      <c r="AD32" s="226"/>
      <c r="AE32" s="226"/>
    </row>
    <row r="33" spans="1:31" s="227" customFormat="1" ht="12" customHeight="1">
      <c r="A33" s="242" t="s">
        <v>208</v>
      </c>
      <c r="B33" s="265">
        <v>94</v>
      </c>
      <c r="C33" s="265">
        <v>149</v>
      </c>
      <c r="D33" s="265">
        <v>243</v>
      </c>
      <c r="F33" s="246"/>
      <c r="G33" s="247"/>
      <c r="H33" s="247"/>
      <c r="I33" s="247"/>
      <c r="K33" s="242" t="s">
        <v>188</v>
      </c>
      <c r="L33" s="265">
        <v>94</v>
      </c>
      <c r="M33" s="265">
        <v>130</v>
      </c>
      <c r="N33" s="265">
        <v>224</v>
      </c>
      <c r="O33" s="226"/>
      <c r="P33" s="246"/>
      <c r="Q33" s="247"/>
      <c r="R33" s="247"/>
      <c r="S33" s="247"/>
      <c r="T33" s="226"/>
      <c r="U33" s="226"/>
      <c r="V33" s="226"/>
      <c r="W33" s="226"/>
      <c r="X33" s="226"/>
      <c r="Y33" s="226"/>
      <c r="Z33" s="226"/>
      <c r="AA33" s="226"/>
      <c r="AB33" s="226"/>
      <c r="AC33" s="226"/>
      <c r="AD33" s="226"/>
      <c r="AE33" s="226"/>
    </row>
    <row r="34" spans="1:31" s="227" customFormat="1" ht="12" customHeight="1">
      <c r="A34" s="242" t="s">
        <v>188</v>
      </c>
      <c r="B34" s="265">
        <v>89</v>
      </c>
      <c r="C34" s="265">
        <v>164</v>
      </c>
      <c r="D34" s="265">
        <v>253</v>
      </c>
      <c r="F34" s="246"/>
      <c r="G34" s="247"/>
      <c r="H34" s="247"/>
      <c r="I34" s="247"/>
      <c r="K34" s="242" t="s">
        <v>189</v>
      </c>
      <c r="L34" s="265">
        <v>92</v>
      </c>
      <c r="M34" s="265">
        <v>138</v>
      </c>
      <c r="N34" s="265">
        <v>230</v>
      </c>
      <c r="O34" s="226"/>
      <c r="P34" s="246"/>
      <c r="Q34" s="247"/>
      <c r="R34" s="247"/>
      <c r="S34" s="247"/>
      <c r="T34" s="226"/>
      <c r="U34" s="226"/>
      <c r="V34" s="226"/>
      <c r="W34" s="226"/>
      <c r="X34" s="226"/>
      <c r="Y34" s="226"/>
      <c r="Z34" s="226"/>
      <c r="AA34" s="226"/>
      <c r="AB34" s="226"/>
      <c r="AC34" s="226"/>
      <c r="AD34" s="226"/>
      <c r="AE34" s="226"/>
    </row>
    <row r="35" spans="1:31" s="227" customFormat="1" ht="12" customHeight="1">
      <c r="A35" s="242" t="s">
        <v>192</v>
      </c>
      <c r="B35" s="265">
        <v>92</v>
      </c>
      <c r="C35" s="265">
        <v>164</v>
      </c>
      <c r="D35" s="265">
        <v>256</v>
      </c>
      <c r="F35" s="246"/>
      <c r="G35" s="247"/>
      <c r="H35" s="247"/>
      <c r="I35" s="247"/>
      <c r="K35" s="242" t="s">
        <v>200</v>
      </c>
      <c r="L35" s="265">
        <v>119</v>
      </c>
      <c r="M35" s="265">
        <v>118</v>
      </c>
      <c r="N35" s="265">
        <v>237</v>
      </c>
      <c r="O35" s="226"/>
      <c r="P35" s="246"/>
      <c r="Q35" s="247"/>
      <c r="R35" s="247"/>
      <c r="S35" s="247"/>
      <c r="T35" s="226"/>
      <c r="U35" s="226"/>
      <c r="V35" s="226"/>
      <c r="W35" s="226"/>
      <c r="X35" s="226"/>
      <c r="Y35" s="226"/>
      <c r="Z35" s="226"/>
      <c r="AA35" s="226"/>
      <c r="AB35" s="226"/>
      <c r="AC35" s="226"/>
      <c r="AD35" s="226"/>
      <c r="AE35" s="226"/>
    </row>
    <row r="36" spans="1:31" s="227" customFormat="1" ht="12" customHeight="1">
      <c r="A36" s="242" t="s">
        <v>187</v>
      </c>
      <c r="B36" s="265">
        <v>106</v>
      </c>
      <c r="C36" s="265">
        <v>153</v>
      </c>
      <c r="D36" s="265">
        <v>259</v>
      </c>
      <c r="F36" s="246"/>
      <c r="G36" s="247"/>
      <c r="H36" s="247"/>
      <c r="I36" s="247"/>
      <c r="K36" s="242" t="s">
        <v>211</v>
      </c>
      <c r="L36" s="265">
        <v>93</v>
      </c>
      <c r="M36" s="265">
        <v>144</v>
      </c>
      <c r="N36" s="265">
        <v>237</v>
      </c>
      <c r="O36" s="226"/>
      <c r="P36" s="246"/>
      <c r="Q36" s="247"/>
      <c r="R36" s="247"/>
      <c r="S36" s="247"/>
      <c r="T36" s="226"/>
      <c r="U36" s="226"/>
      <c r="V36" s="226"/>
      <c r="W36" s="226"/>
      <c r="X36" s="226"/>
      <c r="Y36" s="226"/>
      <c r="Z36" s="226"/>
      <c r="AA36" s="226"/>
      <c r="AB36" s="226"/>
      <c r="AC36" s="226"/>
      <c r="AD36" s="226"/>
      <c r="AE36" s="226"/>
    </row>
    <row r="37" spans="1:31" s="227" customFormat="1" ht="12" customHeight="1">
      <c r="A37" s="242" t="s">
        <v>191</v>
      </c>
      <c r="B37" s="265">
        <v>97</v>
      </c>
      <c r="C37" s="265">
        <v>165</v>
      </c>
      <c r="D37" s="265">
        <v>262</v>
      </c>
      <c r="F37" s="246"/>
      <c r="G37" s="247"/>
      <c r="H37" s="247"/>
      <c r="I37" s="247"/>
      <c r="K37" s="242" t="s">
        <v>192</v>
      </c>
      <c r="L37" s="265">
        <v>95</v>
      </c>
      <c r="M37" s="265">
        <v>143</v>
      </c>
      <c r="N37" s="265">
        <v>238</v>
      </c>
      <c r="O37" s="226"/>
      <c r="P37" s="246"/>
      <c r="Q37" s="247"/>
      <c r="R37" s="247"/>
      <c r="S37" s="247"/>
      <c r="T37" s="226"/>
      <c r="U37" s="226"/>
      <c r="V37" s="226"/>
      <c r="W37" s="226"/>
      <c r="X37" s="226"/>
      <c r="Y37" s="226"/>
      <c r="Z37" s="226"/>
      <c r="AA37" s="226"/>
      <c r="AB37" s="226"/>
      <c r="AC37" s="226"/>
      <c r="AD37" s="226"/>
      <c r="AE37" s="226"/>
    </row>
    <row r="38" spans="1:31" s="227" customFormat="1" ht="12" customHeight="1">
      <c r="A38" s="242" t="s">
        <v>196</v>
      </c>
      <c r="B38" s="265">
        <v>106</v>
      </c>
      <c r="C38" s="265">
        <v>157</v>
      </c>
      <c r="D38" s="265">
        <v>263</v>
      </c>
      <c r="F38" s="246"/>
      <c r="G38" s="247"/>
      <c r="H38" s="247"/>
      <c r="I38" s="247"/>
      <c r="K38" s="242" t="s">
        <v>185</v>
      </c>
      <c r="L38" s="265">
        <v>106</v>
      </c>
      <c r="M38" s="265">
        <v>139</v>
      </c>
      <c r="N38" s="265">
        <v>245</v>
      </c>
      <c r="O38" s="226"/>
      <c r="P38" s="246"/>
      <c r="Q38" s="247"/>
      <c r="R38" s="247"/>
      <c r="S38" s="247"/>
      <c r="T38" s="226"/>
      <c r="U38" s="226"/>
      <c r="V38" s="226"/>
      <c r="W38" s="226"/>
      <c r="X38" s="226"/>
      <c r="Y38" s="226"/>
      <c r="Z38" s="226"/>
      <c r="AA38" s="226"/>
      <c r="AB38" s="226"/>
      <c r="AC38" s="226"/>
      <c r="AD38" s="226"/>
      <c r="AE38" s="226"/>
    </row>
    <row r="39" spans="1:31" s="227" customFormat="1" ht="12" customHeight="1">
      <c r="A39" s="242" t="s">
        <v>194</v>
      </c>
      <c r="B39" s="265">
        <v>95</v>
      </c>
      <c r="C39" s="265">
        <v>174</v>
      </c>
      <c r="D39" s="265">
        <v>269</v>
      </c>
      <c r="F39" s="246"/>
      <c r="G39" s="247"/>
      <c r="H39" s="247"/>
      <c r="I39" s="247"/>
      <c r="K39" s="242" t="s">
        <v>196</v>
      </c>
      <c r="L39" s="265">
        <v>112</v>
      </c>
      <c r="M39" s="265">
        <v>133</v>
      </c>
      <c r="N39" s="265">
        <v>245</v>
      </c>
      <c r="O39" s="226"/>
      <c r="P39" s="246"/>
      <c r="Q39" s="247"/>
      <c r="R39" s="247"/>
      <c r="S39" s="247"/>
      <c r="T39" s="226"/>
      <c r="U39" s="226"/>
      <c r="V39" s="226"/>
      <c r="W39" s="226"/>
      <c r="X39" s="226"/>
      <c r="Y39" s="226"/>
      <c r="Z39" s="226"/>
      <c r="AA39" s="226"/>
      <c r="AB39" s="226"/>
      <c r="AC39" s="226"/>
      <c r="AD39" s="226"/>
      <c r="AE39" s="226"/>
    </row>
    <row r="40" spans="1:31" s="227" customFormat="1" ht="12" customHeight="1">
      <c r="A40" s="587" t="s">
        <v>284</v>
      </c>
      <c r="B40" s="267">
        <f>+D40-C40</f>
        <v>96.03125</v>
      </c>
      <c r="C40" s="267">
        <f>AVERAGE(C8:C39)</f>
        <v>121.1875</v>
      </c>
      <c r="D40" s="267">
        <f>AVERAGE(D8:D39)</f>
        <v>217.21875</v>
      </c>
      <c r="E40" s="240"/>
      <c r="F40" s="246"/>
      <c r="G40" s="247"/>
      <c r="H40" s="247"/>
      <c r="I40" s="247"/>
      <c r="K40" s="242" t="s">
        <v>201</v>
      </c>
      <c r="L40" s="265">
        <v>125</v>
      </c>
      <c r="M40" s="265">
        <v>130</v>
      </c>
      <c r="N40" s="265">
        <v>255</v>
      </c>
      <c r="O40" s="226"/>
      <c r="P40" s="246"/>
      <c r="Q40" s="247"/>
      <c r="R40" s="247"/>
      <c r="S40" s="247"/>
      <c r="T40" s="226"/>
      <c r="U40" s="226"/>
      <c r="V40" s="226"/>
      <c r="W40" s="226"/>
      <c r="X40" s="226"/>
      <c r="Y40" s="226"/>
      <c r="Z40" s="226"/>
      <c r="AA40" s="226"/>
      <c r="AB40" s="226"/>
      <c r="AC40" s="226"/>
      <c r="AD40" s="226"/>
      <c r="AE40" s="226"/>
    </row>
    <row r="41" spans="1:31" s="227" customFormat="1" ht="12" customHeight="1">
      <c r="A41" s="588"/>
      <c r="B41" s="225"/>
      <c r="C41" s="225"/>
      <c r="D41" s="225"/>
      <c r="E41" s="240"/>
      <c r="F41" s="226"/>
      <c r="G41" s="225"/>
      <c r="H41" s="225"/>
      <c r="I41" s="225"/>
      <c r="K41" s="242" t="s">
        <v>191</v>
      </c>
      <c r="L41" s="265">
        <v>113</v>
      </c>
      <c r="M41" s="265">
        <v>161</v>
      </c>
      <c r="N41" s="265">
        <v>274</v>
      </c>
      <c r="O41" s="226"/>
      <c r="P41" s="246"/>
      <c r="Q41" s="247"/>
      <c r="R41" s="247"/>
      <c r="S41" s="247"/>
      <c r="T41" s="226"/>
      <c r="U41" s="226"/>
      <c r="V41" s="226"/>
      <c r="W41" s="226"/>
      <c r="X41" s="226"/>
      <c r="Y41" s="226"/>
      <c r="Z41" s="226"/>
      <c r="AA41" s="226"/>
      <c r="AB41" s="226"/>
      <c r="AC41" s="226"/>
      <c r="AD41" s="226"/>
      <c r="AE41" s="226"/>
    </row>
    <row r="42" spans="1:31" s="227" customFormat="1" ht="12" customHeight="1">
      <c r="A42" s="226"/>
      <c r="B42" s="225"/>
      <c r="C42" s="225"/>
      <c r="D42" s="225"/>
      <c r="E42" s="226"/>
      <c r="F42" s="226"/>
      <c r="G42" s="225"/>
      <c r="H42" s="225"/>
      <c r="I42" s="225"/>
      <c r="J42" s="226"/>
      <c r="K42" s="248" t="s">
        <v>284</v>
      </c>
      <c r="L42" s="267">
        <f>+N42-M42</f>
        <v>100.11764705882354</v>
      </c>
      <c r="M42" s="267">
        <f>AVERAGE(M8:M41)</f>
        <v>99.470588235294116</v>
      </c>
      <c r="N42" s="267">
        <f>AVERAGE(N8:N41)</f>
        <v>199.58823529411765</v>
      </c>
      <c r="O42" s="226"/>
      <c r="P42" s="246"/>
      <c r="Q42" s="247"/>
      <c r="R42" s="247"/>
      <c r="S42" s="247"/>
      <c r="T42" s="226"/>
      <c r="U42" s="226"/>
      <c r="V42" s="226"/>
      <c r="W42" s="226"/>
      <c r="X42" s="226"/>
      <c r="Y42" s="226"/>
      <c r="Z42" s="226"/>
      <c r="AA42" s="226"/>
      <c r="AB42" s="226"/>
      <c r="AC42" s="226"/>
      <c r="AD42" s="226"/>
      <c r="AE42" s="226"/>
    </row>
    <row r="43" spans="1:31" s="227" customFormat="1" ht="11.25">
      <c r="A43" s="226"/>
      <c r="B43" s="225"/>
      <c r="C43" s="225"/>
      <c r="D43" s="225"/>
      <c r="E43" s="226"/>
      <c r="F43" s="226"/>
      <c r="G43" s="225"/>
      <c r="H43" s="225"/>
      <c r="I43" s="225"/>
      <c r="J43" s="226"/>
      <c r="K43" s="226"/>
      <c r="L43" s="225"/>
      <c r="M43" s="225"/>
      <c r="N43" s="225"/>
      <c r="O43" s="226"/>
      <c r="P43" s="226"/>
      <c r="Q43" s="225"/>
      <c r="R43" s="225"/>
      <c r="S43" s="225"/>
      <c r="T43" s="226"/>
      <c r="U43" s="226"/>
      <c r="V43" s="226"/>
      <c r="W43" s="226"/>
      <c r="X43" s="226"/>
      <c r="Y43" s="226"/>
      <c r="Z43" s="226"/>
      <c r="AA43" s="226"/>
      <c r="AB43" s="226"/>
      <c r="AC43" s="226"/>
      <c r="AD43" s="226"/>
      <c r="AE43" s="226"/>
    </row>
    <row r="44" spans="1:31" s="227" customFormat="1" ht="12" customHeight="1">
      <c r="A44" s="226"/>
      <c r="B44" s="589"/>
      <c r="C44" s="589"/>
      <c r="D44" s="589"/>
      <c r="E44" s="226"/>
      <c r="F44" s="590"/>
      <c r="G44" s="589"/>
      <c r="H44" s="589"/>
      <c r="I44" s="589"/>
      <c r="J44" s="226"/>
      <c r="K44" s="226"/>
      <c r="L44" s="225"/>
      <c r="M44" s="225"/>
      <c r="N44" s="225"/>
      <c r="O44" s="226"/>
      <c r="P44" s="226"/>
      <c r="Q44" s="225"/>
      <c r="R44" s="225"/>
      <c r="S44" s="225"/>
    </row>
    <row r="45" spans="1:31" s="227" customFormat="1" ht="12" customHeight="1">
      <c r="A45" s="226"/>
      <c r="B45" s="591"/>
      <c r="C45" s="591"/>
      <c r="D45" s="591"/>
      <c r="E45" s="226"/>
      <c r="F45" s="584"/>
      <c r="G45" s="591"/>
      <c r="H45" s="591"/>
      <c r="I45" s="591"/>
      <c r="J45" s="226"/>
      <c r="K45" s="590"/>
      <c r="L45" s="589"/>
      <c r="M45" s="589"/>
      <c r="N45" s="589"/>
      <c r="O45" s="226"/>
      <c r="P45" s="226"/>
      <c r="Q45" s="225"/>
      <c r="R45" s="225"/>
      <c r="S45" s="225"/>
    </row>
    <row r="46" spans="1:31" ht="12" customHeight="1">
      <c r="A46" s="226"/>
      <c r="B46" s="589"/>
      <c r="C46" s="589"/>
      <c r="D46" s="589"/>
      <c r="E46" s="590"/>
      <c r="F46" s="590"/>
      <c r="G46" s="589"/>
      <c r="H46" s="589"/>
      <c r="I46" s="589"/>
      <c r="J46" s="590"/>
      <c r="O46" s="590"/>
      <c r="P46" s="590"/>
      <c r="Q46" s="589"/>
      <c r="R46" s="589"/>
      <c r="S46" s="589"/>
    </row>
    <row r="47" spans="1:31" ht="12" customHeight="1">
      <c r="A47" s="249"/>
      <c r="B47" s="589"/>
      <c r="C47" s="589"/>
      <c r="D47" s="589"/>
      <c r="F47" s="590"/>
      <c r="G47" s="589"/>
      <c r="H47" s="589"/>
      <c r="I47" s="589"/>
      <c r="K47" s="590"/>
      <c r="L47" s="589"/>
      <c r="M47" s="589"/>
      <c r="N47" s="589"/>
    </row>
    <row r="48" spans="1:31" ht="12" customHeight="1">
      <c r="A48" s="226"/>
      <c r="E48" s="590"/>
      <c r="J48" s="590"/>
      <c r="K48" s="590"/>
      <c r="L48" s="589"/>
      <c r="M48" s="589"/>
      <c r="N48" s="589"/>
      <c r="O48" s="590"/>
      <c r="P48" s="590"/>
      <c r="Q48" s="589"/>
      <c r="R48" s="589"/>
      <c r="S48" s="589"/>
    </row>
    <row r="49" spans="1:31" ht="12" customHeight="1">
      <c r="A49" s="226"/>
      <c r="E49" s="590"/>
      <c r="J49" s="590"/>
      <c r="O49" s="590"/>
      <c r="P49" s="590"/>
      <c r="Q49" s="589"/>
      <c r="R49" s="589"/>
      <c r="S49" s="589"/>
    </row>
    <row r="50" spans="1:31" s="591" customFormat="1" ht="12" customHeight="1">
      <c r="A50" s="226"/>
      <c r="E50" s="584"/>
      <c r="F50" s="584"/>
      <c r="J50" s="584"/>
      <c r="K50" s="584"/>
      <c r="O50" s="584"/>
      <c r="P50" s="584"/>
      <c r="T50" s="584"/>
      <c r="U50" s="584"/>
      <c r="V50" s="584"/>
      <c r="W50" s="584"/>
      <c r="X50" s="584"/>
      <c r="Y50" s="584"/>
      <c r="Z50" s="584"/>
      <c r="AA50" s="584"/>
      <c r="AB50" s="584"/>
      <c r="AC50" s="584"/>
      <c r="AD50" s="584"/>
      <c r="AE50" s="584"/>
    </row>
    <row r="51" spans="1:31" s="591" customFormat="1" ht="12" customHeight="1">
      <c r="A51" s="226"/>
      <c r="E51" s="584"/>
      <c r="F51" s="584"/>
      <c r="J51" s="584"/>
      <c r="K51" s="584"/>
      <c r="O51" s="584"/>
      <c r="P51" s="584"/>
      <c r="T51" s="584"/>
      <c r="U51" s="584"/>
      <c r="V51" s="584"/>
      <c r="W51" s="584"/>
      <c r="X51" s="584"/>
      <c r="Y51" s="584"/>
      <c r="Z51" s="584"/>
      <c r="AA51" s="584"/>
      <c r="AB51" s="584"/>
      <c r="AC51" s="584"/>
      <c r="AD51" s="584"/>
      <c r="AE51" s="584"/>
    </row>
    <row r="52" spans="1:31" s="591" customFormat="1" ht="12" customHeight="1">
      <c r="A52" s="226"/>
      <c r="E52" s="584"/>
      <c r="F52" s="584"/>
      <c r="J52" s="584"/>
      <c r="K52" s="584"/>
      <c r="O52" s="584"/>
      <c r="P52" s="584"/>
      <c r="T52" s="584"/>
      <c r="U52" s="584"/>
      <c r="V52" s="584"/>
      <c r="W52" s="584"/>
      <c r="X52" s="584"/>
      <c r="Y52" s="584"/>
      <c r="Z52" s="584"/>
      <c r="AA52" s="584"/>
      <c r="AB52" s="584"/>
      <c r="AC52" s="584"/>
      <c r="AD52" s="584"/>
      <c r="AE52" s="584"/>
    </row>
    <row r="53" spans="1:31" s="591" customFormat="1">
      <c r="A53" s="584"/>
      <c r="E53" s="584"/>
      <c r="F53" s="584"/>
      <c r="J53" s="584"/>
      <c r="K53" s="584"/>
      <c r="O53" s="584"/>
      <c r="P53" s="584"/>
      <c r="T53" s="584"/>
      <c r="U53" s="584"/>
      <c r="V53" s="584"/>
      <c r="W53" s="584"/>
      <c r="X53" s="584"/>
      <c r="Y53" s="584"/>
      <c r="Z53" s="584"/>
      <c r="AA53" s="584"/>
      <c r="AB53" s="584"/>
      <c r="AC53" s="584"/>
      <c r="AD53" s="584"/>
      <c r="AE53" s="584"/>
    </row>
    <row r="54" spans="1:31" s="591" customFormat="1">
      <c r="A54" s="584"/>
      <c r="E54" s="584"/>
      <c r="F54" s="584"/>
      <c r="J54" s="584"/>
      <c r="K54" s="584"/>
      <c r="O54" s="584"/>
      <c r="P54" s="584"/>
      <c r="T54" s="584"/>
      <c r="U54" s="584"/>
      <c r="V54" s="584"/>
      <c r="W54" s="584"/>
      <c r="X54" s="584"/>
      <c r="Y54" s="584"/>
      <c r="Z54" s="584"/>
      <c r="AA54" s="584"/>
      <c r="AB54" s="584"/>
      <c r="AC54" s="584"/>
      <c r="AD54" s="584"/>
      <c r="AE54" s="584"/>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85" zoomScaleNormal="85" workbookViewId="0"/>
  </sheetViews>
  <sheetFormatPr defaultRowHeight="15"/>
  <sheetData>
    <row r="1" spans="1:41">
      <c r="A1" s="639" t="s">
        <v>0</v>
      </c>
      <c r="B1" s="639"/>
      <c r="C1" s="639"/>
      <c r="D1" s="639"/>
      <c r="E1" s="639"/>
      <c r="F1" s="639"/>
      <c r="G1" s="207"/>
      <c r="Q1" s="207"/>
      <c r="AI1" s="639"/>
      <c r="AJ1" s="639"/>
      <c r="AK1" s="639"/>
      <c r="AL1" s="639"/>
      <c r="AM1" s="639"/>
      <c r="AN1" s="639"/>
      <c r="AO1" s="207"/>
    </row>
    <row r="2" spans="1:41" ht="7.5" customHeight="1">
      <c r="A2" s="639"/>
      <c r="B2" s="639"/>
      <c r="C2" s="639"/>
      <c r="D2" s="639"/>
      <c r="E2" s="639"/>
      <c r="F2" s="639"/>
      <c r="G2" s="207"/>
      <c r="Q2" s="207"/>
      <c r="AI2" s="639"/>
      <c r="AJ2" s="639"/>
      <c r="AK2" s="639"/>
      <c r="AL2" s="639"/>
      <c r="AM2" s="639"/>
      <c r="AN2" s="639"/>
      <c r="AO2" s="207"/>
    </row>
    <row r="3" spans="1:41">
      <c r="A3" s="208" t="s">
        <v>723</v>
      </c>
      <c r="B3" s="208"/>
      <c r="C3" s="208"/>
      <c r="D3" s="208"/>
      <c r="E3" s="208"/>
      <c r="F3" s="208"/>
      <c r="G3" s="208"/>
      <c r="K3" s="208"/>
      <c r="L3" s="208"/>
      <c r="M3" s="208"/>
      <c r="N3" s="208"/>
      <c r="P3" s="208"/>
      <c r="Q3" s="208"/>
      <c r="AI3" s="616"/>
      <c r="AJ3" s="616"/>
      <c r="AK3" s="616"/>
      <c r="AL3" s="616"/>
      <c r="AM3" s="616"/>
      <c r="AN3" s="616"/>
      <c r="AO3" s="616"/>
    </row>
  </sheetData>
  <pageMargins left="0.70866141732283472" right="0.70866141732283472" top="0.74803149606299213" bottom="0.74803149606299213" header="0.31496062992125984" footer="0.31496062992125984"/>
  <pageSetup paperSize="9" scale="85"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00"/>
  <sheetViews>
    <sheetView zoomScaleNormal="100" zoomScaleSheetLayoutView="100" workbookViewId="0">
      <pane ySplit="5" topLeftCell="A6" activePane="bottomLeft" state="frozen"/>
      <selection sqref="A1:AE1"/>
      <selection pane="bottomLeft" sqref="A1:G1"/>
    </sheetView>
  </sheetViews>
  <sheetFormatPr defaultRowHeight="12.75"/>
  <cols>
    <col min="1" max="1" width="3.7109375" style="10" customWidth="1"/>
    <col min="2" max="2" width="18.7109375" style="35" customWidth="1"/>
    <col min="3" max="3" width="162" style="35" customWidth="1"/>
    <col min="4" max="4" width="65" style="35" bestFit="1" customWidth="1"/>
    <col min="5" max="5" width="11.28515625" style="35" customWidth="1"/>
    <col min="6" max="6" width="11.28515625" style="35" bestFit="1" customWidth="1"/>
    <col min="7" max="7" width="15.28515625" style="35" bestFit="1" customWidth="1"/>
    <col min="8" max="16384" width="9.140625" style="10"/>
  </cols>
  <sheetData>
    <row r="1" spans="1:7" ht="15">
      <c r="A1" s="656" t="s">
        <v>0</v>
      </c>
      <c r="B1" s="656"/>
      <c r="C1" s="656"/>
      <c r="D1" s="656"/>
      <c r="E1" s="656"/>
      <c r="F1" s="656"/>
      <c r="G1" s="656"/>
    </row>
    <row r="2" spans="1:7" ht="12.75" customHeight="1">
      <c r="B2" s="683"/>
      <c r="C2" s="683"/>
      <c r="D2" s="683"/>
      <c r="E2" s="683"/>
      <c r="F2" s="683"/>
      <c r="G2" s="683"/>
    </row>
    <row r="3" spans="1:7" ht="18.75" customHeight="1">
      <c r="A3" s="786" t="s">
        <v>92</v>
      </c>
      <c r="B3" s="786"/>
      <c r="C3" s="786"/>
      <c r="D3" s="786"/>
      <c r="E3" s="786"/>
      <c r="F3" s="786"/>
      <c r="G3" s="786"/>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19" t="s">
        <v>101</v>
      </c>
      <c r="D6" s="619" t="s">
        <v>102</v>
      </c>
      <c r="E6" s="20">
        <v>34880</v>
      </c>
      <c r="F6" s="620">
        <v>32478</v>
      </c>
      <c r="G6" s="620">
        <v>33604</v>
      </c>
    </row>
    <row r="7" spans="1:7" ht="12.75" customHeight="1">
      <c r="B7" s="22" t="s">
        <v>103</v>
      </c>
      <c r="C7" s="619" t="s">
        <v>380</v>
      </c>
      <c r="D7" s="619" t="s">
        <v>104</v>
      </c>
      <c r="E7" s="20"/>
      <c r="F7" s="620">
        <v>34881</v>
      </c>
      <c r="G7" s="620">
        <v>34973</v>
      </c>
    </row>
    <row r="8" spans="1:7" ht="12.75" customHeight="1">
      <c r="B8" s="22" t="s">
        <v>103</v>
      </c>
      <c r="C8" s="619" t="s">
        <v>380</v>
      </c>
      <c r="D8" s="619" t="s">
        <v>105</v>
      </c>
      <c r="E8" s="20"/>
      <c r="F8" s="620">
        <v>35004</v>
      </c>
      <c r="G8" s="620">
        <v>35309</v>
      </c>
    </row>
    <row r="9" spans="1:7" ht="12.75" customHeight="1">
      <c r="B9" s="22" t="s">
        <v>103</v>
      </c>
      <c r="C9" s="619" t="s">
        <v>380</v>
      </c>
      <c r="D9" s="619" t="s">
        <v>106</v>
      </c>
      <c r="E9" s="20"/>
      <c r="F9" s="620">
        <v>35339</v>
      </c>
      <c r="G9" s="620">
        <v>37257</v>
      </c>
    </row>
    <row r="10" spans="1:7" ht="12.75" customHeight="1">
      <c r="B10" s="22" t="s">
        <v>103</v>
      </c>
      <c r="C10" s="619" t="s">
        <v>380</v>
      </c>
      <c r="D10" s="619" t="s">
        <v>107</v>
      </c>
      <c r="E10" s="20"/>
      <c r="F10" s="620">
        <v>37288</v>
      </c>
      <c r="G10" s="620">
        <v>37347</v>
      </c>
    </row>
    <row r="11" spans="1:7" ht="12.75" customHeight="1">
      <c r="B11" s="22" t="s">
        <v>103</v>
      </c>
      <c r="C11" s="619" t="s">
        <v>380</v>
      </c>
      <c r="D11" s="619" t="s">
        <v>108</v>
      </c>
      <c r="E11" s="20"/>
      <c r="F11" s="620">
        <v>37377</v>
      </c>
      <c r="G11" s="620">
        <v>37895</v>
      </c>
    </row>
    <row r="12" spans="1:7" ht="12.75" customHeight="1">
      <c r="B12" s="22" t="s">
        <v>103</v>
      </c>
      <c r="C12" s="619" t="s">
        <v>380</v>
      </c>
      <c r="D12" s="619" t="s">
        <v>109</v>
      </c>
      <c r="E12" s="20"/>
      <c r="F12" s="620">
        <v>37926</v>
      </c>
      <c r="G12" s="620">
        <v>38596</v>
      </c>
    </row>
    <row r="13" spans="1:7" ht="12.75" customHeight="1">
      <c r="B13" s="22" t="s">
        <v>103</v>
      </c>
      <c r="C13" s="619" t="s">
        <v>380</v>
      </c>
      <c r="D13" s="619" t="s">
        <v>110</v>
      </c>
      <c r="E13" s="20"/>
      <c r="F13" s="620">
        <v>38626</v>
      </c>
      <c r="G13" s="620">
        <v>39539</v>
      </c>
    </row>
    <row r="14" spans="1:7" ht="12.75" customHeight="1">
      <c r="B14" s="22" t="s">
        <v>103</v>
      </c>
      <c r="C14" s="619" t="s">
        <v>111</v>
      </c>
      <c r="D14" s="619" t="s">
        <v>112</v>
      </c>
      <c r="E14" s="20"/>
      <c r="F14" s="620">
        <v>39569</v>
      </c>
      <c r="G14" s="620">
        <v>40148</v>
      </c>
    </row>
    <row r="15" spans="1:7" ht="12.75" customHeight="1">
      <c r="B15" s="22" t="s">
        <v>103</v>
      </c>
      <c r="C15" s="619" t="s">
        <v>111</v>
      </c>
      <c r="D15" s="619" t="s">
        <v>113</v>
      </c>
      <c r="E15" s="20"/>
      <c r="F15" s="620">
        <v>40179</v>
      </c>
      <c r="G15" s="620">
        <v>41122</v>
      </c>
    </row>
    <row r="16" spans="1:7" ht="12.75" customHeight="1">
      <c r="B16" s="22" t="s">
        <v>103</v>
      </c>
      <c r="C16" s="619" t="s">
        <v>111</v>
      </c>
      <c r="D16" s="619" t="s">
        <v>114</v>
      </c>
      <c r="E16" s="20"/>
      <c r="F16" s="620">
        <v>41153</v>
      </c>
      <c r="G16" s="619"/>
    </row>
    <row r="17" spans="2:7" ht="12.75" customHeight="1">
      <c r="B17" s="22" t="s">
        <v>115</v>
      </c>
      <c r="C17" s="619" t="s">
        <v>116</v>
      </c>
      <c r="D17" s="619" t="s">
        <v>104</v>
      </c>
      <c r="E17" s="20"/>
      <c r="F17" s="620">
        <v>34881</v>
      </c>
      <c r="G17" s="620">
        <v>34973</v>
      </c>
    </row>
    <row r="18" spans="2:7" ht="12.75" customHeight="1">
      <c r="B18" s="18" t="s">
        <v>115</v>
      </c>
      <c r="C18" s="619" t="s">
        <v>116</v>
      </c>
      <c r="D18" s="619" t="s">
        <v>117</v>
      </c>
      <c r="E18" s="20"/>
      <c r="F18" s="620">
        <v>35004</v>
      </c>
      <c r="G18" s="620">
        <v>35643</v>
      </c>
    </row>
    <row r="19" spans="2:7" ht="12.75" customHeight="1">
      <c r="B19" s="22" t="s">
        <v>118</v>
      </c>
      <c r="C19" s="619" t="s">
        <v>119</v>
      </c>
      <c r="D19" s="619" t="s">
        <v>120</v>
      </c>
      <c r="E19" s="20">
        <v>36341</v>
      </c>
      <c r="F19" s="620">
        <v>32143</v>
      </c>
      <c r="G19" s="620">
        <v>36312</v>
      </c>
    </row>
    <row r="20" spans="2:7" ht="12.75" customHeight="1">
      <c r="B20" s="22" t="s">
        <v>121</v>
      </c>
      <c r="C20" s="619" t="s">
        <v>122</v>
      </c>
      <c r="D20" s="619" t="s">
        <v>120</v>
      </c>
      <c r="E20" s="20"/>
      <c r="F20" s="620">
        <v>36342</v>
      </c>
      <c r="G20" s="620">
        <v>42125</v>
      </c>
    </row>
    <row r="21" spans="2:7" ht="12.75" customHeight="1">
      <c r="B21" s="22" t="s">
        <v>121</v>
      </c>
      <c r="C21" s="619" t="s">
        <v>215</v>
      </c>
      <c r="D21" s="619" t="s">
        <v>127</v>
      </c>
      <c r="E21" s="20"/>
      <c r="F21" s="620">
        <v>42156</v>
      </c>
      <c r="G21" s="620">
        <v>42491</v>
      </c>
    </row>
    <row r="22" spans="2:7" ht="12.75" customHeight="1">
      <c r="B22" s="22" t="s">
        <v>123</v>
      </c>
      <c r="C22" s="619" t="s">
        <v>124</v>
      </c>
      <c r="D22" s="619" t="s">
        <v>120</v>
      </c>
      <c r="E22" s="20"/>
      <c r="F22" s="620">
        <v>37834</v>
      </c>
      <c r="G22" s="620">
        <v>42125</v>
      </c>
    </row>
    <row r="23" spans="2:7" ht="12.75" customHeight="1">
      <c r="B23" s="22" t="s">
        <v>123</v>
      </c>
      <c r="C23" s="619" t="s">
        <v>216</v>
      </c>
      <c r="D23" s="619" t="s">
        <v>127</v>
      </c>
      <c r="E23" s="20"/>
      <c r="F23" s="620">
        <v>42156</v>
      </c>
      <c r="G23" s="619"/>
    </row>
    <row r="24" spans="2:7" ht="12.75" customHeight="1">
      <c r="B24" s="22" t="s">
        <v>125</v>
      </c>
      <c r="C24" s="619" t="s">
        <v>126</v>
      </c>
      <c r="D24" s="619" t="s">
        <v>127</v>
      </c>
      <c r="E24" s="20"/>
      <c r="F24" s="620">
        <v>40817</v>
      </c>
      <c r="G24" s="620">
        <v>42552</v>
      </c>
    </row>
    <row r="25" spans="2:7" ht="12.75" customHeight="1">
      <c r="B25" s="22" t="s">
        <v>219</v>
      </c>
      <c r="C25" s="619" t="s">
        <v>220</v>
      </c>
      <c r="D25" s="619" t="s">
        <v>127</v>
      </c>
      <c r="E25" s="23"/>
      <c r="F25" s="620">
        <v>42036</v>
      </c>
      <c r="G25" s="619"/>
    </row>
    <row r="26" spans="2:7" ht="12.75" customHeight="1">
      <c r="B26" s="22" t="s">
        <v>128</v>
      </c>
      <c r="C26" s="619" t="s">
        <v>129</v>
      </c>
      <c r="D26" s="619" t="s">
        <v>127</v>
      </c>
      <c r="E26" s="23"/>
      <c r="F26" s="620">
        <v>37681</v>
      </c>
      <c r="G26" s="619"/>
    </row>
    <row r="27" spans="2:7" ht="12.75" customHeight="1">
      <c r="B27" s="22" t="s">
        <v>130</v>
      </c>
      <c r="C27" s="619" t="s">
        <v>131</v>
      </c>
      <c r="D27" s="619" t="s">
        <v>132</v>
      </c>
      <c r="E27" s="23"/>
      <c r="F27" s="620">
        <v>41456</v>
      </c>
      <c r="G27" s="620">
        <v>41548</v>
      </c>
    </row>
    <row r="28" spans="2:7" ht="12.75" customHeight="1">
      <c r="B28" s="18" t="s">
        <v>130</v>
      </c>
      <c r="C28" s="619" t="s">
        <v>131</v>
      </c>
      <c r="D28" s="619" t="s">
        <v>217</v>
      </c>
      <c r="E28" s="23"/>
      <c r="F28" s="620">
        <v>41579</v>
      </c>
      <c r="G28" s="620">
        <v>42217</v>
      </c>
    </row>
    <row r="29" spans="2:7" ht="12.75" customHeight="1">
      <c r="B29" s="22" t="s">
        <v>130</v>
      </c>
      <c r="C29" s="619" t="s">
        <v>131</v>
      </c>
      <c r="D29" s="619" t="s">
        <v>217</v>
      </c>
      <c r="E29" s="23"/>
      <c r="F29" s="620">
        <v>42736</v>
      </c>
      <c r="G29" s="620">
        <v>42736</v>
      </c>
    </row>
    <row r="30" spans="2:7">
      <c r="B30" s="22" t="s">
        <v>130</v>
      </c>
      <c r="C30" s="619" t="s">
        <v>131</v>
      </c>
      <c r="D30" s="619" t="s">
        <v>381</v>
      </c>
      <c r="E30" s="23"/>
      <c r="F30" s="620">
        <v>42826</v>
      </c>
      <c r="G30" s="620">
        <v>42826</v>
      </c>
    </row>
    <row r="31" spans="2:7">
      <c r="B31" s="22" t="s">
        <v>130</v>
      </c>
      <c r="C31" s="619" t="s">
        <v>131</v>
      </c>
      <c r="D31" s="619" t="s">
        <v>382</v>
      </c>
      <c r="E31" s="23"/>
      <c r="F31" s="620">
        <v>42856</v>
      </c>
      <c r="G31" s="620">
        <v>42917</v>
      </c>
    </row>
    <row r="32" spans="2:7">
      <c r="B32" s="22" t="s">
        <v>130</v>
      </c>
      <c r="C32" s="619" t="s">
        <v>131</v>
      </c>
      <c r="D32" s="619" t="s">
        <v>383</v>
      </c>
      <c r="E32" s="23"/>
      <c r="F32" s="620">
        <v>42948</v>
      </c>
      <c r="G32" s="620">
        <v>42948</v>
      </c>
    </row>
    <row r="33" spans="2:7">
      <c r="B33" s="22" t="s">
        <v>130</v>
      </c>
      <c r="C33" s="619" t="s">
        <v>131</v>
      </c>
      <c r="D33" s="619" t="s">
        <v>430</v>
      </c>
      <c r="E33" s="23"/>
      <c r="F33" s="620">
        <v>43040</v>
      </c>
      <c r="G33" s="620">
        <v>43040</v>
      </c>
    </row>
    <row r="34" spans="2:7" ht="12.75" customHeight="1">
      <c r="B34" s="22" t="s">
        <v>130</v>
      </c>
      <c r="C34" s="619" t="s">
        <v>131</v>
      </c>
      <c r="D34" s="619" t="s">
        <v>114</v>
      </c>
      <c r="E34" s="23"/>
      <c r="F34" s="620">
        <v>43132</v>
      </c>
      <c r="G34" s="620">
        <v>43132</v>
      </c>
    </row>
    <row r="35" spans="2:7" ht="12.75" customHeight="1">
      <c r="B35" s="22" t="s">
        <v>130</v>
      </c>
      <c r="C35" s="619" t="s">
        <v>131</v>
      </c>
      <c r="D35" s="619" t="s">
        <v>640</v>
      </c>
      <c r="E35" s="23"/>
      <c r="F35" s="620">
        <v>43252</v>
      </c>
      <c r="G35" s="620">
        <v>43252</v>
      </c>
    </row>
    <row r="36" spans="2:7" ht="12.75" customHeight="1">
      <c r="B36" s="22" t="s">
        <v>130</v>
      </c>
      <c r="C36" s="619" t="s">
        <v>131</v>
      </c>
      <c r="D36" s="619" t="s">
        <v>670</v>
      </c>
      <c r="E36" s="23"/>
      <c r="F36" s="620">
        <v>43374</v>
      </c>
      <c r="G36" s="620">
        <v>43374</v>
      </c>
    </row>
    <row r="37" spans="2:7" ht="12.75" customHeight="1">
      <c r="B37" s="22" t="s">
        <v>130</v>
      </c>
      <c r="C37" s="619" t="s">
        <v>131</v>
      </c>
      <c r="D37" s="619" t="s">
        <v>671</v>
      </c>
      <c r="E37" s="23"/>
      <c r="F37" s="620">
        <v>43405</v>
      </c>
      <c r="G37" s="620">
        <v>43405</v>
      </c>
    </row>
    <row r="38" spans="2:7" s="475" customFormat="1" ht="12.75" customHeight="1">
      <c r="B38" s="22" t="s">
        <v>130</v>
      </c>
      <c r="C38" s="619" t="s">
        <v>131</v>
      </c>
      <c r="D38" s="619" t="s">
        <v>672</v>
      </c>
      <c r="E38" s="23"/>
      <c r="F38" s="620">
        <v>43435</v>
      </c>
      <c r="G38" s="620">
        <v>43435</v>
      </c>
    </row>
    <row r="39" spans="2:7" ht="12.75" customHeight="1">
      <c r="B39" s="22" t="s">
        <v>130</v>
      </c>
      <c r="C39" s="619" t="s">
        <v>131</v>
      </c>
      <c r="D39" s="619" t="s">
        <v>673</v>
      </c>
      <c r="E39" s="23"/>
      <c r="F39" s="620">
        <v>43466</v>
      </c>
      <c r="G39" s="620">
        <v>43497</v>
      </c>
    </row>
    <row r="40" spans="2:7" s="475" customFormat="1" ht="12.75" customHeight="1">
      <c r="B40" s="18" t="s">
        <v>130</v>
      </c>
      <c r="C40" s="619" t="s">
        <v>131</v>
      </c>
      <c r="D40" s="619" t="s">
        <v>712</v>
      </c>
      <c r="E40" s="23"/>
      <c r="F40" s="620">
        <v>43556</v>
      </c>
      <c r="G40" s="620">
        <v>43556</v>
      </c>
    </row>
    <row r="41" spans="2:7" s="475" customFormat="1" ht="12.75" customHeight="1">
      <c r="B41" s="22" t="s">
        <v>130</v>
      </c>
      <c r="C41" s="210" t="s">
        <v>131</v>
      </c>
      <c r="D41" s="210" t="s">
        <v>713</v>
      </c>
      <c r="E41" s="23"/>
      <c r="F41" s="637">
        <v>43617</v>
      </c>
      <c r="G41" s="637">
        <v>43617</v>
      </c>
    </row>
    <row r="42" spans="2:7" s="475" customFormat="1" ht="12.75" customHeight="1">
      <c r="B42" s="636" t="s">
        <v>130</v>
      </c>
      <c r="C42" s="210" t="s">
        <v>131</v>
      </c>
      <c r="D42" s="210" t="s">
        <v>117</v>
      </c>
      <c r="E42" s="23"/>
      <c r="F42" s="637">
        <v>43647</v>
      </c>
      <c r="G42" s="637">
        <v>43709</v>
      </c>
    </row>
    <row r="43" spans="2:7" s="475" customFormat="1" ht="12.75" customHeight="1">
      <c r="B43" s="636" t="s">
        <v>130</v>
      </c>
      <c r="C43" s="210" t="s">
        <v>131</v>
      </c>
      <c r="D43" s="210" t="s">
        <v>724</v>
      </c>
      <c r="E43" s="23"/>
      <c r="F43" s="637">
        <v>43770</v>
      </c>
      <c r="G43" s="637"/>
    </row>
    <row r="44" spans="2:7" s="475" customFormat="1" ht="12.75" customHeight="1">
      <c r="B44" s="22" t="s">
        <v>710</v>
      </c>
      <c r="C44" s="619" t="s">
        <v>711</v>
      </c>
      <c r="D44" s="619" t="s">
        <v>127</v>
      </c>
      <c r="E44" s="23"/>
      <c r="F44" s="620">
        <v>43525</v>
      </c>
      <c r="G44" s="620">
        <v>43586</v>
      </c>
    </row>
    <row r="45" spans="2:7" s="475" customFormat="1" ht="12.75" customHeight="1">
      <c r="B45" s="636" t="s">
        <v>710</v>
      </c>
      <c r="C45" s="210" t="s">
        <v>711</v>
      </c>
      <c r="D45" s="210" t="s">
        <v>127</v>
      </c>
      <c r="E45" s="23"/>
      <c r="F45" s="637">
        <v>43647</v>
      </c>
      <c r="G45" s="210"/>
    </row>
    <row r="46" spans="2:7" s="475" customFormat="1" ht="12.75" customHeight="1">
      <c r="B46" s="22" t="s">
        <v>133</v>
      </c>
      <c r="C46" s="619" t="s">
        <v>221</v>
      </c>
      <c r="D46" s="619" t="s">
        <v>120</v>
      </c>
      <c r="E46" s="23"/>
      <c r="F46" s="620">
        <v>32782</v>
      </c>
      <c r="G46" s="620">
        <v>34881</v>
      </c>
    </row>
    <row r="47" spans="2:7" s="475" customFormat="1" ht="12.75" customHeight="1">
      <c r="B47" s="22" t="s">
        <v>133</v>
      </c>
      <c r="C47" s="619" t="s">
        <v>221</v>
      </c>
      <c r="D47" s="619" t="s">
        <v>134</v>
      </c>
      <c r="E47" s="23"/>
      <c r="F47" s="620">
        <v>34912</v>
      </c>
      <c r="G47" s="620">
        <v>42156</v>
      </c>
    </row>
    <row r="48" spans="2:7" s="475" customFormat="1" ht="12.75" customHeight="1">
      <c r="B48" s="22" t="s">
        <v>133</v>
      </c>
      <c r="C48" s="619" t="s">
        <v>221</v>
      </c>
      <c r="D48" s="619" t="s">
        <v>117</v>
      </c>
      <c r="E48" s="23"/>
      <c r="F48" s="620">
        <v>42186</v>
      </c>
      <c r="G48" s="619"/>
    </row>
    <row r="49" spans="2:7" s="475" customFormat="1" ht="12.75" customHeight="1">
      <c r="B49" s="22" t="s">
        <v>135</v>
      </c>
      <c r="C49" s="619" t="s">
        <v>136</v>
      </c>
      <c r="D49" s="619" t="s">
        <v>117</v>
      </c>
      <c r="E49" s="23"/>
      <c r="F49" s="620">
        <v>32143</v>
      </c>
      <c r="G49" s="620">
        <v>34001</v>
      </c>
    </row>
    <row r="50" spans="2:7" s="475" customFormat="1" ht="12.75" customHeight="1">
      <c r="B50" s="22" t="s">
        <v>135</v>
      </c>
      <c r="C50" s="619" t="s">
        <v>668</v>
      </c>
      <c r="D50" s="619" t="s">
        <v>674</v>
      </c>
      <c r="E50" s="23"/>
      <c r="F50" s="620">
        <v>43374</v>
      </c>
      <c r="G50" s="620">
        <v>43374</v>
      </c>
    </row>
    <row r="51" spans="2:7" s="475" customFormat="1" ht="12.75" customHeight="1">
      <c r="B51" s="22" t="s">
        <v>135</v>
      </c>
      <c r="C51" s="619" t="s">
        <v>668</v>
      </c>
      <c r="D51" s="619" t="s">
        <v>127</v>
      </c>
      <c r="E51" s="23"/>
      <c r="F51" s="620">
        <v>43405</v>
      </c>
      <c r="G51" s="620">
        <v>43405</v>
      </c>
    </row>
    <row r="52" spans="2:7" s="475" customFormat="1" ht="12.75" customHeight="1">
      <c r="B52" s="22" t="s">
        <v>135</v>
      </c>
      <c r="C52" s="619" t="s">
        <v>668</v>
      </c>
      <c r="D52" s="619" t="s">
        <v>675</v>
      </c>
      <c r="E52" s="23"/>
      <c r="F52" s="620">
        <v>43435</v>
      </c>
      <c r="G52" s="620">
        <v>43435</v>
      </c>
    </row>
    <row r="53" spans="2:7" s="475" customFormat="1" ht="12.75" customHeight="1">
      <c r="B53" s="22" t="s">
        <v>135</v>
      </c>
      <c r="C53" s="619" t="s">
        <v>668</v>
      </c>
      <c r="D53" s="619" t="s">
        <v>673</v>
      </c>
      <c r="E53" s="23"/>
      <c r="F53" s="620">
        <v>43466</v>
      </c>
      <c r="G53" s="620">
        <v>43466</v>
      </c>
    </row>
    <row r="54" spans="2:7" s="475" customFormat="1" ht="12.75" customHeight="1">
      <c r="B54" s="22" t="s">
        <v>135</v>
      </c>
      <c r="C54" s="619" t="s">
        <v>668</v>
      </c>
      <c r="D54" s="619" t="s">
        <v>707</v>
      </c>
      <c r="E54" s="23"/>
      <c r="F54" s="620">
        <v>43525</v>
      </c>
      <c r="G54" s="620">
        <v>43525</v>
      </c>
    </row>
    <row r="55" spans="2:7" s="475" customFormat="1" ht="12.75" customHeight="1">
      <c r="B55" s="22" t="s">
        <v>135</v>
      </c>
      <c r="C55" s="619" t="s">
        <v>668</v>
      </c>
      <c r="D55" s="619" t="s">
        <v>708</v>
      </c>
      <c r="E55" s="23"/>
      <c r="F55" s="620">
        <v>43556</v>
      </c>
      <c r="G55" s="620">
        <v>43556</v>
      </c>
    </row>
    <row r="56" spans="2:7" s="475" customFormat="1" ht="12.75" customHeight="1">
      <c r="B56" s="22" t="s">
        <v>135</v>
      </c>
      <c r="C56" s="619" t="s">
        <v>668</v>
      </c>
      <c r="D56" s="619" t="s">
        <v>127</v>
      </c>
      <c r="E56" s="23"/>
      <c r="F56" s="620">
        <v>43586</v>
      </c>
      <c r="G56" s="620">
        <v>43586</v>
      </c>
    </row>
    <row r="57" spans="2:7" s="475" customFormat="1" ht="12.75" customHeight="1">
      <c r="B57" s="22" t="s">
        <v>135</v>
      </c>
      <c r="C57" s="619" t="s">
        <v>668</v>
      </c>
      <c r="D57" s="619" t="s">
        <v>117</v>
      </c>
      <c r="E57" s="23"/>
      <c r="F57" s="620">
        <v>43617</v>
      </c>
      <c r="G57" s="619"/>
    </row>
    <row r="58" spans="2:7" s="475" customFormat="1" ht="12.75" customHeight="1">
      <c r="B58" s="22" t="s">
        <v>137</v>
      </c>
      <c r="C58" s="619" t="s">
        <v>138</v>
      </c>
      <c r="D58" s="619" t="s">
        <v>117</v>
      </c>
      <c r="E58" s="23"/>
      <c r="F58" s="620">
        <v>32143</v>
      </c>
      <c r="G58" s="620">
        <v>34366</v>
      </c>
    </row>
    <row r="59" spans="2:7" s="475" customFormat="1" ht="12.75" customHeight="1">
      <c r="B59" s="18" t="s">
        <v>137</v>
      </c>
      <c r="C59" s="619" t="s">
        <v>669</v>
      </c>
      <c r="D59" s="619" t="s">
        <v>676</v>
      </c>
      <c r="E59" s="23"/>
      <c r="F59" s="620">
        <v>43374</v>
      </c>
      <c r="G59" s="620">
        <v>43374</v>
      </c>
    </row>
    <row r="60" spans="2:7" s="475" customFormat="1" ht="12.75" customHeight="1">
      <c r="B60" s="22" t="s">
        <v>137</v>
      </c>
      <c r="C60" s="619" t="s">
        <v>669</v>
      </c>
      <c r="D60" s="619" t="s">
        <v>117</v>
      </c>
      <c r="E60" s="23"/>
      <c r="F60" s="620">
        <v>43405</v>
      </c>
      <c r="G60" s="620">
        <v>43405</v>
      </c>
    </row>
    <row r="61" spans="2:7" s="475" customFormat="1" ht="12.75" customHeight="1">
      <c r="B61" s="22" t="s">
        <v>137</v>
      </c>
      <c r="C61" s="619" t="s">
        <v>669</v>
      </c>
      <c r="D61" s="619" t="s">
        <v>677</v>
      </c>
      <c r="E61" s="23"/>
      <c r="F61" s="620">
        <v>43435</v>
      </c>
      <c r="G61" s="620">
        <v>43435</v>
      </c>
    </row>
    <row r="62" spans="2:7" s="475" customFormat="1" ht="12.75" customHeight="1">
      <c r="B62" s="22" t="s">
        <v>137</v>
      </c>
      <c r="C62" s="619" t="s">
        <v>669</v>
      </c>
      <c r="D62" s="619" t="s">
        <v>673</v>
      </c>
      <c r="E62" s="23"/>
      <c r="F62" s="620">
        <v>43466</v>
      </c>
      <c r="G62" s="620">
        <v>43466</v>
      </c>
    </row>
    <row r="63" spans="2:7" s="475" customFormat="1" ht="12.75" customHeight="1">
      <c r="B63" s="22" t="s">
        <v>137</v>
      </c>
      <c r="C63" s="619" t="s">
        <v>669</v>
      </c>
      <c r="D63" s="619" t="s">
        <v>709</v>
      </c>
      <c r="E63" s="23"/>
      <c r="F63" s="620">
        <v>43525</v>
      </c>
      <c r="G63" s="620">
        <v>43525</v>
      </c>
    </row>
    <row r="64" spans="2:7" s="475" customFormat="1" ht="12.75" customHeight="1">
      <c r="B64" s="22" t="s">
        <v>137</v>
      </c>
      <c r="C64" s="619" t="s">
        <v>669</v>
      </c>
      <c r="D64" s="619" t="s">
        <v>708</v>
      </c>
      <c r="E64" s="23"/>
      <c r="F64" s="620">
        <v>43556</v>
      </c>
      <c r="G64" s="620">
        <v>43556</v>
      </c>
    </row>
    <row r="65" spans="2:7" s="475" customFormat="1" ht="12.75" customHeight="1">
      <c r="B65" s="22" t="s">
        <v>137</v>
      </c>
      <c r="C65" s="619" t="s">
        <v>669</v>
      </c>
      <c r="D65" s="619" t="s">
        <v>127</v>
      </c>
      <c r="E65" s="23"/>
      <c r="F65" s="620">
        <v>43586</v>
      </c>
      <c r="G65" s="620">
        <v>43586</v>
      </c>
    </row>
    <row r="66" spans="2:7" s="475" customFormat="1" ht="12.75" customHeight="1">
      <c r="B66" s="22" t="s">
        <v>137</v>
      </c>
      <c r="C66" s="619" t="s">
        <v>669</v>
      </c>
      <c r="D66" s="619" t="s">
        <v>117</v>
      </c>
      <c r="E66" s="23"/>
      <c r="F66" s="620">
        <v>43617</v>
      </c>
      <c r="G66" s="619"/>
    </row>
    <row r="67" spans="2:7" ht="18.75" customHeight="1">
      <c r="B67" s="131" t="s">
        <v>139</v>
      </c>
      <c r="C67" s="28"/>
      <c r="D67" s="28"/>
      <c r="E67" s="133"/>
      <c r="F67" s="134"/>
      <c r="G67" s="135"/>
    </row>
    <row r="68" spans="2:7" ht="12.75" customHeight="1">
      <c r="B68" s="29" t="s">
        <v>140</v>
      </c>
      <c r="C68" s="30" t="s">
        <v>95</v>
      </c>
      <c r="D68" s="30" t="s">
        <v>96</v>
      </c>
      <c r="E68" s="31" t="s">
        <v>97</v>
      </c>
      <c r="F68" s="32" t="s">
        <v>98</v>
      </c>
      <c r="G68" s="33" t="s">
        <v>99</v>
      </c>
    </row>
    <row r="69" spans="2:7" ht="12.75" customHeight="1">
      <c r="B69" s="22" t="s">
        <v>141</v>
      </c>
      <c r="C69" s="23" t="s">
        <v>142</v>
      </c>
      <c r="D69" s="23" t="s">
        <v>134</v>
      </c>
      <c r="E69" s="24">
        <v>35825</v>
      </c>
      <c r="F69" s="24">
        <v>32143</v>
      </c>
      <c r="G69" s="25">
        <v>34669</v>
      </c>
    </row>
    <row r="70" spans="2:7" ht="12.75" customHeight="1">
      <c r="B70" s="22" t="s">
        <v>141</v>
      </c>
      <c r="C70" s="23" t="s">
        <v>142</v>
      </c>
      <c r="D70" s="23" t="s">
        <v>127</v>
      </c>
      <c r="E70" s="24">
        <v>35825</v>
      </c>
      <c r="F70" s="24">
        <v>34700</v>
      </c>
      <c r="G70" s="25">
        <v>35796</v>
      </c>
    </row>
    <row r="71" spans="2:7" ht="12.75" customHeight="1">
      <c r="B71" s="22" t="s">
        <v>143</v>
      </c>
      <c r="C71" s="23" t="s">
        <v>142</v>
      </c>
      <c r="D71" s="23" t="s">
        <v>127</v>
      </c>
      <c r="E71" s="24"/>
      <c r="F71" s="24">
        <v>36982</v>
      </c>
      <c r="G71" s="25">
        <v>39142</v>
      </c>
    </row>
    <row r="72" spans="2:7" ht="12.75" customHeight="1">
      <c r="B72" s="22" t="s">
        <v>144</v>
      </c>
      <c r="C72" s="23" t="s">
        <v>145</v>
      </c>
      <c r="D72" s="23" t="s">
        <v>127</v>
      </c>
      <c r="E72" s="24">
        <v>36478</v>
      </c>
      <c r="F72" s="24">
        <v>35827</v>
      </c>
      <c r="G72" s="25">
        <v>36951</v>
      </c>
    </row>
    <row r="73" spans="2:7" ht="12.75" customHeight="1">
      <c r="B73" s="22" t="s">
        <v>146</v>
      </c>
      <c r="C73" s="23" t="s">
        <v>147</v>
      </c>
      <c r="D73" s="23" t="s">
        <v>127</v>
      </c>
      <c r="E73" s="24"/>
      <c r="F73" s="24">
        <v>40878</v>
      </c>
      <c r="G73" s="25">
        <v>42125</v>
      </c>
    </row>
    <row r="74" spans="2:7" ht="12.75" customHeight="1">
      <c r="B74" s="22" t="s">
        <v>148</v>
      </c>
      <c r="C74" s="23" t="s">
        <v>149</v>
      </c>
      <c r="D74" s="23" t="s">
        <v>127</v>
      </c>
      <c r="E74" s="24"/>
      <c r="F74" s="24">
        <v>35462</v>
      </c>
      <c r="G74" s="25">
        <v>35612</v>
      </c>
    </row>
    <row r="75" spans="2:7" ht="12.75" customHeight="1">
      <c r="B75" s="22" t="s">
        <v>148</v>
      </c>
      <c r="C75" s="23" t="s">
        <v>149</v>
      </c>
      <c r="D75" s="23" t="s">
        <v>150</v>
      </c>
      <c r="E75" s="24"/>
      <c r="F75" s="24">
        <v>35643</v>
      </c>
      <c r="G75" s="25">
        <v>37257</v>
      </c>
    </row>
    <row r="76" spans="2:7" ht="12.75" customHeight="1">
      <c r="B76" s="22" t="s">
        <v>148</v>
      </c>
      <c r="C76" s="23" t="s">
        <v>149</v>
      </c>
      <c r="D76" s="23" t="s">
        <v>127</v>
      </c>
      <c r="E76" s="24"/>
      <c r="F76" s="24">
        <v>37288</v>
      </c>
      <c r="G76" s="25">
        <v>37408</v>
      </c>
    </row>
    <row r="77" spans="2:7" ht="12.75" customHeight="1">
      <c r="B77" s="22" t="s">
        <v>148</v>
      </c>
      <c r="C77" s="23" t="s">
        <v>149</v>
      </c>
      <c r="D77" s="23" t="s">
        <v>150</v>
      </c>
      <c r="E77" s="24"/>
      <c r="F77" s="24">
        <v>37438</v>
      </c>
      <c r="G77" s="25">
        <v>42036</v>
      </c>
    </row>
    <row r="78" spans="2:7" ht="12.75" customHeight="1">
      <c r="B78" s="22" t="s">
        <v>148</v>
      </c>
      <c r="C78" s="23" t="s">
        <v>218</v>
      </c>
      <c r="D78" s="23" t="s">
        <v>127</v>
      </c>
      <c r="E78" s="24"/>
      <c r="F78" s="24">
        <v>42064</v>
      </c>
      <c r="G78" s="25">
        <v>42614</v>
      </c>
    </row>
    <row r="79" spans="2:7" ht="12.75" customHeight="1">
      <c r="B79" s="22" t="s">
        <v>151</v>
      </c>
      <c r="C79" s="23" t="s">
        <v>60</v>
      </c>
      <c r="D79" s="23" t="s">
        <v>120</v>
      </c>
      <c r="E79" s="24">
        <v>34880</v>
      </c>
      <c r="F79" s="24">
        <v>32448</v>
      </c>
      <c r="G79" s="25">
        <v>34090</v>
      </c>
    </row>
    <row r="80" spans="2:7" ht="12.75" customHeight="1">
      <c r="B80" s="22" t="s">
        <v>151</v>
      </c>
      <c r="C80" s="23" t="s">
        <v>60</v>
      </c>
      <c r="D80" s="23" t="s">
        <v>117</v>
      </c>
      <c r="E80" s="24">
        <v>34880</v>
      </c>
      <c r="F80" s="24">
        <v>34121</v>
      </c>
      <c r="G80" s="25">
        <v>34851</v>
      </c>
    </row>
    <row r="81" spans="2:7" ht="12.75" customHeight="1">
      <c r="B81" s="22" t="s">
        <v>152</v>
      </c>
      <c r="C81" s="23" t="s">
        <v>153</v>
      </c>
      <c r="D81" s="23" t="s">
        <v>117</v>
      </c>
      <c r="E81" s="24">
        <v>35825</v>
      </c>
      <c r="F81" s="24">
        <v>34881</v>
      </c>
      <c r="G81" s="25">
        <v>35796</v>
      </c>
    </row>
    <row r="82" spans="2:7" ht="12.75" customHeight="1">
      <c r="B82" s="22" t="s">
        <v>154</v>
      </c>
      <c r="C82" s="23" t="s">
        <v>155</v>
      </c>
      <c r="D82" s="23" t="s">
        <v>117</v>
      </c>
      <c r="E82" s="24">
        <v>37256</v>
      </c>
      <c r="F82" s="24">
        <v>35827</v>
      </c>
      <c r="G82" s="25">
        <v>37226</v>
      </c>
    </row>
    <row r="83" spans="2:7" ht="12.75" customHeight="1">
      <c r="B83" s="22" t="s">
        <v>156</v>
      </c>
      <c r="C83" s="23" t="s">
        <v>157</v>
      </c>
      <c r="D83" s="23" t="s">
        <v>127</v>
      </c>
      <c r="E83" s="24">
        <v>38898</v>
      </c>
      <c r="F83" s="24">
        <v>37257</v>
      </c>
      <c r="G83" s="25">
        <v>37591</v>
      </c>
    </row>
    <row r="84" spans="2:7" ht="12.75" customHeight="1">
      <c r="B84" s="22" t="s">
        <v>156</v>
      </c>
      <c r="C84" s="23" t="s">
        <v>157</v>
      </c>
      <c r="D84" s="23" t="s">
        <v>117</v>
      </c>
      <c r="E84" s="24">
        <v>38898</v>
      </c>
      <c r="F84" s="24">
        <v>37622</v>
      </c>
      <c r="G84" s="25">
        <v>37895</v>
      </c>
    </row>
    <row r="85" spans="2:7" ht="12.75" customHeight="1">
      <c r="B85" s="18" t="s">
        <v>156</v>
      </c>
      <c r="C85" s="19" t="s">
        <v>157</v>
      </c>
      <c r="D85" s="19" t="s">
        <v>158</v>
      </c>
      <c r="E85" s="24">
        <v>38898</v>
      </c>
      <c r="F85" s="24">
        <v>37926</v>
      </c>
      <c r="G85" s="21">
        <v>38626</v>
      </c>
    </row>
    <row r="86" spans="2:7" ht="12.75" customHeight="1">
      <c r="B86" s="18" t="s">
        <v>156</v>
      </c>
      <c r="C86" s="19" t="s">
        <v>157</v>
      </c>
      <c r="D86" s="19" t="s">
        <v>159</v>
      </c>
      <c r="E86" s="24">
        <v>38898</v>
      </c>
      <c r="F86" s="24">
        <v>38657</v>
      </c>
      <c r="G86" s="21">
        <v>38869</v>
      </c>
    </row>
    <row r="87" spans="2:7" ht="12.75" customHeight="1">
      <c r="B87" s="18" t="s">
        <v>160</v>
      </c>
      <c r="C87" s="19" t="s">
        <v>157</v>
      </c>
      <c r="D87" s="19" t="s">
        <v>161</v>
      </c>
      <c r="E87" s="24">
        <v>39994</v>
      </c>
      <c r="F87" s="24">
        <v>38899</v>
      </c>
      <c r="G87" s="21">
        <v>39083</v>
      </c>
    </row>
    <row r="88" spans="2:7" ht="12.75" customHeight="1">
      <c r="B88" s="18" t="s">
        <v>160</v>
      </c>
      <c r="C88" s="19" t="s">
        <v>157</v>
      </c>
      <c r="D88" s="19" t="s">
        <v>158</v>
      </c>
      <c r="E88" s="24">
        <v>39994</v>
      </c>
      <c r="F88" s="24">
        <v>39114</v>
      </c>
      <c r="G88" s="21">
        <v>39508</v>
      </c>
    </row>
    <row r="89" spans="2:7" ht="12.75" customHeight="1">
      <c r="B89" s="18" t="s">
        <v>160</v>
      </c>
      <c r="C89" s="19" t="s">
        <v>157</v>
      </c>
      <c r="D89" s="19" t="s">
        <v>162</v>
      </c>
      <c r="E89" s="24">
        <v>39994</v>
      </c>
      <c r="F89" s="24">
        <v>39539</v>
      </c>
      <c r="G89" s="21">
        <v>39965</v>
      </c>
    </row>
    <row r="90" spans="2:7" ht="12.75" customHeight="1">
      <c r="B90" s="18" t="s">
        <v>163</v>
      </c>
      <c r="C90" s="19" t="s">
        <v>164</v>
      </c>
      <c r="D90" s="19" t="s">
        <v>158</v>
      </c>
      <c r="E90" s="24"/>
      <c r="F90" s="24">
        <v>39995</v>
      </c>
      <c r="G90" s="21">
        <v>40179</v>
      </c>
    </row>
    <row r="91" spans="2:7" ht="12.75" customHeight="1">
      <c r="B91" s="18" t="s">
        <v>165</v>
      </c>
      <c r="C91" s="19" t="s">
        <v>166</v>
      </c>
      <c r="D91" s="19" t="s">
        <v>158</v>
      </c>
      <c r="E91" s="24"/>
      <c r="F91" s="24">
        <v>39995</v>
      </c>
      <c r="G91" s="21">
        <v>41730</v>
      </c>
    </row>
    <row r="92" spans="2:7" ht="12.75" customHeight="1">
      <c r="B92" s="18" t="s">
        <v>165</v>
      </c>
      <c r="C92" s="19" t="s">
        <v>167</v>
      </c>
      <c r="D92" s="19" t="s">
        <v>127</v>
      </c>
      <c r="E92" s="24"/>
      <c r="F92" s="24">
        <v>41760</v>
      </c>
      <c r="G92" s="21">
        <v>42767</v>
      </c>
    </row>
    <row r="93" spans="2:7" ht="12.75" customHeight="1">
      <c r="B93" s="18" t="s">
        <v>627</v>
      </c>
      <c r="C93" s="19" t="s">
        <v>221</v>
      </c>
      <c r="D93" s="19" t="s">
        <v>127</v>
      </c>
      <c r="E93" s="24"/>
      <c r="F93" s="24">
        <v>43191</v>
      </c>
      <c r="G93" s="21">
        <v>43191</v>
      </c>
    </row>
    <row r="94" spans="2:7" ht="12.75" customHeight="1">
      <c r="B94" s="18" t="s">
        <v>638</v>
      </c>
      <c r="C94" s="19" t="s">
        <v>639</v>
      </c>
      <c r="D94" s="19" t="s">
        <v>127</v>
      </c>
      <c r="E94" s="24"/>
      <c r="F94" s="24">
        <v>43221</v>
      </c>
      <c r="G94" s="21">
        <v>43221</v>
      </c>
    </row>
    <row r="95" spans="2:7" s="475" customFormat="1" ht="12.75" customHeight="1">
      <c r="B95" s="18" t="s">
        <v>168</v>
      </c>
      <c r="C95" s="19" t="s">
        <v>169</v>
      </c>
      <c r="D95" s="19" t="s">
        <v>150</v>
      </c>
      <c r="E95" s="24"/>
      <c r="F95" s="24">
        <v>41609</v>
      </c>
      <c r="G95" s="21"/>
    </row>
    <row r="96" spans="2:7" s="475" customFormat="1" ht="12.75" customHeight="1">
      <c r="B96" s="18" t="s">
        <v>428</v>
      </c>
      <c r="C96" s="19" t="s">
        <v>429</v>
      </c>
      <c r="D96" s="19" t="s">
        <v>158</v>
      </c>
      <c r="E96" s="24"/>
      <c r="F96" s="24">
        <v>40391</v>
      </c>
      <c r="G96" s="21">
        <v>43009</v>
      </c>
    </row>
    <row r="97" spans="2:7" s="475" customFormat="1" ht="12.75" customHeight="1">
      <c r="B97" s="26" t="s">
        <v>428</v>
      </c>
      <c r="C97" s="27" t="s">
        <v>429</v>
      </c>
      <c r="D97" s="27" t="s">
        <v>127</v>
      </c>
      <c r="E97" s="132"/>
      <c r="F97" s="132">
        <v>43040</v>
      </c>
      <c r="G97" s="353"/>
    </row>
    <row r="98" spans="2:7" ht="12.75" customHeight="1">
      <c r="B98" s="418"/>
      <c r="C98" s="418"/>
      <c r="D98" s="418"/>
      <c r="E98" s="418"/>
      <c r="F98" s="418"/>
      <c r="G98" s="418"/>
    </row>
    <row r="99" spans="2:7" ht="12.75" customHeight="1">
      <c r="B99" s="23"/>
      <c r="C99" s="23"/>
      <c r="D99" s="23"/>
      <c r="E99" s="23"/>
      <c r="F99" s="23"/>
      <c r="G99" s="23"/>
    </row>
    <row r="100" spans="2:7" ht="12.75" customHeight="1">
      <c r="B100" s="34"/>
      <c r="C100" s="23"/>
      <c r="D100" s="23"/>
      <c r="E100" s="23"/>
      <c r="F100" s="23"/>
      <c r="G100"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7"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RowHeight="12.75"/>
  <cols>
    <col min="1" max="1" width="92.42578125" style="199" customWidth="1"/>
    <col min="2" max="16384" width="9.140625" style="3"/>
  </cols>
  <sheetData>
    <row r="1" spans="1:4" ht="12.75" customHeight="1">
      <c r="A1" s="202" t="s">
        <v>721</v>
      </c>
    </row>
    <row r="2" spans="1:4">
      <c r="A2" s="203"/>
      <c r="D2" s="4"/>
    </row>
    <row r="3" spans="1:4">
      <c r="A3" s="204" t="s">
        <v>648</v>
      </c>
    </row>
    <row r="4" spans="1:4">
      <c r="A4" s="204"/>
    </row>
    <row r="5" spans="1:4" ht="15">
      <c r="A5" s="205"/>
    </row>
    <row r="6" spans="1:4" ht="15">
      <c r="A6" s="205"/>
    </row>
    <row r="7" spans="1:4" ht="48">
      <c r="A7" s="204" t="s">
        <v>224</v>
      </c>
    </row>
    <row r="8" spans="1:4" ht="15">
      <c r="A8" s="205"/>
    </row>
    <row r="9" spans="1:4">
      <c r="A9" s="204" t="s">
        <v>653</v>
      </c>
    </row>
    <row r="10" spans="1:4">
      <c r="A10" s="204"/>
    </row>
    <row r="11" spans="1:4" ht="24">
      <c r="A11" s="204" t="s">
        <v>225</v>
      </c>
    </row>
    <row r="12" spans="1:4" ht="15">
      <c r="A12" s="205"/>
    </row>
    <row r="13" spans="1:4" ht="24">
      <c r="A13" s="204" t="s">
        <v>701</v>
      </c>
    </row>
    <row r="14" spans="1:4" ht="15">
      <c r="A14" s="205"/>
    </row>
    <row r="15" spans="1:4" ht="48">
      <c r="A15" s="204" t="s">
        <v>226</v>
      </c>
    </row>
    <row r="16" spans="1:4">
      <c r="A16" s="204"/>
    </row>
    <row r="17" spans="1:9">
      <c r="A17" s="204" t="s">
        <v>451</v>
      </c>
    </row>
    <row r="18" spans="1:9" ht="15">
      <c r="A18" s="205"/>
    </row>
    <row r="19" spans="1:9" ht="26.25" customHeight="1">
      <c r="A19" s="204" t="s">
        <v>227</v>
      </c>
    </row>
    <row r="20" spans="1:9" ht="15">
      <c r="A20" s="205"/>
    </row>
    <row r="21" spans="1:9">
      <c r="A21" s="204" t="s">
        <v>228</v>
      </c>
    </row>
    <row r="22" spans="1:9">
      <c r="A22" s="204" t="s">
        <v>720</v>
      </c>
    </row>
    <row r="23" spans="1:9" ht="15">
      <c r="A23" s="205"/>
    </row>
    <row r="24" spans="1:9">
      <c r="A24" s="204" t="s">
        <v>229</v>
      </c>
    </row>
    <row r="25" spans="1:9">
      <c r="A25" s="204" t="s">
        <v>230</v>
      </c>
    </row>
    <row r="26" spans="1:9">
      <c r="A26" s="204" t="s">
        <v>231</v>
      </c>
    </row>
    <row r="27" spans="1:9">
      <c r="A27" s="204" t="s">
        <v>232</v>
      </c>
    </row>
    <row r="28" spans="1:9">
      <c r="A28" s="204" t="s">
        <v>71</v>
      </c>
    </row>
    <row r="29" spans="1:9" ht="15">
      <c r="A29" s="205"/>
    </row>
    <row r="30" spans="1:9">
      <c r="A30" s="371" t="s">
        <v>559</v>
      </c>
    </row>
    <row r="31" spans="1:9" ht="15">
      <c r="A31" s="205"/>
    </row>
    <row r="32" spans="1:9" ht="15">
      <c r="A32" s="205"/>
      <c r="B32" s="5"/>
      <c r="C32" s="5"/>
      <c r="D32" s="5"/>
      <c r="E32" s="5"/>
      <c r="F32" s="5"/>
      <c r="G32" s="5"/>
      <c r="H32" s="5"/>
      <c r="I32" s="5"/>
    </row>
    <row r="33" spans="1:9" ht="15">
      <c r="A33" s="205"/>
      <c r="B33" s="5"/>
      <c r="C33" s="5"/>
      <c r="D33" s="5"/>
      <c r="E33" s="5"/>
      <c r="F33" s="5"/>
      <c r="G33" s="5"/>
      <c r="H33" s="5"/>
      <c r="I33" s="5"/>
    </row>
    <row r="34" spans="1:9" ht="15">
      <c r="A34" s="200"/>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109375" defaultRowHeight="15"/>
  <cols>
    <col min="1" max="1" width="10.140625" style="465" customWidth="1"/>
    <col min="2" max="2" width="119.140625" style="112" customWidth="1"/>
    <col min="3" max="6" width="9" style="112" customWidth="1"/>
    <col min="7" max="7" width="5.42578125" style="112" customWidth="1"/>
    <col min="8" max="15" width="9" style="112" customWidth="1"/>
    <col min="16" max="249" width="9.140625" style="112" customWidth="1"/>
    <col min="250" max="250" width="11.5703125" style="112" customWidth="1"/>
    <col min="251" max="256" width="9.7109375" style="112"/>
    <col min="257" max="257" width="10.140625" style="112" customWidth="1"/>
    <col min="258" max="258" width="119.140625" style="112" customWidth="1"/>
    <col min="259" max="262" width="9" style="112" customWidth="1"/>
    <col min="263" max="263" width="5.42578125" style="112" customWidth="1"/>
    <col min="264" max="271" width="9" style="112" customWidth="1"/>
    <col min="272" max="505" width="9.140625" style="112" customWidth="1"/>
    <col min="506" max="506" width="11.5703125" style="112" customWidth="1"/>
    <col min="507" max="512" width="9.7109375" style="112"/>
    <col min="513" max="513" width="10.140625" style="112" customWidth="1"/>
    <col min="514" max="514" width="119.140625" style="112" customWidth="1"/>
    <col min="515" max="518" width="9" style="112" customWidth="1"/>
    <col min="519" max="519" width="5.42578125" style="112" customWidth="1"/>
    <col min="520" max="527" width="9" style="112" customWidth="1"/>
    <col min="528" max="761" width="9.140625" style="112" customWidth="1"/>
    <col min="762" max="762" width="11.5703125" style="112" customWidth="1"/>
    <col min="763" max="768" width="9.7109375" style="112"/>
    <col min="769" max="769" width="10.140625" style="112" customWidth="1"/>
    <col min="770" max="770" width="119.140625" style="112" customWidth="1"/>
    <col min="771" max="774" width="9" style="112" customWidth="1"/>
    <col min="775" max="775" width="5.42578125" style="112" customWidth="1"/>
    <col min="776" max="783" width="9" style="112" customWidth="1"/>
    <col min="784" max="1017" width="9.140625" style="112" customWidth="1"/>
    <col min="1018" max="1018" width="11.5703125" style="112" customWidth="1"/>
    <col min="1019" max="1024" width="9.7109375" style="112"/>
    <col min="1025" max="1025" width="10.140625" style="112" customWidth="1"/>
    <col min="1026" max="1026" width="119.140625" style="112" customWidth="1"/>
    <col min="1027" max="1030" width="9" style="112" customWidth="1"/>
    <col min="1031" max="1031" width="5.42578125" style="112" customWidth="1"/>
    <col min="1032" max="1039" width="9" style="112" customWidth="1"/>
    <col min="1040" max="1273" width="9.140625" style="112" customWidth="1"/>
    <col min="1274" max="1274" width="11.5703125" style="112" customWidth="1"/>
    <col min="1275" max="1280" width="9.7109375" style="112"/>
    <col min="1281" max="1281" width="10.140625" style="112" customWidth="1"/>
    <col min="1282" max="1282" width="119.140625" style="112" customWidth="1"/>
    <col min="1283" max="1286" width="9" style="112" customWidth="1"/>
    <col min="1287" max="1287" width="5.42578125" style="112" customWidth="1"/>
    <col min="1288" max="1295" width="9" style="112" customWidth="1"/>
    <col min="1296" max="1529" width="9.140625" style="112" customWidth="1"/>
    <col min="1530" max="1530" width="11.5703125" style="112" customWidth="1"/>
    <col min="1531" max="1536" width="9.7109375" style="112"/>
    <col min="1537" max="1537" width="10.140625" style="112" customWidth="1"/>
    <col min="1538" max="1538" width="119.140625" style="112" customWidth="1"/>
    <col min="1539" max="1542" width="9" style="112" customWidth="1"/>
    <col min="1543" max="1543" width="5.42578125" style="112" customWidth="1"/>
    <col min="1544" max="1551" width="9" style="112" customWidth="1"/>
    <col min="1552" max="1785" width="9.140625" style="112" customWidth="1"/>
    <col min="1786" max="1786" width="11.5703125" style="112" customWidth="1"/>
    <col min="1787" max="1792" width="9.7109375" style="112"/>
    <col min="1793" max="1793" width="10.140625" style="112" customWidth="1"/>
    <col min="1794" max="1794" width="119.140625" style="112" customWidth="1"/>
    <col min="1795" max="1798" width="9" style="112" customWidth="1"/>
    <col min="1799" max="1799" width="5.42578125" style="112" customWidth="1"/>
    <col min="1800" max="1807" width="9" style="112" customWidth="1"/>
    <col min="1808" max="2041" width="9.140625" style="112" customWidth="1"/>
    <col min="2042" max="2042" width="11.5703125" style="112" customWidth="1"/>
    <col min="2043" max="2048" width="9.7109375" style="112"/>
    <col min="2049" max="2049" width="10.140625" style="112" customWidth="1"/>
    <col min="2050" max="2050" width="119.140625" style="112" customWidth="1"/>
    <col min="2051" max="2054" width="9" style="112" customWidth="1"/>
    <col min="2055" max="2055" width="5.42578125" style="112" customWidth="1"/>
    <col min="2056" max="2063" width="9" style="112" customWidth="1"/>
    <col min="2064" max="2297" width="9.140625" style="112" customWidth="1"/>
    <col min="2298" max="2298" width="11.5703125" style="112" customWidth="1"/>
    <col min="2299" max="2304" width="9.7109375" style="112"/>
    <col min="2305" max="2305" width="10.140625" style="112" customWidth="1"/>
    <col min="2306" max="2306" width="119.140625" style="112" customWidth="1"/>
    <col min="2307" max="2310" width="9" style="112" customWidth="1"/>
    <col min="2311" max="2311" width="5.42578125" style="112" customWidth="1"/>
    <col min="2312" max="2319" width="9" style="112" customWidth="1"/>
    <col min="2320" max="2553" width="9.140625" style="112" customWidth="1"/>
    <col min="2554" max="2554" width="11.5703125" style="112" customWidth="1"/>
    <col min="2555" max="2560" width="9.7109375" style="112"/>
    <col min="2561" max="2561" width="10.140625" style="112" customWidth="1"/>
    <col min="2562" max="2562" width="119.140625" style="112" customWidth="1"/>
    <col min="2563" max="2566" width="9" style="112" customWidth="1"/>
    <col min="2567" max="2567" width="5.42578125" style="112" customWidth="1"/>
    <col min="2568" max="2575" width="9" style="112" customWidth="1"/>
    <col min="2576" max="2809" width="9.140625" style="112" customWidth="1"/>
    <col min="2810" max="2810" width="11.5703125" style="112" customWidth="1"/>
    <col min="2811" max="2816" width="9.7109375" style="112"/>
    <col min="2817" max="2817" width="10.140625" style="112" customWidth="1"/>
    <col min="2818" max="2818" width="119.140625" style="112" customWidth="1"/>
    <col min="2819" max="2822" width="9" style="112" customWidth="1"/>
    <col min="2823" max="2823" width="5.42578125" style="112" customWidth="1"/>
    <col min="2824" max="2831" width="9" style="112" customWidth="1"/>
    <col min="2832" max="3065" width="9.140625" style="112" customWidth="1"/>
    <col min="3066" max="3066" width="11.5703125" style="112" customWidth="1"/>
    <col min="3067" max="3072" width="9.7109375" style="112"/>
    <col min="3073" max="3073" width="10.140625" style="112" customWidth="1"/>
    <col min="3074" max="3074" width="119.140625" style="112" customWidth="1"/>
    <col min="3075" max="3078" width="9" style="112" customWidth="1"/>
    <col min="3079" max="3079" width="5.42578125" style="112" customWidth="1"/>
    <col min="3080" max="3087" width="9" style="112" customWidth="1"/>
    <col min="3088" max="3321" width="9.140625" style="112" customWidth="1"/>
    <col min="3322" max="3322" width="11.5703125" style="112" customWidth="1"/>
    <col min="3323" max="3328" width="9.7109375" style="112"/>
    <col min="3329" max="3329" width="10.140625" style="112" customWidth="1"/>
    <col min="3330" max="3330" width="119.140625" style="112" customWidth="1"/>
    <col min="3331" max="3334" width="9" style="112" customWidth="1"/>
    <col min="3335" max="3335" width="5.42578125" style="112" customWidth="1"/>
    <col min="3336" max="3343" width="9" style="112" customWidth="1"/>
    <col min="3344" max="3577" width="9.140625" style="112" customWidth="1"/>
    <col min="3578" max="3578" width="11.5703125" style="112" customWidth="1"/>
    <col min="3579" max="3584" width="9.7109375" style="112"/>
    <col min="3585" max="3585" width="10.140625" style="112" customWidth="1"/>
    <col min="3586" max="3586" width="119.140625" style="112" customWidth="1"/>
    <col min="3587" max="3590" width="9" style="112" customWidth="1"/>
    <col min="3591" max="3591" width="5.42578125" style="112" customWidth="1"/>
    <col min="3592" max="3599" width="9" style="112" customWidth="1"/>
    <col min="3600" max="3833" width="9.140625" style="112" customWidth="1"/>
    <col min="3834" max="3834" width="11.5703125" style="112" customWidth="1"/>
    <col min="3835" max="3840" width="9.7109375" style="112"/>
    <col min="3841" max="3841" width="10.140625" style="112" customWidth="1"/>
    <col min="3842" max="3842" width="119.140625" style="112" customWidth="1"/>
    <col min="3843" max="3846" width="9" style="112" customWidth="1"/>
    <col min="3847" max="3847" width="5.42578125" style="112" customWidth="1"/>
    <col min="3848" max="3855" width="9" style="112" customWidth="1"/>
    <col min="3856" max="4089" width="9.140625" style="112" customWidth="1"/>
    <col min="4090" max="4090" width="11.5703125" style="112" customWidth="1"/>
    <col min="4091" max="4096" width="9.7109375" style="112"/>
    <col min="4097" max="4097" width="10.140625" style="112" customWidth="1"/>
    <col min="4098" max="4098" width="119.140625" style="112" customWidth="1"/>
    <col min="4099" max="4102" width="9" style="112" customWidth="1"/>
    <col min="4103" max="4103" width="5.42578125" style="112" customWidth="1"/>
    <col min="4104" max="4111" width="9" style="112" customWidth="1"/>
    <col min="4112" max="4345" width="9.140625" style="112" customWidth="1"/>
    <col min="4346" max="4346" width="11.5703125" style="112" customWidth="1"/>
    <col min="4347" max="4352" width="9.7109375" style="112"/>
    <col min="4353" max="4353" width="10.140625" style="112" customWidth="1"/>
    <col min="4354" max="4354" width="119.140625" style="112" customWidth="1"/>
    <col min="4355" max="4358" width="9" style="112" customWidth="1"/>
    <col min="4359" max="4359" width="5.42578125" style="112" customWidth="1"/>
    <col min="4360" max="4367" width="9" style="112" customWidth="1"/>
    <col min="4368" max="4601" width="9.140625" style="112" customWidth="1"/>
    <col min="4602" max="4602" width="11.5703125" style="112" customWidth="1"/>
    <col min="4603" max="4608" width="9.7109375" style="112"/>
    <col min="4609" max="4609" width="10.140625" style="112" customWidth="1"/>
    <col min="4610" max="4610" width="119.140625" style="112" customWidth="1"/>
    <col min="4611" max="4614" width="9" style="112" customWidth="1"/>
    <col min="4615" max="4615" width="5.42578125" style="112" customWidth="1"/>
    <col min="4616" max="4623" width="9" style="112" customWidth="1"/>
    <col min="4624" max="4857" width="9.140625" style="112" customWidth="1"/>
    <col min="4858" max="4858" width="11.5703125" style="112" customWidth="1"/>
    <col min="4859" max="4864" width="9.7109375" style="112"/>
    <col min="4865" max="4865" width="10.140625" style="112" customWidth="1"/>
    <col min="4866" max="4866" width="119.140625" style="112" customWidth="1"/>
    <col min="4867" max="4870" width="9" style="112" customWidth="1"/>
    <col min="4871" max="4871" width="5.42578125" style="112" customWidth="1"/>
    <col min="4872" max="4879" width="9" style="112" customWidth="1"/>
    <col min="4880" max="5113" width="9.140625" style="112" customWidth="1"/>
    <col min="5114" max="5114" width="11.5703125" style="112" customWidth="1"/>
    <col min="5115" max="5120" width="9.7109375" style="112"/>
    <col min="5121" max="5121" width="10.140625" style="112" customWidth="1"/>
    <col min="5122" max="5122" width="119.140625" style="112" customWidth="1"/>
    <col min="5123" max="5126" width="9" style="112" customWidth="1"/>
    <col min="5127" max="5127" width="5.42578125" style="112" customWidth="1"/>
    <col min="5128" max="5135" width="9" style="112" customWidth="1"/>
    <col min="5136" max="5369" width="9.140625" style="112" customWidth="1"/>
    <col min="5370" max="5370" width="11.5703125" style="112" customWidth="1"/>
    <col min="5371" max="5376" width="9.7109375" style="112"/>
    <col min="5377" max="5377" width="10.140625" style="112" customWidth="1"/>
    <col min="5378" max="5378" width="119.140625" style="112" customWidth="1"/>
    <col min="5379" max="5382" width="9" style="112" customWidth="1"/>
    <col min="5383" max="5383" width="5.42578125" style="112" customWidth="1"/>
    <col min="5384" max="5391" width="9" style="112" customWidth="1"/>
    <col min="5392" max="5625" width="9.140625" style="112" customWidth="1"/>
    <col min="5626" max="5626" width="11.5703125" style="112" customWidth="1"/>
    <col min="5627" max="5632" width="9.7109375" style="112"/>
    <col min="5633" max="5633" width="10.140625" style="112" customWidth="1"/>
    <col min="5634" max="5634" width="119.140625" style="112" customWidth="1"/>
    <col min="5635" max="5638" width="9" style="112" customWidth="1"/>
    <col min="5639" max="5639" width="5.42578125" style="112" customWidth="1"/>
    <col min="5640" max="5647" width="9" style="112" customWidth="1"/>
    <col min="5648" max="5881" width="9.140625" style="112" customWidth="1"/>
    <col min="5882" max="5882" width="11.5703125" style="112" customWidth="1"/>
    <col min="5883" max="5888" width="9.7109375" style="112"/>
    <col min="5889" max="5889" width="10.140625" style="112" customWidth="1"/>
    <col min="5890" max="5890" width="119.140625" style="112" customWidth="1"/>
    <col min="5891" max="5894" width="9" style="112" customWidth="1"/>
    <col min="5895" max="5895" width="5.42578125" style="112" customWidth="1"/>
    <col min="5896" max="5903" width="9" style="112" customWidth="1"/>
    <col min="5904" max="6137" width="9.140625" style="112" customWidth="1"/>
    <col min="6138" max="6138" width="11.5703125" style="112" customWidth="1"/>
    <col min="6139" max="6144" width="9.7109375" style="112"/>
    <col min="6145" max="6145" width="10.140625" style="112" customWidth="1"/>
    <col min="6146" max="6146" width="119.140625" style="112" customWidth="1"/>
    <col min="6147" max="6150" width="9" style="112" customWidth="1"/>
    <col min="6151" max="6151" width="5.42578125" style="112" customWidth="1"/>
    <col min="6152" max="6159" width="9" style="112" customWidth="1"/>
    <col min="6160" max="6393" width="9.140625" style="112" customWidth="1"/>
    <col min="6394" max="6394" width="11.5703125" style="112" customWidth="1"/>
    <col min="6395" max="6400" width="9.7109375" style="112"/>
    <col min="6401" max="6401" width="10.140625" style="112" customWidth="1"/>
    <col min="6402" max="6402" width="119.140625" style="112" customWidth="1"/>
    <col min="6403" max="6406" width="9" style="112" customWidth="1"/>
    <col min="6407" max="6407" width="5.42578125" style="112" customWidth="1"/>
    <col min="6408" max="6415" width="9" style="112" customWidth="1"/>
    <col min="6416" max="6649" width="9.140625" style="112" customWidth="1"/>
    <col min="6650" max="6650" width="11.5703125" style="112" customWidth="1"/>
    <col min="6651" max="6656" width="9.7109375" style="112"/>
    <col min="6657" max="6657" width="10.140625" style="112" customWidth="1"/>
    <col min="6658" max="6658" width="119.140625" style="112" customWidth="1"/>
    <col min="6659" max="6662" width="9" style="112" customWidth="1"/>
    <col min="6663" max="6663" width="5.42578125" style="112" customWidth="1"/>
    <col min="6664" max="6671" width="9" style="112" customWidth="1"/>
    <col min="6672" max="6905" width="9.140625" style="112" customWidth="1"/>
    <col min="6906" max="6906" width="11.5703125" style="112" customWidth="1"/>
    <col min="6907" max="6912" width="9.7109375" style="112"/>
    <col min="6913" max="6913" width="10.140625" style="112" customWidth="1"/>
    <col min="6914" max="6914" width="119.140625" style="112" customWidth="1"/>
    <col min="6915" max="6918" width="9" style="112" customWidth="1"/>
    <col min="6919" max="6919" width="5.42578125" style="112" customWidth="1"/>
    <col min="6920" max="6927" width="9" style="112" customWidth="1"/>
    <col min="6928" max="7161" width="9.140625" style="112" customWidth="1"/>
    <col min="7162" max="7162" width="11.5703125" style="112" customWidth="1"/>
    <col min="7163" max="7168" width="9.7109375" style="112"/>
    <col min="7169" max="7169" width="10.140625" style="112" customWidth="1"/>
    <col min="7170" max="7170" width="119.140625" style="112" customWidth="1"/>
    <col min="7171" max="7174" width="9" style="112" customWidth="1"/>
    <col min="7175" max="7175" width="5.42578125" style="112" customWidth="1"/>
    <col min="7176" max="7183" width="9" style="112" customWidth="1"/>
    <col min="7184" max="7417" width="9.140625" style="112" customWidth="1"/>
    <col min="7418" max="7418" width="11.5703125" style="112" customWidth="1"/>
    <col min="7419" max="7424" width="9.7109375" style="112"/>
    <col min="7425" max="7425" width="10.140625" style="112" customWidth="1"/>
    <col min="7426" max="7426" width="119.140625" style="112" customWidth="1"/>
    <col min="7427" max="7430" width="9" style="112" customWidth="1"/>
    <col min="7431" max="7431" width="5.42578125" style="112" customWidth="1"/>
    <col min="7432" max="7439" width="9" style="112" customWidth="1"/>
    <col min="7440" max="7673" width="9.140625" style="112" customWidth="1"/>
    <col min="7674" max="7674" width="11.5703125" style="112" customWidth="1"/>
    <col min="7675" max="7680" width="9.7109375" style="112"/>
    <col min="7681" max="7681" width="10.140625" style="112" customWidth="1"/>
    <col min="7682" max="7682" width="119.140625" style="112" customWidth="1"/>
    <col min="7683" max="7686" width="9" style="112" customWidth="1"/>
    <col min="7687" max="7687" width="5.42578125" style="112" customWidth="1"/>
    <col min="7688" max="7695" width="9" style="112" customWidth="1"/>
    <col min="7696" max="7929" width="9.140625" style="112" customWidth="1"/>
    <col min="7930" max="7930" width="11.5703125" style="112" customWidth="1"/>
    <col min="7931" max="7936" width="9.7109375" style="112"/>
    <col min="7937" max="7937" width="10.140625" style="112" customWidth="1"/>
    <col min="7938" max="7938" width="119.140625" style="112" customWidth="1"/>
    <col min="7939" max="7942" width="9" style="112" customWidth="1"/>
    <col min="7943" max="7943" width="5.42578125" style="112" customWidth="1"/>
    <col min="7944" max="7951" width="9" style="112" customWidth="1"/>
    <col min="7952" max="8185" width="9.140625" style="112" customWidth="1"/>
    <col min="8186" max="8186" width="11.5703125" style="112" customWidth="1"/>
    <col min="8187" max="8192" width="9.7109375" style="112"/>
    <col min="8193" max="8193" width="10.140625" style="112" customWidth="1"/>
    <col min="8194" max="8194" width="119.140625" style="112" customWidth="1"/>
    <col min="8195" max="8198" width="9" style="112" customWidth="1"/>
    <col min="8199" max="8199" width="5.42578125" style="112" customWidth="1"/>
    <col min="8200" max="8207" width="9" style="112" customWidth="1"/>
    <col min="8208" max="8441" width="9.140625" style="112" customWidth="1"/>
    <col min="8442" max="8442" width="11.5703125" style="112" customWidth="1"/>
    <col min="8443" max="8448" width="9.7109375" style="112"/>
    <col min="8449" max="8449" width="10.140625" style="112" customWidth="1"/>
    <col min="8450" max="8450" width="119.140625" style="112" customWidth="1"/>
    <col min="8451" max="8454" width="9" style="112" customWidth="1"/>
    <col min="8455" max="8455" width="5.42578125" style="112" customWidth="1"/>
    <col min="8456" max="8463" width="9" style="112" customWidth="1"/>
    <col min="8464" max="8697" width="9.140625" style="112" customWidth="1"/>
    <col min="8698" max="8698" width="11.5703125" style="112" customWidth="1"/>
    <col min="8699" max="8704" width="9.7109375" style="112"/>
    <col min="8705" max="8705" width="10.140625" style="112" customWidth="1"/>
    <col min="8706" max="8706" width="119.140625" style="112" customWidth="1"/>
    <col min="8707" max="8710" width="9" style="112" customWidth="1"/>
    <col min="8711" max="8711" width="5.42578125" style="112" customWidth="1"/>
    <col min="8712" max="8719" width="9" style="112" customWidth="1"/>
    <col min="8720" max="8953" width="9.140625" style="112" customWidth="1"/>
    <col min="8954" max="8954" width="11.5703125" style="112" customWidth="1"/>
    <col min="8955" max="8960" width="9.7109375" style="112"/>
    <col min="8961" max="8961" width="10.140625" style="112" customWidth="1"/>
    <col min="8962" max="8962" width="119.140625" style="112" customWidth="1"/>
    <col min="8963" max="8966" width="9" style="112" customWidth="1"/>
    <col min="8967" max="8967" width="5.42578125" style="112" customWidth="1"/>
    <col min="8968" max="8975" width="9" style="112" customWidth="1"/>
    <col min="8976" max="9209" width="9.140625" style="112" customWidth="1"/>
    <col min="9210" max="9210" width="11.5703125" style="112" customWidth="1"/>
    <col min="9211" max="9216" width="9.7109375" style="112"/>
    <col min="9217" max="9217" width="10.140625" style="112" customWidth="1"/>
    <col min="9218" max="9218" width="119.140625" style="112" customWidth="1"/>
    <col min="9219" max="9222" width="9" style="112" customWidth="1"/>
    <col min="9223" max="9223" width="5.42578125" style="112" customWidth="1"/>
    <col min="9224" max="9231" width="9" style="112" customWidth="1"/>
    <col min="9232" max="9465" width="9.140625" style="112" customWidth="1"/>
    <col min="9466" max="9466" width="11.5703125" style="112" customWidth="1"/>
    <col min="9467" max="9472" width="9.7109375" style="112"/>
    <col min="9473" max="9473" width="10.140625" style="112" customWidth="1"/>
    <col min="9474" max="9474" width="119.140625" style="112" customWidth="1"/>
    <col min="9475" max="9478" width="9" style="112" customWidth="1"/>
    <col min="9479" max="9479" width="5.42578125" style="112" customWidth="1"/>
    <col min="9480" max="9487" width="9" style="112" customWidth="1"/>
    <col min="9488" max="9721" width="9.140625" style="112" customWidth="1"/>
    <col min="9722" max="9722" width="11.5703125" style="112" customWidth="1"/>
    <col min="9723" max="9728" width="9.7109375" style="112"/>
    <col min="9729" max="9729" width="10.140625" style="112" customWidth="1"/>
    <col min="9730" max="9730" width="119.140625" style="112" customWidth="1"/>
    <col min="9731" max="9734" width="9" style="112" customWidth="1"/>
    <col min="9735" max="9735" width="5.42578125" style="112" customWidth="1"/>
    <col min="9736" max="9743" width="9" style="112" customWidth="1"/>
    <col min="9744" max="9977" width="9.140625" style="112" customWidth="1"/>
    <col min="9978" max="9978" width="11.5703125" style="112" customWidth="1"/>
    <col min="9979" max="9984" width="9.7109375" style="112"/>
    <col min="9985" max="9985" width="10.140625" style="112" customWidth="1"/>
    <col min="9986" max="9986" width="119.140625" style="112" customWidth="1"/>
    <col min="9987" max="9990" width="9" style="112" customWidth="1"/>
    <col min="9991" max="9991" width="5.42578125" style="112" customWidth="1"/>
    <col min="9992" max="9999" width="9" style="112" customWidth="1"/>
    <col min="10000" max="10233" width="9.140625" style="112" customWidth="1"/>
    <col min="10234" max="10234" width="11.5703125" style="112" customWidth="1"/>
    <col min="10235" max="10240" width="9.7109375" style="112"/>
    <col min="10241" max="10241" width="10.140625" style="112" customWidth="1"/>
    <col min="10242" max="10242" width="119.140625" style="112" customWidth="1"/>
    <col min="10243" max="10246" width="9" style="112" customWidth="1"/>
    <col min="10247" max="10247" width="5.42578125" style="112" customWidth="1"/>
    <col min="10248" max="10255" width="9" style="112" customWidth="1"/>
    <col min="10256" max="10489" width="9.140625" style="112" customWidth="1"/>
    <col min="10490" max="10490" width="11.5703125" style="112" customWidth="1"/>
    <col min="10491" max="10496" width="9.7109375" style="112"/>
    <col min="10497" max="10497" width="10.140625" style="112" customWidth="1"/>
    <col min="10498" max="10498" width="119.140625" style="112" customWidth="1"/>
    <col min="10499" max="10502" width="9" style="112" customWidth="1"/>
    <col min="10503" max="10503" width="5.42578125" style="112" customWidth="1"/>
    <col min="10504" max="10511" width="9" style="112" customWidth="1"/>
    <col min="10512" max="10745" width="9.140625" style="112" customWidth="1"/>
    <col min="10746" max="10746" width="11.5703125" style="112" customWidth="1"/>
    <col min="10747" max="10752" width="9.7109375" style="112"/>
    <col min="10753" max="10753" width="10.140625" style="112" customWidth="1"/>
    <col min="10754" max="10754" width="119.140625" style="112" customWidth="1"/>
    <col min="10755" max="10758" width="9" style="112" customWidth="1"/>
    <col min="10759" max="10759" width="5.42578125" style="112" customWidth="1"/>
    <col min="10760" max="10767" width="9" style="112" customWidth="1"/>
    <col min="10768" max="11001" width="9.140625" style="112" customWidth="1"/>
    <col min="11002" max="11002" width="11.5703125" style="112" customWidth="1"/>
    <col min="11003" max="11008" width="9.7109375" style="112"/>
    <col min="11009" max="11009" width="10.140625" style="112" customWidth="1"/>
    <col min="11010" max="11010" width="119.140625" style="112" customWidth="1"/>
    <col min="11011" max="11014" width="9" style="112" customWidth="1"/>
    <col min="11015" max="11015" width="5.42578125" style="112" customWidth="1"/>
    <col min="11016" max="11023" width="9" style="112" customWidth="1"/>
    <col min="11024" max="11257" width="9.140625" style="112" customWidth="1"/>
    <col min="11258" max="11258" width="11.5703125" style="112" customWidth="1"/>
    <col min="11259" max="11264" width="9.7109375" style="112"/>
    <col min="11265" max="11265" width="10.140625" style="112" customWidth="1"/>
    <col min="11266" max="11266" width="119.140625" style="112" customWidth="1"/>
    <col min="11267" max="11270" width="9" style="112" customWidth="1"/>
    <col min="11271" max="11271" width="5.42578125" style="112" customWidth="1"/>
    <col min="11272" max="11279" width="9" style="112" customWidth="1"/>
    <col min="11280" max="11513" width="9.140625" style="112" customWidth="1"/>
    <col min="11514" max="11514" width="11.5703125" style="112" customWidth="1"/>
    <col min="11515" max="11520" width="9.7109375" style="112"/>
    <col min="11521" max="11521" width="10.140625" style="112" customWidth="1"/>
    <col min="11522" max="11522" width="119.140625" style="112" customWidth="1"/>
    <col min="11523" max="11526" width="9" style="112" customWidth="1"/>
    <col min="11527" max="11527" width="5.42578125" style="112" customWidth="1"/>
    <col min="11528" max="11535" width="9" style="112" customWidth="1"/>
    <col min="11536" max="11769" width="9.140625" style="112" customWidth="1"/>
    <col min="11770" max="11770" width="11.5703125" style="112" customWidth="1"/>
    <col min="11771" max="11776" width="9.7109375" style="112"/>
    <col min="11777" max="11777" width="10.140625" style="112" customWidth="1"/>
    <col min="11778" max="11778" width="119.140625" style="112" customWidth="1"/>
    <col min="11779" max="11782" width="9" style="112" customWidth="1"/>
    <col min="11783" max="11783" width="5.42578125" style="112" customWidth="1"/>
    <col min="11784" max="11791" width="9" style="112" customWidth="1"/>
    <col min="11792" max="12025" width="9.140625" style="112" customWidth="1"/>
    <col min="12026" max="12026" width="11.5703125" style="112" customWidth="1"/>
    <col min="12027" max="12032" width="9.7109375" style="112"/>
    <col min="12033" max="12033" width="10.140625" style="112" customWidth="1"/>
    <col min="12034" max="12034" width="119.140625" style="112" customWidth="1"/>
    <col min="12035" max="12038" width="9" style="112" customWidth="1"/>
    <col min="12039" max="12039" width="5.42578125" style="112" customWidth="1"/>
    <col min="12040" max="12047" width="9" style="112" customWidth="1"/>
    <col min="12048" max="12281" width="9.140625" style="112" customWidth="1"/>
    <col min="12282" max="12282" width="11.5703125" style="112" customWidth="1"/>
    <col min="12283" max="12288" width="9.7109375" style="112"/>
    <col min="12289" max="12289" width="10.140625" style="112" customWidth="1"/>
    <col min="12290" max="12290" width="119.140625" style="112" customWidth="1"/>
    <col min="12291" max="12294" width="9" style="112" customWidth="1"/>
    <col min="12295" max="12295" width="5.42578125" style="112" customWidth="1"/>
    <col min="12296" max="12303" width="9" style="112" customWidth="1"/>
    <col min="12304" max="12537" width="9.140625" style="112" customWidth="1"/>
    <col min="12538" max="12538" width="11.5703125" style="112" customWidth="1"/>
    <col min="12539" max="12544" width="9.7109375" style="112"/>
    <col min="12545" max="12545" width="10.140625" style="112" customWidth="1"/>
    <col min="12546" max="12546" width="119.140625" style="112" customWidth="1"/>
    <col min="12547" max="12550" width="9" style="112" customWidth="1"/>
    <col min="12551" max="12551" width="5.42578125" style="112" customWidth="1"/>
    <col min="12552" max="12559" width="9" style="112" customWidth="1"/>
    <col min="12560" max="12793" width="9.140625" style="112" customWidth="1"/>
    <col min="12794" max="12794" width="11.5703125" style="112" customWidth="1"/>
    <col min="12795" max="12800" width="9.7109375" style="112"/>
    <col min="12801" max="12801" width="10.140625" style="112" customWidth="1"/>
    <col min="12802" max="12802" width="119.140625" style="112" customWidth="1"/>
    <col min="12803" max="12806" width="9" style="112" customWidth="1"/>
    <col min="12807" max="12807" width="5.42578125" style="112" customWidth="1"/>
    <col min="12808" max="12815" width="9" style="112" customWidth="1"/>
    <col min="12816" max="13049" width="9.140625" style="112" customWidth="1"/>
    <col min="13050" max="13050" width="11.5703125" style="112" customWidth="1"/>
    <col min="13051" max="13056" width="9.7109375" style="112"/>
    <col min="13057" max="13057" width="10.140625" style="112" customWidth="1"/>
    <col min="13058" max="13058" width="119.140625" style="112" customWidth="1"/>
    <col min="13059" max="13062" width="9" style="112" customWidth="1"/>
    <col min="13063" max="13063" width="5.42578125" style="112" customWidth="1"/>
    <col min="13064" max="13071" width="9" style="112" customWidth="1"/>
    <col min="13072" max="13305" width="9.140625" style="112" customWidth="1"/>
    <col min="13306" max="13306" width="11.5703125" style="112" customWidth="1"/>
    <col min="13307" max="13312" width="9.7109375" style="112"/>
    <col min="13313" max="13313" width="10.140625" style="112" customWidth="1"/>
    <col min="13314" max="13314" width="119.140625" style="112" customWidth="1"/>
    <col min="13315" max="13318" width="9" style="112" customWidth="1"/>
    <col min="13319" max="13319" width="5.42578125" style="112" customWidth="1"/>
    <col min="13320" max="13327" width="9" style="112" customWidth="1"/>
    <col min="13328" max="13561" width="9.140625" style="112" customWidth="1"/>
    <col min="13562" max="13562" width="11.5703125" style="112" customWidth="1"/>
    <col min="13563" max="13568" width="9.7109375" style="112"/>
    <col min="13569" max="13569" width="10.140625" style="112" customWidth="1"/>
    <col min="13570" max="13570" width="119.140625" style="112" customWidth="1"/>
    <col min="13571" max="13574" width="9" style="112" customWidth="1"/>
    <col min="13575" max="13575" width="5.42578125" style="112" customWidth="1"/>
    <col min="13576" max="13583" width="9" style="112" customWidth="1"/>
    <col min="13584" max="13817" width="9.140625" style="112" customWidth="1"/>
    <col min="13818" max="13818" width="11.5703125" style="112" customWidth="1"/>
    <col min="13819" max="13824" width="9.7109375" style="112"/>
    <col min="13825" max="13825" width="10.140625" style="112" customWidth="1"/>
    <col min="13826" max="13826" width="119.140625" style="112" customWidth="1"/>
    <col min="13827" max="13830" width="9" style="112" customWidth="1"/>
    <col min="13831" max="13831" width="5.42578125" style="112" customWidth="1"/>
    <col min="13832" max="13839" width="9" style="112" customWidth="1"/>
    <col min="13840" max="14073" width="9.140625" style="112" customWidth="1"/>
    <col min="14074" max="14074" width="11.5703125" style="112" customWidth="1"/>
    <col min="14075" max="14080" width="9.7109375" style="112"/>
    <col min="14081" max="14081" width="10.140625" style="112" customWidth="1"/>
    <col min="14082" max="14082" width="119.140625" style="112" customWidth="1"/>
    <col min="14083" max="14086" width="9" style="112" customWidth="1"/>
    <col min="14087" max="14087" width="5.42578125" style="112" customWidth="1"/>
    <col min="14088" max="14095" width="9" style="112" customWidth="1"/>
    <col min="14096" max="14329" width="9.140625" style="112" customWidth="1"/>
    <col min="14330" max="14330" width="11.5703125" style="112" customWidth="1"/>
    <col min="14331" max="14336" width="9.7109375" style="112"/>
    <col min="14337" max="14337" width="10.140625" style="112" customWidth="1"/>
    <col min="14338" max="14338" width="119.140625" style="112" customWidth="1"/>
    <col min="14339" max="14342" width="9" style="112" customWidth="1"/>
    <col min="14343" max="14343" width="5.42578125" style="112" customWidth="1"/>
    <col min="14344" max="14351" width="9" style="112" customWidth="1"/>
    <col min="14352" max="14585" width="9.140625" style="112" customWidth="1"/>
    <col min="14586" max="14586" width="11.5703125" style="112" customWidth="1"/>
    <col min="14587" max="14592" width="9.7109375" style="112"/>
    <col min="14593" max="14593" width="10.140625" style="112" customWidth="1"/>
    <col min="14594" max="14594" width="119.140625" style="112" customWidth="1"/>
    <col min="14595" max="14598" width="9" style="112" customWidth="1"/>
    <col min="14599" max="14599" width="5.42578125" style="112" customWidth="1"/>
    <col min="14600" max="14607" width="9" style="112" customWidth="1"/>
    <col min="14608" max="14841" width="9.140625" style="112" customWidth="1"/>
    <col min="14842" max="14842" width="11.5703125" style="112" customWidth="1"/>
    <col min="14843" max="14848" width="9.7109375" style="112"/>
    <col min="14849" max="14849" width="10.140625" style="112" customWidth="1"/>
    <col min="14850" max="14850" width="119.140625" style="112" customWidth="1"/>
    <col min="14851" max="14854" width="9" style="112" customWidth="1"/>
    <col min="14855" max="14855" width="5.42578125" style="112" customWidth="1"/>
    <col min="14856" max="14863" width="9" style="112" customWidth="1"/>
    <col min="14864" max="15097" width="9.140625" style="112" customWidth="1"/>
    <col min="15098" max="15098" width="11.5703125" style="112" customWidth="1"/>
    <col min="15099" max="15104" width="9.7109375" style="112"/>
    <col min="15105" max="15105" width="10.140625" style="112" customWidth="1"/>
    <col min="15106" max="15106" width="119.140625" style="112" customWidth="1"/>
    <col min="15107" max="15110" width="9" style="112" customWidth="1"/>
    <col min="15111" max="15111" width="5.42578125" style="112" customWidth="1"/>
    <col min="15112" max="15119" width="9" style="112" customWidth="1"/>
    <col min="15120" max="15353" width="9.140625" style="112" customWidth="1"/>
    <col min="15354" max="15354" width="11.5703125" style="112" customWidth="1"/>
    <col min="15355" max="15360" width="9.7109375" style="112"/>
    <col min="15361" max="15361" width="10.140625" style="112" customWidth="1"/>
    <col min="15362" max="15362" width="119.140625" style="112" customWidth="1"/>
    <col min="15363" max="15366" width="9" style="112" customWidth="1"/>
    <col min="15367" max="15367" width="5.42578125" style="112" customWidth="1"/>
    <col min="15368" max="15375" width="9" style="112" customWidth="1"/>
    <col min="15376" max="15609" width="9.140625" style="112" customWidth="1"/>
    <col min="15610" max="15610" width="11.5703125" style="112" customWidth="1"/>
    <col min="15611" max="15616" width="9.7109375" style="112"/>
    <col min="15617" max="15617" width="10.140625" style="112" customWidth="1"/>
    <col min="15618" max="15618" width="119.140625" style="112" customWidth="1"/>
    <col min="15619" max="15622" width="9" style="112" customWidth="1"/>
    <col min="15623" max="15623" width="5.42578125" style="112" customWidth="1"/>
    <col min="15624" max="15631" width="9" style="112" customWidth="1"/>
    <col min="15632" max="15865" width="9.140625" style="112" customWidth="1"/>
    <col min="15866" max="15866" width="11.5703125" style="112" customWidth="1"/>
    <col min="15867" max="15872" width="9.7109375" style="112"/>
    <col min="15873" max="15873" width="10.140625" style="112" customWidth="1"/>
    <col min="15874" max="15874" width="119.140625" style="112" customWidth="1"/>
    <col min="15875" max="15878" width="9" style="112" customWidth="1"/>
    <col min="15879" max="15879" width="5.42578125" style="112" customWidth="1"/>
    <col min="15880" max="15887" width="9" style="112" customWidth="1"/>
    <col min="15888" max="16121" width="9.140625" style="112" customWidth="1"/>
    <col min="16122" max="16122" width="11.5703125" style="112" customWidth="1"/>
    <col min="16123" max="16128" width="9.7109375" style="112"/>
    <col min="16129" max="16129" width="10.140625" style="112" customWidth="1"/>
    <col min="16130" max="16130" width="119.140625" style="112" customWidth="1"/>
    <col min="16131" max="16134" width="9" style="112" customWidth="1"/>
    <col min="16135" max="16135" width="5.42578125" style="112" customWidth="1"/>
    <col min="16136" max="16143" width="9" style="112" customWidth="1"/>
    <col min="16144" max="16377" width="9.140625" style="112" customWidth="1"/>
    <col min="16378" max="16378" width="11.5703125" style="112" customWidth="1"/>
    <col min="16379" max="16384" width="9.7109375" style="112"/>
  </cols>
  <sheetData>
    <row r="1" spans="1:19" ht="15.75" customHeight="1">
      <c r="A1" s="641" t="s">
        <v>0</v>
      </c>
      <c r="B1" s="641"/>
      <c r="C1" s="641"/>
      <c r="D1" s="461"/>
      <c r="E1" s="461"/>
      <c r="F1" s="461"/>
      <c r="G1" s="461"/>
      <c r="H1" s="461"/>
      <c r="I1" s="461"/>
      <c r="J1" s="461"/>
      <c r="K1" s="461"/>
      <c r="L1" s="461"/>
      <c r="M1" s="461"/>
      <c r="N1" s="461"/>
      <c r="O1" s="461"/>
    </row>
    <row r="2" spans="1:19" ht="15.75" customHeight="1">
      <c r="A2" s="641" t="s">
        <v>444</v>
      </c>
      <c r="B2" s="641"/>
      <c r="C2" s="641"/>
      <c r="D2" s="461"/>
      <c r="E2" s="461"/>
      <c r="F2" s="461"/>
      <c r="G2" s="461"/>
      <c r="H2" s="461"/>
      <c r="I2" s="461"/>
      <c r="J2" s="461"/>
      <c r="K2" s="461"/>
      <c r="L2" s="461"/>
      <c r="M2" s="461"/>
      <c r="N2" s="461"/>
      <c r="O2" s="461"/>
    </row>
    <row r="3" spans="1:19" ht="51" customHeight="1">
      <c r="A3" s="416" t="s">
        <v>1</v>
      </c>
      <c r="B3" s="643" t="s">
        <v>719</v>
      </c>
      <c r="C3" s="643"/>
      <c r="D3" s="462"/>
      <c r="E3" s="462"/>
      <c r="F3" s="462"/>
      <c r="G3" s="462"/>
      <c r="H3" s="462"/>
      <c r="I3" s="462"/>
      <c r="J3" s="462"/>
      <c r="K3" s="462"/>
      <c r="L3" s="462"/>
      <c r="M3" s="462"/>
      <c r="N3" s="462"/>
      <c r="O3" s="462"/>
    </row>
    <row r="4" spans="1:19">
      <c r="A4" s="416" t="s">
        <v>181</v>
      </c>
      <c r="B4" s="644" t="s">
        <v>591</v>
      </c>
      <c r="C4" s="644"/>
      <c r="D4" s="462"/>
      <c r="E4" s="462"/>
      <c r="F4" s="462"/>
      <c r="G4" s="462"/>
      <c r="H4" s="462"/>
      <c r="I4" s="462"/>
      <c r="J4" s="462"/>
      <c r="K4" s="462"/>
      <c r="L4" s="462"/>
      <c r="M4" s="462"/>
      <c r="N4" s="462"/>
      <c r="O4" s="462"/>
      <c r="P4" s="114"/>
      <c r="Q4" s="114"/>
      <c r="R4" s="114"/>
      <c r="S4" s="114"/>
    </row>
    <row r="5" spans="1:19">
      <c r="A5" s="416" t="s">
        <v>3</v>
      </c>
      <c r="B5" s="644" t="s">
        <v>590</v>
      </c>
      <c r="C5" s="644"/>
      <c r="D5" s="462"/>
      <c r="E5" s="462"/>
      <c r="F5" s="462"/>
      <c r="G5" s="462"/>
      <c r="H5" s="462"/>
      <c r="I5" s="462"/>
      <c r="J5" s="462"/>
      <c r="K5" s="462"/>
      <c r="L5" s="462"/>
      <c r="M5" s="462"/>
      <c r="N5" s="462"/>
      <c r="O5" s="462"/>
    </row>
    <row r="6" spans="1:19" ht="27.75" customHeight="1">
      <c r="A6" s="416" t="s">
        <v>5</v>
      </c>
      <c r="B6" s="644" t="s">
        <v>592</v>
      </c>
      <c r="C6" s="644"/>
      <c r="D6" s="462"/>
      <c r="E6" s="462"/>
      <c r="F6" s="462"/>
      <c r="G6" s="462"/>
      <c r="H6" s="462"/>
      <c r="I6" s="462"/>
      <c r="J6" s="462"/>
      <c r="K6" s="462"/>
      <c r="L6" s="462"/>
      <c r="M6" s="462"/>
      <c r="N6" s="462"/>
      <c r="O6" s="462"/>
    </row>
    <row r="7" spans="1:19" ht="27.75" customHeight="1">
      <c r="A7" s="416" t="s">
        <v>222</v>
      </c>
      <c r="B7" s="644" t="s">
        <v>589</v>
      </c>
      <c r="C7" s="644"/>
      <c r="D7" s="462"/>
      <c r="E7" s="462"/>
      <c r="F7" s="462"/>
      <c r="G7" s="462"/>
      <c r="H7" s="462"/>
      <c r="I7" s="462"/>
      <c r="J7" s="462"/>
      <c r="K7" s="462"/>
      <c r="L7" s="462"/>
      <c r="M7" s="462"/>
      <c r="N7" s="462"/>
      <c r="O7" s="462"/>
    </row>
    <row r="8" spans="1:19" ht="16.5" customHeight="1">
      <c r="A8" s="416" t="s">
        <v>223</v>
      </c>
      <c r="B8" s="644" t="s">
        <v>588</v>
      </c>
      <c r="C8" s="644"/>
      <c r="D8" s="462"/>
      <c r="E8" s="462"/>
      <c r="F8" s="462"/>
      <c r="G8" s="462"/>
      <c r="H8" s="462"/>
      <c r="I8" s="462"/>
      <c r="J8" s="462"/>
      <c r="K8" s="462"/>
      <c r="L8" s="462"/>
      <c r="M8" s="462"/>
      <c r="N8" s="462"/>
      <c r="O8" s="462"/>
    </row>
    <row r="9" spans="1:19" ht="15.95" customHeight="1">
      <c r="A9" s="416" t="s">
        <v>9</v>
      </c>
      <c r="B9" s="644" t="s">
        <v>445</v>
      </c>
      <c r="C9" s="644"/>
      <c r="D9" s="463"/>
      <c r="E9" s="463"/>
      <c r="F9" s="463"/>
      <c r="G9" s="463"/>
      <c r="H9" s="463"/>
      <c r="I9" s="463"/>
      <c r="J9" s="463"/>
      <c r="K9" s="463"/>
      <c r="L9" s="463"/>
      <c r="M9" s="463"/>
      <c r="N9" s="463"/>
      <c r="O9" s="463"/>
    </row>
    <row r="10" spans="1:19" ht="15.95" customHeight="1">
      <c r="A10" s="416" t="s">
        <v>11</v>
      </c>
      <c r="B10" s="644" t="s">
        <v>445</v>
      </c>
      <c r="C10" s="644"/>
      <c r="D10" s="463"/>
      <c r="E10" s="463"/>
      <c r="F10" s="463"/>
      <c r="G10" s="463"/>
      <c r="H10" s="463"/>
      <c r="I10" s="463"/>
      <c r="J10" s="463"/>
      <c r="K10" s="463"/>
      <c r="L10" s="463"/>
      <c r="M10" s="463"/>
      <c r="N10" s="463"/>
      <c r="O10" s="463"/>
    </row>
    <row r="11" spans="1:19" ht="15.95" customHeight="1">
      <c r="A11" s="417" t="s">
        <v>13</v>
      </c>
      <c r="B11" s="644" t="s">
        <v>445</v>
      </c>
      <c r="C11" s="644"/>
      <c r="D11" s="463"/>
      <c r="E11" s="463"/>
      <c r="F11" s="463"/>
      <c r="G11" s="463"/>
      <c r="H11" s="463"/>
      <c r="I11" s="463"/>
      <c r="J11" s="463"/>
      <c r="K11" s="463"/>
      <c r="L11" s="463"/>
      <c r="M11" s="463"/>
      <c r="N11" s="463"/>
      <c r="O11" s="463"/>
    </row>
    <row r="12" spans="1:19" ht="15.95" customHeight="1">
      <c r="A12" s="417" t="s">
        <v>15</v>
      </c>
      <c r="B12" s="644" t="s">
        <v>445</v>
      </c>
      <c r="C12" s="644"/>
      <c r="D12" s="463"/>
      <c r="E12" s="463"/>
      <c r="F12" s="463"/>
      <c r="G12" s="463"/>
      <c r="H12" s="463"/>
      <c r="I12" s="463"/>
      <c r="J12" s="463"/>
      <c r="K12" s="463"/>
      <c r="L12" s="463"/>
      <c r="M12" s="463"/>
      <c r="N12" s="463"/>
      <c r="O12" s="463"/>
    </row>
    <row r="13" spans="1:19" ht="15.95" customHeight="1">
      <c r="A13" s="417" t="s">
        <v>17</v>
      </c>
      <c r="B13" s="644" t="s">
        <v>445</v>
      </c>
      <c r="C13" s="644"/>
      <c r="D13" s="463"/>
      <c r="E13" s="463"/>
      <c r="F13" s="463"/>
      <c r="G13" s="463"/>
      <c r="H13" s="463"/>
      <c r="I13" s="463"/>
      <c r="J13" s="463"/>
      <c r="K13" s="463"/>
      <c r="L13" s="463"/>
      <c r="M13" s="463"/>
      <c r="N13" s="463"/>
      <c r="O13" s="463"/>
    </row>
    <row r="14" spans="1:19" ht="15.95" customHeight="1">
      <c r="A14" s="417" t="s">
        <v>19</v>
      </c>
      <c r="B14" s="644" t="s">
        <v>445</v>
      </c>
      <c r="C14" s="644"/>
      <c r="D14" s="463"/>
      <c r="E14" s="463"/>
      <c r="F14" s="463"/>
      <c r="G14" s="463"/>
      <c r="H14" s="463"/>
      <c r="I14" s="463"/>
      <c r="J14" s="463"/>
      <c r="K14" s="463"/>
      <c r="L14" s="463"/>
      <c r="M14" s="463"/>
      <c r="N14" s="463"/>
      <c r="O14" s="463"/>
    </row>
    <row r="15" spans="1:19" ht="15.95" customHeight="1">
      <c r="A15" s="417" t="s">
        <v>21</v>
      </c>
      <c r="B15" s="644" t="s">
        <v>445</v>
      </c>
      <c r="C15" s="644"/>
      <c r="D15" s="463"/>
      <c r="E15" s="463"/>
      <c r="F15" s="463"/>
      <c r="G15" s="463"/>
      <c r="H15" s="463"/>
      <c r="I15" s="463"/>
      <c r="J15" s="463"/>
      <c r="K15" s="463"/>
      <c r="L15" s="463"/>
      <c r="M15" s="463"/>
      <c r="N15" s="463"/>
      <c r="O15" s="463"/>
    </row>
    <row r="16" spans="1:19" ht="15.95" customHeight="1">
      <c r="A16" s="417" t="s">
        <v>23</v>
      </c>
      <c r="B16" s="644" t="s">
        <v>445</v>
      </c>
      <c r="C16" s="644"/>
      <c r="D16" s="463"/>
      <c r="E16" s="463"/>
      <c r="F16" s="463"/>
      <c r="G16" s="463"/>
      <c r="H16" s="463"/>
      <c r="I16" s="463"/>
      <c r="J16" s="463"/>
      <c r="K16" s="463"/>
      <c r="L16" s="463"/>
      <c r="M16" s="463"/>
      <c r="N16" s="463"/>
      <c r="O16" s="463"/>
    </row>
    <row r="17" spans="1:15" ht="15.95" customHeight="1">
      <c r="A17" s="417" t="s">
        <v>370</v>
      </c>
      <c r="B17" s="644" t="s">
        <v>445</v>
      </c>
      <c r="C17" s="644"/>
      <c r="D17" s="463"/>
      <c r="E17" s="463"/>
      <c r="F17" s="463"/>
      <c r="G17" s="463"/>
      <c r="H17" s="463"/>
      <c r="I17" s="463"/>
      <c r="J17" s="463"/>
      <c r="K17" s="463"/>
      <c r="L17" s="463"/>
      <c r="M17" s="463"/>
      <c r="N17" s="463"/>
      <c r="O17" s="463"/>
    </row>
    <row r="18" spans="1:15">
      <c r="A18" s="417" t="s">
        <v>25</v>
      </c>
      <c r="B18" s="644" t="s">
        <v>588</v>
      </c>
      <c r="C18" s="644"/>
      <c r="D18" s="462"/>
      <c r="E18" s="462"/>
      <c r="F18" s="462"/>
      <c r="G18" s="462"/>
      <c r="H18" s="462"/>
      <c r="I18" s="462"/>
      <c r="J18" s="462"/>
      <c r="K18" s="462"/>
      <c r="L18" s="462"/>
      <c r="M18" s="462"/>
      <c r="N18" s="462"/>
      <c r="O18" s="462"/>
    </row>
    <row r="19" spans="1:15" ht="15" customHeight="1">
      <c r="A19" s="417" t="s">
        <v>27</v>
      </c>
      <c r="B19" s="644" t="s">
        <v>588</v>
      </c>
      <c r="C19" s="644"/>
      <c r="D19" s="462"/>
      <c r="E19" s="462"/>
      <c r="F19" s="462"/>
      <c r="G19" s="462"/>
      <c r="H19" s="462"/>
      <c r="I19" s="462"/>
      <c r="J19" s="462"/>
      <c r="K19" s="462"/>
      <c r="L19" s="462"/>
      <c r="M19" s="462"/>
      <c r="N19" s="462"/>
      <c r="O19" s="462"/>
    </row>
    <row r="20" spans="1:15" ht="15" customHeight="1">
      <c r="A20" s="417" t="s">
        <v>598</v>
      </c>
      <c r="B20" s="644" t="s">
        <v>629</v>
      </c>
      <c r="C20" s="644"/>
      <c r="D20" s="462"/>
      <c r="E20" s="462"/>
      <c r="F20" s="462"/>
      <c r="G20" s="462"/>
      <c r="H20" s="462"/>
      <c r="I20" s="462"/>
      <c r="J20" s="462"/>
      <c r="K20" s="462"/>
      <c r="L20" s="462"/>
      <c r="M20" s="462"/>
      <c r="N20" s="462"/>
      <c r="O20" s="462"/>
    </row>
    <row r="21" spans="1:15">
      <c r="A21" s="417" t="s">
        <v>28</v>
      </c>
      <c r="B21" s="644" t="s">
        <v>446</v>
      </c>
      <c r="C21" s="644"/>
      <c r="D21" s="464"/>
      <c r="E21" s="464"/>
      <c r="F21" s="464"/>
      <c r="G21" s="464"/>
      <c r="H21" s="464"/>
      <c r="I21" s="464"/>
      <c r="J21" s="464"/>
      <c r="K21" s="464"/>
      <c r="L21" s="464"/>
      <c r="M21" s="464"/>
      <c r="N21" s="464"/>
      <c r="O21" s="464"/>
    </row>
    <row r="22" spans="1:15">
      <c r="A22" s="417" t="s">
        <v>29</v>
      </c>
      <c r="B22" s="644" t="s">
        <v>447</v>
      </c>
      <c r="C22" s="644"/>
      <c r="D22" s="464"/>
      <c r="E22" s="464"/>
      <c r="F22" s="464"/>
      <c r="G22" s="464"/>
      <c r="H22" s="464"/>
      <c r="I22" s="464"/>
      <c r="J22" s="464"/>
      <c r="K22" s="464"/>
      <c r="L22" s="464"/>
      <c r="M22" s="464"/>
      <c r="N22" s="464"/>
      <c r="O22" s="464"/>
    </row>
    <row r="23" spans="1:15" ht="15" customHeight="1">
      <c r="A23" s="417" t="s">
        <v>31</v>
      </c>
      <c r="B23" s="644" t="s">
        <v>448</v>
      </c>
      <c r="C23" s="644"/>
      <c r="D23" s="464"/>
      <c r="E23" s="464"/>
      <c r="F23" s="464"/>
      <c r="G23" s="464"/>
      <c r="H23" s="464"/>
      <c r="I23" s="464"/>
      <c r="J23" s="464"/>
      <c r="K23" s="464"/>
      <c r="L23" s="464"/>
      <c r="M23" s="464"/>
      <c r="N23" s="464"/>
      <c r="O23" s="464"/>
    </row>
    <row r="24" spans="1:15">
      <c r="B24" s="411"/>
      <c r="C24" s="411"/>
      <c r="D24" s="411"/>
      <c r="E24" s="411"/>
      <c r="F24" s="411"/>
      <c r="G24" s="411"/>
      <c r="H24" s="410"/>
      <c r="I24" s="410"/>
      <c r="J24" s="410"/>
      <c r="K24" s="410"/>
      <c r="L24" s="410"/>
      <c r="M24" s="410"/>
      <c r="N24" s="410"/>
      <c r="O24" s="410"/>
    </row>
  </sheetData>
  <mergeCells count="23">
    <mergeCell ref="B21:C21"/>
    <mergeCell ref="B22:C22"/>
    <mergeCell ref="B23:C23"/>
    <mergeCell ref="B16:C16"/>
    <mergeCell ref="B17:C17"/>
    <mergeCell ref="B18:C18"/>
    <mergeCell ref="B19:C19"/>
    <mergeCell ref="B20:C20"/>
    <mergeCell ref="B11:C11"/>
    <mergeCell ref="B12:C12"/>
    <mergeCell ref="B13:C13"/>
    <mergeCell ref="B14:C14"/>
    <mergeCell ref="B15:C15"/>
    <mergeCell ref="B6:C6"/>
    <mergeCell ref="B7:C7"/>
    <mergeCell ref="B8:C8"/>
    <mergeCell ref="B9:C9"/>
    <mergeCell ref="B10:C10"/>
    <mergeCell ref="A1:C1"/>
    <mergeCell ref="A2:C2"/>
    <mergeCell ref="B3:C3"/>
    <mergeCell ref="B4:C4"/>
    <mergeCell ref="B5:C5"/>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5"/>
  <cols>
    <col min="1" max="1" width="3" style="112" bestFit="1" customWidth="1"/>
    <col min="2" max="9" width="9.7109375" style="112" customWidth="1"/>
    <col min="10" max="14" width="9.140625" style="112"/>
    <col min="15" max="15" width="9.5703125" style="112" customWidth="1"/>
    <col min="16" max="256" width="9.140625" style="112"/>
    <col min="257" max="257" width="3" style="112" bestFit="1" customWidth="1"/>
    <col min="258" max="265" width="9.7109375" style="112" customWidth="1"/>
    <col min="266" max="512" width="9.140625" style="112"/>
    <col min="513" max="513" width="3" style="112" bestFit="1" customWidth="1"/>
    <col min="514" max="521" width="9.7109375" style="112" customWidth="1"/>
    <col min="522" max="768" width="9.140625" style="112"/>
    <col min="769" max="769" width="3" style="112" bestFit="1" customWidth="1"/>
    <col min="770" max="777" width="9.7109375" style="112" customWidth="1"/>
    <col min="778" max="1024" width="9.140625" style="112"/>
    <col min="1025" max="1025" width="3" style="112" bestFit="1" customWidth="1"/>
    <col min="1026" max="1033" width="9.7109375" style="112" customWidth="1"/>
    <col min="1034" max="1280" width="9.140625" style="112"/>
    <col min="1281" max="1281" width="3" style="112" bestFit="1" customWidth="1"/>
    <col min="1282" max="1289" width="9.7109375" style="112" customWidth="1"/>
    <col min="1290" max="1536" width="9.140625" style="112"/>
    <col min="1537" max="1537" width="3" style="112" bestFit="1" customWidth="1"/>
    <col min="1538" max="1545" width="9.7109375" style="112" customWidth="1"/>
    <col min="1546" max="1792" width="9.140625" style="112"/>
    <col min="1793" max="1793" width="3" style="112" bestFit="1" customWidth="1"/>
    <col min="1794" max="1801" width="9.7109375" style="112" customWidth="1"/>
    <col min="1802" max="2048" width="9.140625" style="112"/>
    <col min="2049" max="2049" width="3" style="112" bestFit="1" customWidth="1"/>
    <col min="2050" max="2057" width="9.7109375" style="112" customWidth="1"/>
    <col min="2058" max="2304" width="9.140625" style="112"/>
    <col min="2305" max="2305" width="3" style="112" bestFit="1" customWidth="1"/>
    <col min="2306" max="2313" width="9.7109375" style="112" customWidth="1"/>
    <col min="2314" max="2560" width="9.140625" style="112"/>
    <col min="2561" max="2561" width="3" style="112" bestFit="1" customWidth="1"/>
    <col min="2562" max="2569" width="9.7109375" style="112" customWidth="1"/>
    <col min="2570" max="2816" width="9.140625" style="112"/>
    <col min="2817" max="2817" width="3" style="112" bestFit="1" customWidth="1"/>
    <col min="2818" max="2825" width="9.7109375" style="112" customWidth="1"/>
    <col min="2826" max="3072" width="9.140625" style="112"/>
    <col min="3073" max="3073" width="3" style="112" bestFit="1" customWidth="1"/>
    <col min="3074" max="3081" width="9.7109375" style="112" customWidth="1"/>
    <col min="3082" max="3328" width="9.140625" style="112"/>
    <col min="3329" max="3329" width="3" style="112" bestFit="1" customWidth="1"/>
    <col min="3330" max="3337" width="9.7109375" style="112" customWidth="1"/>
    <col min="3338" max="3584" width="9.140625" style="112"/>
    <col min="3585" max="3585" width="3" style="112" bestFit="1" customWidth="1"/>
    <col min="3586" max="3593" width="9.7109375" style="112" customWidth="1"/>
    <col min="3594" max="3840" width="9.140625" style="112"/>
    <col min="3841" max="3841" width="3" style="112" bestFit="1" customWidth="1"/>
    <col min="3842" max="3849" width="9.7109375" style="112" customWidth="1"/>
    <col min="3850" max="4096" width="9.140625" style="112"/>
    <col min="4097" max="4097" width="3" style="112" bestFit="1" customWidth="1"/>
    <col min="4098" max="4105" width="9.7109375" style="112" customWidth="1"/>
    <col min="4106" max="4352" width="9.140625" style="112"/>
    <col min="4353" max="4353" width="3" style="112" bestFit="1" customWidth="1"/>
    <col min="4354" max="4361" width="9.7109375" style="112" customWidth="1"/>
    <col min="4362" max="4608" width="9.140625" style="112"/>
    <col min="4609" max="4609" width="3" style="112" bestFit="1" customWidth="1"/>
    <col min="4610" max="4617" width="9.7109375" style="112" customWidth="1"/>
    <col min="4618" max="4864" width="9.140625" style="112"/>
    <col min="4865" max="4865" width="3" style="112" bestFit="1" customWidth="1"/>
    <col min="4866" max="4873" width="9.7109375" style="112" customWidth="1"/>
    <col min="4874" max="5120" width="9.140625" style="112"/>
    <col min="5121" max="5121" width="3" style="112" bestFit="1" customWidth="1"/>
    <col min="5122" max="5129" width="9.7109375" style="112" customWidth="1"/>
    <col min="5130" max="5376" width="9.140625" style="112"/>
    <col min="5377" max="5377" width="3" style="112" bestFit="1" customWidth="1"/>
    <col min="5378" max="5385" width="9.7109375" style="112" customWidth="1"/>
    <col min="5386" max="5632" width="9.140625" style="112"/>
    <col min="5633" max="5633" width="3" style="112" bestFit="1" customWidth="1"/>
    <col min="5634" max="5641" width="9.7109375" style="112" customWidth="1"/>
    <col min="5642" max="5888" width="9.140625" style="112"/>
    <col min="5889" max="5889" width="3" style="112" bestFit="1" customWidth="1"/>
    <col min="5890" max="5897" width="9.7109375" style="112" customWidth="1"/>
    <col min="5898" max="6144" width="9.140625" style="112"/>
    <col min="6145" max="6145" width="3" style="112" bestFit="1" customWidth="1"/>
    <col min="6146" max="6153" width="9.7109375" style="112" customWidth="1"/>
    <col min="6154" max="6400" width="9.140625" style="112"/>
    <col min="6401" max="6401" width="3" style="112" bestFit="1" customWidth="1"/>
    <col min="6402" max="6409" width="9.7109375" style="112" customWidth="1"/>
    <col min="6410" max="6656" width="9.140625" style="112"/>
    <col min="6657" max="6657" width="3" style="112" bestFit="1" customWidth="1"/>
    <col min="6658" max="6665" width="9.7109375" style="112" customWidth="1"/>
    <col min="6666" max="6912" width="9.140625" style="112"/>
    <col min="6913" max="6913" width="3" style="112" bestFit="1" customWidth="1"/>
    <col min="6914" max="6921" width="9.7109375" style="112" customWidth="1"/>
    <col min="6922" max="7168" width="9.140625" style="112"/>
    <col min="7169" max="7169" width="3" style="112" bestFit="1" customWidth="1"/>
    <col min="7170" max="7177" width="9.7109375" style="112" customWidth="1"/>
    <col min="7178" max="7424" width="9.140625" style="112"/>
    <col min="7425" max="7425" width="3" style="112" bestFit="1" customWidth="1"/>
    <col min="7426" max="7433" width="9.7109375" style="112" customWidth="1"/>
    <col min="7434" max="7680" width="9.140625" style="112"/>
    <col min="7681" max="7681" width="3" style="112" bestFit="1" customWidth="1"/>
    <col min="7682" max="7689" width="9.7109375" style="112" customWidth="1"/>
    <col min="7690" max="7936" width="9.140625" style="112"/>
    <col min="7937" max="7937" width="3" style="112" bestFit="1" customWidth="1"/>
    <col min="7938" max="7945" width="9.7109375" style="112" customWidth="1"/>
    <col min="7946" max="8192" width="9.140625" style="112"/>
    <col min="8193" max="8193" width="3" style="112" bestFit="1" customWidth="1"/>
    <col min="8194" max="8201" width="9.7109375" style="112" customWidth="1"/>
    <col min="8202" max="8448" width="9.140625" style="112"/>
    <col min="8449" max="8449" width="3" style="112" bestFit="1" customWidth="1"/>
    <col min="8450" max="8457" width="9.7109375" style="112" customWidth="1"/>
    <col min="8458" max="8704" width="9.140625" style="112"/>
    <col min="8705" max="8705" width="3" style="112" bestFit="1" customWidth="1"/>
    <col min="8706" max="8713" width="9.7109375" style="112" customWidth="1"/>
    <col min="8714" max="8960" width="9.140625" style="112"/>
    <col min="8961" max="8961" width="3" style="112" bestFit="1" customWidth="1"/>
    <col min="8962" max="8969" width="9.7109375" style="112" customWidth="1"/>
    <col min="8970" max="9216" width="9.140625" style="112"/>
    <col min="9217" max="9217" width="3" style="112" bestFit="1" customWidth="1"/>
    <col min="9218" max="9225" width="9.7109375" style="112" customWidth="1"/>
    <col min="9226" max="9472" width="9.140625" style="112"/>
    <col min="9473" max="9473" width="3" style="112" bestFit="1" customWidth="1"/>
    <col min="9474" max="9481" width="9.7109375" style="112" customWidth="1"/>
    <col min="9482" max="9728" width="9.140625" style="112"/>
    <col min="9729" max="9729" width="3" style="112" bestFit="1" customWidth="1"/>
    <col min="9730" max="9737" width="9.7109375" style="112" customWidth="1"/>
    <col min="9738" max="9984" width="9.140625" style="112"/>
    <col min="9985" max="9985" width="3" style="112" bestFit="1" customWidth="1"/>
    <col min="9986" max="9993" width="9.7109375" style="112" customWidth="1"/>
    <col min="9994" max="10240" width="9.140625" style="112"/>
    <col min="10241" max="10241" width="3" style="112" bestFit="1" customWidth="1"/>
    <col min="10242" max="10249" width="9.7109375" style="112" customWidth="1"/>
    <col min="10250" max="10496" width="9.140625" style="112"/>
    <col min="10497" max="10497" width="3" style="112" bestFit="1" customWidth="1"/>
    <col min="10498" max="10505" width="9.7109375" style="112" customWidth="1"/>
    <col min="10506" max="10752" width="9.140625" style="112"/>
    <col min="10753" max="10753" width="3" style="112" bestFit="1" customWidth="1"/>
    <col min="10754" max="10761" width="9.7109375" style="112" customWidth="1"/>
    <col min="10762" max="11008" width="9.140625" style="112"/>
    <col min="11009" max="11009" width="3" style="112" bestFit="1" customWidth="1"/>
    <col min="11010" max="11017" width="9.7109375" style="112" customWidth="1"/>
    <col min="11018" max="11264" width="9.140625" style="112"/>
    <col min="11265" max="11265" width="3" style="112" bestFit="1" customWidth="1"/>
    <col min="11266" max="11273" width="9.7109375" style="112" customWidth="1"/>
    <col min="11274" max="11520" width="9.140625" style="112"/>
    <col min="11521" max="11521" width="3" style="112" bestFit="1" customWidth="1"/>
    <col min="11522" max="11529" width="9.7109375" style="112" customWidth="1"/>
    <col min="11530" max="11776" width="9.140625" style="112"/>
    <col min="11777" max="11777" width="3" style="112" bestFit="1" customWidth="1"/>
    <col min="11778" max="11785" width="9.7109375" style="112" customWidth="1"/>
    <col min="11786" max="12032" width="9.140625" style="112"/>
    <col min="12033" max="12033" width="3" style="112" bestFit="1" customWidth="1"/>
    <col min="12034" max="12041" width="9.7109375" style="112" customWidth="1"/>
    <col min="12042" max="12288" width="9.140625" style="112"/>
    <col min="12289" max="12289" width="3" style="112" bestFit="1" customWidth="1"/>
    <col min="12290" max="12297" width="9.7109375" style="112" customWidth="1"/>
    <col min="12298" max="12544" width="9.140625" style="112"/>
    <col min="12545" max="12545" width="3" style="112" bestFit="1" customWidth="1"/>
    <col min="12546" max="12553" width="9.7109375" style="112" customWidth="1"/>
    <col min="12554" max="12800" width="9.140625" style="112"/>
    <col min="12801" max="12801" width="3" style="112" bestFit="1" customWidth="1"/>
    <col min="12802" max="12809" width="9.7109375" style="112" customWidth="1"/>
    <col min="12810" max="13056" width="9.140625" style="112"/>
    <col min="13057" max="13057" width="3" style="112" bestFit="1" customWidth="1"/>
    <col min="13058" max="13065" width="9.7109375" style="112" customWidth="1"/>
    <col min="13066" max="13312" width="9.140625" style="112"/>
    <col min="13313" max="13313" width="3" style="112" bestFit="1" customWidth="1"/>
    <col min="13314" max="13321" width="9.7109375" style="112" customWidth="1"/>
    <col min="13322" max="13568" width="9.140625" style="112"/>
    <col min="13569" max="13569" width="3" style="112" bestFit="1" customWidth="1"/>
    <col min="13570" max="13577" width="9.7109375" style="112" customWidth="1"/>
    <col min="13578" max="13824" width="9.140625" style="112"/>
    <col min="13825" max="13825" width="3" style="112" bestFit="1" customWidth="1"/>
    <col min="13826" max="13833" width="9.7109375" style="112" customWidth="1"/>
    <col min="13834" max="14080" width="9.140625" style="112"/>
    <col min="14081" max="14081" width="3" style="112" bestFit="1" customWidth="1"/>
    <col min="14082" max="14089" width="9.7109375" style="112" customWidth="1"/>
    <col min="14090" max="14336" width="9.140625" style="112"/>
    <col min="14337" max="14337" width="3" style="112" bestFit="1" customWidth="1"/>
    <col min="14338" max="14345" width="9.7109375" style="112" customWidth="1"/>
    <col min="14346" max="14592" width="9.140625" style="112"/>
    <col min="14593" max="14593" width="3" style="112" bestFit="1" customWidth="1"/>
    <col min="14594" max="14601" width="9.7109375" style="112" customWidth="1"/>
    <col min="14602" max="14848" width="9.140625" style="112"/>
    <col min="14849" max="14849" width="3" style="112" bestFit="1" customWidth="1"/>
    <col min="14850" max="14857" width="9.7109375" style="112" customWidth="1"/>
    <col min="14858" max="15104" width="9.140625" style="112"/>
    <col min="15105" max="15105" width="3" style="112" bestFit="1" customWidth="1"/>
    <col min="15106" max="15113" width="9.7109375" style="112" customWidth="1"/>
    <col min="15114" max="15360" width="9.140625" style="112"/>
    <col min="15361" max="15361" width="3" style="112" bestFit="1" customWidth="1"/>
    <col min="15362" max="15369" width="9.7109375" style="112" customWidth="1"/>
    <col min="15370" max="15616" width="9.140625" style="112"/>
    <col min="15617" max="15617" width="3" style="112" bestFit="1" customWidth="1"/>
    <col min="15618" max="15625" width="9.7109375" style="112" customWidth="1"/>
    <col min="15626" max="15872" width="9.140625" style="112"/>
    <col min="15873" max="15873" width="3" style="112" bestFit="1" customWidth="1"/>
    <col min="15874" max="15881" width="9.7109375" style="112" customWidth="1"/>
    <col min="15882" max="16128" width="9.140625" style="112"/>
    <col min="16129" max="16129" width="3" style="112" bestFit="1" customWidth="1"/>
    <col min="16130" max="16137" width="9.7109375" style="112" customWidth="1"/>
    <col min="16138" max="16384" width="9.140625" style="112"/>
  </cols>
  <sheetData>
    <row r="1" spans="1:26" ht="15.75" customHeight="1">
      <c r="A1" s="641" t="s">
        <v>0</v>
      </c>
      <c r="B1" s="641"/>
      <c r="C1" s="641"/>
      <c r="D1" s="641"/>
      <c r="E1" s="641"/>
      <c r="F1" s="641"/>
      <c r="G1" s="641"/>
      <c r="H1" s="641"/>
      <c r="I1" s="641"/>
      <c r="J1" s="641"/>
      <c r="K1" s="641"/>
      <c r="L1" s="641"/>
      <c r="M1" s="641"/>
      <c r="N1" s="641"/>
      <c r="O1" s="641"/>
    </row>
    <row r="2" spans="1:26" ht="15.75" customHeight="1">
      <c r="A2" s="647" t="s">
        <v>174</v>
      </c>
      <c r="B2" s="647"/>
      <c r="C2" s="647"/>
      <c r="D2" s="647"/>
      <c r="E2" s="647"/>
      <c r="F2" s="647"/>
      <c r="G2" s="647"/>
      <c r="H2" s="647"/>
      <c r="I2" s="647"/>
      <c r="J2" s="647"/>
      <c r="K2" s="647"/>
      <c r="L2" s="647"/>
      <c r="M2" s="647"/>
      <c r="N2" s="647"/>
      <c r="O2" s="647"/>
    </row>
    <row r="3" spans="1:26" ht="15.75" customHeight="1">
      <c r="A3" s="646" t="s">
        <v>183</v>
      </c>
      <c r="B3" s="646"/>
      <c r="C3" s="646"/>
      <c r="D3" s="646"/>
      <c r="E3" s="646"/>
      <c r="F3" s="646"/>
      <c r="G3" s="646"/>
      <c r="H3" s="646"/>
      <c r="I3" s="646"/>
      <c r="J3" s="646"/>
      <c r="K3" s="646"/>
      <c r="L3" s="646"/>
      <c r="M3" s="646"/>
      <c r="N3" s="646"/>
      <c r="O3" s="646"/>
    </row>
    <row r="4" spans="1:26" ht="300.95" customHeight="1">
      <c r="A4" s="193" t="s">
        <v>175</v>
      </c>
      <c r="B4" s="648" t="s">
        <v>628</v>
      </c>
      <c r="C4" s="648"/>
      <c r="D4" s="648"/>
      <c r="E4" s="648"/>
      <c r="F4" s="648"/>
      <c r="G4" s="648"/>
      <c r="H4" s="648"/>
      <c r="I4" s="648"/>
      <c r="J4" s="648"/>
      <c r="K4" s="648"/>
      <c r="L4" s="648"/>
      <c r="M4" s="648"/>
      <c r="N4" s="648"/>
      <c r="O4" s="648"/>
    </row>
    <row r="5" spans="1:26" ht="51" customHeight="1">
      <c r="A5" s="193" t="s">
        <v>175</v>
      </c>
      <c r="B5" s="648" t="s">
        <v>601</v>
      </c>
      <c r="C5" s="648"/>
      <c r="D5" s="648"/>
      <c r="E5" s="648"/>
      <c r="F5" s="648"/>
      <c r="G5" s="648"/>
      <c r="H5" s="648"/>
      <c r="I5" s="648"/>
      <c r="J5" s="648"/>
      <c r="K5" s="648"/>
      <c r="L5" s="648"/>
      <c r="M5" s="648"/>
      <c r="N5" s="648"/>
      <c r="O5" s="648"/>
      <c r="P5" s="114"/>
      <c r="Q5" s="114"/>
      <c r="R5" s="114"/>
      <c r="S5" s="114"/>
      <c r="T5" s="114"/>
      <c r="U5" s="114"/>
      <c r="V5" s="114"/>
      <c r="W5" s="114"/>
      <c r="X5" s="114"/>
      <c r="Y5" s="114"/>
      <c r="Z5" s="114"/>
    </row>
    <row r="6" spans="1:26" ht="26.25" customHeight="1">
      <c r="A6" s="193" t="s">
        <v>175</v>
      </c>
      <c r="B6" s="648" t="s">
        <v>565</v>
      </c>
      <c r="C6" s="648"/>
      <c r="D6" s="648"/>
      <c r="E6" s="648"/>
      <c r="F6" s="648"/>
      <c r="G6" s="648"/>
      <c r="H6" s="648"/>
      <c r="I6" s="648"/>
      <c r="J6" s="648"/>
      <c r="K6" s="648"/>
      <c r="L6" s="648"/>
      <c r="M6" s="648"/>
      <c r="N6" s="648"/>
      <c r="O6" s="648"/>
      <c r="P6" s="114"/>
      <c r="Q6" s="114"/>
      <c r="R6" s="114"/>
      <c r="S6" s="114"/>
      <c r="T6" s="114"/>
      <c r="U6" s="114"/>
      <c r="V6" s="114"/>
      <c r="W6" s="114"/>
      <c r="X6" s="114"/>
      <c r="Y6" s="114"/>
      <c r="Z6" s="114"/>
    </row>
    <row r="7" spans="1:26" ht="39.75" customHeight="1">
      <c r="A7" s="193" t="s">
        <v>175</v>
      </c>
      <c r="B7" s="649" t="s">
        <v>602</v>
      </c>
      <c r="C7" s="649"/>
      <c r="D7" s="649"/>
      <c r="E7" s="649"/>
      <c r="F7" s="649"/>
      <c r="G7" s="649"/>
      <c r="H7" s="649"/>
      <c r="I7" s="649"/>
      <c r="J7" s="649"/>
      <c r="K7" s="649"/>
      <c r="L7" s="649"/>
      <c r="M7" s="649"/>
      <c r="N7" s="649"/>
      <c r="O7" s="649"/>
      <c r="P7" s="114"/>
      <c r="Q7" s="114"/>
      <c r="R7" s="114"/>
      <c r="S7" s="114"/>
      <c r="T7" s="114"/>
      <c r="U7" s="114"/>
      <c r="V7" s="114"/>
      <c r="W7" s="114"/>
      <c r="X7" s="114"/>
      <c r="Y7" s="114"/>
      <c r="Z7" s="114"/>
    </row>
    <row r="8" spans="1:26" ht="48.75" customHeight="1">
      <c r="A8" s="193" t="s">
        <v>175</v>
      </c>
      <c r="B8" s="648" t="s">
        <v>603</v>
      </c>
      <c r="C8" s="648"/>
      <c r="D8" s="648"/>
      <c r="E8" s="648"/>
      <c r="F8" s="648"/>
      <c r="G8" s="648"/>
      <c r="H8" s="648"/>
      <c r="I8" s="648"/>
      <c r="J8" s="648"/>
      <c r="K8" s="648"/>
      <c r="L8" s="648"/>
      <c r="M8" s="648"/>
      <c r="N8" s="648"/>
      <c r="O8" s="648"/>
      <c r="P8" s="470"/>
    </row>
    <row r="9" spans="1:26" ht="27" customHeight="1">
      <c r="A9" s="193" t="s">
        <v>175</v>
      </c>
      <c r="B9" s="648" t="s">
        <v>604</v>
      </c>
      <c r="C9" s="648"/>
      <c r="D9" s="648"/>
      <c r="E9" s="648"/>
      <c r="F9" s="648"/>
      <c r="G9" s="648"/>
      <c r="H9" s="648"/>
      <c r="I9" s="648"/>
      <c r="J9" s="648"/>
      <c r="K9" s="648"/>
      <c r="L9" s="648"/>
      <c r="M9" s="648"/>
      <c r="N9" s="648"/>
      <c r="O9" s="648"/>
    </row>
    <row r="10" spans="1:26" ht="15" customHeight="1">
      <c r="A10" s="193" t="s">
        <v>175</v>
      </c>
      <c r="B10" s="649" t="s">
        <v>566</v>
      </c>
      <c r="C10" s="649"/>
      <c r="D10" s="649"/>
      <c r="E10" s="649"/>
      <c r="F10" s="649"/>
      <c r="G10" s="649"/>
      <c r="H10" s="649"/>
      <c r="I10" s="649"/>
      <c r="J10" s="649"/>
      <c r="K10" s="649"/>
      <c r="L10" s="649"/>
      <c r="M10" s="649"/>
      <c r="N10" s="649"/>
      <c r="O10" s="649"/>
      <c r="P10" s="114"/>
      <c r="Q10" s="114"/>
      <c r="R10" s="114"/>
      <c r="S10" s="114"/>
      <c r="T10" s="114"/>
      <c r="U10" s="114"/>
      <c r="V10" s="114"/>
      <c r="W10" s="114"/>
      <c r="X10" s="114"/>
      <c r="Y10" s="114"/>
      <c r="Z10" s="114"/>
    </row>
    <row r="11" spans="1:26" ht="15.75" customHeight="1">
      <c r="A11" s="645"/>
      <c r="B11" s="645"/>
      <c r="C11" s="645"/>
      <c r="D11" s="645"/>
      <c r="E11" s="645"/>
      <c r="F11" s="645"/>
      <c r="G11" s="645"/>
      <c r="H11" s="645"/>
      <c r="I11" s="645"/>
      <c r="J11" s="645"/>
      <c r="K11" s="645"/>
      <c r="L11" s="645"/>
      <c r="M11" s="645"/>
      <c r="N11" s="645"/>
      <c r="O11" s="645"/>
      <c r="P11" s="114"/>
      <c r="Q11" s="114"/>
      <c r="R11" s="114"/>
      <c r="S11" s="114"/>
      <c r="T11" s="114"/>
      <c r="U11" s="114"/>
      <c r="V11" s="114"/>
      <c r="W11" s="114"/>
      <c r="X11" s="114"/>
      <c r="Y11" s="114"/>
      <c r="Z11" s="114"/>
    </row>
    <row r="12" spans="1:26" s="201" customFormat="1" ht="15" customHeight="1">
      <c r="A12" s="646" t="s">
        <v>285</v>
      </c>
      <c r="B12" s="646"/>
      <c r="C12" s="646"/>
      <c r="D12" s="646"/>
      <c r="E12" s="646"/>
      <c r="F12" s="646"/>
      <c r="G12" s="646"/>
      <c r="H12" s="646"/>
      <c r="I12" s="646"/>
      <c r="J12" s="646"/>
      <c r="K12" s="646"/>
      <c r="L12" s="646"/>
      <c r="M12" s="646"/>
      <c r="N12" s="646"/>
      <c r="O12" s="646"/>
    </row>
    <row r="13" spans="1:26" ht="15.75" customHeight="1">
      <c r="A13" s="193" t="s">
        <v>175</v>
      </c>
      <c r="B13" s="648"/>
      <c r="C13" s="648"/>
      <c r="D13" s="648"/>
      <c r="E13" s="648"/>
      <c r="F13" s="648"/>
      <c r="G13" s="648"/>
      <c r="H13" s="648"/>
      <c r="I13" s="648"/>
      <c r="J13" s="648"/>
      <c r="K13" s="648"/>
      <c r="L13" s="648"/>
      <c r="M13" s="648"/>
      <c r="N13" s="648"/>
      <c r="O13" s="648"/>
      <c r="P13" s="114"/>
      <c r="Q13" s="114"/>
      <c r="R13" s="114"/>
      <c r="S13" s="114"/>
      <c r="T13" s="114"/>
      <c r="U13" s="114"/>
      <c r="V13" s="114"/>
      <c r="W13" s="114"/>
      <c r="X13" s="114"/>
      <c r="Y13" s="114"/>
      <c r="Z13" s="114"/>
    </row>
    <row r="14" spans="1:26">
      <c r="A14" s="193"/>
      <c r="B14" s="648"/>
      <c r="C14" s="648"/>
      <c r="D14" s="648"/>
      <c r="E14" s="648"/>
      <c r="F14" s="648"/>
      <c r="G14" s="648"/>
      <c r="H14" s="648"/>
      <c r="I14" s="648"/>
      <c r="J14" s="648"/>
      <c r="K14" s="648"/>
      <c r="L14" s="648"/>
      <c r="M14" s="648"/>
      <c r="N14" s="648"/>
      <c r="O14" s="648"/>
    </row>
    <row r="15" spans="1:26">
      <c r="A15" s="646" t="s">
        <v>641</v>
      </c>
      <c r="B15" s="646"/>
      <c r="C15" s="646"/>
      <c r="D15" s="646"/>
      <c r="E15" s="646"/>
      <c r="F15" s="646"/>
      <c r="G15" s="646"/>
      <c r="H15" s="646"/>
      <c r="I15" s="646"/>
      <c r="J15" s="646"/>
      <c r="K15" s="646"/>
      <c r="L15" s="646"/>
      <c r="M15" s="646"/>
      <c r="N15" s="646"/>
      <c r="O15" s="646"/>
    </row>
    <row r="16" spans="1:26" ht="27.75" customHeight="1">
      <c r="A16" s="193" t="s">
        <v>175</v>
      </c>
      <c r="B16" s="648"/>
      <c r="C16" s="648"/>
      <c r="D16" s="648"/>
      <c r="E16" s="648"/>
      <c r="F16" s="648"/>
      <c r="G16" s="648"/>
      <c r="H16" s="648"/>
      <c r="I16" s="648"/>
      <c r="J16" s="648"/>
      <c r="K16" s="648"/>
      <c r="L16" s="648"/>
      <c r="M16" s="648"/>
      <c r="N16" s="648"/>
      <c r="O16" s="648"/>
    </row>
    <row r="20" spans="5:16">
      <c r="E20" s="650"/>
      <c r="F20" s="650"/>
      <c r="G20" s="650"/>
      <c r="H20" s="650"/>
      <c r="I20" s="650"/>
      <c r="J20" s="650"/>
      <c r="K20" s="650"/>
      <c r="L20" s="650"/>
      <c r="M20" s="650"/>
      <c r="N20" s="650"/>
      <c r="O20" s="650"/>
      <c r="P20" s="650"/>
    </row>
  </sheetData>
  <mergeCells count="17">
    <mergeCell ref="A15:O15"/>
    <mergeCell ref="B16:O16"/>
    <mergeCell ref="E20:P20"/>
    <mergeCell ref="B14:O14"/>
    <mergeCell ref="B13:O13"/>
    <mergeCell ref="A11:O11"/>
    <mergeCell ref="A12:O12"/>
    <mergeCell ref="A2:O2"/>
    <mergeCell ref="A3:O3"/>
    <mergeCell ref="A1:O1"/>
    <mergeCell ref="B9:O9"/>
    <mergeCell ref="B10:O10"/>
    <mergeCell ref="B5:O5"/>
    <mergeCell ref="B6:O6"/>
    <mergeCell ref="B7:O7"/>
    <mergeCell ref="B8:O8"/>
    <mergeCell ref="B4:O4"/>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35"/>
  <sheetViews>
    <sheetView zoomScaleNormal="100" zoomScaleSheetLayoutView="100" workbookViewId="0">
      <pane xSplit="1" ySplit="16" topLeftCell="B116" activePane="bottomRight" state="frozen"/>
      <selection sqref="A1:E1"/>
      <selection pane="topRight" sqref="A1:E1"/>
      <selection pane="bottomLeft" sqref="A1:E1"/>
      <selection pane="bottomRight" sqref="A1:I1"/>
    </sheetView>
  </sheetViews>
  <sheetFormatPr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56" t="s">
        <v>0</v>
      </c>
      <c r="B1" s="656"/>
      <c r="C1" s="656"/>
      <c r="D1" s="656"/>
      <c r="E1" s="656"/>
      <c r="F1" s="656"/>
      <c r="G1" s="656"/>
      <c r="H1" s="657"/>
      <c r="I1" s="657"/>
    </row>
    <row r="2" spans="1:22" ht="12.75" customHeight="1">
      <c r="A2" s="658"/>
      <c r="B2" s="658"/>
      <c r="C2" s="658"/>
      <c r="D2" s="658"/>
      <c r="E2" s="658"/>
      <c r="F2" s="658"/>
      <c r="G2" s="658"/>
    </row>
    <row r="3" spans="1:22" ht="18.75" customHeight="1">
      <c r="A3" s="659" t="s">
        <v>33</v>
      </c>
      <c r="B3" s="659"/>
      <c r="C3" s="659"/>
      <c r="D3" s="659"/>
      <c r="E3" s="659"/>
      <c r="F3" s="659"/>
      <c r="G3" s="659"/>
      <c r="H3" s="660"/>
      <c r="I3" s="660"/>
    </row>
    <row r="4" spans="1:22" ht="15" customHeight="1">
      <c r="A4" s="661"/>
      <c r="B4" s="663" t="s">
        <v>34</v>
      </c>
      <c r="C4" s="651" t="s">
        <v>35</v>
      </c>
      <c r="D4" s="665" t="s">
        <v>36</v>
      </c>
      <c r="E4" s="666"/>
      <c r="F4" s="663" t="s">
        <v>37</v>
      </c>
      <c r="G4" s="669" t="s">
        <v>38</v>
      </c>
      <c r="H4" s="344" t="s">
        <v>377</v>
      </c>
      <c r="I4" s="651" t="s">
        <v>400</v>
      </c>
    </row>
    <row r="5" spans="1:22" ht="34.5" customHeight="1">
      <c r="A5" s="662"/>
      <c r="B5" s="664"/>
      <c r="C5" s="652"/>
      <c r="D5" s="667"/>
      <c r="E5" s="668"/>
      <c r="F5" s="664"/>
      <c r="G5" s="670"/>
      <c r="H5" s="366" t="s">
        <v>389</v>
      </c>
      <c r="I5" s="652"/>
      <c r="J5" s="111"/>
    </row>
    <row r="6" spans="1:22">
      <c r="A6" s="152"/>
      <c r="B6" s="153" t="s">
        <v>39</v>
      </c>
      <c r="C6" s="154" t="s">
        <v>39</v>
      </c>
      <c r="D6" s="153" t="s">
        <v>39</v>
      </c>
      <c r="E6" s="155" t="s">
        <v>40</v>
      </c>
      <c r="F6" s="153" t="s">
        <v>39</v>
      </c>
      <c r="G6" s="251" t="s">
        <v>173</v>
      </c>
      <c r="H6" s="251" t="s">
        <v>173</v>
      </c>
      <c r="I6" s="154" t="s">
        <v>173</v>
      </c>
      <c r="J6" s="111"/>
    </row>
    <row r="7" spans="1:22" ht="12.75" customHeight="1">
      <c r="A7" s="280" t="s">
        <v>41</v>
      </c>
      <c r="B7" s="149">
        <f>SUM(B17:B28)</f>
        <v>17230.5</v>
      </c>
      <c r="C7" s="150">
        <f>SUM(C17:C28)</f>
        <v>8352.1</v>
      </c>
      <c r="D7" s="149">
        <f>SUM(D17:D28)</f>
        <v>25582.6</v>
      </c>
      <c r="E7" s="151">
        <f t="shared" ref="E7:E12" si="0">D7/158.9873</f>
        <v>160.90970788232769</v>
      </c>
      <c r="F7" s="149">
        <f>SUM(F17:F28)</f>
        <v>3342.8</v>
      </c>
      <c r="G7" s="250">
        <f>SUM(G17:G28)</f>
        <v>58118.099999999991</v>
      </c>
      <c r="H7" s="250">
        <f>SUM(H17:H28)</f>
        <v>7137.4000000000005</v>
      </c>
      <c r="I7" s="150" t="s">
        <v>293</v>
      </c>
      <c r="J7" s="111"/>
      <c r="K7" s="111"/>
      <c r="L7" s="111"/>
      <c r="M7" s="111"/>
      <c r="O7" s="300"/>
      <c r="P7" s="300"/>
      <c r="Q7" s="300"/>
      <c r="R7" s="300"/>
      <c r="S7" s="300"/>
      <c r="T7" s="300"/>
      <c r="U7" s="300"/>
      <c r="V7" s="300"/>
    </row>
    <row r="8" spans="1:22" ht="12.75" customHeight="1">
      <c r="A8" s="281" t="s">
        <v>42</v>
      </c>
      <c r="B8" s="110">
        <f>SUM(B29:B40)</f>
        <v>16572.399999999998</v>
      </c>
      <c r="C8" s="44">
        <f>SUM(C29:C40)</f>
        <v>7441.2</v>
      </c>
      <c r="D8" s="110">
        <f>SUM(D29:D40)</f>
        <v>24013.599999999995</v>
      </c>
      <c r="E8" s="44">
        <f t="shared" si="0"/>
        <v>151.04099509835058</v>
      </c>
      <c r="F8" s="110">
        <f>SUM(F29:F40)</f>
        <v>3251.3000000000011</v>
      </c>
      <c r="G8" s="111">
        <f>SUM(G29:G40)</f>
        <v>55183.500000000007</v>
      </c>
      <c r="H8" s="111">
        <f>SUM(H29:H40)</f>
        <v>7115.6</v>
      </c>
      <c r="I8" s="44" t="s">
        <v>293</v>
      </c>
      <c r="J8" s="111"/>
      <c r="K8" s="111"/>
      <c r="L8" s="111"/>
      <c r="M8" s="111"/>
      <c r="O8" s="300"/>
      <c r="P8" s="300"/>
      <c r="Q8" s="300"/>
      <c r="R8" s="300"/>
      <c r="S8" s="300"/>
      <c r="T8" s="300"/>
      <c r="U8" s="300"/>
      <c r="V8" s="300"/>
    </row>
    <row r="9" spans="1:22" ht="12.75" customHeight="1">
      <c r="A9" s="281" t="s">
        <v>43</v>
      </c>
      <c r="B9" s="110">
        <f>SUM(B41:B52)</f>
        <v>13731.800000000001</v>
      </c>
      <c r="C9" s="44">
        <f>SUM(C41:C52)</f>
        <v>7482.4</v>
      </c>
      <c r="D9" s="110">
        <f>SUM(D41:D52)</f>
        <v>21214.199999999997</v>
      </c>
      <c r="E9" s="44">
        <f t="shared" si="0"/>
        <v>133.43329938932226</v>
      </c>
      <c r="F9" s="110">
        <f>SUM(F41:F52)</f>
        <v>3063.4</v>
      </c>
      <c r="G9" s="111">
        <f>SUM(G41:G52)</f>
        <v>63076.7</v>
      </c>
      <c r="H9" s="111">
        <f>SUM(H41:H52)</f>
        <v>7215.4</v>
      </c>
      <c r="I9" s="44" t="s">
        <v>293</v>
      </c>
      <c r="J9" s="111"/>
      <c r="K9" s="111"/>
      <c r="L9" s="111"/>
      <c r="M9" s="111"/>
      <c r="O9" s="300"/>
      <c r="P9" s="300"/>
      <c r="Q9" s="300"/>
      <c r="R9" s="300"/>
      <c r="S9" s="300"/>
      <c r="T9" s="300"/>
      <c r="U9" s="300"/>
      <c r="V9" s="300"/>
    </row>
    <row r="10" spans="1:22" ht="12.75" customHeight="1">
      <c r="A10" s="281" t="s">
        <v>44</v>
      </c>
      <c r="B10" s="110">
        <f>SUM(B53:B64)</f>
        <v>12934.199999999999</v>
      </c>
      <c r="C10" s="44">
        <f>SUM(C53:C64)</f>
        <v>7205.4000000000005</v>
      </c>
      <c r="D10" s="110">
        <f>SUM(D53:D64)</f>
        <v>20139.599999999999</v>
      </c>
      <c r="E10" s="44">
        <f t="shared" si="0"/>
        <v>126.674268951042</v>
      </c>
      <c r="F10" s="110">
        <f>SUM(F53:F64)</f>
        <v>3113.8</v>
      </c>
      <c r="G10" s="111">
        <f>SUM(G53:G64)</f>
        <v>65212.7</v>
      </c>
      <c r="H10" s="111">
        <f>SUM(H53:H64)</f>
        <v>8149</v>
      </c>
      <c r="I10" s="44" t="s">
        <v>293</v>
      </c>
      <c r="J10" s="111"/>
      <c r="K10" s="111"/>
      <c r="L10" s="111"/>
      <c r="M10" s="111"/>
      <c r="O10" s="300"/>
      <c r="P10" s="300"/>
      <c r="Q10" s="300"/>
      <c r="R10" s="300"/>
      <c r="S10" s="300"/>
      <c r="T10" s="300"/>
      <c r="U10" s="300"/>
      <c r="V10" s="300"/>
    </row>
    <row r="11" spans="1:22" ht="12.75" customHeight="1">
      <c r="A11" s="281" t="s">
        <v>171</v>
      </c>
      <c r="B11" s="110">
        <f>SUM(B65:B76)</f>
        <v>12595.800000000001</v>
      </c>
      <c r="C11" s="44">
        <f>SUM(C65:C76)</f>
        <v>6465.4</v>
      </c>
      <c r="D11" s="110">
        <f>SUM(D65:D76)</f>
        <v>19061.2</v>
      </c>
      <c r="E11" s="44">
        <f t="shared" si="0"/>
        <v>119.89133723259657</v>
      </c>
      <c r="F11" s="110">
        <f>SUM(F65:F76)</f>
        <v>2675.3</v>
      </c>
      <c r="G11" s="111">
        <f>SUM(G65:G76)</f>
        <v>68909.399999999994</v>
      </c>
      <c r="H11" s="111">
        <f>SUM(H65:H76)</f>
        <v>12368.000000000002</v>
      </c>
      <c r="I11" s="44" t="s">
        <v>293</v>
      </c>
      <c r="K11" s="111"/>
      <c r="L11" s="111"/>
      <c r="M11" s="111"/>
      <c r="O11" s="300"/>
      <c r="P11" s="300"/>
      <c r="Q11" s="300"/>
      <c r="R11" s="300"/>
      <c r="S11" s="300"/>
      <c r="T11" s="300"/>
      <c r="U11" s="300"/>
      <c r="V11" s="300"/>
    </row>
    <row r="12" spans="1:22" ht="12.75" customHeight="1">
      <c r="A12" s="196" t="s">
        <v>214</v>
      </c>
      <c r="B12" s="110">
        <f>SUM(B77:B88)</f>
        <v>11582.3</v>
      </c>
      <c r="C12" s="44">
        <f>SUM(C77:C88)</f>
        <v>6812.9</v>
      </c>
      <c r="D12" s="110">
        <f>SUM(D77:D88)</f>
        <v>18395.2</v>
      </c>
      <c r="E12" s="44">
        <f t="shared" si="0"/>
        <v>115.70232339312636</v>
      </c>
      <c r="F12" s="110">
        <f>SUM(F77:F88)</f>
        <v>2712.6</v>
      </c>
      <c r="G12" s="111">
        <f>SUM(G77:G88)</f>
        <v>88200.200000000012</v>
      </c>
      <c r="H12" s="111">
        <f>SUM(H77:H88)</f>
        <v>26737.299999999996</v>
      </c>
      <c r="I12" s="44">
        <f>SUM(I77:I88)</f>
        <v>48058</v>
      </c>
      <c r="K12" s="111"/>
      <c r="L12" s="111"/>
      <c r="M12" s="111"/>
      <c r="O12" s="300"/>
      <c r="P12" s="300"/>
      <c r="Q12" s="300"/>
      <c r="R12" s="300"/>
      <c r="S12" s="300"/>
      <c r="T12" s="300"/>
      <c r="U12" s="300"/>
      <c r="V12" s="300"/>
    </row>
    <row r="13" spans="1:22" ht="12.75" customHeight="1">
      <c r="A13" s="196" t="s">
        <v>288</v>
      </c>
      <c r="B13" s="110">
        <f>SUM(B89:B100)</f>
        <v>8971.9</v>
      </c>
      <c r="C13" s="44">
        <f>SUM(C89:C100)</f>
        <v>7160.7000000000007</v>
      </c>
      <c r="D13" s="110">
        <f>SUM(D89:D100)</f>
        <v>16132.599999999999</v>
      </c>
      <c r="E13" s="44">
        <f>D13/158.9873</f>
        <v>101.47099799795329</v>
      </c>
      <c r="F13" s="110">
        <f>SUM(F89:F100)</f>
        <v>2691.7999999999997</v>
      </c>
      <c r="G13" s="111">
        <f>SUM(G89:G100)</f>
        <v>105246.8</v>
      </c>
      <c r="H13" s="111">
        <f>SUM(H89:H100)</f>
        <v>34329.299999999996</v>
      </c>
      <c r="I13" s="44">
        <f>SUM(I89:I100)</f>
        <v>67973.899999999994</v>
      </c>
      <c r="K13" s="111"/>
      <c r="L13" s="111"/>
      <c r="M13" s="111"/>
      <c r="O13" s="300"/>
      <c r="P13" s="300"/>
      <c r="Q13" s="300"/>
      <c r="R13" s="300"/>
      <c r="S13" s="300"/>
      <c r="T13" s="300"/>
      <c r="U13" s="300"/>
      <c r="V13" s="300"/>
    </row>
    <row r="14" spans="1:22" s="475" customFormat="1" ht="12.75" customHeight="1">
      <c r="A14" s="196" t="s">
        <v>635</v>
      </c>
      <c r="B14" s="110">
        <f>SUM(B101:B112)</f>
        <v>7792.2999999999984</v>
      </c>
      <c r="C14" s="44">
        <f>SUM(C101:C112)</f>
        <v>7667.6999999999989</v>
      </c>
      <c r="D14" s="110">
        <f>SUM(D101:D112)</f>
        <v>15460.000000000002</v>
      </c>
      <c r="E14" s="44">
        <f t="shared" ref="E14:E15" si="1">D14/158.9873</f>
        <v>97.240471408722598</v>
      </c>
      <c r="F14" s="110">
        <f>SUM(F101:F112)</f>
        <v>2750.2</v>
      </c>
      <c r="G14" s="111">
        <f>SUM(G101:G112)</f>
        <v>120178.99999999999</v>
      </c>
      <c r="H14" s="111">
        <f>SUM(H101:H112)</f>
        <v>35296.800000000003</v>
      </c>
      <c r="I14" s="44">
        <f>SUM(I101:I112)</f>
        <v>80450.2</v>
      </c>
      <c r="K14" s="111"/>
      <c r="L14" s="111"/>
      <c r="M14" s="111"/>
      <c r="O14" s="300"/>
      <c r="P14" s="300"/>
      <c r="Q14" s="300"/>
      <c r="R14" s="300"/>
      <c r="S14" s="300"/>
      <c r="T14" s="300"/>
      <c r="U14" s="300"/>
      <c r="V14" s="300"/>
    </row>
    <row r="15" spans="1:22" s="475" customFormat="1" ht="12.75" customHeight="1">
      <c r="A15" s="196" t="s">
        <v>705</v>
      </c>
      <c r="B15" s="110">
        <f>SUM(B113:B124)</f>
        <v>6568</v>
      </c>
      <c r="C15" s="44">
        <f>SUM(C113:C124)</f>
        <v>11724.6</v>
      </c>
      <c r="D15" s="110">
        <f>SUM(D113:D124)</f>
        <v>18292.599999999999</v>
      </c>
      <c r="E15" s="44">
        <f t="shared" si="1"/>
        <v>115.05698882866743</v>
      </c>
      <c r="F15" s="110">
        <f>SUM(F113:F124)</f>
        <v>3002.3</v>
      </c>
      <c r="G15" s="111">
        <f>SUM(G113:G124)</f>
        <v>145045.29999999999</v>
      </c>
      <c r="H15" s="111">
        <f>SUM(H113:H124)</f>
        <v>37499.4</v>
      </c>
      <c r="I15" s="44">
        <f>SUM(I113:I124)</f>
        <v>97546.500000000015</v>
      </c>
      <c r="K15" s="111"/>
      <c r="L15" s="111"/>
      <c r="M15" s="111"/>
      <c r="O15" s="300"/>
      <c r="P15" s="300"/>
      <c r="Q15" s="300"/>
      <c r="R15" s="300"/>
      <c r="S15" s="300"/>
      <c r="T15" s="300"/>
      <c r="U15" s="300"/>
      <c r="V15" s="300"/>
    </row>
    <row r="16" spans="1:22" ht="12.75" customHeight="1">
      <c r="A16" s="377"/>
      <c r="B16" s="286"/>
      <c r="C16" s="287"/>
      <c r="D16" s="286"/>
      <c r="E16" s="288" t="s">
        <v>291</v>
      </c>
      <c r="F16" s="286"/>
      <c r="G16" s="289"/>
      <c r="H16" s="289"/>
      <c r="I16" s="287"/>
      <c r="O16" s="300"/>
      <c r="P16" s="300"/>
      <c r="Q16" s="300"/>
      <c r="R16" s="300"/>
      <c r="S16" s="300"/>
      <c r="T16" s="300"/>
      <c r="U16" s="300"/>
      <c r="V16" s="300"/>
    </row>
    <row r="17" spans="1:22" ht="12.75" customHeight="1">
      <c r="A17" s="183">
        <v>40360</v>
      </c>
      <c r="B17" s="290">
        <v>1791.9</v>
      </c>
      <c r="C17" s="291">
        <v>843.4</v>
      </c>
      <c r="D17" s="290">
        <f t="shared" ref="D17:D80" si="2">SUM(B17:C17)</f>
        <v>2635.3</v>
      </c>
      <c r="E17" s="291">
        <f>(D17/158.9873)/
DAY(EOMONTH(A17,0)
)*1000</f>
        <v>534.69476756542713</v>
      </c>
      <c r="F17" s="290">
        <v>348.5</v>
      </c>
      <c r="G17" s="292">
        <v>5578.3</v>
      </c>
      <c r="H17" s="292">
        <v>672.3</v>
      </c>
      <c r="I17" s="291" t="s">
        <v>293</v>
      </c>
      <c r="O17" s="300"/>
      <c r="P17" s="300"/>
      <c r="Q17" s="300"/>
      <c r="R17" s="300"/>
      <c r="S17" s="300"/>
      <c r="T17" s="300"/>
      <c r="U17" s="300"/>
      <c r="V17" s="300"/>
    </row>
    <row r="18" spans="1:22" ht="12.75" customHeight="1">
      <c r="A18" s="194">
        <v>40391</v>
      </c>
      <c r="B18" s="110">
        <v>1602.1</v>
      </c>
      <c r="C18" s="44">
        <v>814.9</v>
      </c>
      <c r="D18" s="110">
        <f t="shared" si="2"/>
        <v>2417</v>
      </c>
      <c r="E18" s="44">
        <f t="shared" ref="E18:E81" si="3">(D18/158.9873)/
DAY(EOMONTH(A18,0)
)*1000</f>
        <v>490.40232732730141</v>
      </c>
      <c r="F18" s="110">
        <v>331</v>
      </c>
      <c r="G18" s="111">
        <v>5525.3</v>
      </c>
      <c r="H18" s="111">
        <v>669.8</v>
      </c>
      <c r="I18" s="44" t="s">
        <v>293</v>
      </c>
      <c r="O18" s="300"/>
      <c r="P18" s="300"/>
      <c r="Q18" s="300"/>
      <c r="R18" s="300"/>
      <c r="S18" s="300"/>
      <c r="T18" s="300"/>
      <c r="U18" s="300"/>
      <c r="V18" s="300"/>
    </row>
    <row r="19" spans="1:22" ht="12.75" customHeight="1">
      <c r="A19" s="194">
        <v>40422</v>
      </c>
      <c r="B19" s="110">
        <v>1656.6</v>
      </c>
      <c r="C19" s="44">
        <v>664</v>
      </c>
      <c r="D19" s="110">
        <f t="shared" si="2"/>
        <v>2320.6</v>
      </c>
      <c r="E19" s="44">
        <f t="shared" si="3"/>
        <v>486.53781360733421</v>
      </c>
      <c r="F19" s="110">
        <v>301.3</v>
      </c>
      <c r="G19" s="111">
        <v>4521.2</v>
      </c>
      <c r="H19" s="111">
        <v>608.79999999999995</v>
      </c>
      <c r="I19" s="44" t="s">
        <v>293</v>
      </c>
      <c r="O19" s="300"/>
      <c r="P19" s="300"/>
      <c r="Q19" s="300"/>
      <c r="R19" s="300"/>
      <c r="S19" s="300"/>
      <c r="T19" s="300"/>
      <c r="U19" s="300"/>
      <c r="V19" s="300"/>
    </row>
    <row r="20" spans="1:22" ht="12.75" customHeight="1">
      <c r="A20" s="194">
        <v>40452</v>
      </c>
      <c r="B20" s="110">
        <v>1583.3</v>
      </c>
      <c r="C20" s="44">
        <v>706.8</v>
      </c>
      <c r="D20" s="110">
        <f t="shared" si="2"/>
        <v>2290.1</v>
      </c>
      <c r="E20" s="44">
        <f t="shared" si="3"/>
        <v>464.65468341425441</v>
      </c>
      <c r="F20" s="110">
        <v>289.60000000000002</v>
      </c>
      <c r="G20" s="111">
        <v>4959.3</v>
      </c>
      <c r="H20" s="111">
        <v>587.4</v>
      </c>
      <c r="I20" s="44" t="s">
        <v>293</v>
      </c>
      <c r="O20" s="300"/>
      <c r="P20" s="300"/>
      <c r="Q20" s="300"/>
      <c r="R20" s="300"/>
      <c r="S20" s="300"/>
      <c r="T20" s="300"/>
      <c r="U20" s="300"/>
      <c r="V20" s="300"/>
    </row>
    <row r="21" spans="1:22" ht="12.75" customHeight="1">
      <c r="A21" s="194">
        <v>40483</v>
      </c>
      <c r="B21" s="110">
        <v>1502.9</v>
      </c>
      <c r="C21" s="44">
        <v>695.6</v>
      </c>
      <c r="D21" s="110">
        <f t="shared" si="2"/>
        <v>2198.5</v>
      </c>
      <c r="E21" s="44">
        <f t="shared" si="3"/>
        <v>460.93828458834975</v>
      </c>
      <c r="F21" s="110">
        <v>257.2</v>
      </c>
      <c r="G21" s="111">
        <v>4705.3</v>
      </c>
      <c r="H21" s="111">
        <v>584.9</v>
      </c>
      <c r="I21" s="44" t="s">
        <v>293</v>
      </c>
      <c r="O21" s="300"/>
      <c r="P21" s="300"/>
      <c r="Q21" s="300"/>
      <c r="R21" s="300"/>
      <c r="S21" s="300"/>
      <c r="T21" s="300"/>
      <c r="U21" s="300"/>
      <c r="V21" s="300"/>
    </row>
    <row r="22" spans="1:22" ht="12.75" customHeight="1">
      <c r="A22" s="194">
        <v>40513</v>
      </c>
      <c r="B22" s="110">
        <v>1438.4</v>
      </c>
      <c r="C22" s="44">
        <v>717</v>
      </c>
      <c r="D22" s="110">
        <f t="shared" si="2"/>
        <v>2155.4</v>
      </c>
      <c r="E22" s="44">
        <f t="shared" si="3"/>
        <v>437.32444200300597</v>
      </c>
      <c r="F22" s="110">
        <v>259.60000000000002</v>
      </c>
      <c r="G22" s="111">
        <v>4619</v>
      </c>
      <c r="H22" s="111">
        <v>535</v>
      </c>
      <c r="I22" s="44" t="s">
        <v>293</v>
      </c>
      <c r="O22" s="300"/>
      <c r="P22" s="300"/>
      <c r="Q22" s="300"/>
      <c r="R22" s="300"/>
      <c r="S22" s="300"/>
      <c r="T22" s="300"/>
      <c r="U22" s="300"/>
      <c r="V22" s="300"/>
    </row>
    <row r="23" spans="1:22" ht="12.75" customHeight="1">
      <c r="A23" s="194">
        <v>40544</v>
      </c>
      <c r="B23" s="110">
        <v>1083.5999999999999</v>
      </c>
      <c r="C23" s="44">
        <v>714.5</v>
      </c>
      <c r="D23" s="110">
        <f t="shared" si="2"/>
        <v>1798.1</v>
      </c>
      <c r="E23" s="44">
        <f t="shared" si="3"/>
        <v>364.8293027584694</v>
      </c>
      <c r="F23" s="110">
        <v>294.7</v>
      </c>
      <c r="G23" s="111">
        <v>4663.5</v>
      </c>
      <c r="H23" s="111">
        <v>525.29999999999995</v>
      </c>
      <c r="I23" s="44" t="s">
        <v>293</v>
      </c>
      <c r="O23" s="300"/>
      <c r="P23" s="300"/>
      <c r="Q23" s="300"/>
      <c r="R23" s="300"/>
      <c r="S23" s="300"/>
      <c r="T23" s="300"/>
      <c r="U23" s="300"/>
      <c r="V23" s="300"/>
    </row>
    <row r="24" spans="1:22" ht="12.75" customHeight="1">
      <c r="A24" s="194">
        <v>40575</v>
      </c>
      <c r="B24" s="110">
        <v>1114.5</v>
      </c>
      <c r="C24" s="44">
        <v>583.79999999999995</v>
      </c>
      <c r="D24" s="110">
        <f t="shared" si="2"/>
        <v>1698.3</v>
      </c>
      <c r="E24" s="44">
        <f t="shared" si="3"/>
        <v>381.49947466603572</v>
      </c>
      <c r="F24" s="110">
        <v>248</v>
      </c>
      <c r="G24" s="111">
        <v>4131.1000000000004</v>
      </c>
      <c r="H24" s="111">
        <v>486.1</v>
      </c>
      <c r="I24" s="44" t="s">
        <v>293</v>
      </c>
      <c r="O24" s="300"/>
      <c r="P24" s="300"/>
      <c r="Q24" s="300"/>
      <c r="R24" s="300"/>
      <c r="S24" s="300"/>
      <c r="T24" s="300"/>
      <c r="U24" s="300"/>
      <c r="V24" s="300"/>
    </row>
    <row r="25" spans="1:22" ht="12.75" customHeight="1">
      <c r="A25" s="194">
        <v>40603</v>
      </c>
      <c r="B25" s="110">
        <v>1477.5</v>
      </c>
      <c r="C25" s="44">
        <v>633.1</v>
      </c>
      <c r="D25" s="110">
        <f t="shared" si="2"/>
        <v>2110.6</v>
      </c>
      <c r="E25" s="44">
        <f t="shared" si="3"/>
        <v>428.23465124410524</v>
      </c>
      <c r="F25" s="110">
        <v>229.5</v>
      </c>
      <c r="G25" s="111">
        <v>4685.6000000000004</v>
      </c>
      <c r="H25" s="111">
        <v>567.1</v>
      </c>
      <c r="I25" s="44" t="s">
        <v>293</v>
      </c>
      <c r="O25" s="300"/>
      <c r="P25" s="300"/>
      <c r="Q25" s="300"/>
      <c r="R25" s="300"/>
      <c r="S25" s="300"/>
      <c r="T25" s="300"/>
      <c r="U25" s="300"/>
      <c r="V25" s="300"/>
    </row>
    <row r="26" spans="1:22" ht="12.75" customHeight="1">
      <c r="A26" s="194">
        <v>40634</v>
      </c>
      <c r="B26" s="110">
        <v>1364</v>
      </c>
      <c r="C26" s="44">
        <v>669</v>
      </c>
      <c r="D26" s="110">
        <f t="shared" si="2"/>
        <v>2033</v>
      </c>
      <c r="E26" s="44">
        <f t="shared" si="3"/>
        <v>426.23949627842387</v>
      </c>
      <c r="F26" s="110">
        <v>233.6</v>
      </c>
      <c r="G26" s="111">
        <v>4613.2</v>
      </c>
      <c r="H26" s="111">
        <v>533.29999999999995</v>
      </c>
      <c r="I26" s="44" t="s">
        <v>293</v>
      </c>
      <c r="O26" s="300"/>
      <c r="P26" s="300"/>
      <c r="Q26" s="300"/>
      <c r="R26" s="300"/>
      <c r="S26" s="300"/>
      <c r="T26" s="300"/>
      <c r="U26" s="300"/>
      <c r="V26" s="300"/>
    </row>
    <row r="27" spans="1:22" ht="12.75" customHeight="1">
      <c r="A27" s="194">
        <v>40664</v>
      </c>
      <c r="B27" s="110">
        <v>1421.3</v>
      </c>
      <c r="C27" s="44">
        <v>654.9</v>
      </c>
      <c r="D27" s="110">
        <f t="shared" si="2"/>
        <v>2076.1999999999998</v>
      </c>
      <c r="E27" s="44">
        <f t="shared" si="3"/>
        <v>421.25499048280642</v>
      </c>
      <c r="F27" s="110">
        <v>267.89999999999998</v>
      </c>
      <c r="G27" s="111">
        <v>5057</v>
      </c>
      <c r="H27" s="111">
        <v>676</v>
      </c>
      <c r="I27" s="44" t="s">
        <v>293</v>
      </c>
      <c r="O27" s="300"/>
      <c r="P27" s="300"/>
      <c r="Q27" s="300"/>
      <c r="R27" s="300"/>
      <c r="S27" s="300"/>
      <c r="T27" s="300"/>
      <c r="U27" s="300"/>
      <c r="V27" s="300"/>
    </row>
    <row r="28" spans="1:22" ht="12.75" customHeight="1">
      <c r="A28" s="194">
        <v>40695</v>
      </c>
      <c r="B28" s="110">
        <v>1194.4000000000001</v>
      </c>
      <c r="C28" s="44">
        <v>655.1</v>
      </c>
      <c r="D28" s="110">
        <f t="shared" si="2"/>
        <v>1849.5</v>
      </c>
      <c r="E28" s="44">
        <f t="shared" si="3"/>
        <v>387.76682162663309</v>
      </c>
      <c r="F28" s="110">
        <v>281.89999999999998</v>
      </c>
      <c r="G28" s="111">
        <v>5059.3</v>
      </c>
      <c r="H28" s="111">
        <v>691.4</v>
      </c>
      <c r="I28" s="44" t="s">
        <v>293</v>
      </c>
      <c r="O28" s="300"/>
      <c r="P28" s="300"/>
      <c r="Q28" s="300"/>
      <c r="R28" s="300"/>
      <c r="S28" s="300"/>
      <c r="T28" s="300"/>
      <c r="U28" s="300"/>
      <c r="V28" s="300"/>
    </row>
    <row r="29" spans="1:22" ht="12.75" customHeight="1">
      <c r="A29" s="194">
        <v>40725</v>
      </c>
      <c r="B29" s="110">
        <v>1149.0999999999999</v>
      </c>
      <c r="C29" s="44">
        <v>662.5</v>
      </c>
      <c r="D29" s="110">
        <f t="shared" si="2"/>
        <v>1811.6</v>
      </c>
      <c r="E29" s="44">
        <f t="shared" si="3"/>
        <v>367.56841381304889</v>
      </c>
      <c r="F29" s="110">
        <v>314.39999999999998</v>
      </c>
      <c r="G29" s="111">
        <v>5262.7</v>
      </c>
      <c r="H29" s="111">
        <v>699.5</v>
      </c>
      <c r="I29" s="44" t="s">
        <v>293</v>
      </c>
      <c r="O29" s="300"/>
      <c r="P29" s="300"/>
      <c r="Q29" s="300"/>
      <c r="R29" s="300"/>
      <c r="S29" s="300"/>
      <c r="T29" s="300"/>
      <c r="U29" s="300"/>
      <c r="V29" s="300"/>
    </row>
    <row r="30" spans="1:22" ht="12.75" customHeight="1">
      <c r="A30" s="194">
        <v>40756</v>
      </c>
      <c r="B30" s="110">
        <v>1321</v>
      </c>
      <c r="C30" s="44">
        <v>710.4</v>
      </c>
      <c r="D30" s="110">
        <f t="shared" si="2"/>
        <v>2031.4</v>
      </c>
      <c r="E30" s="44">
        <f t="shared" si="3"/>
        <v>412.16519972390569</v>
      </c>
      <c r="F30" s="110">
        <v>300</v>
      </c>
      <c r="G30" s="111">
        <v>5200</v>
      </c>
      <c r="H30" s="111">
        <v>650</v>
      </c>
      <c r="I30" s="44" t="s">
        <v>293</v>
      </c>
      <c r="O30" s="300"/>
      <c r="P30" s="300"/>
      <c r="Q30" s="300"/>
      <c r="R30" s="300"/>
      <c r="S30" s="300"/>
      <c r="T30" s="300"/>
      <c r="U30" s="300"/>
      <c r="V30" s="300"/>
    </row>
    <row r="31" spans="1:22" ht="12.75" customHeight="1">
      <c r="A31" s="194">
        <v>40787</v>
      </c>
      <c r="B31" s="110">
        <v>1369.4</v>
      </c>
      <c r="C31" s="44">
        <v>581.20000000000005</v>
      </c>
      <c r="D31" s="110">
        <f t="shared" si="2"/>
        <v>1950.6000000000001</v>
      </c>
      <c r="E31" s="44">
        <f t="shared" si="3"/>
        <v>408.96348324677507</v>
      </c>
      <c r="F31" s="110">
        <v>277.5</v>
      </c>
      <c r="G31" s="111">
        <v>4034.2</v>
      </c>
      <c r="H31" s="111">
        <v>604.79999999999995</v>
      </c>
      <c r="I31" s="44" t="s">
        <v>293</v>
      </c>
      <c r="O31" s="300"/>
      <c r="P31" s="300"/>
      <c r="Q31" s="300"/>
      <c r="R31" s="300"/>
      <c r="S31" s="300"/>
      <c r="T31" s="300"/>
      <c r="U31" s="300"/>
      <c r="V31" s="300"/>
    </row>
    <row r="32" spans="1:22" ht="12.75" customHeight="1">
      <c r="A32" s="194">
        <v>40817</v>
      </c>
      <c r="B32" s="110">
        <v>1497.9</v>
      </c>
      <c r="C32" s="44">
        <v>628.9</v>
      </c>
      <c r="D32" s="110">
        <f t="shared" si="2"/>
        <v>2126.8000000000002</v>
      </c>
      <c r="E32" s="44">
        <f t="shared" si="3"/>
        <v>431.52158450960059</v>
      </c>
      <c r="F32" s="110">
        <v>273.3</v>
      </c>
      <c r="G32" s="111">
        <v>4432.7</v>
      </c>
      <c r="H32" s="111">
        <v>611.6</v>
      </c>
      <c r="I32" s="44" t="s">
        <v>293</v>
      </c>
      <c r="O32" s="300"/>
      <c r="P32" s="300"/>
      <c r="Q32" s="300"/>
      <c r="R32" s="300"/>
      <c r="S32" s="300"/>
      <c r="T32" s="300"/>
      <c r="U32" s="300"/>
      <c r="V32" s="300"/>
    </row>
    <row r="33" spans="1:22" ht="12.75" customHeight="1">
      <c r="A33" s="194">
        <v>40848</v>
      </c>
      <c r="B33" s="110">
        <v>1489.4</v>
      </c>
      <c r="C33" s="44">
        <v>665.2</v>
      </c>
      <c r="D33" s="110">
        <f t="shared" si="2"/>
        <v>2154.6000000000004</v>
      </c>
      <c r="E33" s="44">
        <f t="shared" si="3"/>
        <v>451.73419512124559</v>
      </c>
      <c r="F33" s="110">
        <v>257.7</v>
      </c>
      <c r="G33" s="111">
        <v>4593.5</v>
      </c>
      <c r="H33" s="111">
        <v>512.70000000000005</v>
      </c>
      <c r="I33" s="44" t="s">
        <v>293</v>
      </c>
      <c r="O33" s="300"/>
      <c r="P33" s="300"/>
      <c r="Q33" s="300"/>
      <c r="R33" s="300"/>
      <c r="S33" s="300"/>
      <c r="T33" s="300"/>
      <c r="U33" s="300"/>
      <c r="V33" s="300"/>
    </row>
    <row r="34" spans="1:22" ht="12.75" customHeight="1">
      <c r="A34" s="194">
        <v>40878</v>
      </c>
      <c r="B34" s="110">
        <v>1572</v>
      </c>
      <c r="C34" s="44">
        <v>654.5</v>
      </c>
      <c r="D34" s="110">
        <f t="shared" si="2"/>
        <v>2226.5</v>
      </c>
      <c r="E34" s="44">
        <f t="shared" si="3"/>
        <v>451.75042689045785</v>
      </c>
      <c r="F34" s="110">
        <v>284.2</v>
      </c>
      <c r="G34" s="111">
        <v>4523.6000000000004</v>
      </c>
      <c r="H34" s="111">
        <v>529.79999999999995</v>
      </c>
      <c r="I34" s="44" t="s">
        <v>293</v>
      </c>
      <c r="O34" s="300"/>
      <c r="P34" s="300"/>
      <c r="Q34" s="300"/>
      <c r="R34" s="300"/>
      <c r="S34" s="300"/>
      <c r="T34" s="300"/>
      <c r="U34" s="300"/>
      <c r="V34" s="300"/>
    </row>
    <row r="35" spans="1:22" ht="12.75" customHeight="1">
      <c r="A35" s="194">
        <v>40909</v>
      </c>
      <c r="B35" s="110">
        <v>1310.7</v>
      </c>
      <c r="C35" s="44">
        <v>620.1</v>
      </c>
      <c r="D35" s="110">
        <f t="shared" si="2"/>
        <v>1930.8000000000002</v>
      </c>
      <c r="E35" s="44">
        <f t="shared" si="3"/>
        <v>391.75374993940989</v>
      </c>
      <c r="F35" s="110">
        <v>267.60000000000002</v>
      </c>
      <c r="G35" s="111">
        <v>4320.2</v>
      </c>
      <c r="H35" s="111">
        <v>559.9</v>
      </c>
      <c r="I35" s="44" t="s">
        <v>293</v>
      </c>
      <c r="O35" s="300"/>
      <c r="P35" s="300"/>
      <c r="Q35" s="300"/>
      <c r="R35" s="300"/>
      <c r="S35" s="300"/>
      <c r="T35" s="300"/>
      <c r="U35" s="300"/>
      <c r="V35" s="300"/>
    </row>
    <row r="36" spans="1:22" ht="12.75" customHeight="1">
      <c r="A36" s="194">
        <v>40940</v>
      </c>
      <c r="B36" s="110">
        <v>1205</v>
      </c>
      <c r="C36" s="44">
        <v>600.4</v>
      </c>
      <c r="D36" s="110">
        <f t="shared" si="2"/>
        <v>1805.4</v>
      </c>
      <c r="E36" s="44">
        <f t="shared" si="3"/>
        <v>391.57324147144521</v>
      </c>
      <c r="F36" s="110">
        <v>257.39999999999998</v>
      </c>
      <c r="G36" s="111">
        <v>4188.3</v>
      </c>
      <c r="H36" s="111">
        <v>525.79999999999995</v>
      </c>
      <c r="I36" s="44" t="s">
        <v>293</v>
      </c>
      <c r="O36" s="300"/>
      <c r="P36" s="300"/>
      <c r="Q36" s="300"/>
      <c r="R36" s="300"/>
      <c r="S36" s="300"/>
      <c r="T36" s="300"/>
      <c r="U36" s="300"/>
      <c r="V36" s="300"/>
    </row>
    <row r="37" spans="1:22" ht="12.75" customHeight="1">
      <c r="A37" s="194">
        <v>40969</v>
      </c>
      <c r="B37" s="110">
        <v>1377.3</v>
      </c>
      <c r="C37" s="44">
        <v>608.4</v>
      </c>
      <c r="D37" s="110">
        <f t="shared" si="2"/>
        <v>1985.6999999999998</v>
      </c>
      <c r="E37" s="44">
        <f t="shared" si="3"/>
        <v>402.8928015613663</v>
      </c>
      <c r="F37" s="110">
        <v>241.8</v>
      </c>
      <c r="G37" s="111">
        <v>4287.6000000000004</v>
      </c>
      <c r="H37" s="111">
        <v>566.9</v>
      </c>
      <c r="I37" s="44" t="s">
        <v>293</v>
      </c>
      <c r="O37" s="300"/>
      <c r="P37" s="300"/>
      <c r="Q37" s="300"/>
      <c r="R37" s="300"/>
      <c r="S37" s="300"/>
      <c r="T37" s="300"/>
      <c r="U37" s="300"/>
      <c r="V37" s="300"/>
    </row>
    <row r="38" spans="1:22" ht="12.75" customHeight="1">
      <c r="A38" s="194">
        <v>41000</v>
      </c>
      <c r="B38" s="110">
        <v>1478</v>
      </c>
      <c r="C38" s="44">
        <v>614.6</v>
      </c>
      <c r="D38" s="110">
        <f t="shared" si="2"/>
        <v>2092.6</v>
      </c>
      <c r="E38" s="44">
        <f t="shared" si="3"/>
        <v>438.73525327704374</v>
      </c>
      <c r="F38" s="110">
        <v>244.8</v>
      </c>
      <c r="G38" s="111">
        <v>4480.3999999999996</v>
      </c>
      <c r="H38" s="111">
        <v>563.1</v>
      </c>
      <c r="I38" s="44" t="s">
        <v>293</v>
      </c>
      <c r="O38" s="300"/>
      <c r="P38" s="300"/>
      <c r="Q38" s="300"/>
      <c r="R38" s="300"/>
      <c r="S38" s="300"/>
      <c r="T38" s="300"/>
      <c r="U38" s="300"/>
      <c r="V38" s="300"/>
    </row>
    <row r="39" spans="1:22" ht="12.75" customHeight="1">
      <c r="A39" s="194">
        <v>41030</v>
      </c>
      <c r="B39" s="110">
        <v>1487.8</v>
      </c>
      <c r="C39" s="44">
        <v>525.20000000000005</v>
      </c>
      <c r="D39" s="110">
        <f t="shared" si="2"/>
        <v>2013</v>
      </c>
      <c r="E39" s="44">
        <f t="shared" si="3"/>
        <v>408.43189280507147</v>
      </c>
      <c r="F39" s="110">
        <v>259.3</v>
      </c>
      <c r="G39" s="111">
        <v>4550.8</v>
      </c>
      <c r="H39" s="111">
        <v>642.70000000000005</v>
      </c>
      <c r="I39" s="44" t="s">
        <v>293</v>
      </c>
      <c r="O39" s="300"/>
      <c r="P39" s="300"/>
      <c r="Q39" s="300"/>
      <c r="R39" s="300"/>
      <c r="S39" s="300"/>
      <c r="T39" s="300"/>
      <c r="U39" s="300"/>
      <c r="V39" s="300"/>
    </row>
    <row r="40" spans="1:22" ht="12.75" customHeight="1">
      <c r="A40" s="194">
        <v>41061</v>
      </c>
      <c r="B40" s="110">
        <v>1314.8</v>
      </c>
      <c r="C40" s="44">
        <v>569.79999999999995</v>
      </c>
      <c r="D40" s="110">
        <f t="shared" si="2"/>
        <v>1884.6</v>
      </c>
      <c r="E40" s="44">
        <f t="shared" si="3"/>
        <v>395.12589999326991</v>
      </c>
      <c r="F40" s="110">
        <v>273.3</v>
      </c>
      <c r="G40" s="111">
        <v>5309.5</v>
      </c>
      <c r="H40" s="111">
        <v>648.79999999999995</v>
      </c>
      <c r="I40" s="44" t="s">
        <v>293</v>
      </c>
      <c r="O40" s="300"/>
      <c r="P40" s="300"/>
      <c r="Q40" s="300"/>
      <c r="R40" s="300"/>
      <c r="S40" s="300"/>
      <c r="T40" s="300"/>
      <c r="U40" s="300"/>
      <c r="V40" s="300"/>
    </row>
    <row r="41" spans="1:22" ht="12.75" customHeight="1">
      <c r="A41" s="194">
        <v>41091</v>
      </c>
      <c r="B41" s="110">
        <v>1391.3</v>
      </c>
      <c r="C41" s="44">
        <v>725.1</v>
      </c>
      <c r="D41" s="110">
        <f t="shared" si="2"/>
        <v>2116.4</v>
      </c>
      <c r="E41" s="44">
        <f t="shared" si="3"/>
        <v>429.41145451199861</v>
      </c>
      <c r="F41" s="110">
        <v>312.89999999999998</v>
      </c>
      <c r="G41" s="111">
        <v>6021.9</v>
      </c>
      <c r="H41" s="111">
        <v>651.4</v>
      </c>
      <c r="I41" s="44" t="s">
        <v>293</v>
      </c>
      <c r="O41" s="300"/>
      <c r="P41" s="300"/>
      <c r="Q41" s="300"/>
      <c r="R41" s="300"/>
      <c r="S41" s="300"/>
      <c r="T41" s="300"/>
      <c r="U41" s="300"/>
      <c r="V41" s="300"/>
    </row>
    <row r="42" spans="1:22" ht="12.75" customHeight="1">
      <c r="A42" s="194">
        <v>41122</v>
      </c>
      <c r="B42" s="110">
        <v>1410.2</v>
      </c>
      <c r="C42" s="44">
        <v>733</v>
      </c>
      <c r="D42" s="110">
        <f t="shared" si="2"/>
        <v>2143.1999999999998</v>
      </c>
      <c r="E42" s="44">
        <f t="shared" si="3"/>
        <v>434.84909719812674</v>
      </c>
      <c r="F42" s="110">
        <v>313.7</v>
      </c>
      <c r="G42" s="111">
        <v>6040.5</v>
      </c>
      <c r="H42" s="111">
        <v>632.4</v>
      </c>
      <c r="I42" s="44" t="s">
        <v>293</v>
      </c>
      <c r="O42" s="300"/>
      <c r="P42" s="300"/>
      <c r="Q42" s="300"/>
      <c r="R42" s="300"/>
      <c r="S42" s="300"/>
      <c r="T42" s="300"/>
      <c r="U42" s="300"/>
      <c r="V42" s="300"/>
    </row>
    <row r="43" spans="1:22" ht="12.75" customHeight="1">
      <c r="A43" s="194">
        <v>41153</v>
      </c>
      <c r="B43" s="110">
        <v>1393.9</v>
      </c>
      <c r="C43" s="44">
        <v>599.79999999999995</v>
      </c>
      <c r="D43" s="110">
        <f t="shared" si="2"/>
        <v>1993.7</v>
      </c>
      <c r="E43" s="44">
        <f t="shared" si="3"/>
        <v>417.99984443201862</v>
      </c>
      <c r="F43" s="110">
        <v>276.10000000000002</v>
      </c>
      <c r="G43" s="111">
        <v>5117</v>
      </c>
      <c r="H43" s="111">
        <v>554.9</v>
      </c>
      <c r="I43" s="44" t="s">
        <v>293</v>
      </c>
      <c r="O43" s="300"/>
      <c r="P43" s="300"/>
      <c r="Q43" s="300"/>
      <c r="R43" s="300"/>
      <c r="S43" s="300"/>
      <c r="T43" s="300"/>
      <c r="U43" s="300"/>
      <c r="V43" s="300"/>
    </row>
    <row r="44" spans="1:22" ht="12.75" customHeight="1">
      <c r="A44" s="194">
        <v>41183</v>
      </c>
      <c r="B44" s="110">
        <v>1325.6</v>
      </c>
      <c r="C44" s="44">
        <v>666</v>
      </c>
      <c r="D44" s="110">
        <f t="shared" si="2"/>
        <v>1991.6</v>
      </c>
      <c r="E44" s="44">
        <f t="shared" si="3"/>
        <v>404.08989454077511</v>
      </c>
      <c r="F44" s="110">
        <v>250.1</v>
      </c>
      <c r="G44" s="111">
        <v>5509.5</v>
      </c>
      <c r="H44" s="111">
        <v>671.1</v>
      </c>
      <c r="I44" s="44" t="s">
        <v>293</v>
      </c>
      <c r="O44" s="300"/>
      <c r="P44" s="300"/>
      <c r="Q44" s="300"/>
      <c r="R44" s="300"/>
      <c r="S44" s="300"/>
      <c r="T44" s="300"/>
      <c r="U44" s="300"/>
      <c r="V44" s="300"/>
    </row>
    <row r="45" spans="1:22" ht="12.75" customHeight="1">
      <c r="A45" s="194">
        <v>41214</v>
      </c>
      <c r="B45" s="110">
        <v>1188.5</v>
      </c>
      <c r="C45" s="44">
        <v>620</v>
      </c>
      <c r="D45" s="110">
        <f t="shared" si="2"/>
        <v>1808.5</v>
      </c>
      <c r="E45" s="44">
        <f t="shared" si="3"/>
        <v>379.17074718127378</v>
      </c>
      <c r="F45" s="110">
        <v>217.7</v>
      </c>
      <c r="G45" s="111">
        <v>5177.3999999999996</v>
      </c>
      <c r="H45" s="111">
        <v>591.29999999999995</v>
      </c>
      <c r="I45" s="44" t="s">
        <v>293</v>
      </c>
      <c r="O45" s="300"/>
      <c r="P45" s="300"/>
      <c r="Q45" s="300"/>
      <c r="R45" s="300"/>
      <c r="S45" s="300"/>
      <c r="T45" s="300"/>
      <c r="U45" s="300"/>
      <c r="V45" s="300"/>
    </row>
    <row r="46" spans="1:22" ht="12.75" customHeight="1">
      <c r="A46" s="194">
        <v>41244</v>
      </c>
      <c r="B46" s="110">
        <v>1198.7</v>
      </c>
      <c r="C46" s="44">
        <v>626.20000000000005</v>
      </c>
      <c r="D46" s="110">
        <f t="shared" si="2"/>
        <v>1824.9</v>
      </c>
      <c r="E46" s="44">
        <f t="shared" si="3"/>
        <v>370.26694544459758</v>
      </c>
      <c r="F46" s="110">
        <v>238.3</v>
      </c>
      <c r="G46" s="111">
        <v>5194.2</v>
      </c>
      <c r="H46" s="111">
        <v>576.20000000000005</v>
      </c>
      <c r="I46" s="44" t="s">
        <v>293</v>
      </c>
      <c r="O46" s="300"/>
      <c r="P46" s="300"/>
      <c r="Q46" s="300"/>
      <c r="R46" s="300"/>
      <c r="S46" s="300"/>
      <c r="T46" s="300"/>
      <c r="U46" s="300"/>
      <c r="V46" s="300"/>
    </row>
    <row r="47" spans="1:22" ht="12.75" customHeight="1">
      <c r="A47" s="194">
        <v>41275</v>
      </c>
      <c r="B47" s="110">
        <v>806.7</v>
      </c>
      <c r="C47" s="44">
        <v>567.29999999999995</v>
      </c>
      <c r="D47" s="110">
        <f t="shared" si="2"/>
        <v>1374</v>
      </c>
      <c r="E47" s="44">
        <f t="shared" si="3"/>
        <v>278.78063622164348</v>
      </c>
      <c r="F47" s="110">
        <v>235.6</v>
      </c>
      <c r="G47" s="111">
        <v>5060.6000000000004</v>
      </c>
      <c r="H47" s="111">
        <v>601.6</v>
      </c>
      <c r="I47" s="44" t="s">
        <v>293</v>
      </c>
      <c r="O47" s="300"/>
      <c r="P47" s="300"/>
      <c r="Q47" s="300"/>
      <c r="R47" s="300"/>
      <c r="S47" s="300"/>
      <c r="T47" s="300"/>
      <c r="U47" s="300"/>
      <c r="V47" s="300"/>
    </row>
    <row r="48" spans="1:22" ht="12.75" customHeight="1">
      <c r="A48" s="194">
        <v>41306</v>
      </c>
      <c r="B48" s="110">
        <v>839.2</v>
      </c>
      <c r="C48" s="44">
        <v>520.79999999999995</v>
      </c>
      <c r="D48" s="110">
        <f t="shared" si="2"/>
        <v>1360</v>
      </c>
      <c r="E48" s="44">
        <f t="shared" si="3"/>
        <v>305.50508481764626</v>
      </c>
      <c r="F48" s="110">
        <v>216.7</v>
      </c>
      <c r="G48" s="111">
        <v>4629.7</v>
      </c>
      <c r="H48" s="111">
        <v>579.1</v>
      </c>
      <c r="I48" s="44" t="s">
        <v>293</v>
      </c>
      <c r="O48" s="300"/>
      <c r="P48" s="300"/>
      <c r="Q48" s="300"/>
      <c r="R48" s="300"/>
      <c r="S48" s="300"/>
      <c r="T48" s="300"/>
      <c r="U48" s="300"/>
      <c r="V48" s="300"/>
    </row>
    <row r="49" spans="1:22" ht="12.75" customHeight="1">
      <c r="A49" s="194">
        <v>41334</v>
      </c>
      <c r="B49" s="110">
        <v>975.4</v>
      </c>
      <c r="C49" s="44">
        <v>622.9</v>
      </c>
      <c r="D49" s="110">
        <f t="shared" si="2"/>
        <v>1598.3</v>
      </c>
      <c r="E49" s="44">
        <f t="shared" si="3"/>
        <v>324.29045915069338</v>
      </c>
      <c r="F49" s="110">
        <v>228.4</v>
      </c>
      <c r="G49" s="111">
        <v>5316.6</v>
      </c>
      <c r="H49" s="111">
        <v>587.4</v>
      </c>
      <c r="I49" s="44" t="s">
        <v>293</v>
      </c>
      <c r="O49" s="300"/>
      <c r="P49" s="300"/>
      <c r="Q49" s="300"/>
      <c r="R49" s="300"/>
      <c r="S49" s="300"/>
      <c r="T49" s="300"/>
      <c r="U49" s="300"/>
      <c r="V49" s="300"/>
    </row>
    <row r="50" spans="1:22" ht="12.75" customHeight="1">
      <c r="A50" s="194">
        <v>41365</v>
      </c>
      <c r="B50" s="110">
        <v>1052.2</v>
      </c>
      <c r="C50" s="44">
        <v>582.79999999999995</v>
      </c>
      <c r="D50" s="110">
        <f t="shared" si="2"/>
        <v>1635</v>
      </c>
      <c r="E50" s="44">
        <f t="shared" si="3"/>
        <v>342.79467605274135</v>
      </c>
      <c r="F50" s="110">
        <v>241.7</v>
      </c>
      <c r="G50" s="111">
        <v>4820.6000000000004</v>
      </c>
      <c r="H50" s="111">
        <v>515.5</v>
      </c>
      <c r="I50" s="44" t="s">
        <v>293</v>
      </c>
      <c r="O50" s="300"/>
      <c r="P50" s="300"/>
      <c r="Q50" s="300"/>
      <c r="R50" s="300"/>
      <c r="S50" s="300"/>
      <c r="T50" s="300"/>
      <c r="U50" s="300"/>
      <c r="V50" s="300"/>
    </row>
    <row r="51" spans="1:22" ht="12.75" customHeight="1">
      <c r="A51" s="194">
        <v>41395</v>
      </c>
      <c r="B51" s="110">
        <v>1076.0999999999999</v>
      </c>
      <c r="C51" s="44">
        <v>583.5</v>
      </c>
      <c r="D51" s="110">
        <f t="shared" si="2"/>
        <v>1659.6</v>
      </c>
      <c r="E51" s="44">
        <f t="shared" si="3"/>
        <v>336.7280523096357</v>
      </c>
      <c r="F51" s="110">
        <v>261.39999999999998</v>
      </c>
      <c r="G51" s="111">
        <v>4881.3999999999996</v>
      </c>
      <c r="H51" s="111">
        <v>604.1</v>
      </c>
      <c r="I51" s="44" t="s">
        <v>293</v>
      </c>
      <c r="O51" s="300"/>
      <c r="P51" s="300"/>
      <c r="Q51" s="300"/>
      <c r="R51" s="300"/>
      <c r="S51" s="300"/>
      <c r="T51" s="300"/>
      <c r="U51" s="300"/>
      <c r="V51" s="300"/>
    </row>
    <row r="52" spans="1:22" ht="12.75" customHeight="1">
      <c r="A52" s="194">
        <v>41426</v>
      </c>
      <c r="B52" s="110">
        <v>1074</v>
      </c>
      <c r="C52" s="44">
        <v>635</v>
      </c>
      <c r="D52" s="110">
        <f t="shared" si="2"/>
        <v>1709</v>
      </c>
      <c r="E52" s="44">
        <f t="shared" si="3"/>
        <v>358.30954212485312</v>
      </c>
      <c r="F52" s="110">
        <v>270.8</v>
      </c>
      <c r="G52" s="111">
        <v>5307.3</v>
      </c>
      <c r="H52" s="111">
        <v>650.4</v>
      </c>
      <c r="I52" s="44" t="s">
        <v>293</v>
      </c>
      <c r="O52" s="300"/>
      <c r="P52" s="300"/>
      <c r="Q52" s="300"/>
      <c r="R52" s="300"/>
      <c r="S52" s="300"/>
      <c r="T52" s="300"/>
      <c r="U52" s="300"/>
      <c r="V52" s="300"/>
    </row>
    <row r="53" spans="1:22" ht="12.75" customHeight="1">
      <c r="A53" s="194">
        <v>41456</v>
      </c>
      <c r="B53" s="110">
        <v>1139.5</v>
      </c>
      <c r="C53" s="44">
        <v>690.9</v>
      </c>
      <c r="D53" s="110">
        <f t="shared" si="2"/>
        <v>1830.4</v>
      </c>
      <c r="E53" s="44">
        <f t="shared" si="3"/>
        <v>371.38287957794478</v>
      </c>
      <c r="F53" s="110">
        <v>318.3</v>
      </c>
      <c r="G53" s="111">
        <v>5630.7</v>
      </c>
      <c r="H53" s="111">
        <v>636.1</v>
      </c>
      <c r="I53" s="44" t="s">
        <v>293</v>
      </c>
      <c r="O53" s="300"/>
      <c r="P53" s="300"/>
      <c r="Q53" s="300"/>
      <c r="R53" s="300"/>
      <c r="S53" s="300"/>
      <c r="T53" s="300"/>
      <c r="U53" s="300"/>
      <c r="V53" s="300"/>
    </row>
    <row r="54" spans="1:22" ht="12.75" customHeight="1">
      <c r="A54" s="194">
        <v>41487</v>
      </c>
      <c r="B54" s="110">
        <v>1099.2</v>
      </c>
      <c r="C54" s="44">
        <v>703.1</v>
      </c>
      <c r="D54" s="110">
        <f t="shared" si="2"/>
        <v>1802.3000000000002</v>
      </c>
      <c r="E54" s="44">
        <f t="shared" si="3"/>
        <v>365.68147064211644</v>
      </c>
      <c r="F54" s="110">
        <v>315.60000000000002</v>
      </c>
      <c r="G54" s="111">
        <v>5617.8</v>
      </c>
      <c r="H54" s="111">
        <v>631.79999999999995</v>
      </c>
      <c r="I54" s="44" t="s">
        <v>293</v>
      </c>
      <c r="O54" s="300"/>
      <c r="P54" s="300"/>
      <c r="Q54" s="300"/>
      <c r="R54" s="300"/>
      <c r="S54" s="300"/>
      <c r="T54" s="300"/>
      <c r="U54" s="300"/>
      <c r="V54" s="300"/>
    </row>
    <row r="55" spans="1:22" ht="12.75" customHeight="1">
      <c r="A55" s="194">
        <v>41518</v>
      </c>
      <c r="B55" s="110">
        <v>1030.5</v>
      </c>
      <c r="C55" s="44">
        <v>662.8</v>
      </c>
      <c r="D55" s="110">
        <f t="shared" si="2"/>
        <v>1693.3</v>
      </c>
      <c r="E55" s="44">
        <f t="shared" si="3"/>
        <v>355.01787459333752</v>
      </c>
      <c r="F55" s="110">
        <v>263.3</v>
      </c>
      <c r="G55" s="111">
        <v>5393.1</v>
      </c>
      <c r="H55" s="111">
        <v>576.1</v>
      </c>
      <c r="I55" s="44" t="s">
        <v>293</v>
      </c>
      <c r="O55" s="300"/>
      <c r="P55" s="300"/>
      <c r="Q55" s="300"/>
      <c r="R55" s="300"/>
      <c r="S55" s="300"/>
      <c r="T55" s="300"/>
      <c r="U55" s="300"/>
      <c r="V55" s="300"/>
    </row>
    <row r="56" spans="1:22" ht="12.75" customHeight="1">
      <c r="A56" s="194">
        <v>41548</v>
      </c>
      <c r="B56" s="110">
        <v>897.1</v>
      </c>
      <c r="C56" s="44">
        <v>551.1</v>
      </c>
      <c r="D56" s="110">
        <f t="shared" si="2"/>
        <v>1448.2</v>
      </c>
      <c r="E56" s="44">
        <f t="shared" si="3"/>
        <v>293.83560216607282</v>
      </c>
      <c r="F56" s="110">
        <v>239.7</v>
      </c>
      <c r="G56" s="111">
        <v>5190</v>
      </c>
      <c r="H56" s="111">
        <v>643.9</v>
      </c>
      <c r="I56" s="44" t="s">
        <v>293</v>
      </c>
      <c r="O56" s="300"/>
      <c r="P56" s="300"/>
      <c r="Q56" s="300"/>
      <c r="R56" s="300"/>
      <c r="S56" s="300"/>
      <c r="T56" s="300"/>
      <c r="U56" s="300"/>
      <c r="V56" s="300"/>
    </row>
    <row r="57" spans="1:22" ht="12.75" customHeight="1">
      <c r="A57" s="194">
        <v>41579</v>
      </c>
      <c r="B57" s="110">
        <v>1057.2</v>
      </c>
      <c r="C57" s="44">
        <v>570.70000000000005</v>
      </c>
      <c r="D57" s="110">
        <f t="shared" si="2"/>
        <v>1627.9</v>
      </c>
      <c r="E57" s="44">
        <f t="shared" si="3"/>
        <v>341.3060875512279</v>
      </c>
      <c r="F57" s="110">
        <v>213.2</v>
      </c>
      <c r="G57" s="111">
        <v>5302.8</v>
      </c>
      <c r="H57" s="111">
        <v>616.20000000000005</v>
      </c>
      <c r="I57" s="44" t="s">
        <v>293</v>
      </c>
      <c r="O57" s="300"/>
      <c r="P57" s="300"/>
      <c r="Q57" s="300"/>
      <c r="R57" s="300"/>
      <c r="S57" s="300"/>
      <c r="T57" s="300"/>
      <c r="U57" s="300"/>
      <c r="V57" s="300"/>
    </row>
    <row r="58" spans="1:22" ht="12.75" customHeight="1">
      <c r="A58" s="194">
        <v>41609</v>
      </c>
      <c r="B58" s="110">
        <v>1092.7</v>
      </c>
      <c r="C58" s="44">
        <v>590.70000000000005</v>
      </c>
      <c r="D58" s="110">
        <f t="shared" si="2"/>
        <v>1683.4</v>
      </c>
      <c r="E58" s="44">
        <f t="shared" si="3"/>
        <v>341.55700365030174</v>
      </c>
      <c r="F58" s="110">
        <v>219.8</v>
      </c>
      <c r="G58" s="111">
        <v>5327.9</v>
      </c>
      <c r="H58" s="111">
        <v>583.9</v>
      </c>
      <c r="I58" s="44" t="s">
        <v>293</v>
      </c>
      <c r="O58" s="300"/>
      <c r="P58" s="300"/>
      <c r="Q58" s="300"/>
      <c r="R58" s="300"/>
      <c r="S58" s="300"/>
      <c r="T58" s="300"/>
      <c r="U58" s="300"/>
      <c r="V58" s="300"/>
    </row>
    <row r="59" spans="1:22" ht="12.75" customHeight="1">
      <c r="A59" s="194">
        <v>41640</v>
      </c>
      <c r="B59" s="110">
        <v>1091.4000000000001</v>
      </c>
      <c r="C59" s="44">
        <v>578.6</v>
      </c>
      <c r="D59" s="110">
        <f t="shared" si="2"/>
        <v>1670</v>
      </c>
      <c r="E59" s="44">
        <f t="shared" si="3"/>
        <v>338.83818230723762</v>
      </c>
      <c r="F59" s="110">
        <v>249.1</v>
      </c>
      <c r="G59" s="111">
        <v>5470.3</v>
      </c>
      <c r="H59" s="111">
        <v>751.6</v>
      </c>
      <c r="I59" s="44" t="s">
        <v>293</v>
      </c>
      <c r="O59" s="300"/>
      <c r="P59" s="300"/>
      <c r="Q59" s="300"/>
      <c r="R59" s="300"/>
      <c r="S59" s="300"/>
      <c r="T59" s="300"/>
      <c r="U59" s="300"/>
      <c r="V59" s="300"/>
    </row>
    <row r="60" spans="1:22" ht="12.75" customHeight="1">
      <c r="A60" s="194">
        <v>41671</v>
      </c>
      <c r="B60" s="110">
        <v>1099.8</v>
      </c>
      <c r="C60" s="44">
        <v>543.5</v>
      </c>
      <c r="D60" s="110">
        <f t="shared" si="2"/>
        <v>1643.3</v>
      </c>
      <c r="E60" s="44">
        <f t="shared" si="3"/>
        <v>369.14448961826332</v>
      </c>
      <c r="F60" s="110">
        <v>230.4</v>
      </c>
      <c r="G60" s="111">
        <v>4920.7</v>
      </c>
      <c r="H60" s="111">
        <v>702.2</v>
      </c>
      <c r="I60" s="44" t="s">
        <v>293</v>
      </c>
      <c r="O60" s="300"/>
      <c r="P60" s="300"/>
      <c r="Q60" s="300"/>
      <c r="R60" s="300"/>
      <c r="S60" s="300"/>
      <c r="T60" s="300"/>
      <c r="U60" s="300"/>
      <c r="V60" s="300"/>
    </row>
    <row r="61" spans="1:22" ht="12.75" customHeight="1">
      <c r="A61" s="194">
        <v>41699</v>
      </c>
      <c r="B61" s="110">
        <v>1166.0999999999999</v>
      </c>
      <c r="C61" s="44">
        <v>564.70000000000005</v>
      </c>
      <c r="D61" s="110">
        <f t="shared" si="2"/>
        <v>1730.8</v>
      </c>
      <c r="E61" s="44">
        <f t="shared" si="3"/>
        <v>351.17432690860295</v>
      </c>
      <c r="F61" s="110">
        <v>252</v>
      </c>
      <c r="G61" s="111">
        <v>5391.4</v>
      </c>
      <c r="H61" s="111">
        <v>776.8</v>
      </c>
      <c r="I61" s="44" t="s">
        <v>293</v>
      </c>
      <c r="O61" s="300"/>
      <c r="P61" s="300"/>
      <c r="Q61" s="300"/>
      <c r="R61" s="300"/>
      <c r="S61" s="300"/>
      <c r="T61" s="300"/>
      <c r="U61" s="300"/>
      <c r="V61" s="300"/>
    </row>
    <row r="62" spans="1:22" ht="12.75" customHeight="1">
      <c r="A62" s="194">
        <v>41730</v>
      </c>
      <c r="B62" s="110">
        <v>1085.4000000000001</v>
      </c>
      <c r="C62" s="44">
        <v>539.29999999999995</v>
      </c>
      <c r="D62" s="110">
        <f t="shared" si="2"/>
        <v>1624.7</v>
      </c>
      <c r="E62" s="44">
        <f t="shared" si="3"/>
        <v>340.6351744237852</v>
      </c>
      <c r="F62" s="110">
        <v>242.7</v>
      </c>
      <c r="G62" s="111">
        <v>5356.6</v>
      </c>
      <c r="H62" s="111">
        <v>681.7</v>
      </c>
      <c r="I62" s="44" t="s">
        <v>293</v>
      </c>
      <c r="O62" s="300"/>
      <c r="P62" s="300"/>
      <c r="Q62" s="300"/>
      <c r="R62" s="300"/>
      <c r="S62" s="300"/>
      <c r="T62" s="300"/>
      <c r="U62" s="300"/>
      <c r="V62" s="300"/>
    </row>
    <row r="63" spans="1:22" ht="12.75" customHeight="1">
      <c r="A63" s="194">
        <v>41760</v>
      </c>
      <c r="B63" s="110">
        <v>1091.4000000000001</v>
      </c>
      <c r="C63" s="44">
        <v>543.70000000000005</v>
      </c>
      <c r="D63" s="110">
        <f t="shared" si="2"/>
        <v>1635.1000000000001</v>
      </c>
      <c r="E63" s="44">
        <f t="shared" si="3"/>
        <v>331.75707298836187</v>
      </c>
      <c r="F63" s="110">
        <v>275.89999999999998</v>
      </c>
      <c r="G63" s="111">
        <v>5442.4</v>
      </c>
      <c r="H63" s="111">
        <v>767.4</v>
      </c>
      <c r="I63" s="44" t="s">
        <v>293</v>
      </c>
      <c r="O63" s="300"/>
      <c r="P63" s="300"/>
      <c r="Q63" s="300"/>
      <c r="R63" s="300"/>
      <c r="S63" s="300"/>
      <c r="T63" s="300"/>
      <c r="U63" s="300"/>
      <c r="V63" s="300"/>
    </row>
    <row r="64" spans="1:22" ht="12.75" customHeight="1">
      <c r="A64" s="194">
        <v>41791</v>
      </c>
      <c r="B64" s="110">
        <v>1083.9000000000001</v>
      </c>
      <c r="C64" s="44">
        <v>666.3</v>
      </c>
      <c r="D64" s="110">
        <f t="shared" si="2"/>
        <v>1750.2</v>
      </c>
      <c r="E64" s="44">
        <f t="shared" si="3"/>
        <v>366.94754864067755</v>
      </c>
      <c r="F64" s="110">
        <v>293.8</v>
      </c>
      <c r="G64" s="111">
        <v>6169</v>
      </c>
      <c r="H64" s="111">
        <v>781.3</v>
      </c>
      <c r="I64" s="44" t="s">
        <v>293</v>
      </c>
      <c r="O64" s="300"/>
      <c r="P64" s="300"/>
      <c r="Q64" s="300"/>
      <c r="R64" s="300"/>
      <c r="S64" s="300"/>
      <c r="T64" s="300"/>
      <c r="U64" s="300"/>
      <c r="V64" s="300"/>
    </row>
    <row r="65" spans="1:22" ht="12.75" customHeight="1">
      <c r="A65" s="194">
        <v>41821</v>
      </c>
      <c r="B65" s="110">
        <v>1115.4000000000001</v>
      </c>
      <c r="C65" s="44">
        <v>657.2</v>
      </c>
      <c r="D65" s="110">
        <f t="shared" si="2"/>
        <v>1772.6000000000001</v>
      </c>
      <c r="E65" s="44">
        <f t="shared" si="3"/>
        <v>359.65542632204154</v>
      </c>
      <c r="F65" s="110">
        <v>314</v>
      </c>
      <c r="G65" s="111">
        <v>6484.7</v>
      </c>
      <c r="H65" s="111">
        <v>933.1</v>
      </c>
      <c r="I65" s="44" t="s">
        <v>293</v>
      </c>
      <c r="O65" s="300"/>
      <c r="P65" s="300"/>
      <c r="Q65" s="300"/>
      <c r="R65" s="300"/>
      <c r="S65" s="300"/>
      <c r="T65" s="300"/>
      <c r="U65" s="300"/>
      <c r="V65" s="300"/>
    </row>
    <row r="66" spans="1:22" ht="12.75" customHeight="1">
      <c r="A66" s="194">
        <v>41852</v>
      </c>
      <c r="B66" s="110">
        <v>1154</v>
      </c>
      <c r="C66" s="44">
        <v>611.9</v>
      </c>
      <c r="D66" s="110">
        <f t="shared" si="2"/>
        <v>1765.9</v>
      </c>
      <c r="E66" s="44">
        <f t="shared" si="3"/>
        <v>358.29601565050956</v>
      </c>
      <c r="F66" s="110">
        <v>289.10000000000002</v>
      </c>
      <c r="G66" s="111">
        <v>6096.3</v>
      </c>
      <c r="H66" s="111">
        <v>856.5</v>
      </c>
      <c r="I66" s="44" t="s">
        <v>293</v>
      </c>
      <c r="O66" s="300"/>
      <c r="P66" s="300"/>
      <c r="Q66" s="300"/>
      <c r="R66" s="300"/>
      <c r="S66" s="300"/>
      <c r="T66" s="300"/>
      <c r="U66" s="300"/>
      <c r="V66" s="300"/>
    </row>
    <row r="67" spans="1:22" ht="12.75" customHeight="1">
      <c r="A67" s="194">
        <v>41883</v>
      </c>
      <c r="B67" s="110">
        <v>1121.3</v>
      </c>
      <c r="C67" s="44">
        <v>562.9</v>
      </c>
      <c r="D67" s="110">
        <f t="shared" si="2"/>
        <v>1684.1999999999998</v>
      </c>
      <c r="E67" s="44">
        <f t="shared" si="3"/>
        <v>353.10996538717245</v>
      </c>
      <c r="F67" s="110">
        <v>254.7</v>
      </c>
      <c r="G67" s="111">
        <v>5708</v>
      </c>
      <c r="H67" s="111">
        <v>754.4</v>
      </c>
      <c r="I67" s="44" t="s">
        <v>293</v>
      </c>
      <c r="O67" s="300"/>
      <c r="P67" s="300"/>
      <c r="Q67" s="300"/>
      <c r="R67" s="300"/>
      <c r="S67" s="300"/>
      <c r="T67" s="300"/>
      <c r="U67" s="300"/>
      <c r="V67" s="300"/>
    </row>
    <row r="68" spans="1:22" ht="12.75" customHeight="1">
      <c r="A68" s="194">
        <v>41913</v>
      </c>
      <c r="B68" s="110">
        <v>1205.7</v>
      </c>
      <c r="C68" s="44">
        <v>542.70000000000005</v>
      </c>
      <c r="D68" s="110">
        <f t="shared" si="2"/>
        <v>1748.4</v>
      </c>
      <c r="E68" s="44">
        <f t="shared" si="3"/>
        <v>354.74531613531394</v>
      </c>
      <c r="F68" s="110">
        <v>234.5</v>
      </c>
      <c r="G68" s="111">
        <v>5337.2</v>
      </c>
      <c r="H68" s="111">
        <v>833</v>
      </c>
      <c r="I68" s="44" t="s">
        <v>293</v>
      </c>
      <c r="O68" s="300"/>
      <c r="P68" s="300"/>
      <c r="Q68" s="300"/>
      <c r="R68" s="300"/>
      <c r="S68" s="300"/>
      <c r="T68" s="300"/>
      <c r="U68" s="300"/>
      <c r="V68" s="300"/>
    </row>
    <row r="69" spans="1:22" ht="12.75" customHeight="1">
      <c r="A69" s="194">
        <v>41944</v>
      </c>
      <c r="B69" s="110">
        <v>1144.5999999999999</v>
      </c>
      <c r="C69" s="44">
        <v>555</v>
      </c>
      <c r="D69" s="110">
        <f t="shared" si="2"/>
        <v>1699.6</v>
      </c>
      <c r="E69" s="44">
        <f t="shared" si="3"/>
        <v>356.33873481299025</v>
      </c>
      <c r="F69" s="110">
        <v>221.9</v>
      </c>
      <c r="G69" s="111">
        <v>5571.9</v>
      </c>
      <c r="H69" s="111">
        <v>822.4</v>
      </c>
      <c r="I69" s="44" t="s">
        <v>293</v>
      </c>
      <c r="O69" s="300"/>
      <c r="P69" s="300"/>
      <c r="Q69" s="300"/>
      <c r="R69" s="300"/>
      <c r="S69" s="300"/>
      <c r="T69" s="300"/>
      <c r="U69" s="300"/>
      <c r="V69" s="300"/>
    </row>
    <row r="70" spans="1:22" ht="12.75" customHeight="1">
      <c r="A70" s="194">
        <v>41974</v>
      </c>
      <c r="B70" s="110">
        <v>1230.5999999999999</v>
      </c>
      <c r="C70" s="44">
        <v>547</v>
      </c>
      <c r="D70" s="110">
        <f t="shared" si="2"/>
        <v>1777.6</v>
      </c>
      <c r="E70" s="44">
        <f t="shared" si="3"/>
        <v>360.66991189781174</v>
      </c>
      <c r="F70" s="110">
        <v>199.7</v>
      </c>
      <c r="G70" s="111">
        <v>5386</v>
      </c>
      <c r="H70" s="111">
        <v>887.1</v>
      </c>
      <c r="I70" s="44" t="s">
        <v>293</v>
      </c>
      <c r="O70" s="300"/>
      <c r="P70" s="300"/>
      <c r="Q70" s="300"/>
      <c r="R70" s="300"/>
      <c r="S70" s="300"/>
      <c r="T70" s="300"/>
      <c r="U70" s="300"/>
      <c r="V70" s="300"/>
    </row>
    <row r="71" spans="1:22" ht="12.75" customHeight="1">
      <c r="A71" s="194">
        <v>42005</v>
      </c>
      <c r="B71" s="110">
        <v>1077.5</v>
      </c>
      <c r="C71" s="44">
        <v>573.20000000000005</v>
      </c>
      <c r="D71" s="110">
        <f t="shared" si="2"/>
        <v>1650.7</v>
      </c>
      <c r="E71" s="44">
        <f t="shared" si="3"/>
        <v>334.9222679847648</v>
      </c>
      <c r="F71" s="110">
        <v>232.4</v>
      </c>
      <c r="G71" s="111">
        <v>5843.1</v>
      </c>
      <c r="H71" s="111">
        <v>1096.9000000000001</v>
      </c>
      <c r="I71" s="44" t="s">
        <v>293</v>
      </c>
      <c r="O71" s="300"/>
      <c r="P71" s="300"/>
      <c r="Q71" s="300"/>
      <c r="R71" s="300"/>
      <c r="S71" s="300"/>
      <c r="T71" s="300"/>
      <c r="U71" s="300"/>
      <c r="V71" s="300"/>
    </row>
    <row r="72" spans="1:22" ht="12.75" customHeight="1">
      <c r="A72" s="194">
        <v>42036</v>
      </c>
      <c r="B72" s="110">
        <v>919.5</v>
      </c>
      <c r="C72" s="44">
        <v>466.8</v>
      </c>
      <c r="D72" s="110">
        <f t="shared" si="2"/>
        <v>1386.3</v>
      </c>
      <c r="E72" s="44">
        <f t="shared" si="3"/>
        <v>311.41301403139926</v>
      </c>
      <c r="F72" s="110">
        <v>168.5</v>
      </c>
      <c r="G72" s="111">
        <v>5195</v>
      </c>
      <c r="H72" s="111">
        <v>1066.5</v>
      </c>
      <c r="I72" s="44" t="s">
        <v>293</v>
      </c>
      <c r="O72" s="300"/>
      <c r="P72" s="300"/>
      <c r="Q72" s="300"/>
      <c r="R72" s="300"/>
      <c r="S72" s="300"/>
      <c r="T72" s="300"/>
      <c r="U72" s="300"/>
      <c r="V72" s="300"/>
    </row>
    <row r="73" spans="1:22" ht="12.75" customHeight="1">
      <c r="A73" s="194">
        <v>42064</v>
      </c>
      <c r="B73" s="110">
        <v>738.6</v>
      </c>
      <c r="C73" s="44">
        <v>477.2</v>
      </c>
      <c r="D73" s="110">
        <f t="shared" si="2"/>
        <v>1215.8</v>
      </c>
      <c r="E73" s="44">
        <f t="shared" si="3"/>
        <v>246.68231260427515</v>
      </c>
      <c r="F73" s="110">
        <v>148.1</v>
      </c>
      <c r="G73" s="111">
        <v>5598.8</v>
      </c>
      <c r="H73" s="111">
        <v>1088.2</v>
      </c>
      <c r="I73" s="44" t="s">
        <v>293</v>
      </c>
      <c r="O73" s="300"/>
      <c r="P73" s="300"/>
      <c r="Q73" s="300"/>
      <c r="R73" s="300"/>
      <c r="S73" s="300"/>
      <c r="T73" s="300"/>
      <c r="U73" s="300"/>
      <c r="V73" s="300"/>
    </row>
    <row r="74" spans="1:22" ht="12.75" customHeight="1">
      <c r="A74" s="194">
        <v>42095</v>
      </c>
      <c r="B74" s="110">
        <v>929</v>
      </c>
      <c r="C74" s="44">
        <v>532.1</v>
      </c>
      <c r="D74" s="110">
        <f t="shared" si="2"/>
        <v>1461.1</v>
      </c>
      <c r="E74" s="44">
        <f t="shared" si="3"/>
        <v>306.33474078327851</v>
      </c>
      <c r="F74" s="110">
        <v>196.2</v>
      </c>
      <c r="G74" s="111">
        <v>5954.2</v>
      </c>
      <c r="H74" s="111">
        <v>1238.2</v>
      </c>
      <c r="I74" s="44" t="s">
        <v>293</v>
      </c>
      <c r="O74" s="300"/>
      <c r="P74" s="300"/>
      <c r="Q74" s="300"/>
      <c r="R74" s="300"/>
      <c r="S74" s="300"/>
      <c r="T74" s="300"/>
      <c r="U74" s="300"/>
      <c r="V74" s="300"/>
    </row>
    <row r="75" spans="1:22" ht="12.75" customHeight="1">
      <c r="A75" s="194">
        <v>42125</v>
      </c>
      <c r="B75" s="110">
        <v>917.5</v>
      </c>
      <c r="C75" s="44">
        <v>373.2</v>
      </c>
      <c r="D75" s="110">
        <f t="shared" si="2"/>
        <v>1290.7</v>
      </c>
      <c r="E75" s="44">
        <f t="shared" si="3"/>
        <v>261.87930652931237</v>
      </c>
      <c r="F75" s="110">
        <v>169.4</v>
      </c>
      <c r="G75" s="111">
        <v>5209.3</v>
      </c>
      <c r="H75" s="111">
        <v>1397.6</v>
      </c>
      <c r="I75" s="44" t="s">
        <v>293</v>
      </c>
      <c r="O75" s="300"/>
      <c r="P75" s="300"/>
      <c r="Q75" s="300"/>
      <c r="R75" s="300"/>
      <c r="S75" s="300"/>
      <c r="T75" s="300"/>
      <c r="U75" s="300"/>
      <c r="V75" s="300"/>
    </row>
    <row r="76" spans="1:22" ht="12.75" customHeight="1">
      <c r="A76" s="194">
        <v>42156</v>
      </c>
      <c r="B76" s="110">
        <v>1042.0999999999999</v>
      </c>
      <c r="C76" s="44">
        <v>566.20000000000005</v>
      </c>
      <c r="D76" s="110">
        <f t="shared" si="2"/>
        <v>1608.3</v>
      </c>
      <c r="E76" s="44">
        <f t="shared" si="3"/>
        <v>337.1967446456415</v>
      </c>
      <c r="F76" s="110">
        <v>246.8</v>
      </c>
      <c r="G76" s="111">
        <v>6524.9</v>
      </c>
      <c r="H76" s="111">
        <v>1394.1</v>
      </c>
      <c r="I76" s="44" t="s">
        <v>293</v>
      </c>
      <c r="O76" s="300"/>
      <c r="P76" s="300"/>
      <c r="Q76" s="300"/>
      <c r="R76" s="300"/>
      <c r="S76" s="300"/>
      <c r="T76" s="300"/>
      <c r="U76" s="300"/>
      <c r="V76" s="300"/>
    </row>
    <row r="77" spans="1:22" ht="12.75" customHeight="1">
      <c r="A77" s="194">
        <v>42186</v>
      </c>
      <c r="B77" s="110">
        <v>1156.9000000000001</v>
      </c>
      <c r="C77" s="44">
        <v>623.70000000000005</v>
      </c>
      <c r="D77" s="110">
        <f t="shared" si="2"/>
        <v>1780.6000000000001</v>
      </c>
      <c r="E77" s="44">
        <f t="shared" si="3"/>
        <v>361.27860324327389</v>
      </c>
      <c r="F77" s="110">
        <v>272.5</v>
      </c>
      <c r="G77" s="111">
        <v>7388.3</v>
      </c>
      <c r="H77" s="111">
        <v>1605.7</v>
      </c>
      <c r="I77" s="44">
        <v>3584.1</v>
      </c>
      <c r="O77" s="300"/>
      <c r="P77" s="300"/>
      <c r="Q77" s="300"/>
      <c r="R77" s="300"/>
      <c r="S77" s="300"/>
      <c r="T77" s="300"/>
      <c r="U77" s="300"/>
      <c r="V77" s="300"/>
    </row>
    <row r="78" spans="1:22" ht="12.75" customHeight="1">
      <c r="A78" s="194">
        <v>42217</v>
      </c>
      <c r="B78" s="110">
        <v>1144.0999999999999</v>
      </c>
      <c r="C78" s="44">
        <v>627</v>
      </c>
      <c r="D78" s="110">
        <f t="shared" si="2"/>
        <v>1771.1</v>
      </c>
      <c r="E78" s="44">
        <f t="shared" si="3"/>
        <v>359.35108064931046</v>
      </c>
      <c r="F78" s="110">
        <v>245.9</v>
      </c>
      <c r="G78" s="111">
        <v>7342.9</v>
      </c>
      <c r="H78" s="111">
        <v>1581.7</v>
      </c>
      <c r="I78" s="44">
        <v>3738.3</v>
      </c>
      <c r="O78" s="300"/>
      <c r="P78" s="300"/>
      <c r="Q78" s="300"/>
      <c r="R78" s="300"/>
      <c r="S78" s="300"/>
      <c r="T78" s="300"/>
      <c r="U78" s="300"/>
      <c r="V78" s="300"/>
    </row>
    <row r="79" spans="1:22" ht="12.75" customHeight="1">
      <c r="A79" s="194">
        <v>42248</v>
      </c>
      <c r="B79" s="110">
        <v>1098.9000000000001</v>
      </c>
      <c r="C79" s="44">
        <v>498.2</v>
      </c>
      <c r="D79" s="110">
        <f t="shared" si="2"/>
        <v>1597.1000000000001</v>
      </c>
      <c r="E79" s="44">
        <f t="shared" si="3"/>
        <v>334.84854869959219</v>
      </c>
      <c r="F79" s="110">
        <v>232.3</v>
      </c>
      <c r="G79" s="111">
        <v>6473</v>
      </c>
      <c r="H79" s="111">
        <v>1743.6</v>
      </c>
      <c r="I79" s="44">
        <v>3268.6</v>
      </c>
      <c r="O79" s="300"/>
      <c r="P79" s="300"/>
      <c r="Q79" s="300"/>
      <c r="R79" s="300"/>
      <c r="S79" s="300"/>
      <c r="T79" s="300"/>
      <c r="U79" s="300"/>
      <c r="V79" s="300"/>
    </row>
    <row r="80" spans="1:22" ht="12.75" customHeight="1">
      <c r="A80" s="194">
        <v>42278</v>
      </c>
      <c r="B80" s="110">
        <v>1086.8</v>
      </c>
      <c r="C80" s="44">
        <v>534.20000000000005</v>
      </c>
      <c r="D80" s="110">
        <f t="shared" si="2"/>
        <v>1621</v>
      </c>
      <c r="E80" s="44">
        <f t="shared" si="3"/>
        <v>328.89622366468996</v>
      </c>
      <c r="F80" s="110">
        <v>193.8</v>
      </c>
      <c r="G80" s="111">
        <v>6834.4</v>
      </c>
      <c r="H80" s="111">
        <v>1940.9</v>
      </c>
      <c r="I80" s="44">
        <v>3836.5</v>
      </c>
      <c r="O80" s="300"/>
      <c r="P80" s="300"/>
      <c r="Q80" s="300"/>
      <c r="R80" s="300"/>
      <c r="S80" s="300"/>
      <c r="T80" s="300"/>
      <c r="U80" s="300"/>
      <c r="V80" s="300"/>
    </row>
    <row r="81" spans="1:22" ht="12.75" customHeight="1">
      <c r="A81" s="194">
        <v>42309</v>
      </c>
      <c r="B81" s="110">
        <v>1095.2</v>
      </c>
      <c r="C81" s="44">
        <v>563</v>
      </c>
      <c r="D81" s="110">
        <f t="shared" ref="D81:D111" si="4">SUM(B81:C81)</f>
        <v>1658.2</v>
      </c>
      <c r="E81" s="44">
        <f t="shared" si="3"/>
        <v>347.6587962267007</v>
      </c>
      <c r="F81" s="110">
        <v>192</v>
      </c>
      <c r="G81" s="111">
        <v>6968.1</v>
      </c>
      <c r="H81" s="111">
        <v>1998.1</v>
      </c>
      <c r="I81" s="44">
        <v>3762.8</v>
      </c>
      <c r="O81" s="300"/>
      <c r="P81" s="300"/>
      <c r="Q81" s="300"/>
      <c r="R81" s="300"/>
      <c r="S81" s="300"/>
      <c r="T81" s="300"/>
      <c r="U81" s="300"/>
      <c r="V81" s="300"/>
    </row>
    <row r="82" spans="1:22" ht="12.75" customHeight="1">
      <c r="A82" s="194">
        <v>42339</v>
      </c>
      <c r="B82" s="110">
        <v>1074.5999999999999</v>
      </c>
      <c r="C82" s="44">
        <v>584.9</v>
      </c>
      <c r="D82" s="110">
        <f t="shared" si="4"/>
        <v>1659.5</v>
      </c>
      <c r="E82" s="44">
        <f t="shared" ref="E82:E117" si="5">(D82/158.9873)/
DAY(EOMONTH(A82,0)
)*1000</f>
        <v>336.70776259812033</v>
      </c>
      <c r="F82" s="110">
        <v>211.4</v>
      </c>
      <c r="G82" s="111">
        <v>7459.4</v>
      </c>
      <c r="H82" s="111">
        <v>2317.9</v>
      </c>
      <c r="I82" s="44">
        <v>4155.8999999999996</v>
      </c>
      <c r="O82" s="300"/>
      <c r="P82" s="300"/>
      <c r="Q82" s="300"/>
      <c r="R82" s="300"/>
      <c r="S82" s="300"/>
      <c r="T82" s="300"/>
      <c r="U82" s="300"/>
      <c r="V82" s="300"/>
    </row>
    <row r="83" spans="1:22" ht="12.75" customHeight="1">
      <c r="A83" s="194">
        <v>42370</v>
      </c>
      <c r="B83" s="110">
        <v>966.8</v>
      </c>
      <c r="C83" s="44">
        <v>559.29999999999995</v>
      </c>
      <c r="D83" s="110">
        <f t="shared" si="4"/>
        <v>1526.1</v>
      </c>
      <c r="E83" s="44">
        <f t="shared" si="5"/>
        <v>309.64128743657204</v>
      </c>
      <c r="F83" s="110">
        <v>208.8</v>
      </c>
      <c r="G83" s="111">
        <v>7523.1</v>
      </c>
      <c r="H83" s="111">
        <v>2628.2</v>
      </c>
      <c r="I83" s="44">
        <v>4074</v>
      </c>
      <c r="O83" s="300"/>
      <c r="P83" s="300"/>
      <c r="Q83" s="300"/>
      <c r="R83" s="300"/>
      <c r="S83" s="300"/>
      <c r="T83" s="300"/>
      <c r="U83" s="300"/>
      <c r="V83" s="300"/>
    </row>
    <row r="84" spans="1:22" ht="12.75" customHeight="1">
      <c r="A84" s="194">
        <v>42401</v>
      </c>
      <c r="B84" s="110">
        <v>822</v>
      </c>
      <c r="C84" s="44">
        <v>553.20000000000005</v>
      </c>
      <c r="D84" s="110">
        <f t="shared" si="4"/>
        <v>1375.2</v>
      </c>
      <c r="E84" s="44">
        <f t="shared" si="5"/>
        <v>298.26715501912679</v>
      </c>
      <c r="F84" s="110">
        <v>211.9</v>
      </c>
      <c r="G84" s="111">
        <v>7234.3</v>
      </c>
      <c r="H84" s="111">
        <v>2356.5</v>
      </c>
      <c r="I84" s="44">
        <v>4186.8999999999996</v>
      </c>
      <c r="O84" s="300"/>
      <c r="P84" s="300"/>
      <c r="Q84" s="300"/>
      <c r="R84" s="300"/>
      <c r="S84" s="300"/>
      <c r="T84" s="300"/>
      <c r="U84" s="300"/>
      <c r="V84" s="300"/>
    </row>
    <row r="85" spans="1:22" ht="12.75" customHeight="1">
      <c r="A85" s="194">
        <v>42430</v>
      </c>
      <c r="B85" s="110">
        <v>820.9</v>
      </c>
      <c r="C85" s="44">
        <v>611.5</v>
      </c>
      <c r="D85" s="110">
        <f t="shared" si="4"/>
        <v>1432.4</v>
      </c>
      <c r="E85" s="44">
        <f t="shared" si="5"/>
        <v>290.62982774663902</v>
      </c>
      <c r="F85" s="110">
        <v>223.4</v>
      </c>
      <c r="G85" s="111">
        <v>7949.1</v>
      </c>
      <c r="H85" s="111">
        <v>2624.6</v>
      </c>
      <c r="I85" s="44">
        <v>4691.3999999999996</v>
      </c>
      <c r="O85" s="300"/>
      <c r="P85" s="300"/>
      <c r="Q85" s="300"/>
      <c r="R85" s="300"/>
      <c r="S85" s="300"/>
      <c r="T85" s="300"/>
      <c r="U85" s="300"/>
      <c r="V85" s="300"/>
    </row>
    <row r="86" spans="1:22" ht="12.75" customHeight="1">
      <c r="A86" s="194">
        <v>42461</v>
      </c>
      <c r="B86" s="110">
        <v>787.1</v>
      </c>
      <c r="C86" s="44">
        <v>550.9</v>
      </c>
      <c r="D86" s="110">
        <f t="shared" si="4"/>
        <v>1338</v>
      </c>
      <c r="E86" s="44">
        <f t="shared" si="5"/>
        <v>280.52555141196814</v>
      </c>
      <c r="F86" s="110">
        <v>223.9</v>
      </c>
      <c r="G86" s="111">
        <v>7646</v>
      </c>
      <c r="H86" s="111">
        <v>2516.1</v>
      </c>
      <c r="I86" s="44">
        <v>4336.8999999999996</v>
      </c>
      <c r="O86" s="300"/>
      <c r="P86" s="300"/>
      <c r="Q86" s="300"/>
      <c r="R86" s="300"/>
      <c r="S86" s="300"/>
      <c r="T86" s="300"/>
      <c r="U86" s="300"/>
      <c r="V86" s="300"/>
    </row>
    <row r="87" spans="1:22" ht="12.75" customHeight="1">
      <c r="A87" s="194">
        <v>42491</v>
      </c>
      <c r="B87" s="110">
        <v>798.8</v>
      </c>
      <c r="C87" s="44">
        <v>500.4</v>
      </c>
      <c r="D87" s="110">
        <f t="shared" si="4"/>
        <v>1299.1999999999998</v>
      </c>
      <c r="E87" s="44">
        <f t="shared" si="5"/>
        <v>263.6039320081216</v>
      </c>
      <c r="F87" s="110">
        <v>234.1</v>
      </c>
      <c r="G87" s="111">
        <v>7179.8</v>
      </c>
      <c r="H87" s="111">
        <v>2669.5</v>
      </c>
      <c r="I87" s="44">
        <v>3786.9</v>
      </c>
      <c r="O87" s="300"/>
      <c r="P87" s="300"/>
      <c r="Q87" s="300"/>
      <c r="R87" s="300"/>
      <c r="S87" s="300"/>
      <c r="T87" s="300"/>
      <c r="U87" s="300"/>
      <c r="V87" s="300"/>
    </row>
    <row r="88" spans="1:22" ht="12.75" customHeight="1">
      <c r="A88" s="194">
        <v>42522</v>
      </c>
      <c r="B88" s="110">
        <v>730.2</v>
      </c>
      <c r="C88" s="44">
        <v>606.6</v>
      </c>
      <c r="D88" s="110">
        <f t="shared" si="4"/>
        <v>1336.8000000000002</v>
      </c>
      <c r="E88" s="44">
        <f t="shared" si="5"/>
        <v>280.27395898917717</v>
      </c>
      <c r="F88" s="110">
        <v>262.60000000000002</v>
      </c>
      <c r="G88" s="111">
        <v>8201.7999999999993</v>
      </c>
      <c r="H88" s="111">
        <v>2754.5</v>
      </c>
      <c r="I88" s="44">
        <v>4635.7</v>
      </c>
      <c r="O88" s="300"/>
      <c r="P88" s="300"/>
      <c r="Q88" s="300"/>
      <c r="R88" s="300"/>
      <c r="S88" s="300"/>
      <c r="T88" s="300"/>
      <c r="U88" s="300"/>
      <c r="V88" s="300"/>
    </row>
    <row r="89" spans="1:22" ht="12.75" customHeight="1">
      <c r="A89" s="194">
        <v>42552</v>
      </c>
      <c r="B89" s="110">
        <v>825</v>
      </c>
      <c r="C89" s="44">
        <v>673.4</v>
      </c>
      <c r="D89" s="110">
        <f t="shared" si="4"/>
        <v>1498.4</v>
      </c>
      <c r="E89" s="44">
        <f t="shared" si="5"/>
        <v>304.02103734680537</v>
      </c>
      <c r="F89" s="110">
        <v>280.8</v>
      </c>
      <c r="G89" s="111">
        <v>8385.2999999999993</v>
      </c>
      <c r="H89" s="111">
        <v>2760.2</v>
      </c>
      <c r="I89" s="44">
        <v>5033.5</v>
      </c>
      <c r="O89" s="300"/>
      <c r="P89" s="300"/>
      <c r="Q89" s="300"/>
      <c r="R89" s="300"/>
      <c r="S89" s="300"/>
      <c r="T89" s="300"/>
      <c r="U89" s="300"/>
      <c r="V89" s="300"/>
    </row>
    <row r="90" spans="1:22" ht="12.75" customHeight="1">
      <c r="A90" s="194">
        <v>42583</v>
      </c>
      <c r="B90" s="110">
        <v>819.7</v>
      </c>
      <c r="C90" s="44">
        <v>683</v>
      </c>
      <c r="D90" s="110">
        <f t="shared" si="4"/>
        <v>1502.7</v>
      </c>
      <c r="E90" s="44">
        <f t="shared" si="5"/>
        <v>304.89349494196773</v>
      </c>
      <c r="F90" s="110">
        <v>284.10000000000002</v>
      </c>
      <c r="G90" s="111">
        <v>9071.9</v>
      </c>
      <c r="H90" s="111">
        <v>2805.8</v>
      </c>
      <c r="I90" s="44">
        <v>5442</v>
      </c>
      <c r="O90" s="300"/>
      <c r="P90" s="300"/>
      <c r="Q90" s="300"/>
      <c r="R90" s="300"/>
      <c r="S90" s="300"/>
      <c r="T90" s="300"/>
      <c r="U90" s="300"/>
      <c r="V90" s="300"/>
    </row>
    <row r="91" spans="1:22" ht="12.75" customHeight="1">
      <c r="A91" s="194">
        <v>42614</v>
      </c>
      <c r="B91" s="110">
        <v>733</v>
      </c>
      <c r="C91" s="44">
        <v>657.8</v>
      </c>
      <c r="D91" s="110">
        <f t="shared" si="4"/>
        <v>1390.8</v>
      </c>
      <c r="E91" s="44">
        <f t="shared" si="5"/>
        <v>291.59561801477219</v>
      </c>
      <c r="F91" s="110">
        <v>273</v>
      </c>
      <c r="G91" s="111">
        <v>8780.6</v>
      </c>
      <c r="H91" s="111">
        <v>2752.8</v>
      </c>
      <c r="I91" s="44">
        <v>5375.7</v>
      </c>
      <c r="O91" s="300"/>
      <c r="P91" s="300"/>
      <c r="Q91" s="300"/>
      <c r="R91" s="300"/>
      <c r="S91" s="300"/>
      <c r="T91" s="300"/>
      <c r="U91" s="300"/>
      <c r="V91" s="300"/>
    </row>
    <row r="92" spans="1:22" ht="12.75" customHeight="1">
      <c r="A92" s="194">
        <v>42644</v>
      </c>
      <c r="B92" s="110">
        <v>793.6</v>
      </c>
      <c r="C92" s="44">
        <v>659.5</v>
      </c>
      <c r="D92" s="110">
        <f t="shared" si="4"/>
        <v>1453.1</v>
      </c>
      <c r="E92" s="44">
        <f t="shared" si="5"/>
        <v>294.82979803032754</v>
      </c>
      <c r="F92" s="110">
        <v>243.6</v>
      </c>
      <c r="G92" s="111">
        <v>8841.1</v>
      </c>
      <c r="H92" s="111">
        <v>2887.9</v>
      </c>
      <c r="I92" s="44">
        <v>5668.2</v>
      </c>
      <c r="O92" s="300"/>
      <c r="P92" s="300"/>
      <c r="Q92" s="300"/>
      <c r="R92" s="300"/>
      <c r="S92" s="300"/>
      <c r="T92" s="300"/>
      <c r="U92" s="300"/>
      <c r="V92" s="300"/>
    </row>
    <row r="93" spans="1:22" ht="12.75" customHeight="1">
      <c r="A93" s="194">
        <v>42675</v>
      </c>
      <c r="B93" s="110">
        <v>768.8</v>
      </c>
      <c r="C93" s="44">
        <v>613.1</v>
      </c>
      <c r="D93" s="110">
        <f t="shared" si="4"/>
        <v>1381.9</v>
      </c>
      <c r="E93" s="44">
        <f t="shared" si="5"/>
        <v>289.72964087907235</v>
      </c>
      <c r="F93" s="110">
        <v>215.1</v>
      </c>
      <c r="G93" s="111">
        <v>8440.9</v>
      </c>
      <c r="H93" s="111">
        <v>2838.2</v>
      </c>
      <c r="I93" s="44">
        <v>5714.2</v>
      </c>
      <c r="O93" s="300"/>
      <c r="P93" s="300"/>
      <c r="Q93" s="300"/>
      <c r="R93" s="300"/>
      <c r="S93" s="300"/>
      <c r="T93" s="300"/>
      <c r="U93" s="300"/>
      <c r="V93" s="300"/>
    </row>
    <row r="94" spans="1:22" ht="12.75" customHeight="1">
      <c r="A94" s="194">
        <v>42705</v>
      </c>
      <c r="B94" s="110">
        <v>755</v>
      </c>
      <c r="C94" s="44">
        <v>568</v>
      </c>
      <c r="D94" s="110">
        <f t="shared" si="4"/>
        <v>1323</v>
      </c>
      <c r="E94" s="44">
        <f t="shared" si="5"/>
        <v>268.43288334878764</v>
      </c>
      <c r="F94" s="110">
        <v>180.3</v>
      </c>
      <c r="G94" s="111">
        <v>8073.9</v>
      </c>
      <c r="H94" s="111">
        <v>2863.3</v>
      </c>
      <c r="I94" s="44">
        <v>5722.4</v>
      </c>
      <c r="O94" s="300"/>
      <c r="P94" s="300"/>
      <c r="Q94" s="300"/>
      <c r="R94" s="300"/>
      <c r="S94" s="300"/>
      <c r="T94" s="300"/>
      <c r="U94" s="300"/>
      <c r="V94" s="300"/>
    </row>
    <row r="95" spans="1:22" ht="12.75" customHeight="1">
      <c r="A95" s="194">
        <v>42736</v>
      </c>
      <c r="B95" s="110">
        <v>708.6</v>
      </c>
      <c r="C95" s="44">
        <v>559.1</v>
      </c>
      <c r="D95" s="110">
        <f t="shared" si="4"/>
        <v>1267.7</v>
      </c>
      <c r="E95" s="44">
        <f t="shared" si="5"/>
        <v>257.21267288076956</v>
      </c>
      <c r="F95" s="110">
        <v>191.9</v>
      </c>
      <c r="G95" s="111">
        <v>8634.7000000000007</v>
      </c>
      <c r="H95" s="111">
        <v>2960.1</v>
      </c>
      <c r="I95" s="44">
        <v>5883.8</v>
      </c>
      <c r="O95" s="300"/>
      <c r="P95" s="300"/>
      <c r="Q95" s="300"/>
      <c r="R95" s="300"/>
      <c r="S95" s="300"/>
      <c r="T95" s="300"/>
      <c r="U95" s="300"/>
      <c r="V95" s="300"/>
    </row>
    <row r="96" spans="1:22" ht="12.75" customHeight="1">
      <c r="A96" s="194">
        <v>42767</v>
      </c>
      <c r="B96" s="110">
        <v>616.9</v>
      </c>
      <c r="C96" s="44">
        <v>514.5</v>
      </c>
      <c r="D96" s="110">
        <f t="shared" si="4"/>
        <v>1131.4000000000001</v>
      </c>
      <c r="E96" s="44">
        <f t="shared" si="5"/>
        <v>254.15327423726842</v>
      </c>
      <c r="F96" s="110">
        <v>173.2</v>
      </c>
      <c r="G96" s="111">
        <v>7695.3</v>
      </c>
      <c r="H96" s="111">
        <v>2656.6</v>
      </c>
      <c r="I96" s="44">
        <v>5318.4</v>
      </c>
      <c r="O96" s="300"/>
      <c r="P96" s="300"/>
      <c r="Q96" s="300"/>
      <c r="R96" s="300"/>
      <c r="S96" s="300"/>
      <c r="T96" s="300"/>
      <c r="U96" s="300"/>
      <c r="V96" s="300"/>
    </row>
    <row r="97" spans="1:22" ht="12.75" customHeight="1">
      <c r="A97" s="194">
        <v>42795</v>
      </c>
      <c r="B97" s="110">
        <v>761.8</v>
      </c>
      <c r="C97" s="44">
        <v>566.29999999999995</v>
      </c>
      <c r="D97" s="110">
        <f t="shared" si="4"/>
        <v>1328.1</v>
      </c>
      <c r="E97" s="44">
        <f t="shared" si="5"/>
        <v>269.46765863607317</v>
      </c>
      <c r="F97" s="110">
        <v>203.6</v>
      </c>
      <c r="G97" s="111">
        <v>8798.7000000000007</v>
      </c>
      <c r="H97" s="111">
        <v>2925</v>
      </c>
      <c r="I97" s="44">
        <v>5623.7</v>
      </c>
      <c r="O97" s="300"/>
      <c r="P97" s="300"/>
      <c r="Q97" s="300"/>
      <c r="R97" s="300"/>
      <c r="S97" s="300"/>
      <c r="T97" s="300"/>
      <c r="U97" s="300"/>
      <c r="V97" s="300"/>
    </row>
    <row r="98" spans="1:22" ht="12.75" customHeight="1">
      <c r="A98" s="194">
        <v>42826</v>
      </c>
      <c r="B98" s="110">
        <v>742.8</v>
      </c>
      <c r="C98" s="44">
        <v>474.6</v>
      </c>
      <c r="D98" s="110">
        <f t="shared" si="4"/>
        <v>1217.4000000000001</v>
      </c>
      <c r="E98" s="44">
        <f t="shared" si="5"/>
        <v>255.24051292147237</v>
      </c>
      <c r="F98" s="110">
        <v>190.8</v>
      </c>
      <c r="G98" s="111">
        <v>8496.5</v>
      </c>
      <c r="H98" s="111">
        <v>2807.1</v>
      </c>
      <c r="I98" s="44">
        <v>5156.7</v>
      </c>
      <c r="O98" s="300"/>
      <c r="P98" s="300"/>
      <c r="Q98" s="300"/>
      <c r="R98" s="300"/>
      <c r="S98" s="300"/>
      <c r="T98" s="300"/>
      <c r="U98" s="300"/>
      <c r="V98" s="300"/>
    </row>
    <row r="99" spans="1:22" ht="12.75" customHeight="1">
      <c r="A99" s="194">
        <v>42856</v>
      </c>
      <c r="B99" s="110">
        <v>736.8</v>
      </c>
      <c r="C99" s="44">
        <v>606.6</v>
      </c>
      <c r="D99" s="110">
        <f t="shared" si="4"/>
        <v>1343.4</v>
      </c>
      <c r="E99" s="44">
        <f t="shared" si="5"/>
        <v>272.57198449792998</v>
      </c>
      <c r="F99" s="110">
        <v>221.2</v>
      </c>
      <c r="G99" s="111">
        <v>9882.7999999999993</v>
      </c>
      <c r="H99" s="111">
        <v>3072.9</v>
      </c>
      <c r="I99" s="44">
        <v>6328.4</v>
      </c>
      <c r="O99" s="300"/>
      <c r="P99" s="300"/>
      <c r="Q99" s="300"/>
      <c r="R99" s="300"/>
      <c r="S99" s="300"/>
      <c r="T99" s="300"/>
      <c r="U99" s="300"/>
      <c r="V99" s="300"/>
    </row>
    <row r="100" spans="1:22" ht="12.75" customHeight="1">
      <c r="A100" s="194">
        <v>42887</v>
      </c>
      <c r="B100" s="110">
        <v>709.9</v>
      </c>
      <c r="C100" s="44">
        <v>584.79999999999995</v>
      </c>
      <c r="D100" s="110">
        <f t="shared" si="4"/>
        <v>1294.6999999999998</v>
      </c>
      <c r="E100" s="44">
        <f t="shared" si="5"/>
        <v>271.44725815625935</v>
      </c>
      <c r="F100" s="110">
        <v>234.2</v>
      </c>
      <c r="G100" s="111">
        <v>10145.1</v>
      </c>
      <c r="H100" s="111">
        <v>2999.4</v>
      </c>
      <c r="I100" s="44">
        <v>6706.9</v>
      </c>
      <c r="O100" s="300"/>
      <c r="P100" s="300"/>
      <c r="Q100" s="300"/>
      <c r="R100" s="300"/>
      <c r="S100" s="300"/>
      <c r="T100" s="300"/>
      <c r="U100" s="300"/>
      <c r="V100" s="300"/>
    </row>
    <row r="101" spans="1:22" ht="12.75" customHeight="1">
      <c r="A101" s="194">
        <v>42917</v>
      </c>
      <c r="B101" s="110">
        <v>718.4</v>
      </c>
      <c r="C101" s="44">
        <v>648.9</v>
      </c>
      <c r="D101" s="110">
        <f t="shared" si="4"/>
        <v>1367.3</v>
      </c>
      <c r="E101" s="44">
        <f t="shared" si="5"/>
        <v>277.42122555011133</v>
      </c>
      <c r="F101" s="110">
        <v>261</v>
      </c>
      <c r="G101" s="111">
        <v>10896.6</v>
      </c>
      <c r="H101" s="111">
        <v>3019.7</v>
      </c>
      <c r="I101" s="44">
        <v>6971.2</v>
      </c>
      <c r="O101" s="300"/>
      <c r="P101" s="300"/>
      <c r="Q101" s="300"/>
      <c r="R101" s="300"/>
      <c r="S101" s="300"/>
      <c r="T101" s="300"/>
      <c r="U101" s="300"/>
      <c r="V101" s="300"/>
    </row>
    <row r="102" spans="1:22" ht="12.75" customHeight="1">
      <c r="A102" s="194">
        <v>42948</v>
      </c>
      <c r="B102" s="110">
        <v>735.1</v>
      </c>
      <c r="C102" s="44">
        <v>639.4</v>
      </c>
      <c r="D102" s="110">
        <f t="shared" si="4"/>
        <v>1374.5</v>
      </c>
      <c r="E102" s="44">
        <f t="shared" si="5"/>
        <v>278.88208477922046</v>
      </c>
      <c r="F102" s="110">
        <v>260.10000000000002</v>
      </c>
      <c r="G102" s="111">
        <v>10394.1</v>
      </c>
      <c r="H102" s="111">
        <v>2880.3</v>
      </c>
      <c r="I102" s="44">
        <v>6760.5</v>
      </c>
      <c r="O102" s="300"/>
      <c r="P102" s="300"/>
      <c r="Q102" s="300"/>
      <c r="R102" s="300"/>
      <c r="S102" s="300"/>
      <c r="T102" s="300"/>
      <c r="U102" s="300"/>
      <c r="V102" s="300"/>
    </row>
    <row r="103" spans="1:22" ht="12.75" customHeight="1">
      <c r="A103" s="194">
        <v>42979</v>
      </c>
      <c r="B103" s="110">
        <v>678.2</v>
      </c>
      <c r="C103" s="44">
        <v>530</v>
      </c>
      <c r="D103" s="110">
        <f t="shared" si="4"/>
        <v>1208.2</v>
      </c>
      <c r="E103" s="44">
        <f t="shared" si="5"/>
        <v>253.31163768007465</v>
      </c>
      <c r="F103" s="110">
        <v>213.2</v>
      </c>
      <c r="G103" s="111">
        <v>9214.4</v>
      </c>
      <c r="H103" s="111">
        <v>2911.1</v>
      </c>
      <c r="I103" s="44">
        <v>5441.3</v>
      </c>
      <c r="O103" s="300"/>
      <c r="P103" s="300"/>
      <c r="Q103" s="300"/>
      <c r="R103" s="300"/>
      <c r="S103" s="300"/>
      <c r="T103" s="300"/>
      <c r="U103" s="300"/>
      <c r="V103" s="300"/>
    </row>
    <row r="104" spans="1:22" ht="12.75" customHeight="1">
      <c r="A104" s="194">
        <v>43009</v>
      </c>
      <c r="B104" s="110">
        <v>684.1</v>
      </c>
      <c r="C104" s="44">
        <v>639.1</v>
      </c>
      <c r="D104" s="110">
        <f t="shared" si="4"/>
        <v>1323.2</v>
      </c>
      <c r="E104" s="44">
        <f t="shared" si="5"/>
        <v>268.4734627718185</v>
      </c>
      <c r="F104" s="110">
        <v>222.6</v>
      </c>
      <c r="G104" s="111">
        <v>9767.5</v>
      </c>
      <c r="H104" s="111">
        <v>2833.3</v>
      </c>
      <c r="I104" s="44">
        <v>6417.2</v>
      </c>
      <c r="O104" s="300"/>
      <c r="P104" s="300"/>
      <c r="Q104" s="300"/>
      <c r="R104" s="300"/>
      <c r="S104" s="300"/>
      <c r="T104" s="300"/>
      <c r="U104" s="300"/>
      <c r="V104" s="300"/>
    </row>
    <row r="105" spans="1:22" ht="12.75" customHeight="1">
      <c r="A105" s="194">
        <v>43040</v>
      </c>
      <c r="B105" s="110">
        <v>671.1</v>
      </c>
      <c r="C105" s="44">
        <v>550.6</v>
      </c>
      <c r="D105" s="110">
        <f t="shared" si="4"/>
        <v>1221.7</v>
      </c>
      <c r="E105" s="44">
        <f t="shared" si="5"/>
        <v>256.14205243647342</v>
      </c>
      <c r="F105" s="110">
        <v>214.8</v>
      </c>
      <c r="G105" s="111">
        <v>9968.1</v>
      </c>
      <c r="H105" s="111">
        <v>2968</v>
      </c>
      <c r="I105" s="44">
        <v>6739.8</v>
      </c>
      <c r="O105" s="300"/>
      <c r="P105" s="300"/>
      <c r="Q105" s="300"/>
      <c r="R105" s="300"/>
      <c r="S105" s="300"/>
      <c r="T105" s="300"/>
      <c r="U105" s="300"/>
      <c r="V105" s="300"/>
    </row>
    <row r="106" spans="1:22" ht="12.75" customHeight="1">
      <c r="A106" s="194">
        <v>43070</v>
      </c>
      <c r="B106" s="110">
        <v>622.79999999999995</v>
      </c>
      <c r="C106" s="44">
        <v>576.1</v>
      </c>
      <c r="D106" s="110">
        <f t="shared" si="4"/>
        <v>1198.9000000000001</v>
      </c>
      <c r="E106" s="44">
        <f t="shared" si="5"/>
        <v>243.25335135817201</v>
      </c>
      <c r="F106" s="110">
        <v>209.2</v>
      </c>
      <c r="G106" s="111">
        <v>9896.6</v>
      </c>
      <c r="H106" s="111">
        <v>3080.9</v>
      </c>
      <c r="I106" s="44">
        <v>6863.9</v>
      </c>
      <c r="K106" s="567"/>
      <c r="O106" s="300"/>
      <c r="P106" s="300"/>
      <c r="Q106" s="300"/>
      <c r="R106" s="300"/>
      <c r="S106" s="300"/>
      <c r="T106" s="300"/>
      <c r="U106" s="300"/>
      <c r="V106" s="300"/>
    </row>
    <row r="107" spans="1:22" ht="12.75" customHeight="1">
      <c r="A107" s="194">
        <v>43101</v>
      </c>
      <c r="B107" s="110">
        <v>669.4</v>
      </c>
      <c r="C107" s="44">
        <v>695.3</v>
      </c>
      <c r="D107" s="110">
        <f t="shared" si="4"/>
        <v>1364.6999999999998</v>
      </c>
      <c r="E107" s="44">
        <f t="shared" si="5"/>
        <v>276.89369305071085</v>
      </c>
      <c r="F107" s="110">
        <v>246.2</v>
      </c>
      <c r="G107" s="111">
        <v>10298.299999999999</v>
      </c>
      <c r="H107" s="111">
        <v>3060.1</v>
      </c>
      <c r="I107" s="44">
        <v>7249.6</v>
      </c>
      <c r="K107" s="567"/>
      <c r="O107" s="300"/>
      <c r="P107" s="300"/>
      <c r="Q107" s="300"/>
      <c r="R107" s="300"/>
      <c r="S107" s="300"/>
      <c r="T107" s="300"/>
      <c r="U107" s="300"/>
      <c r="V107" s="300"/>
    </row>
    <row r="108" spans="1:22" ht="12.75" customHeight="1">
      <c r="A108" s="194">
        <v>43132</v>
      </c>
      <c r="B108" s="110">
        <v>619.70000000000005</v>
      </c>
      <c r="C108" s="44">
        <v>626</v>
      </c>
      <c r="D108" s="110">
        <f t="shared" si="4"/>
        <v>1245.7</v>
      </c>
      <c r="E108" s="44">
        <f t="shared" si="5"/>
        <v>279.82917952745731</v>
      </c>
      <c r="F108" s="110">
        <v>220.1</v>
      </c>
      <c r="G108" s="111">
        <v>9433.7000000000007</v>
      </c>
      <c r="H108" s="111">
        <v>2746.4</v>
      </c>
      <c r="I108" s="44">
        <v>6775.7</v>
      </c>
      <c r="K108" s="567"/>
      <c r="O108" s="300"/>
      <c r="P108" s="300"/>
      <c r="Q108" s="300"/>
      <c r="R108" s="300"/>
      <c r="S108" s="300"/>
      <c r="T108" s="300"/>
      <c r="U108" s="300"/>
      <c r="V108" s="300"/>
    </row>
    <row r="109" spans="1:22" s="475" customFormat="1" ht="12.75" customHeight="1">
      <c r="A109" s="194">
        <v>43160</v>
      </c>
      <c r="B109" s="110">
        <v>691.9</v>
      </c>
      <c r="C109" s="44">
        <v>700.5</v>
      </c>
      <c r="D109" s="110">
        <f t="shared" si="4"/>
        <v>1392.4</v>
      </c>
      <c r="E109" s="44">
        <f t="shared" si="5"/>
        <v>282.51394314047769</v>
      </c>
      <c r="F109" s="110">
        <v>226.4</v>
      </c>
      <c r="G109" s="111">
        <v>9966.9</v>
      </c>
      <c r="H109" s="111">
        <v>3019.2</v>
      </c>
      <c r="I109" s="44">
        <v>6986.9</v>
      </c>
      <c r="K109" s="567"/>
      <c r="O109" s="300"/>
      <c r="P109" s="300"/>
      <c r="Q109" s="300"/>
      <c r="R109" s="300"/>
      <c r="S109" s="300"/>
      <c r="T109" s="300"/>
      <c r="U109" s="300"/>
      <c r="V109" s="300"/>
    </row>
    <row r="110" spans="1:22" s="475" customFormat="1" ht="12.75" customHeight="1">
      <c r="A110" s="194">
        <v>43191</v>
      </c>
      <c r="B110" s="110">
        <v>626.70000000000005</v>
      </c>
      <c r="C110" s="44">
        <v>668.9</v>
      </c>
      <c r="D110" s="110">
        <f t="shared" si="4"/>
        <v>1295.5999999999999</v>
      </c>
      <c r="E110" s="44">
        <f t="shared" si="5"/>
        <v>271.63595247335263</v>
      </c>
      <c r="F110" s="110">
        <v>222.9</v>
      </c>
      <c r="G110" s="111">
        <v>9938.2999999999993</v>
      </c>
      <c r="H110" s="111">
        <v>2891.7</v>
      </c>
      <c r="I110" s="44">
        <v>6858.7</v>
      </c>
      <c r="K110" s="567"/>
      <c r="O110" s="300"/>
      <c r="P110" s="300"/>
      <c r="Q110" s="300"/>
      <c r="R110" s="300"/>
      <c r="S110" s="300"/>
      <c r="T110" s="300"/>
      <c r="U110" s="300"/>
      <c r="V110" s="300"/>
    </row>
    <row r="111" spans="1:22" s="475" customFormat="1" ht="12.75" customHeight="1">
      <c r="A111" s="194">
        <v>43221</v>
      </c>
      <c r="B111" s="110">
        <v>544.4</v>
      </c>
      <c r="C111" s="44">
        <v>630.70000000000005</v>
      </c>
      <c r="D111" s="110">
        <f t="shared" si="4"/>
        <v>1175.0999999999999</v>
      </c>
      <c r="E111" s="44">
        <f t="shared" si="5"/>
        <v>238.42440001750592</v>
      </c>
      <c r="F111" s="110">
        <v>215</v>
      </c>
      <c r="G111" s="111">
        <v>9607.2999999999993</v>
      </c>
      <c r="H111" s="111">
        <v>2882.2</v>
      </c>
      <c r="I111" s="44">
        <v>6337.5</v>
      </c>
      <c r="K111" s="567"/>
      <c r="O111" s="300"/>
      <c r="P111" s="300"/>
      <c r="Q111" s="300"/>
      <c r="R111" s="300"/>
      <c r="S111" s="300"/>
      <c r="T111" s="300"/>
      <c r="U111" s="300"/>
      <c r="V111" s="300"/>
    </row>
    <row r="112" spans="1:22" s="475" customFormat="1" ht="12.75" customHeight="1">
      <c r="A112" s="194">
        <v>43252</v>
      </c>
      <c r="B112" s="110">
        <v>530.5</v>
      </c>
      <c r="C112" s="44">
        <v>762.2</v>
      </c>
      <c r="D112" s="110">
        <f t="shared" ref="D112" si="6">SUM(B112:C112)</f>
        <v>1292.7</v>
      </c>
      <c r="E112" s="44">
        <f t="shared" si="5"/>
        <v>271.02793745160778</v>
      </c>
      <c r="F112" s="110">
        <v>238.7</v>
      </c>
      <c r="G112" s="111">
        <v>10797.2</v>
      </c>
      <c r="H112" s="111">
        <v>3003.9</v>
      </c>
      <c r="I112" s="44">
        <v>7047.9</v>
      </c>
      <c r="K112" s="567"/>
      <c r="O112" s="300"/>
      <c r="P112" s="300"/>
      <c r="Q112" s="300"/>
      <c r="R112" s="300"/>
      <c r="S112" s="300"/>
      <c r="T112" s="300"/>
      <c r="U112" s="300"/>
      <c r="V112" s="300"/>
    </row>
    <row r="113" spans="1:22" s="475" customFormat="1" ht="12.75" customHeight="1">
      <c r="A113" s="194">
        <f>DATE(YEAR(A112),MONTH(A112)+1,DAY(A112))</f>
        <v>43282</v>
      </c>
      <c r="B113" s="110">
        <v>511.7</v>
      </c>
      <c r="C113" s="44">
        <v>861.8</v>
      </c>
      <c r="D113" s="110">
        <f t="shared" ref="D113:D114" si="7">SUM(B113:C113)</f>
        <v>1373.5</v>
      </c>
      <c r="E113" s="44">
        <f t="shared" si="5"/>
        <v>278.67918766406643</v>
      </c>
      <c r="F113" s="110">
        <v>241.7</v>
      </c>
      <c r="G113" s="111">
        <v>11635.3</v>
      </c>
      <c r="H113" s="111">
        <v>3054.6</v>
      </c>
      <c r="I113" s="44">
        <v>8156.2</v>
      </c>
      <c r="K113" s="567"/>
      <c r="O113" s="300"/>
      <c r="P113" s="300"/>
      <c r="Q113" s="300"/>
      <c r="R113" s="300"/>
      <c r="S113" s="300"/>
      <c r="T113" s="300"/>
      <c r="U113" s="300"/>
      <c r="V113" s="300"/>
    </row>
    <row r="114" spans="1:22" s="475" customFormat="1" ht="12.75" customHeight="1">
      <c r="A114" s="194">
        <f t="shared" ref="A114" si="8">DATE(YEAR(A113),MONTH(A113)+1,DAY(A113))</f>
        <v>43313</v>
      </c>
      <c r="B114" s="110">
        <v>469.6</v>
      </c>
      <c r="C114" s="44">
        <v>879.6</v>
      </c>
      <c r="D114" s="110">
        <f t="shared" si="7"/>
        <v>1349.2</v>
      </c>
      <c r="E114" s="44">
        <f t="shared" si="5"/>
        <v>273.74878776582341</v>
      </c>
      <c r="F114" s="110">
        <v>311.60000000000002</v>
      </c>
      <c r="G114" s="111">
        <v>11231.6</v>
      </c>
      <c r="H114" s="111">
        <v>3085.2</v>
      </c>
      <c r="I114" s="44">
        <v>8129</v>
      </c>
      <c r="K114" s="567"/>
      <c r="O114" s="300"/>
      <c r="P114" s="300"/>
      <c r="Q114" s="300"/>
      <c r="R114" s="300"/>
      <c r="S114" s="300"/>
      <c r="T114" s="300"/>
      <c r="U114" s="300"/>
      <c r="V114" s="300"/>
    </row>
    <row r="115" spans="1:22" s="475" customFormat="1" ht="12.75" customHeight="1">
      <c r="A115" s="194">
        <f t="shared" ref="A115:A129" si="9">DATE(YEAR(A114),MONTH(A114)+1,DAY(A114))</f>
        <v>43344</v>
      </c>
      <c r="B115" s="110">
        <v>561.29999999999995</v>
      </c>
      <c r="C115" s="44">
        <v>823.9</v>
      </c>
      <c r="D115" s="110">
        <f t="shared" ref="D115:D116" si="10">SUM(B115:C115)</f>
        <v>1385.1999999999998</v>
      </c>
      <c r="E115" s="44">
        <f t="shared" si="5"/>
        <v>290.42152004174756</v>
      </c>
      <c r="F115" s="110">
        <v>302.3</v>
      </c>
      <c r="G115" s="111">
        <v>11204.7</v>
      </c>
      <c r="H115" s="111">
        <v>3017.3</v>
      </c>
      <c r="I115" s="44">
        <v>7648.7</v>
      </c>
      <c r="K115" s="567"/>
      <c r="O115" s="300"/>
      <c r="P115" s="300"/>
      <c r="Q115" s="300"/>
      <c r="R115" s="300"/>
      <c r="S115" s="300"/>
      <c r="T115" s="300"/>
      <c r="U115" s="300"/>
      <c r="V115" s="300"/>
    </row>
    <row r="116" spans="1:22" s="475" customFormat="1" ht="12.75" customHeight="1">
      <c r="A116" s="194">
        <f t="shared" si="9"/>
        <v>43374</v>
      </c>
      <c r="B116" s="110">
        <v>583.5</v>
      </c>
      <c r="C116" s="44">
        <v>949.6</v>
      </c>
      <c r="D116" s="110">
        <f t="shared" si="10"/>
        <v>1533.1</v>
      </c>
      <c r="E116" s="44">
        <f t="shared" si="5"/>
        <v>311.06156724265026</v>
      </c>
      <c r="F116" s="110">
        <v>278.7</v>
      </c>
      <c r="G116" s="111">
        <v>12149.9</v>
      </c>
      <c r="H116" s="111">
        <v>3023.5</v>
      </c>
      <c r="I116" s="44">
        <v>8376.9</v>
      </c>
      <c r="K116" s="567"/>
      <c r="O116" s="300"/>
      <c r="P116" s="300"/>
      <c r="Q116" s="300"/>
      <c r="R116" s="300"/>
      <c r="S116" s="300"/>
      <c r="T116" s="300"/>
      <c r="U116" s="300"/>
      <c r="V116" s="300"/>
    </row>
    <row r="117" spans="1:22" s="475" customFormat="1" ht="12.75" customHeight="1">
      <c r="A117" s="194">
        <f t="shared" si="9"/>
        <v>43405</v>
      </c>
      <c r="B117" s="110">
        <v>500.2</v>
      </c>
      <c r="C117" s="44">
        <v>997.5</v>
      </c>
      <c r="D117" s="110">
        <f t="shared" ref="D117" si="11">SUM(B117:C117)</f>
        <v>1497.7</v>
      </c>
      <c r="E117" s="44">
        <f t="shared" si="5"/>
        <v>314.00830967840409</v>
      </c>
      <c r="F117" s="110">
        <v>254.2</v>
      </c>
      <c r="G117" s="111">
        <v>12047.2</v>
      </c>
      <c r="H117" s="111">
        <v>2995.1</v>
      </c>
      <c r="I117" s="44">
        <v>8509.5</v>
      </c>
      <c r="K117" s="567"/>
      <c r="O117" s="300"/>
      <c r="P117" s="300"/>
      <c r="Q117" s="300"/>
      <c r="R117" s="300"/>
      <c r="S117" s="300"/>
      <c r="T117" s="300"/>
      <c r="U117" s="300"/>
      <c r="V117" s="300"/>
    </row>
    <row r="118" spans="1:22" s="475" customFormat="1" ht="12.75" customHeight="1">
      <c r="A118" s="194">
        <f t="shared" si="9"/>
        <v>43435</v>
      </c>
      <c r="B118" s="110">
        <v>548.29999999999995</v>
      </c>
      <c r="C118" s="44">
        <v>1006</v>
      </c>
      <c r="D118" s="110">
        <f t="shared" ref="D118:D119" si="12">SUM(B118:C118)</f>
        <v>1554.3</v>
      </c>
      <c r="E118" s="44">
        <f t="shared" ref="E118:E119" si="13">(D118/158.9873)/
DAY(EOMONTH(A118,0)
)*1000</f>
        <v>315.36298608391581</v>
      </c>
      <c r="F118" s="110">
        <v>257</v>
      </c>
      <c r="G118" s="111">
        <v>12459.7</v>
      </c>
      <c r="H118" s="111">
        <v>3231.4</v>
      </c>
      <c r="I118" s="44">
        <v>8579.6</v>
      </c>
      <c r="K118" s="567"/>
      <c r="O118" s="300"/>
      <c r="P118" s="300"/>
      <c r="Q118" s="300"/>
      <c r="R118" s="300"/>
      <c r="S118" s="300"/>
      <c r="T118" s="300"/>
      <c r="U118" s="300"/>
      <c r="V118" s="300"/>
    </row>
    <row r="119" spans="1:22" s="475" customFormat="1" ht="12.75" customHeight="1">
      <c r="A119" s="194">
        <f t="shared" si="9"/>
        <v>43466</v>
      </c>
      <c r="B119" s="110">
        <v>526.70000000000005</v>
      </c>
      <c r="C119" s="44">
        <v>980.7</v>
      </c>
      <c r="D119" s="110">
        <f t="shared" si="12"/>
        <v>1507.4</v>
      </c>
      <c r="E119" s="44">
        <f t="shared" si="13"/>
        <v>305.84711138319165</v>
      </c>
      <c r="F119" s="110">
        <v>225.8</v>
      </c>
      <c r="G119" s="111">
        <v>12154.2</v>
      </c>
      <c r="H119" s="111">
        <v>3272.7</v>
      </c>
      <c r="I119" s="44">
        <v>8135.4</v>
      </c>
      <c r="K119" s="567"/>
      <c r="O119" s="300"/>
      <c r="P119" s="300"/>
      <c r="Q119" s="300"/>
      <c r="R119" s="300"/>
      <c r="S119" s="300"/>
      <c r="T119" s="300"/>
      <c r="U119" s="300"/>
      <c r="V119" s="300"/>
    </row>
    <row r="120" spans="1:22" s="475" customFormat="1" ht="12.75" customHeight="1">
      <c r="A120" s="194">
        <f t="shared" si="9"/>
        <v>43497</v>
      </c>
      <c r="B120" s="110">
        <v>585</v>
      </c>
      <c r="C120" s="44">
        <v>906.4</v>
      </c>
      <c r="D120" s="110">
        <f t="shared" ref="D120:D121" si="14">SUM(B120:C120)</f>
        <v>1491.4</v>
      </c>
      <c r="E120" s="44">
        <f t="shared" ref="E120:E121" si="15">(D120/158.9873)/
DAY(EOMONTH(A120,0)
)*1000</f>
        <v>335.02226727723354</v>
      </c>
      <c r="F120" s="110">
        <v>189.3</v>
      </c>
      <c r="G120" s="111">
        <v>10785.3</v>
      </c>
      <c r="H120" s="111">
        <v>2970.4</v>
      </c>
      <c r="I120" s="44">
        <v>7364.8</v>
      </c>
      <c r="K120" s="567"/>
      <c r="O120" s="300"/>
      <c r="P120" s="300"/>
      <c r="Q120" s="300"/>
      <c r="R120" s="300"/>
      <c r="S120" s="300"/>
      <c r="T120" s="300"/>
      <c r="U120" s="300"/>
      <c r="V120" s="300"/>
    </row>
    <row r="121" spans="1:22" s="475" customFormat="1" ht="12.75" customHeight="1">
      <c r="A121" s="194">
        <f t="shared" si="9"/>
        <v>43525</v>
      </c>
      <c r="B121" s="110">
        <v>545.6</v>
      </c>
      <c r="C121" s="44">
        <v>1025.9000000000001</v>
      </c>
      <c r="D121" s="110">
        <f t="shared" si="14"/>
        <v>1571.5</v>
      </c>
      <c r="E121" s="44">
        <f t="shared" si="15"/>
        <v>318.85281646456519</v>
      </c>
      <c r="F121" s="110">
        <v>183.8</v>
      </c>
      <c r="G121" s="111">
        <v>12433</v>
      </c>
      <c r="H121" s="111">
        <v>3244</v>
      </c>
      <c r="I121" s="44">
        <v>7889.2</v>
      </c>
      <c r="K121" s="567"/>
      <c r="O121" s="300"/>
      <c r="P121" s="300"/>
      <c r="Q121" s="300"/>
      <c r="R121" s="300"/>
      <c r="S121" s="300"/>
      <c r="T121" s="300"/>
      <c r="U121" s="300"/>
      <c r="V121" s="300"/>
    </row>
    <row r="122" spans="1:22" s="475" customFormat="1" ht="12.75" customHeight="1">
      <c r="A122" s="194">
        <f t="shared" si="9"/>
        <v>43556</v>
      </c>
      <c r="B122" s="110">
        <v>544</v>
      </c>
      <c r="C122" s="44">
        <v>1140.5999999999999</v>
      </c>
      <c r="D122" s="110">
        <f t="shared" ref="D122" si="16">SUM(B122:C122)</f>
        <v>1684.6</v>
      </c>
      <c r="E122" s="44">
        <f t="shared" ref="E122" si="17">(D122/158.9873)/
DAY(EOMONTH(A122,0)
)*1000</f>
        <v>353.1938295281027</v>
      </c>
      <c r="F122" s="110">
        <v>217.4</v>
      </c>
      <c r="G122" s="111">
        <v>13214.7</v>
      </c>
      <c r="H122" s="111">
        <v>3176.5</v>
      </c>
      <c r="I122" s="44">
        <v>8421.6</v>
      </c>
      <c r="K122" s="567"/>
      <c r="O122" s="300"/>
      <c r="P122" s="300"/>
      <c r="Q122" s="300"/>
      <c r="R122" s="300"/>
      <c r="S122" s="300"/>
      <c r="T122" s="300"/>
      <c r="U122" s="300"/>
      <c r="V122" s="300"/>
    </row>
    <row r="123" spans="1:22" s="475" customFormat="1" ht="12.75" customHeight="1">
      <c r="A123" s="194">
        <f t="shared" si="9"/>
        <v>43586</v>
      </c>
      <c r="B123" s="110">
        <v>593.5</v>
      </c>
      <c r="C123" s="44">
        <v>1027.5999999999999</v>
      </c>
      <c r="D123" s="110">
        <f t="shared" ref="D123" si="18">SUM(B123:C123)</f>
        <v>1621.1</v>
      </c>
      <c r="E123" s="44">
        <f t="shared" ref="E123" si="19">(D123/158.9873)/
DAY(EOMONTH(A123,0)
)*1000</f>
        <v>328.91651337620533</v>
      </c>
      <c r="F123" s="110">
        <v>254.5</v>
      </c>
      <c r="G123" s="111">
        <v>12524.9</v>
      </c>
      <c r="H123" s="111">
        <v>3264.4</v>
      </c>
      <c r="I123" s="44">
        <v>8297.2999999999993</v>
      </c>
      <c r="K123" s="567"/>
      <c r="O123" s="300"/>
      <c r="P123" s="300"/>
      <c r="Q123" s="300"/>
      <c r="R123" s="300"/>
      <c r="S123" s="300"/>
      <c r="T123" s="300"/>
      <c r="U123" s="300"/>
      <c r="V123" s="300"/>
    </row>
    <row r="124" spans="1:22" s="475" customFormat="1" ht="12.75" customHeight="1">
      <c r="A124" s="194">
        <f t="shared" si="9"/>
        <v>43617</v>
      </c>
      <c r="B124" s="110">
        <v>598.6</v>
      </c>
      <c r="C124" s="44">
        <v>1125</v>
      </c>
      <c r="D124" s="110">
        <f t="shared" ref="D124" si="20">SUM(B124:C124)</f>
        <v>1723.6</v>
      </c>
      <c r="E124" s="44">
        <f t="shared" ref="E124" si="21">(D124/158.9873)/
DAY(EOMONTH(A124,0)
)*1000</f>
        <v>361.37058326881032</v>
      </c>
      <c r="F124" s="110">
        <v>286</v>
      </c>
      <c r="G124" s="111">
        <v>13204.8</v>
      </c>
      <c r="H124" s="111">
        <v>3164.3</v>
      </c>
      <c r="I124" s="44">
        <v>8038.3</v>
      </c>
      <c r="K124" s="567"/>
      <c r="O124" s="300"/>
      <c r="P124" s="300"/>
      <c r="Q124" s="300"/>
      <c r="R124" s="300"/>
      <c r="S124" s="300"/>
      <c r="T124" s="300"/>
      <c r="U124" s="300"/>
      <c r="V124" s="300"/>
    </row>
    <row r="125" spans="1:22" s="475" customFormat="1" ht="12.75" customHeight="1">
      <c r="A125" s="194">
        <f t="shared" si="9"/>
        <v>43647</v>
      </c>
      <c r="B125" s="110">
        <v>601.9</v>
      </c>
      <c r="C125" s="44">
        <v>1198.5</v>
      </c>
      <c r="D125" s="110">
        <f t="shared" ref="D125" si="22">SUM(B125:C125)</f>
        <v>1800.4</v>
      </c>
      <c r="E125" s="44">
        <f t="shared" ref="E125" si="23">(D125/158.9873)/
DAY(EOMONTH(A125,0)
)*1000</f>
        <v>365.29596612332375</v>
      </c>
      <c r="F125" s="110">
        <v>281.10000000000002</v>
      </c>
      <c r="G125" s="111">
        <v>14312.3</v>
      </c>
      <c r="H125" s="111">
        <v>3303.9</v>
      </c>
      <c r="I125" s="44">
        <v>9068.4</v>
      </c>
      <c r="K125" s="567"/>
      <c r="O125" s="300"/>
      <c r="P125" s="300"/>
      <c r="Q125" s="300"/>
      <c r="R125" s="300"/>
      <c r="S125" s="300"/>
      <c r="T125" s="300"/>
      <c r="U125" s="300"/>
      <c r="V125" s="300"/>
    </row>
    <row r="126" spans="1:22" s="475" customFormat="1" ht="12.75" customHeight="1">
      <c r="A126" s="194">
        <f t="shared" si="9"/>
        <v>43678</v>
      </c>
      <c r="B126" s="110">
        <v>676.5</v>
      </c>
      <c r="C126" s="44">
        <v>1214.9000000000001</v>
      </c>
      <c r="D126" s="110">
        <f t="shared" ref="D126:D127" si="24">SUM(B126:C126)</f>
        <v>1891.4</v>
      </c>
      <c r="E126" s="44">
        <f t="shared" ref="E126:E127" si="25">(D126/158.9873)/
DAY(EOMONTH(A126,0)
)*1000</f>
        <v>383.75960360234092</v>
      </c>
      <c r="F126" s="110">
        <v>290.5</v>
      </c>
      <c r="G126" s="111">
        <v>14117.1</v>
      </c>
      <c r="H126" s="111">
        <v>3294.2</v>
      </c>
      <c r="I126" s="44">
        <v>9222</v>
      </c>
      <c r="K126" s="567"/>
      <c r="O126" s="300"/>
      <c r="P126" s="300"/>
      <c r="Q126" s="300"/>
      <c r="R126" s="300"/>
      <c r="S126" s="300"/>
      <c r="T126" s="300"/>
      <c r="U126" s="300"/>
      <c r="V126" s="300"/>
    </row>
    <row r="127" spans="1:22" s="475" customFormat="1" ht="12.75" customHeight="1">
      <c r="A127" s="194">
        <f t="shared" si="9"/>
        <v>43709</v>
      </c>
      <c r="B127" s="110">
        <v>792</v>
      </c>
      <c r="C127" s="44">
        <v>996</v>
      </c>
      <c r="D127" s="110">
        <f t="shared" si="24"/>
        <v>1788</v>
      </c>
      <c r="E127" s="44">
        <f t="shared" si="25"/>
        <v>374.87270995859416</v>
      </c>
      <c r="F127" s="110">
        <v>267.8</v>
      </c>
      <c r="G127" s="111">
        <v>12761.1</v>
      </c>
      <c r="H127" s="111">
        <v>3296.1</v>
      </c>
      <c r="I127" s="44">
        <v>8087.1</v>
      </c>
      <c r="K127" s="567"/>
      <c r="O127" s="300"/>
      <c r="P127" s="300"/>
      <c r="Q127" s="300"/>
      <c r="R127" s="300"/>
      <c r="S127" s="300"/>
      <c r="T127" s="300"/>
      <c r="U127" s="300"/>
      <c r="V127" s="300"/>
    </row>
    <row r="128" spans="1:22" s="475" customFormat="1" ht="12.75" customHeight="1">
      <c r="A128" s="194">
        <f t="shared" si="9"/>
        <v>43739</v>
      </c>
      <c r="B128" s="110">
        <v>892.6</v>
      </c>
      <c r="C128" s="44">
        <v>1147.8</v>
      </c>
      <c r="D128" s="110">
        <f t="shared" ref="D128" si="26">SUM(B128:C128)</f>
        <v>2040.4</v>
      </c>
      <c r="E128" s="44">
        <f t="shared" ref="E128" si="27">(D128/158.9873)/
DAY(EOMONTH(A128,0)
)*1000</f>
        <v>413.99127376029202</v>
      </c>
      <c r="F128" s="110">
        <v>277.8</v>
      </c>
      <c r="G128" s="111">
        <v>13175</v>
      </c>
      <c r="H128" s="111">
        <v>3470.1</v>
      </c>
      <c r="I128" s="44">
        <v>8357.6</v>
      </c>
      <c r="K128" s="567"/>
      <c r="O128" s="300"/>
      <c r="P128" s="300"/>
      <c r="Q128" s="300"/>
      <c r="R128" s="300"/>
      <c r="S128" s="300"/>
      <c r="T128" s="300"/>
      <c r="U128" s="300"/>
      <c r="V128" s="300"/>
    </row>
    <row r="129" spans="1:22" s="475" customFormat="1" ht="12.75" customHeight="1">
      <c r="A129" s="194">
        <f t="shared" si="9"/>
        <v>43770</v>
      </c>
      <c r="B129" s="110">
        <v>729</v>
      </c>
      <c r="C129" s="44">
        <v>1154.4000000000001</v>
      </c>
      <c r="D129" s="110">
        <f t="shared" ref="D129" si="28">SUM(B129:C129)</f>
        <v>1883.4</v>
      </c>
      <c r="E129" s="44">
        <f t="shared" ref="E129" si="29">(D129/158.9873)/
DAY(EOMONTH(A129,0)
)*1000</f>
        <v>394.87430757047895</v>
      </c>
      <c r="F129" s="110">
        <v>245.6</v>
      </c>
      <c r="G129" s="111">
        <v>12752.8</v>
      </c>
      <c r="H129" s="111">
        <v>3268.9</v>
      </c>
      <c r="I129" s="44">
        <v>8596.2999999999993</v>
      </c>
      <c r="K129" s="567"/>
      <c r="O129" s="300"/>
      <c r="P129" s="300"/>
      <c r="Q129" s="300"/>
      <c r="R129" s="300"/>
      <c r="S129" s="300"/>
      <c r="T129" s="300"/>
      <c r="U129" s="300"/>
      <c r="V129" s="300"/>
    </row>
    <row r="130" spans="1:22" ht="12.75" customHeight="1">
      <c r="A130" s="499" t="s">
        <v>45</v>
      </c>
      <c r="B130" s="486"/>
      <c r="C130" s="182"/>
      <c r="D130" s="486"/>
      <c r="E130" s="182"/>
      <c r="F130" s="486"/>
      <c r="G130" s="500"/>
      <c r="H130" s="500"/>
      <c r="I130" s="182"/>
    </row>
    <row r="131" spans="1:22" ht="12.75" customHeight="1">
      <c r="A131" s="43" t="s">
        <v>46</v>
      </c>
      <c r="B131" s="80">
        <f t="shared" ref="B131:I131" si="30">((B15-B14)/B14)</f>
        <v>-0.15711664078641718</v>
      </c>
      <c r="C131" s="252">
        <f>((C15-C14)/C14)</f>
        <v>0.52908955749442488</v>
      </c>
      <c r="D131" s="80">
        <f t="shared" si="30"/>
        <v>0.18322121604139693</v>
      </c>
      <c r="E131" s="252">
        <f t="shared" si="30"/>
        <v>0.18322121604139679</v>
      </c>
      <c r="F131" s="80">
        <f t="shared" si="30"/>
        <v>9.1666060650134676E-2</v>
      </c>
      <c r="G131" s="81">
        <f t="shared" si="30"/>
        <v>0.20691052513334282</v>
      </c>
      <c r="H131" s="81">
        <f t="shared" si="30"/>
        <v>6.2402257428435394E-2</v>
      </c>
      <c r="I131" s="252">
        <f t="shared" si="30"/>
        <v>0.21250786200655833</v>
      </c>
    </row>
    <row r="132" spans="1:22" ht="12.75" customHeight="1">
      <c r="A132" s="122" t="s">
        <v>47</v>
      </c>
      <c r="B132" s="83">
        <f>((SUM(B107:B118)-SUM(B95:B106))/SUM(B95:B106))</f>
        <v>-0.18235259047278354</v>
      </c>
      <c r="C132" s="253">
        <f>((SUM(C107:C118)-SUM(C95:C106))/SUM(C95:C106))</f>
        <v>0.39361393323657456</v>
      </c>
      <c r="D132" s="83">
        <f t="shared" ref="D132:I132" si="31">((SUM(D107:D118)-SUM(D95:D106))/SUM(D95:D106))</f>
        <v>7.7419566000065623E-2</v>
      </c>
      <c r="E132" s="253">
        <f t="shared" si="31"/>
        <v>7.7917426724973621E-2</v>
      </c>
      <c r="F132" s="83">
        <f>((SUM(F107:F118)-SUM(F95:F106))/SUM(F95:F106))</f>
        <v>0.16141459280375972</v>
      </c>
      <c r="G132" s="84">
        <f t="shared" si="31"/>
        <v>0.14921909053839325</v>
      </c>
      <c r="H132" s="84">
        <f>((SUM(H107:H118)-SUM(H95:H106))/SUM(H95:H106))</f>
        <v>2.5522292848518112E-2</v>
      </c>
      <c r="I132" s="253">
        <f t="shared" si="31"/>
        <v>0.22158740254245296</v>
      </c>
    </row>
    <row r="133" spans="1:22" ht="12.75" customHeight="1">
      <c r="A133" s="653" t="s">
        <v>560</v>
      </c>
      <c r="B133" s="654"/>
      <c r="C133" s="654"/>
      <c r="D133" s="654"/>
      <c r="E133" s="654"/>
      <c r="F133" s="654"/>
      <c r="G133" s="654"/>
      <c r="H133" s="655"/>
      <c r="I133" s="655"/>
    </row>
    <row r="134" spans="1:22" ht="12.75" customHeight="1">
      <c r="A134" s="653" t="s">
        <v>432</v>
      </c>
      <c r="B134" s="654"/>
      <c r="C134" s="654"/>
      <c r="D134" s="654"/>
      <c r="E134" s="654"/>
      <c r="F134" s="654"/>
      <c r="G134" s="654"/>
      <c r="H134" s="655"/>
      <c r="I134" s="655"/>
    </row>
    <row r="135" spans="1:22">
      <c r="A135" s="414"/>
    </row>
  </sheetData>
  <mergeCells count="12">
    <mergeCell ref="I4:I5"/>
    <mergeCell ref="A134:I134"/>
    <mergeCell ref="A1:I1"/>
    <mergeCell ref="A2:G2"/>
    <mergeCell ref="A133:I133"/>
    <mergeCell ref="A3:I3"/>
    <mergeCell ref="A4:A5"/>
    <mergeCell ref="B4:B5"/>
    <mergeCell ref="C4:C5"/>
    <mergeCell ref="D4:E5"/>
    <mergeCell ref="F4:F5"/>
    <mergeCell ref="G4:G5"/>
  </mergeCells>
  <printOptions horizontalCentered="1"/>
  <pageMargins left="0.19685039370078741" right="0.19685039370078741" top="0.19685039370078741" bottom="0.39370078740157483" header="0.51181102362204722" footer="0"/>
  <pageSetup paperSize="9" scale="91" fitToHeight="0" orientation="portrait" r:id="rId1"/>
  <headerFooter alignWithMargins="0">
    <oddFooter>&amp;R&amp;8Page &amp;P of &amp;N</oddFooter>
  </headerFooter>
  <rowBreaks count="2" manualBreakCount="2">
    <brk id="64" max="8" man="1"/>
    <brk id="124"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8"/>
  <sheetViews>
    <sheetView zoomScaleNormal="100" workbookViewId="0">
      <selection sqref="A1:E1"/>
    </sheetView>
  </sheetViews>
  <sheetFormatPr defaultRowHeight="15"/>
  <cols>
    <col min="1" max="1" width="19.42578125" customWidth="1"/>
    <col min="2" max="2" width="15" customWidth="1"/>
    <col min="3" max="3" width="15.140625" customWidth="1"/>
    <col min="4" max="7" width="15" customWidth="1"/>
    <col min="8" max="9" width="9.140625" customWidth="1"/>
  </cols>
  <sheetData>
    <row r="1" spans="1:12">
      <c r="A1" s="656" t="s">
        <v>0</v>
      </c>
      <c r="B1" s="656"/>
      <c r="C1" s="656"/>
      <c r="D1" s="656"/>
      <c r="E1" s="656"/>
    </row>
    <row r="2" spans="1:12">
      <c r="A2" s="136"/>
      <c r="B2" s="136"/>
      <c r="C2" s="136"/>
      <c r="D2" s="136"/>
      <c r="E2" s="136"/>
    </row>
    <row r="3" spans="1:12">
      <c r="A3" s="647" t="s">
        <v>180</v>
      </c>
      <c r="B3" s="678"/>
      <c r="C3" s="678"/>
      <c r="D3" s="678"/>
      <c r="E3" s="678"/>
    </row>
    <row r="4" spans="1:12">
      <c r="A4" s="659" t="s">
        <v>379</v>
      </c>
      <c r="B4" s="659"/>
      <c r="C4" s="659"/>
      <c r="D4" s="659"/>
      <c r="E4" s="659"/>
      <c r="H4" s="360"/>
      <c r="I4" s="360"/>
    </row>
    <row r="5" spans="1:12" ht="33.75" customHeight="1">
      <c r="A5" s="671"/>
      <c r="B5" s="362" t="s">
        <v>176</v>
      </c>
      <c r="C5" s="362" t="s">
        <v>714</v>
      </c>
      <c r="D5" s="362" t="s">
        <v>384</v>
      </c>
      <c r="E5" s="362" t="s">
        <v>177</v>
      </c>
      <c r="F5" s="362" t="s">
        <v>399</v>
      </c>
      <c r="G5" s="363" t="s">
        <v>178</v>
      </c>
      <c r="H5" s="679" t="s">
        <v>51</v>
      </c>
      <c r="I5" s="680"/>
      <c r="J5" s="674" t="s">
        <v>385</v>
      </c>
      <c r="K5" s="675"/>
    </row>
    <row r="6" spans="1:12" ht="24.95" customHeight="1">
      <c r="A6" s="672"/>
      <c r="B6" s="358" t="s">
        <v>378</v>
      </c>
      <c r="C6" s="358" t="s">
        <v>378</v>
      </c>
      <c r="D6" s="358" t="s">
        <v>378</v>
      </c>
      <c r="E6" s="358" t="s">
        <v>378</v>
      </c>
      <c r="F6" s="358" t="s">
        <v>378</v>
      </c>
      <c r="G6" s="358" t="s">
        <v>378</v>
      </c>
      <c r="H6" s="681" t="s">
        <v>388</v>
      </c>
      <c r="I6" s="682"/>
      <c r="J6" s="364" t="s">
        <v>386</v>
      </c>
      <c r="K6" s="357" t="s">
        <v>387</v>
      </c>
      <c r="L6" s="359"/>
    </row>
    <row r="7" spans="1:12" ht="12.75" customHeight="1">
      <c r="A7" s="673"/>
      <c r="B7" s="354" t="s">
        <v>39</v>
      </c>
      <c r="C7" s="355" t="s">
        <v>39</v>
      </c>
      <c r="D7" s="354" t="s">
        <v>39</v>
      </c>
      <c r="E7" s="356" t="s">
        <v>39</v>
      </c>
      <c r="F7" s="354" t="s">
        <v>39</v>
      </c>
      <c r="G7" s="354" t="s">
        <v>39</v>
      </c>
      <c r="H7" s="299" t="s">
        <v>39</v>
      </c>
      <c r="I7" s="361" t="s">
        <v>179</v>
      </c>
      <c r="J7" s="354" t="s">
        <v>39</v>
      </c>
      <c r="K7" s="354" t="s">
        <v>39</v>
      </c>
    </row>
    <row r="8" spans="1:12" ht="12.75" customHeight="1">
      <c r="A8" s="352" t="s">
        <v>41</v>
      </c>
      <c r="B8" s="349">
        <v>542.29999999999995</v>
      </c>
      <c r="C8" s="345">
        <v>19735.599999999999</v>
      </c>
      <c r="D8" s="349">
        <v>3978.7</v>
      </c>
      <c r="E8" s="346">
        <v>1268.3</v>
      </c>
      <c r="F8" s="349">
        <v>31.1</v>
      </c>
      <c r="G8" s="349">
        <v>26.6</v>
      </c>
      <c r="H8" s="349">
        <f t="shared" ref="H8:H15" si="0">SUM(B8:G8)</f>
        <v>25582.599999999995</v>
      </c>
      <c r="I8" s="350">
        <f>H8/0.158987</f>
        <v>160910.01151037504</v>
      </c>
      <c r="J8" s="346">
        <f>SUM(E8:G8)</f>
        <v>1325.9999999999998</v>
      </c>
      <c r="K8" s="349">
        <f>SUM(B8:D8)</f>
        <v>24256.6</v>
      </c>
    </row>
    <row r="9" spans="1:12" ht="12.75" customHeight="1">
      <c r="A9" s="352" t="s">
        <v>42</v>
      </c>
      <c r="B9" s="350">
        <v>2064.4</v>
      </c>
      <c r="C9" s="115">
        <v>17125.3</v>
      </c>
      <c r="D9" s="350">
        <v>3194.1</v>
      </c>
      <c r="E9" s="116">
        <v>1567.2</v>
      </c>
      <c r="F9" s="350">
        <v>40.200000000000003</v>
      </c>
      <c r="G9" s="350">
        <v>22.5</v>
      </c>
      <c r="H9" s="350">
        <f t="shared" si="0"/>
        <v>24013.7</v>
      </c>
      <c r="I9" s="350">
        <f t="shared" ref="I9:I15" si="1">H9/0.158987</f>
        <v>151041.9090869065</v>
      </c>
      <c r="J9" s="116">
        <f t="shared" ref="J9:J15" si="2">SUM(E9:G9)</f>
        <v>1629.9</v>
      </c>
      <c r="K9" s="350">
        <f t="shared" ref="K9:K15" si="3">SUM(B9:D9)</f>
        <v>22383.8</v>
      </c>
    </row>
    <row r="10" spans="1:12" ht="12.75" customHeight="1">
      <c r="A10" s="352" t="s">
        <v>43</v>
      </c>
      <c r="B10" s="350">
        <v>1951.9</v>
      </c>
      <c r="C10" s="115">
        <v>14306.4</v>
      </c>
      <c r="D10" s="350">
        <v>3016.9</v>
      </c>
      <c r="E10" s="116">
        <v>1891.2</v>
      </c>
      <c r="F10" s="350">
        <v>36</v>
      </c>
      <c r="G10" s="350">
        <v>11.9</v>
      </c>
      <c r="H10" s="350">
        <f t="shared" si="0"/>
        <v>21214.300000000003</v>
      </c>
      <c r="I10" s="350">
        <f t="shared" si="1"/>
        <v>133434.18015309432</v>
      </c>
      <c r="J10" s="116">
        <f t="shared" si="2"/>
        <v>1939.1000000000001</v>
      </c>
      <c r="K10" s="350">
        <f t="shared" si="3"/>
        <v>19275.2</v>
      </c>
    </row>
    <row r="11" spans="1:12" ht="12.75" customHeight="1">
      <c r="A11" s="352" t="s">
        <v>44</v>
      </c>
      <c r="B11" s="350">
        <v>1454.7</v>
      </c>
      <c r="C11" s="115">
        <v>13030.5</v>
      </c>
      <c r="D11" s="350">
        <v>3055.4</v>
      </c>
      <c r="E11" s="116">
        <v>2554.8000000000002</v>
      </c>
      <c r="F11" s="350">
        <v>33.299999999999997</v>
      </c>
      <c r="G11" s="350">
        <v>10.8</v>
      </c>
      <c r="H11" s="350">
        <f t="shared" si="0"/>
        <v>20139.5</v>
      </c>
      <c r="I11" s="350">
        <f t="shared" si="1"/>
        <v>126673.87899639594</v>
      </c>
      <c r="J11" s="116">
        <f t="shared" si="2"/>
        <v>2598.9000000000005</v>
      </c>
      <c r="K11" s="350">
        <f t="shared" si="3"/>
        <v>17540.600000000002</v>
      </c>
    </row>
    <row r="12" spans="1:12" ht="12.75" customHeight="1">
      <c r="A12" s="352" t="s">
        <v>171</v>
      </c>
      <c r="B12" s="350">
        <v>1718.5</v>
      </c>
      <c r="C12" s="115">
        <v>12222.9</v>
      </c>
      <c r="D12" s="350">
        <v>2746.8</v>
      </c>
      <c r="E12" s="116">
        <v>2318.3000000000002</v>
      </c>
      <c r="F12" s="350">
        <v>48.2</v>
      </c>
      <c r="G12" s="350">
        <v>6.4</v>
      </c>
      <c r="H12" s="350">
        <f t="shared" si="0"/>
        <v>19061.100000000002</v>
      </c>
      <c r="I12" s="350">
        <f t="shared" si="1"/>
        <v>119890.93447891968</v>
      </c>
      <c r="J12" s="116">
        <f t="shared" si="2"/>
        <v>2372.9</v>
      </c>
      <c r="K12" s="350">
        <f t="shared" si="3"/>
        <v>16688.2</v>
      </c>
    </row>
    <row r="13" spans="1:12" ht="12.75" customHeight="1">
      <c r="A13" s="352" t="s">
        <v>214</v>
      </c>
      <c r="B13" s="350">
        <v>1242</v>
      </c>
      <c r="C13" s="115">
        <v>12584.3</v>
      </c>
      <c r="D13" s="350">
        <v>2417.8000000000002</v>
      </c>
      <c r="E13" s="116">
        <v>2096.1</v>
      </c>
      <c r="F13" s="350">
        <v>33.700000000000003</v>
      </c>
      <c r="G13" s="350">
        <v>21.2</v>
      </c>
      <c r="H13" s="350">
        <f>SUM(B13:G13)</f>
        <v>18395.099999999999</v>
      </c>
      <c r="I13" s="350">
        <f t="shared" si="1"/>
        <v>115701.91273500348</v>
      </c>
      <c r="J13" s="116">
        <f t="shared" si="2"/>
        <v>2150.9999999999995</v>
      </c>
      <c r="K13" s="350">
        <f t="shared" si="3"/>
        <v>16244.099999999999</v>
      </c>
    </row>
    <row r="14" spans="1:12" ht="12.75" customHeight="1">
      <c r="A14" s="352" t="s">
        <v>288</v>
      </c>
      <c r="B14" s="350">
        <v>792</v>
      </c>
      <c r="C14" s="115">
        <v>11061.9</v>
      </c>
      <c r="D14" s="350">
        <v>2322.1</v>
      </c>
      <c r="E14" s="116">
        <v>1890.5</v>
      </c>
      <c r="F14" s="350">
        <v>35.1</v>
      </c>
      <c r="G14" s="350">
        <v>30.9</v>
      </c>
      <c r="H14" s="350">
        <f t="shared" ref="H14" si="4">SUM(B14:G14)</f>
        <v>16132.5</v>
      </c>
      <c r="I14" s="350">
        <f t="shared" ref="I14" si="5">H14/0.158987</f>
        <v>101470.56048607749</v>
      </c>
      <c r="J14" s="116">
        <f t="shared" ref="J14" si="6">SUM(E14:G14)</f>
        <v>1956.5</v>
      </c>
      <c r="K14" s="350">
        <f t="shared" ref="K14" si="7">SUM(B14:D14)</f>
        <v>14176</v>
      </c>
    </row>
    <row r="15" spans="1:12" ht="12.75" customHeight="1">
      <c r="A15" s="352" t="s">
        <v>635</v>
      </c>
      <c r="B15" s="350">
        <v>701.5</v>
      </c>
      <c r="C15" s="115">
        <v>10844.1</v>
      </c>
      <c r="D15" s="350">
        <v>1958.8</v>
      </c>
      <c r="E15" s="116">
        <v>1886.5</v>
      </c>
      <c r="F15" s="350">
        <v>51.3</v>
      </c>
      <c r="G15" s="350">
        <v>17.8</v>
      </c>
      <c r="H15" s="350">
        <f t="shared" si="0"/>
        <v>15459.999999999998</v>
      </c>
      <c r="I15" s="350">
        <f t="shared" si="1"/>
        <v>97240.654896312277</v>
      </c>
      <c r="J15" s="116">
        <f t="shared" si="2"/>
        <v>1955.6</v>
      </c>
      <c r="K15" s="350">
        <f t="shared" si="3"/>
        <v>13504.4</v>
      </c>
    </row>
    <row r="16" spans="1:12" ht="12.75" customHeight="1">
      <c r="A16" s="352" t="s">
        <v>705</v>
      </c>
      <c r="B16" s="351">
        <v>662.4</v>
      </c>
      <c r="C16" s="347">
        <v>13650.9</v>
      </c>
      <c r="D16" s="351">
        <v>1658.9</v>
      </c>
      <c r="E16" s="348">
        <v>2219.1999999999998</v>
      </c>
      <c r="F16" s="351">
        <v>93.7</v>
      </c>
      <c r="G16" s="351">
        <v>7.5</v>
      </c>
      <c r="H16" s="351">
        <f>SUM(B16:G16)</f>
        <v>18292.599999999999</v>
      </c>
      <c r="I16" s="351">
        <f>H16/0.158987</f>
        <v>115057.20593507645</v>
      </c>
      <c r="J16" s="348">
        <f>SUM(E16:G16)</f>
        <v>2320.3999999999996</v>
      </c>
      <c r="K16" s="351">
        <f>SUM(B16:D16)</f>
        <v>15972.199999999999</v>
      </c>
    </row>
    <row r="17" spans="1:5" ht="12.75" customHeight="1">
      <c r="A17" s="676" t="s">
        <v>678</v>
      </c>
      <c r="B17" s="677"/>
      <c r="C17" s="677"/>
      <c r="D17" s="677"/>
      <c r="E17" s="677"/>
    </row>
    <row r="18" spans="1:5">
      <c r="A18" s="414"/>
    </row>
  </sheetData>
  <mergeCells count="8">
    <mergeCell ref="A5:A7"/>
    <mergeCell ref="J5:K5"/>
    <mergeCell ref="A17:E17"/>
    <mergeCell ref="A1:E1"/>
    <mergeCell ref="A3:E3"/>
    <mergeCell ref="A4:E4"/>
    <mergeCell ref="H5:I5"/>
    <mergeCell ref="H6:I6"/>
  </mergeCells>
  <printOptions horizontalCentered="1"/>
  <pageMargins left="0.19685039370078741" right="0.19685039370078741" top="0.19685039370078741" bottom="0.19685039370078741" header="0.51181102362204722" footer="0"/>
  <pageSetup paperSize="9" scale="91"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N140"/>
  <sheetViews>
    <sheetView zoomScaleNormal="100" zoomScaleSheetLayoutView="115" workbookViewId="0">
      <pane xSplit="1" ySplit="18" topLeftCell="B115" activePane="bottomRight" state="frozen"/>
      <selection pane="topRight" activeCell="B1" sqref="B1"/>
      <selection pane="bottomLeft" activeCell="A17" sqref="A17"/>
      <selection pane="bottomRight" sqref="A1:K1"/>
    </sheetView>
  </sheetViews>
  <sheetFormatPr defaultRowHeight="12.75"/>
  <cols>
    <col min="1" max="1" width="19.7109375" style="35" customWidth="1"/>
    <col min="2" max="2" width="10.7109375" style="35" customWidth="1"/>
    <col min="3" max="3" width="11.7109375" style="35" customWidth="1"/>
    <col min="4" max="4" width="10.7109375" style="35" customWidth="1"/>
    <col min="5" max="5" width="11.7109375" style="35" customWidth="1"/>
    <col min="6" max="7" width="10.7109375" style="35" customWidth="1"/>
    <col min="8" max="8" width="11.7109375" style="35" customWidth="1"/>
    <col min="9" max="9" width="10.7109375" style="35" customWidth="1"/>
    <col min="10" max="10" width="13.7109375" style="35" customWidth="1"/>
    <col min="11" max="11" width="10.7109375" style="35" customWidth="1"/>
    <col min="12" max="16384" width="9.140625" style="10"/>
  </cols>
  <sheetData>
    <row r="1" spans="1:11" ht="15">
      <c r="A1" s="656" t="s">
        <v>0</v>
      </c>
      <c r="B1" s="656"/>
      <c r="C1" s="656"/>
      <c r="D1" s="656"/>
      <c r="E1" s="656"/>
      <c r="F1" s="656"/>
      <c r="G1" s="656"/>
      <c r="H1" s="656"/>
      <c r="I1" s="656"/>
      <c r="J1" s="656"/>
      <c r="K1" s="656"/>
    </row>
    <row r="2" spans="1:11" ht="12.75" customHeight="1">
      <c r="A2" s="683"/>
      <c r="B2" s="683"/>
      <c r="C2" s="683"/>
      <c r="D2" s="683"/>
      <c r="E2" s="683"/>
      <c r="F2" s="683"/>
      <c r="G2" s="683"/>
      <c r="H2" s="683"/>
      <c r="I2" s="683"/>
      <c r="J2" s="683"/>
      <c r="K2" s="683"/>
    </row>
    <row r="3" spans="1:11" ht="15">
      <c r="A3" s="684" t="s">
        <v>48</v>
      </c>
      <c r="B3" s="684"/>
      <c r="C3" s="684"/>
      <c r="D3" s="684"/>
      <c r="E3" s="684"/>
      <c r="F3" s="684"/>
      <c r="G3" s="684"/>
      <c r="H3" s="684"/>
      <c r="I3" s="684"/>
      <c r="J3" s="684"/>
      <c r="K3" s="684"/>
    </row>
    <row r="4" spans="1:11">
      <c r="A4" s="685"/>
      <c r="B4" s="687" t="s">
        <v>49</v>
      </c>
      <c r="C4" s="688"/>
      <c r="D4" s="687" t="s">
        <v>50</v>
      </c>
      <c r="E4" s="689"/>
      <c r="F4" s="689"/>
      <c r="G4" s="689"/>
      <c r="H4" s="689"/>
      <c r="I4" s="689"/>
      <c r="J4" s="689"/>
      <c r="K4" s="688"/>
    </row>
    <row r="5" spans="1:11" ht="13.9" customHeight="1">
      <c r="A5" s="686"/>
      <c r="B5" s="664" t="s">
        <v>51</v>
      </c>
      <c r="C5" s="652" t="s">
        <v>52</v>
      </c>
      <c r="D5" s="663" t="s">
        <v>53</v>
      </c>
      <c r="E5" s="669" t="s">
        <v>54</v>
      </c>
      <c r="F5" s="669" t="s">
        <v>55</v>
      </c>
      <c r="G5" s="669" t="s">
        <v>56</v>
      </c>
      <c r="H5" s="669" t="s">
        <v>59</v>
      </c>
      <c r="I5" s="669" t="s">
        <v>60</v>
      </c>
      <c r="J5" s="669" t="s">
        <v>63</v>
      </c>
      <c r="K5" s="692" t="s">
        <v>51</v>
      </c>
    </row>
    <row r="6" spans="1:11" ht="7.5" customHeight="1">
      <c r="A6" s="686"/>
      <c r="B6" s="690"/>
      <c r="C6" s="691"/>
      <c r="D6" s="664"/>
      <c r="E6" s="670"/>
      <c r="F6" s="670"/>
      <c r="G6" s="670"/>
      <c r="H6" s="670"/>
      <c r="I6" s="670"/>
      <c r="J6" s="670"/>
      <c r="K6" s="693"/>
    </row>
    <row r="7" spans="1:11" ht="5.25" customHeight="1">
      <c r="A7" s="686"/>
      <c r="B7" s="690"/>
      <c r="C7" s="691"/>
      <c r="D7" s="664"/>
      <c r="E7" s="670"/>
      <c r="F7" s="670"/>
      <c r="G7" s="670"/>
      <c r="H7" s="670"/>
      <c r="I7" s="670"/>
      <c r="J7" s="670"/>
      <c r="K7" s="693"/>
    </row>
    <row r="8" spans="1:11">
      <c r="A8" s="686"/>
      <c r="B8" s="302" t="s">
        <v>39</v>
      </c>
      <c r="C8" s="142" t="s">
        <v>64</v>
      </c>
      <c r="D8" s="141" t="s">
        <v>39</v>
      </c>
      <c r="E8" s="143" t="s">
        <v>39</v>
      </c>
      <c r="F8" s="143" t="s">
        <v>39</v>
      </c>
      <c r="G8" s="143" t="s">
        <v>39</v>
      </c>
      <c r="H8" s="143" t="s">
        <v>39</v>
      </c>
      <c r="I8" s="143" t="s">
        <v>39</v>
      </c>
      <c r="J8" s="143" t="s">
        <v>39</v>
      </c>
      <c r="K8" s="144" t="s">
        <v>39</v>
      </c>
    </row>
    <row r="9" spans="1:11" ht="12.75" customHeight="1">
      <c r="A9" s="280" t="s">
        <v>41</v>
      </c>
      <c r="B9" s="100">
        <f>SUM(B19:B30)</f>
        <v>42927.500000000007</v>
      </c>
      <c r="C9" s="101">
        <f>AVERAGE(C19:C30)</f>
        <v>23.108333333333334</v>
      </c>
      <c r="D9" s="102">
        <f t="shared" ref="D9:I9" si="0">SUM(D19:D30)</f>
        <v>1831.7</v>
      </c>
      <c r="E9" s="102">
        <f t="shared" si="0"/>
        <v>16642.599999999999</v>
      </c>
      <c r="F9" s="102">
        <f t="shared" si="0"/>
        <v>91.399999999999991</v>
      </c>
      <c r="G9" s="102">
        <f t="shared" si="0"/>
        <v>5447.6999999999989</v>
      </c>
      <c r="H9" s="102">
        <f t="shared" si="0"/>
        <v>12894.3</v>
      </c>
      <c r="I9" s="102">
        <f t="shared" si="0"/>
        <v>951.70000000000016</v>
      </c>
      <c r="J9" s="102">
        <f t="shared" ref="J9" si="1">SUM(J19:J30)</f>
        <v>3681.6000000000004</v>
      </c>
      <c r="K9" s="103">
        <f>SUM(K19:K30)</f>
        <v>41541.199999999997</v>
      </c>
    </row>
    <row r="10" spans="1:11" ht="12.75" customHeight="1">
      <c r="A10" s="281" t="s">
        <v>42</v>
      </c>
      <c r="B10" s="104">
        <f>SUM(B31:B42)</f>
        <v>40807.999999999993</v>
      </c>
      <c r="C10" s="105">
        <f>AVERAGE(C31:C42)</f>
        <v>21.533333333333331</v>
      </c>
      <c r="D10" s="48">
        <f t="shared" ref="D10:K10" si="2">SUM(D31:D42)</f>
        <v>1600.7</v>
      </c>
      <c r="E10" s="48">
        <f t="shared" si="2"/>
        <v>15573.200000000003</v>
      </c>
      <c r="F10" s="48">
        <f t="shared" si="2"/>
        <v>89.700000000000017</v>
      </c>
      <c r="G10" s="48">
        <f t="shared" si="2"/>
        <v>5453.4000000000005</v>
      </c>
      <c r="H10" s="48">
        <f t="shared" si="2"/>
        <v>12691.300000000001</v>
      </c>
      <c r="I10" s="48">
        <f t="shared" si="2"/>
        <v>960.1</v>
      </c>
      <c r="J10" s="48">
        <f t="shared" ref="J10" si="3">SUM(J31:J42)</f>
        <v>3539.2000000000003</v>
      </c>
      <c r="K10" s="47">
        <f t="shared" si="2"/>
        <v>39907.300000000003</v>
      </c>
    </row>
    <row r="11" spans="1:11" ht="12.75" customHeight="1">
      <c r="A11" s="281" t="s">
        <v>43</v>
      </c>
      <c r="B11" s="104">
        <f>SUM(B43:B54)</f>
        <v>40747.599999999999</v>
      </c>
      <c r="C11" s="105">
        <f>AVERAGE(C43:C54)</f>
        <v>21.125</v>
      </c>
      <c r="D11" s="48">
        <f t="shared" ref="D11:K11" si="4">SUM(D43:D54)</f>
        <v>1536.2</v>
      </c>
      <c r="E11" s="48">
        <f t="shared" si="4"/>
        <v>15602.800000000001</v>
      </c>
      <c r="F11" s="48">
        <f t="shared" si="4"/>
        <v>92.2</v>
      </c>
      <c r="G11" s="48">
        <f t="shared" si="4"/>
        <v>5534.4</v>
      </c>
      <c r="H11" s="48">
        <f t="shared" si="4"/>
        <v>12908.5</v>
      </c>
      <c r="I11" s="48">
        <f t="shared" si="4"/>
        <v>899.00000000000011</v>
      </c>
      <c r="J11" s="48">
        <f t="shared" ref="J11" si="5">SUM(J43:J54)</f>
        <v>2998.3</v>
      </c>
      <c r="K11" s="47">
        <f t="shared" si="4"/>
        <v>39571.600000000006</v>
      </c>
    </row>
    <row r="12" spans="1:11" ht="12.75" customHeight="1">
      <c r="A12" s="106" t="s">
        <v>44</v>
      </c>
      <c r="B12" s="104">
        <f>SUM(B55:B66)</f>
        <v>38035.399999999994</v>
      </c>
      <c r="C12" s="105">
        <f>AVERAGE(C55:C66)</f>
        <v>24.291666666666668</v>
      </c>
      <c r="D12" s="48">
        <f t="shared" ref="D12:I12" si="6">SUM(D55:D66)</f>
        <v>1446.6</v>
      </c>
      <c r="E12" s="48">
        <f t="shared" si="6"/>
        <v>14477.699999999999</v>
      </c>
      <c r="F12" s="48">
        <f t="shared" si="6"/>
        <v>89.3</v>
      </c>
      <c r="G12" s="48">
        <f t="shared" si="6"/>
        <v>5008.7</v>
      </c>
      <c r="H12" s="48">
        <f t="shared" si="6"/>
        <v>12456.2</v>
      </c>
      <c r="I12" s="48">
        <f t="shared" si="6"/>
        <v>655.29999999999995</v>
      </c>
      <c r="J12" s="48">
        <f t="shared" ref="J12" si="7">SUM(J55:J66)</f>
        <v>2995.5000000000005</v>
      </c>
      <c r="K12" s="47">
        <f>SUM(K55:K66)</f>
        <v>37129.4</v>
      </c>
    </row>
    <row r="13" spans="1:11" ht="12.75" customHeight="1">
      <c r="A13" s="106" t="s">
        <v>171</v>
      </c>
      <c r="B13" s="104">
        <f>SUM(B67:B78)</f>
        <v>33430.200000000004</v>
      </c>
      <c r="C13" s="105">
        <f>AVERAGE(C67:C78)</f>
        <v>23.158333333333331</v>
      </c>
      <c r="D13" s="48">
        <f t="shared" ref="D13:I13" si="8">SUM(D67:D78)</f>
        <v>1310.6000000000001</v>
      </c>
      <c r="E13" s="48">
        <f t="shared" si="8"/>
        <v>12753.199999999999</v>
      </c>
      <c r="F13" s="48">
        <f t="shared" si="8"/>
        <v>86.899999999999991</v>
      </c>
      <c r="G13" s="48">
        <f t="shared" si="8"/>
        <v>4255.2</v>
      </c>
      <c r="H13" s="48">
        <f t="shared" si="8"/>
        <v>11459.1</v>
      </c>
      <c r="I13" s="48">
        <f t="shared" si="8"/>
        <v>615.20000000000005</v>
      </c>
      <c r="J13" s="48">
        <f t="shared" ref="J13" si="9">SUM(J67:J78)</f>
        <v>2700.4</v>
      </c>
      <c r="K13" s="47">
        <f>SUM(K67:K78)</f>
        <v>33181</v>
      </c>
    </row>
    <row r="14" spans="1:11" ht="12.75" customHeight="1">
      <c r="A14" s="106" t="s">
        <v>214</v>
      </c>
      <c r="B14" s="104">
        <f>SUM(B79:B90)</f>
        <v>29083.399999999998</v>
      </c>
      <c r="C14" s="105">
        <f>AVERAGE(C79:C90)</f>
        <v>28.758333333333336</v>
      </c>
      <c r="D14" s="48">
        <f t="shared" ref="D14:I14" si="10">SUM(D79:D90)</f>
        <v>1081.2</v>
      </c>
      <c r="E14" s="48">
        <f t="shared" si="10"/>
        <v>11641.399999999998</v>
      </c>
      <c r="F14" s="48">
        <f t="shared" si="10"/>
        <v>63.699999999999996</v>
      </c>
      <c r="G14" s="48">
        <f t="shared" si="10"/>
        <v>3412.8</v>
      </c>
      <c r="H14" s="48">
        <f t="shared" si="10"/>
        <v>8980.2999999999993</v>
      </c>
      <c r="I14" s="48">
        <f t="shared" si="10"/>
        <v>529</v>
      </c>
      <c r="J14" s="48">
        <f t="shared" ref="J14" si="11">SUM(J79:J90)</f>
        <v>2706.3999999999996</v>
      </c>
      <c r="K14" s="47">
        <f>SUM(K79:K90)</f>
        <v>28414.400000000005</v>
      </c>
    </row>
    <row r="15" spans="1:11" ht="12.75" customHeight="1">
      <c r="A15" s="106" t="s">
        <v>288</v>
      </c>
      <c r="B15" s="104">
        <f>SUM(B91:B102)</f>
        <v>28135.5</v>
      </c>
      <c r="C15" s="105">
        <f>AVERAGE(C91:C102)</f>
        <v>24.916666666666668</v>
      </c>
      <c r="D15" s="48">
        <f t="shared" ref="D15:I15" si="12">SUM(D91:D102)</f>
        <v>984.1</v>
      </c>
      <c r="E15" s="48">
        <f t="shared" si="12"/>
        <v>11043.9</v>
      </c>
      <c r="F15" s="48">
        <f t="shared" si="12"/>
        <v>49.199999999999996</v>
      </c>
      <c r="G15" s="48">
        <f t="shared" si="12"/>
        <v>3529.3</v>
      </c>
      <c r="H15" s="48">
        <f t="shared" si="12"/>
        <v>8663.8999999999978</v>
      </c>
      <c r="I15" s="48">
        <f t="shared" si="12"/>
        <v>656.59999999999991</v>
      </c>
      <c r="J15" s="48">
        <f t="shared" ref="J15" si="13">SUM(J91:J102)</f>
        <v>2426.7000000000003</v>
      </c>
      <c r="K15" s="47">
        <f>SUM(K91:K102)</f>
        <v>27353.399999999998</v>
      </c>
    </row>
    <row r="16" spans="1:11" s="475" customFormat="1" ht="12.75" customHeight="1">
      <c r="A16" s="106" t="s">
        <v>635</v>
      </c>
      <c r="B16" s="104">
        <f>SUM(B103:B114)</f>
        <v>29646.600000000002</v>
      </c>
      <c r="C16" s="105">
        <f>AVERAGE(C103:C114)</f>
        <v>20.341666666666665</v>
      </c>
      <c r="D16" s="493">
        <f>SUM(D103:D114)</f>
        <v>969.1</v>
      </c>
      <c r="E16" s="493">
        <f t="shared" ref="E16:K16" si="14">SUM(E103:E114)</f>
        <v>11415.4</v>
      </c>
      <c r="F16" s="493">
        <f t="shared" si="14"/>
        <v>56.300000000000004</v>
      </c>
      <c r="G16" s="493">
        <f t="shared" si="14"/>
        <v>3760.6999999999994</v>
      </c>
      <c r="H16" s="493">
        <f t="shared" si="14"/>
        <v>9185.8000000000011</v>
      </c>
      <c r="I16" s="493">
        <f t="shared" si="14"/>
        <v>777.69999999999993</v>
      </c>
      <c r="J16" s="493">
        <f t="shared" si="14"/>
        <v>2506.7999999999997</v>
      </c>
      <c r="K16" s="492">
        <f t="shared" si="14"/>
        <v>28672</v>
      </c>
    </row>
    <row r="17" spans="1:14" s="475" customFormat="1" ht="12.75" customHeight="1">
      <c r="A17" s="106" t="s">
        <v>705</v>
      </c>
      <c r="B17" s="104">
        <f>SUM(B115:B126)</f>
        <v>29649.800000000003</v>
      </c>
      <c r="C17" s="105">
        <f>AVERAGE(C115:C126)</f>
        <v>19.208333333333332</v>
      </c>
      <c r="D17" s="493">
        <f t="shared" ref="D17:K17" si="15">SUM(D115:D126)</f>
        <v>947.90000000000009</v>
      </c>
      <c r="E17" s="493">
        <f t="shared" si="15"/>
        <v>11152.300000000001</v>
      </c>
      <c r="F17" s="493">
        <f t="shared" si="15"/>
        <v>53.800000000000004</v>
      </c>
      <c r="G17" s="493">
        <f t="shared" si="15"/>
        <v>3917.8</v>
      </c>
      <c r="H17" s="493">
        <f t="shared" si="15"/>
        <v>9024</v>
      </c>
      <c r="I17" s="493">
        <f t="shared" si="15"/>
        <v>932.3</v>
      </c>
      <c r="J17" s="493">
        <f t="shared" si="15"/>
        <v>3102.3999999999996</v>
      </c>
      <c r="K17" s="492">
        <f t="shared" si="15"/>
        <v>29130.600000000002</v>
      </c>
    </row>
    <row r="18" spans="1:14" ht="12.75" customHeight="1">
      <c r="A18" s="140"/>
      <c r="B18" s="107"/>
      <c r="C18" s="108"/>
      <c r="D18" s="52"/>
      <c r="E18" s="52"/>
      <c r="F18" s="52"/>
      <c r="G18" s="52"/>
      <c r="H18" s="52"/>
      <c r="I18" s="52"/>
      <c r="J18" s="52"/>
      <c r="K18" s="51"/>
    </row>
    <row r="19" spans="1:14" ht="12.75" customHeight="1">
      <c r="A19" s="184">
        <v>40360</v>
      </c>
      <c r="B19" s="160">
        <v>3695.9</v>
      </c>
      <c r="C19" s="157">
        <v>30.1</v>
      </c>
      <c r="D19" s="158">
        <v>164.9</v>
      </c>
      <c r="E19" s="158">
        <v>1493.1</v>
      </c>
      <c r="F19" s="158">
        <v>5.4</v>
      </c>
      <c r="G19" s="158">
        <v>433</v>
      </c>
      <c r="H19" s="158">
        <v>1181.7</v>
      </c>
      <c r="I19" s="158">
        <v>68.7</v>
      </c>
      <c r="J19" s="158">
        <v>367</v>
      </c>
      <c r="K19" s="159">
        <v>3713.8</v>
      </c>
      <c r="L19" s="119"/>
      <c r="N19" s="119"/>
    </row>
    <row r="20" spans="1:14" ht="12.75" customHeight="1">
      <c r="A20" s="43">
        <v>40391</v>
      </c>
      <c r="B20" s="92">
        <v>3696.7</v>
      </c>
      <c r="C20" s="105">
        <v>25.2</v>
      </c>
      <c r="D20" s="48">
        <v>164.7</v>
      </c>
      <c r="E20" s="48">
        <v>1429.6</v>
      </c>
      <c r="F20" s="48">
        <v>9.9</v>
      </c>
      <c r="G20" s="48">
        <v>472.9</v>
      </c>
      <c r="H20" s="48">
        <v>1144.5</v>
      </c>
      <c r="I20" s="48">
        <v>66.599999999999994</v>
      </c>
      <c r="J20" s="370">
        <v>298.2</v>
      </c>
      <c r="K20" s="47">
        <v>3586.3</v>
      </c>
      <c r="L20" s="119"/>
      <c r="M20" s="475"/>
      <c r="N20" s="119"/>
    </row>
    <row r="21" spans="1:14" ht="12.75" customHeight="1">
      <c r="A21" s="43">
        <v>40422</v>
      </c>
      <c r="B21" s="92">
        <v>3516.8</v>
      </c>
      <c r="C21" s="105">
        <v>23.9</v>
      </c>
      <c r="D21" s="48">
        <v>145.80000000000001</v>
      </c>
      <c r="E21" s="48">
        <v>1392.6</v>
      </c>
      <c r="F21" s="48">
        <v>8.5</v>
      </c>
      <c r="G21" s="48">
        <v>452.2</v>
      </c>
      <c r="H21" s="48">
        <v>943.5</v>
      </c>
      <c r="I21" s="48">
        <v>67.400000000000006</v>
      </c>
      <c r="J21" s="48">
        <v>272.10000000000002</v>
      </c>
      <c r="K21" s="47">
        <v>3282.2</v>
      </c>
      <c r="L21" s="119"/>
      <c r="M21" s="475"/>
      <c r="N21" s="119"/>
    </row>
    <row r="22" spans="1:14" ht="12.75" customHeight="1">
      <c r="A22" s="43">
        <v>40452</v>
      </c>
      <c r="B22" s="92">
        <v>3343.4</v>
      </c>
      <c r="C22" s="105">
        <v>27.6</v>
      </c>
      <c r="D22" s="48">
        <v>141.69999999999999</v>
      </c>
      <c r="E22" s="48">
        <v>1362.6</v>
      </c>
      <c r="F22" s="48">
        <v>5.5</v>
      </c>
      <c r="G22" s="48">
        <v>451.7</v>
      </c>
      <c r="H22" s="48">
        <v>1066.0999999999999</v>
      </c>
      <c r="I22" s="48">
        <v>67.2</v>
      </c>
      <c r="J22" s="48">
        <v>312.89999999999998</v>
      </c>
      <c r="K22" s="47">
        <v>3407.8</v>
      </c>
      <c r="L22" s="119"/>
      <c r="M22" s="475"/>
      <c r="N22" s="119"/>
    </row>
    <row r="23" spans="1:14" ht="12.75" customHeight="1">
      <c r="A23" s="43">
        <v>40483</v>
      </c>
      <c r="B23" s="92">
        <v>3507.1</v>
      </c>
      <c r="C23" s="105">
        <v>25.7</v>
      </c>
      <c r="D23" s="48">
        <v>145.6</v>
      </c>
      <c r="E23" s="48">
        <v>1366.9</v>
      </c>
      <c r="F23" s="48">
        <v>9.1999999999999993</v>
      </c>
      <c r="G23" s="48">
        <v>472.1</v>
      </c>
      <c r="H23" s="48">
        <v>1053.5999999999999</v>
      </c>
      <c r="I23" s="48">
        <v>97</v>
      </c>
      <c r="J23" s="48">
        <v>342.7</v>
      </c>
      <c r="K23" s="47">
        <v>3487.1</v>
      </c>
      <c r="L23" s="119"/>
      <c r="M23" s="475"/>
      <c r="N23" s="119"/>
    </row>
    <row r="24" spans="1:14" ht="12.75" customHeight="1">
      <c r="A24" s="43">
        <v>40513</v>
      </c>
      <c r="B24" s="92">
        <v>3538.2</v>
      </c>
      <c r="C24" s="105">
        <v>26.6</v>
      </c>
      <c r="D24" s="48">
        <v>156.19999999999999</v>
      </c>
      <c r="E24" s="48">
        <v>1428.3</v>
      </c>
      <c r="F24" s="48">
        <v>7.3</v>
      </c>
      <c r="G24" s="48">
        <v>423.6</v>
      </c>
      <c r="H24" s="48">
        <v>1041.7</v>
      </c>
      <c r="I24" s="48">
        <v>99.5</v>
      </c>
      <c r="J24" s="48">
        <v>361.1</v>
      </c>
      <c r="K24" s="47">
        <v>3517.7</v>
      </c>
      <c r="L24" s="119"/>
      <c r="M24" s="475"/>
      <c r="N24" s="119"/>
    </row>
    <row r="25" spans="1:14" ht="12.75" customHeight="1">
      <c r="A25" s="43">
        <v>40544</v>
      </c>
      <c r="B25" s="92">
        <v>3490.6</v>
      </c>
      <c r="C25" s="105">
        <v>22.8</v>
      </c>
      <c r="D25" s="48">
        <v>148.30000000000001</v>
      </c>
      <c r="E25" s="48">
        <v>1319.6</v>
      </c>
      <c r="F25" s="48">
        <v>7.1</v>
      </c>
      <c r="G25" s="48">
        <v>451.7</v>
      </c>
      <c r="H25" s="48">
        <v>1014.9</v>
      </c>
      <c r="I25" s="48">
        <v>91</v>
      </c>
      <c r="J25" s="48">
        <v>276.89999999999998</v>
      </c>
      <c r="K25" s="47">
        <v>3309.4</v>
      </c>
      <c r="L25" s="119"/>
      <c r="M25" s="475"/>
      <c r="N25" s="119"/>
    </row>
    <row r="26" spans="1:14" ht="12.75" customHeight="1">
      <c r="A26" s="43">
        <v>40575</v>
      </c>
      <c r="B26" s="92">
        <v>3428.9</v>
      </c>
      <c r="C26" s="105">
        <v>19.8</v>
      </c>
      <c r="D26" s="48">
        <v>145.4</v>
      </c>
      <c r="E26" s="48">
        <v>1228.0999999999999</v>
      </c>
      <c r="F26" s="48">
        <v>5.4</v>
      </c>
      <c r="G26" s="48">
        <v>456.1</v>
      </c>
      <c r="H26" s="48">
        <v>1047.5999999999999</v>
      </c>
      <c r="I26" s="48">
        <v>76.599999999999994</v>
      </c>
      <c r="J26" s="48">
        <v>270.89999999999998</v>
      </c>
      <c r="K26" s="47">
        <v>3230.1</v>
      </c>
      <c r="L26" s="119"/>
      <c r="M26" s="475"/>
      <c r="N26" s="119"/>
    </row>
    <row r="27" spans="1:14" ht="12.75" customHeight="1">
      <c r="A27" s="43">
        <v>40603</v>
      </c>
      <c r="B27" s="92">
        <v>3680.5</v>
      </c>
      <c r="C27" s="105">
        <v>19.8</v>
      </c>
      <c r="D27" s="48">
        <v>155.5</v>
      </c>
      <c r="E27" s="48">
        <v>1463.3</v>
      </c>
      <c r="F27" s="48">
        <v>7.8</v>
      </c>
      <c r="G27" s="48">
        <v>454.7</v>
      </c>
      <c r="H27" s="48">
        <v>1164.9000000000001</v>
      </c>
      <c r="I27" s="48">
        <v>83</v>
      </c>
      <c r="J27" s="48">
        <v>260.8</v>
      </c>
      <c r="K27" s="47">
        <v>3590.1</v>
      </c>
      <c r="L27" s="119"/>
      <c r="M27" s="475"/>
      <c r="N27" s="119"/>
    </row>
    <row r="28" spans="1:14" ht="12.75" customHeight="1">
      <c r="A28" s="43">
        <v>40634</v>
      </c>
      <c r="B28" s="92">
        <v>3710.1</v>
      </c>
      <c r="C28" s="105">
        <v>18.399999999999999</v>
      </c>
      <c r="D28" s="48">
        <v>149.19999999999999</v>
      </c>
      <c r="E28" s="48">
        <v>1373.2</v>
      </c>
      <c r="F28" s="48">
        <v>7.1</v>
      </c>
      <c r="G28" s="48">
        <v>469.3</v>
      </c>
      <c r="H28" s="48">
        <v>1110.5</v>
      </c>
      <c r="I28" s="48">
        <v>82.7</v>
      </c>
      <c r="J28" s="48">
        <v>311.5</v>
      </c>
      <c r="K28" s="47">
        <v>3503.6</v>
      </c>
      <c r="L28" s="119"/>
      <c r="M28" s="475"/>
      <c r="N28" s="119"/>
    </row>
    <row r="29" spans="1:14" ht="12.75" customHeight="1">
      <c r="A29" s="43">
        <v>40664</v>
      </c>
      <c r="B29" s="92">
        <v>3591.3</v>
      </c>
      <c r="C29" s="105">
        <v>19.8</v>
      </c>
      <c r="D29" s="48">
        <v>155.1</v>
      </c>
      <c r="E29" s="48">
        <v>1377.7</v>
      </c>
      <c r="F29" s="48">
        <v>8.3000000000000007</v>
      </c>
      <c r="G29" s="48">
        <v>456.4</v>
      </c>
      <c r="H29" s="48">
        <v>993.7</v>
      </c>
      <c r="I29" s="48">
        <v>53.1</v>
      </c>
      <c r="J29" s="48">
        <v>301.8</v>
      </c>
      <c r="K29" s="47">
        <v>3346</v>
      </c>
      <c r="L29" s="119"/>
      <c r="M29" s="475"/>
      <c r="N29" s="119"/>
    </row>
    <row r="30" spans="1:14" ht="12.75" customHeight="1">
      <c r="A30" s="43">
        <v>40695</v>
      </c>
      <c r="B30" s="92">
        <v>3728</v>
      </c>
      <c r="C30" s="105">
        <v>17.600000000000001</v>
      </c>
      <c r="D30" s="48">
        <v>159.30000000000001</v>
      </c>
      <c r="E30" s="48">
        <v>1407.6</v>
      </c>
      <c r="F30" s="48">
        <v>9.9</v>
      </c>
      <c r="G30" s="48">
        <v>454</v>
      </c>
      <c r="H30" s="48">
        <v>1131.5999999999999</v>
      </c>
      <c r="I30" s="48">
        <v>98.9</v>
      </c>
      <c r="J30" s="48">
        <v>305.7</v>
      </c>
      <c r="K30" s="47">
        <v>3567.1</v>
      </c>
      <c r="L30" s="119"/>
      <c r="M30" s="475"/>
      <c r="N30" s="119"/>
    </row>
    <row r="31" spans="1:14" ht="12.75" customHeight="1">
      <c r="A31" s="43">
        <v>40725</v>
      </c>
      <c r="B31" s="92">
        <v>3534.1</v>
      </c>
      <c r="C31" s="105">
        <v>22.2</v>
      </c>
      <c r="D31" s="48">
        <v>153.69999999999999</v>
      </c>
      <c r="E31" s="48">
        <v>1393</v>
      </c>
      <c r="F31" s="48">
        <v>4.4000000000000004</v>
      </c>
      <c r="G31" s="48">
        <v>443</v>
      </c>
      <c r="H31" s="48">
        <v>1115.9000000000001</v>
      </c>
      <c r="I31" s="48">
        <v>63.2</v>
      </c>
      <c r="J31" s="48">
        <v>325.7</v>
      </c>
      <c r="K31" s="47">
        <v>3498.9</v>
      </c>
      <c r="L31" s="119"/>
      <c r="M31" s="475"/>
      <c r="N31" s="119"/>
    </row>
    <row r="32" spans="1:14" ht="12.75" customHeight="1">
      <c r="A32" s="43">
        <v>40756</v>
      </c>
      <c r="B32" s="92">
        <v>3744.6</v>
      </c>
      <c r="C32" s="105">
        <v>24.9</v>
      </c>
      <c r="D32" s="48">
        <v>138</v>
      </c>
      <c r="E32" s="48">
        <v>1401.7</v>
      </c>
      <c r="F32" s="48">
        <v>16.3</v>
      </c>
      <c r="G32" s="48">
        <v>491.4</v>
      </c>
      <c r="H32" s="48">
        <v>1162.0999999999999</v>
      </c>
      <c r="I32" s="48">
        <v>87.5</v>
      </c>
      <c r="J32" s="48">
        <v>332.8</v>
      </c>
      <c r="K32" s="47">
        <v>3629.8</v>
      </c>
      <c r="L32" s="119"/>
      <c r="M32" s="475"/>
      <c r="N32" s="119"/>
    </row>
    <row r="33" spans="1:14" ht="12.75" customHeight="1">
      <c r="A33" s="43">
        <v>40787</v>
      </c>
      <c r="B33" s="92">
        <v>3470.2</v>
      </c>
      <c r="C33" s="105">
        <v>24.8</v>
      </c>
      <c r="D33" s="48">
        <v>131.4</v>
      </c>
      <c r="E33" s="48">
        <v>1343.9</v>
      </c>
      <c r="F33" s="48">
        <v>3</v>
      </c>
      <c r="G33" s="48">
        <v>482.8</v>
      </c>
      <c r="H33" s="48">
        <v>1023.3</v>
      </c>
      <c r="I33" s="48">
        <v>74.599999999999994</v>
      </c>
      <c r="J33" s="48">
        <v>297.10000000000002</v>
      </c>
      <c r="K33" s="47">
        <v>3356.1</v>
      </c>
      <c r="L33" s="119"/>
      <c r="M33" s="475"/>
      <c r="N33" s="119"/>
    </row>
    <row r="34" spans="1:14" ht="12.75" customHeight="1">
      <c r="A34" s="43">
        <v>40817</v>
      </c>
      <c r="B34" s="92">
        <v>3016.3</v>
      </c>
      <c r="C34" s="105">
        <v>22.7</v>
      </c>
      <c r="D34" s="48">
        <v>110.4</v>
      </c>
      <c r="E34" s="48">
        <v>1171.9000000000001</v>
      </c>
      <c r="F34" s="48">
        <v>8.6999999999999993</v>
      </c>
      <c r="G34" s="48">
        <v>389.5</v>
      </c>
      <c r="H34" s="48">
        <v>1018.6</v>
      </c>
      <c r="I34" s="48">
        <v>78.900000000000006</v>
      </c>
      <c r="J34" s="48">
        <v>284.2</v>
      </c>
      <c r="K34" s="47">
        <v>3062.2</v>
      </c>
      <c r="L34" s="119"/>
      <c r="M34" s="475"/>
      <c r="N34" s="119"/>
    </row>
    <row r="35" spans="1:14" ht="12.75" customHeight="1">
      <c r="A35" s="43">
        <v>40848</v>
      </c>
      <c r="B35" s="92">
        <v>3466.8</v>
      </c>
      <c r="C35" s="105">
        <v>21.5</v>
      </c>
      <c r="D35" s="48">
        <v>135.1</v>
      </c>
      <c r="E35" s="48">
        <v>1331</v>
      </c>
      <c r="F35" s="48">
        <v>13.5</v>
      </c>
      <c r="G35" s="48">
        <v>473.2</v>
      </c>
      <c r="H35" s="48">
        <v>1110.8</v>
      </c>
      <c r="I35" s="48">
        <v>80.7</v>
      </c>
      <c r="J35" s="48">
        <v>311.3</v>
      </c>
      <c r="K35" s="47">
        <v>3455.5</v>
      </c>
      <c r="L35" s="119"/>
      <c r="M35" s="475"/>
      <c r="N35" s="119"/>
    </row>
    <row r="36" spans="1:14" ht="12.75" customHeight="1">
      <c r="A36" s="43">
        <v>40878</v>
      </c>
      <c r="B36" s="92">
        <v>3731.1</v>
      </c>
      <c r="C36" s="105">
        <v>17.399999999999999</v>
      </c>
      <c r="D36" s="48">
        <v>141.30000000000001</v>
      </c>
      <c r="E36" s="48">
        <v>1380.6</v>
      </c>
      <c r="F36" s="48">
        <v>3.7</v>
      </c>
      <c r="G36" s="48">
        <v>499.4</v>
      </c>
      <c r="H36" s="48">
        <v>1257.4000000000001</v>
      </c>
      <c r="I36" s="48">
        <v>71</v>
      </c>
      <c r="J36" s="48">
        <v>282.60000000000002</v>
      </c>
      <c r="K36" s="47">
        <v>3636</v>
      </c>
      <c r="L36" s="119"/>
      <c r="M36" s="475"/>
      <c r="N36" s="119"/>
    </row>
    <row r="37" spans="1:14" ht="12.75" customHeight="1">
      <c r="A37" s="43">
        <v>40909</v>
      </c>
      <c r="B37" s="92">
        <v>3302.3</v>
      </c>
      <c r="C37" s="105">
        <v>18.899999999999999</v>
      </c>
      <c r="D37" s="48">
        <v>138.30000000000001</v>
      </c>
      <c r="E37" s="48">
        <v>1280.7</v>
      </c>
      <c r="F37" s="48">
        <v>10</v>
      </c>
      <c r="G37" s="48">
        <v>460.6</v>
      </c>
      <c r="H37" s="48">
        <v>1052.5</v>
      </c>
      <c r="I37" s="48">
        <v>69.7</v>
      </c>
      <c r="J37" s="48">
        <v>254.3</v>
      </c>
      <c r="K37" s="47">
        <v>3266</v>
      </c>
      <c r="L37" s="119"/>
      <c r="M37" s="475"/>
      <c r="N37" s="119"/>
    </row>
    <row r="38" spans="1:14" ht="12.75" customHeight="1">
      <c r="A38" s="43">
        <v>40940</v>
      </c>
      <c r="B38" s="92">
        <v>3404.9</v>
      </c>
      <c r="C38" s="105">
        <v>20</v>
      </c>
      <c r="D38" s="48">
        <v>132.9</v>
      </c>
      <c r="E38" s="48">
        <v>1236.4000000000001</v>
      </c>
      <c r="F38" s="48">
        <v>9.8000000000000007</v>
      </c>
      <c r="G38" s="48">
        <v>490.7</v>
      </c>
      <c r="H38" s="48">
        <v>1035.9000000000001</v>
      </c>
      <c r="I38" s="48">
        <v>110</v>
      </c>
      <c r="J38" s="48">
        <v>281</v>
      </c>
      <c r="K38" s="47">
        <v>3296.7</v>
      </c>
      <c r="L38" s="119"/>
      <c r="M38" s="475"/>
      <c r="N38" s="119"/>
    </row>
    <row r="39" spans="1:14" ht="12.75" customHeight="1">
      <c r="A39" s="43">
        <v>40969</v>
      </c>
      <c r="B39" s="92">
        <v>3576.2</v>
      </c>
      <c r="C39" s="105">
        <v>22.1</v>
      </c>
      <c r="D39" s="48">
        <v>149.1</v>
      </c>
      <c r="E39" s="48">
        <v>1294.7</v>
      </c>
      <c r="F39" s="48">
        <v>5.4</v>
      </c>
      <c r="G39" s="48">
        <v>475</v>
      </c>
      <c r="H39" s="48">
        <v>1194.2</v>
      </c>
      <c r="I39" s="48">
        <v>67.599999999999994</v>
      </c>
      <c r="J39" s="48">
        <v>258.5</v>
      </c>
      <c r="K39" s="47">
        <v>3444.4</v>
      </c>
      <c r="L39" s="119"/>
      <c r="M39" s="475"/>
      <c r="N39" s="119"/>
    </row>
    <row r="40" spans="1:14" ht="12.75" customHeight="1">
      <c r="A40" s="43">
        <v>41000</v>
      </c>
      <c r="B40" s="92">
        <v>2632.7</v>
      </c>
      <c r="C40" s="105">
        <v>26.3</v>
      </c>
      <c r="D40" s="48">
        <v>104</v>
      </c>
      <c r="E40" s="48">
        <v>1026.5</v>
      </c>
      <c r="F40" s="48">
        <v>3.7</v>
      </c>
      <c r="G40" s="48">
        <v>306.5</v>
      </c>
      <c r="H40" s="48">
        <v>764.6</v>
      </c>
      <c r="I40" s="48">
        <v>83.1</v>
      </c>
      <c r="J40" s="48">
        <v>307.3</v>
      </c>
      <c r="K40" s="47">
        <v>2595.6999999999998</v>
      </c>
      <c r="L40" s="119"/>
      <c r="M40" s="475"/>
      <c r="N40" s="119"/>
    </row>
    <row r="41" spans="1:14" ht="12.75" customHeight="1">
      <c r="A41" s="43">
        <v>41030</v>
      </c>
      <c r="B41" s="92">
        <v>3493.7</v>
      </c>
      <c r="C41" s="105">
        <v>20.6</v>
      </c>
      <c r="D41" s="48">
        <v>126.9</v>
      </c>
      <c r="E41" s="48">
        <v>1332.6</v>
      </c>
      <c r="F41" s="48">
        <v>1.9</v>
      </c>
      <c r="G41" s="48">
        <v>484.2</v>
      </c>
      <c r="H41" s="48">
        <v>936.6</v>
      </c>
      <c r="I41" s="48">
        <v>79.900000000000006</v>
      </c>
      <c r="J41" s="48">
        <v>291.39999999999998</v>
      </c>
      <c r="K41" s="47">
        <v>3253.5</v>
      </c>
      <c r="L41" s="119"/>
      <c r="M41" s="475"/>
      <c r="N41" s="119"/>
    </row>
    <row r="42" spans="1:14" ht="12.75" customHeight="1">
      <c r="A42" s="43">
        <v>41061</v>
      </c>
      <c r="B42" s="92">
        <v>3435.1</v>
      </c>
      <c r="C42" s="105">
        <v>17</v>
      </c>
      <c r="D42" s="48">
        <v>139.6</v>
      </c>
      <c r="E42" s="48">
        <v>1380.2</v>
      </c>
      <c r="F42" s="48">
        <v>9.3000000000000007</v>
      </c>
      <c r="G42" s="48">
        <v>457.1</v>
      </c>
      <c r="H42" s="48">
        <v>1019.4</v>
      </c>
      <c r="I42" s="48">
        <v>93.9</v>
      </c>
      <c r="J42" s="48">
        <v>313</v>
      </c>
      <c r="K42" s="47">
        <v>3412.5</v>
      </c>
      <c r="L42" s="119"/>
      <c r="M42" s="475"/>
      <c r="N42" s="119"/>
    </row>
    <row r="43" spans="1:14" s="109" customFormat="1" ht="12.75" customHeight="1">
      <c r="A43" s="43">
        <v>41091</v>
      </c>
      <c r="B43" s="92">
        <v>3587.3</v>
      </c>
      <c r="C43" s="105">
        <v>16.600000000000001</v>
      </c>
      <c r="D43" s="48">
        <v>143.80000000000001</v>
      </c>
      <c r="E43" s="48">
        <v>1388.7</v>
      </c>
      <c r="F43" s="48">
        <v>10.7</v>
      </c>
      <c r="G43" s="48">
        <v>497.9</v>
      </c>
      <c r="H43" s="48">
        <v>1103.0999999999999</v>
      </c>
      <c r="I43" s="48">
        <v>85.4</v>
      </c>
      <c r="J43" s="48">
        <v>229.8</v>
      </c>
      <c r="K43" s="47">
        <v>3459.4</v>
      </c>
      <c r="L43" s="119"/>
      <c r="M43" s="475"/>
      <c r="N43" s="119"/>
    </row>
    <row r="44" spans="1:14" s="109" customFormat="1" ht="12.75" customHeight="1">
      <c r="A44" s="43">
        <v>41122</v>
      </c>
      <c r="B44" s="92">
        <v>3549.9</v>
      </c>
      <c r="C44" s="105">
        <v>22.2</v>
      </c>
      <c r="D44" s="48">
        <v>147.1</v>
      </c>
      <c r="E44" s="48">
        <v>1430.1</v>
      </c>
      <c r="F44" s="48">
        <v>16.399999999999999</v>
      </c>
      <c r="G44" s="48">
        <v>493</v>
      </c>
      <c r="H44" s="48">
        <v>1141.5</v>
      </c>
      <c r="I44" s="48">
        <v>51.8</v>
      </c>
      <c r="J44" s="48">
        <v>234.8</v>
      </c>
      <c r="K44" s="47">
        <v>3514.7</v>
      </c>
      <c r="L44" s="119"/>
      <c r="M44" s="475"/>
      <c r="N44" s="119"/>
    </row>
    <row r="45" spans="1:14" s="109" customFormat="1" ht="12.75" customHeight="1">
      <c r="A45" s="43">
        <v>41153</v>
      </c>
      <c r="B45" s="92">
        <v>3408.9</v>
      </c>
      <c r="C45" s="105">
        <v>24.8</v>
      </c>
      <c r="D45" s="48">
        <v>118</v>
      </c>
      <c r="E45" s="48">
        <v>1310.2</v>
      </c>
      <c r="F45" s="48">
        <v>5.6</v>
      </c>
      <c r="G45" s="48">
        <v>488.9</v>
      </c>
      <c r="H45" s="48">
        <v>1135.2</v>
      </c>
      <c r="I45" s="48">
        <v>69.3</v>
      </c>
      <c r="J45" s="48">
        <v>235.3</v>
      </c>
      <c r="K45" s="47">
        <v>3362.5</v>
      </c>
      <c r="L45" s="119"/>
      <c r="M45" s="475"/>
      <c r="N45" s="119"/>
    </row>
    <row r="46" spans="1:14" s="109" customFormat="1" ht="12.75" customHeight="1">
      <c r="A46" s="43">
        <v>41183</v>
      </c>
      <c r="B46" s="92">
        <v>3560.3</v>
      </c>
      <c r="C46" s="105">
        <v>21.1</v>
      </c>
      <c r="D46" s="48">
        <v>123.2</v>
      </c>
      <c r="E46" s="48">
        <v>1367.4</v>
      </c>
      <c r="F46" s="48">
        <v>6.9</v>
      </c>
      <c r="G46" s="48">
        <v>465.3</v>
      </c>
      <c r="H46" s="48">
        <v>1151.8</v>
      </c>
      <c r="I46" s="48">
        <v>76.599999999999994</v>
      </c>
      <c r="J46" s="48">
        <v>276.2</v>
      </c>
      <c r="K46" s="47">
        <v>3467.3</v>
      </c>
      <c r="L46" s="119"/>
      <c r="M46" s="475"/>
      <c r="N46" s="119"/>
    </row>
    <row r="47" spans="1:14" s="109" customFormat="1" ht="12.75" customHeight="1">
      <c r="A47" s="43">
        <v>41214</v>
      </c>
      <c r="B47" s="92">
        <v>3346.1</v>
      </c>
      <c r="C47" s="105">
        <v>19.600000000000001</v>
      </c>
      <c r="D47" s="48">
        <v>126.6</v>
      </c>
      <c r="E47" s="48">
        <v>1223.3</v>
      </c>
      <c r="F47" s="48">
        <v>5.2</v>
      </c>
      <c r="G47" s="48">
        <v>440</v>
      </c>
      <c r="H47" s="48">
        <v>1077.0999999999999</v>
      </c>
      <c r="I47" s="48">
        <v>125.1</v>
      </c>
      <c r="J47" s="48">
        <v>267.89999999999998</v>
      </c>
      <c r="K47" s="47">
        <v>3265.2</v>
      </c>
      <c r="L47" s="119"/>
      <c r="M47" s="475"/>
      <c r="N47" s="119"/>
    </row>
    <row r="48" spans="1:14" s="109" customFormat="1" ht="12.75" customHeight="1">
      <c r="A48" s="43">
        <v>41244</v>
      </c>
      <c r="B48" s="92">
        <v>3714.4</v>
      </c>
      <c r="C48" s="105">
        <v>18.7</v>
      </c>
      <c r="D48" s="48">
        <v>129.5</v>
      </c>
      <c r="E48" s="48">
        <v>1303.9000000000001</v>
      </c>
      <c r="F48" s="48">
        <v>5.0999999999999996</v>
      </c>
      <c r="G48" s="48">
        <v>509.8</v>
      </c>
      <c r="H48" s="48">
        <v>1141</v>
      </c>
      <c r="I48" s="48">
        <v>70.400000000000006</v>
      </c>
      <c r="J48" s="48">
        <v>293.7</v>
      </c>
      <c r="K48" s="47">
        <v>3453.6</v>
      </c>
      <c r="L48" s="119"/>
      <c r="M48" s="475"/>
      <c r="N48" s="119"/>
    </row>
    <row r="49" spans="1:14" s="109" customFormat="1" ht="12.75" customHeight="1">
      <c r="A49" s="43">
        <v>41275</v>
      </c>
      <c r="B49" s="92">
        <v>3598.3</v>
      </c>
      <c r="C49" s="105">
        <v>16.2</v>
      </c>
      <c r="D49" s="48">
        <v>129.5</v>
      </c>
      <c r="E49" s="48">
        <v>1448.7</v>
      </c>
      <c r="F49" s="48">
        <v>8</v>
      </c>
      <c r="G49" s="48">
        <v>545.9</v>
      </c>
      <c r="H49" s="48">
        <v>1170.8</v>
      </c>
      <c r="I49" s="48">
        <v>78.5</v>
      </c>
      <c r="J49" s="48">
        <v>228.5</v>
      </c>
      <c r="K49" s="47">
        <v>3609.9</v>
      </c>
      <c r="L49" s="119"/>
      <c r="M49" s="475"/>
      <c r="N49" s="119"/>
    </row>
    <row r="50" spans="1:14" s="109" customFormat="1" ht="12.75" customHeight="1">
      <c r="A50" s="43">
        <v>41306</v>
      </c>
      <c r="B50" s="92">
        <v>3294.9</v>
      </c>
      <c r="C50" s="105">
        <v>20.7</v>
      </c>
      <c r="D50" s="48">
        <v>123.8</v>
      </c>
      <c r="E50" s="48">
        <v>1194.5</v>
      </c>
      <c r="F50" s="48">
        <v>6</v>
      </c>
      <c r="G50" s="48">
        <v>461.5</v>
      </c>
      <c r="H50" s="48">
        <v>1015.2</v>
      </c>
      <c r="I50" s="48">
        <v>98.6</v>
      </c>
      <c r="J50" s="48">
        <v>236.7</v>
      </c>
      <c r="K50" s="47">
        <v>3136.3</v>
      </c>
      <c r="L50" s="119"/>
      <c r="M50" s="475"/>
      <c r="N50" s="119"/>
    </row>
    <row r="51" spans="1:14" s="109" customFormat="1" ht="12.75" customHeight="1">
      <c r="A51" s="43">
        <v>41334</v>
      </c>
      <c r="B51" s="92">
        <v>3226.5</v>
      </c>
      <c r="C51" s="105">
        <v>21.8</v>
      </c>
      <c r="D51" s="48">
        <v>137.4</v>
      </c>
      <c r="E51" s="48">
        <v>1266.5999999999999</v>
      </c>
      <c r="F51" s="48">
        <v>7.6</v>
      </c>
      <c r="G51" s="48">
        <v>447</v>
      </c>
      <c r="H51" s="48">
        <v>1004.7</v>
      </c>
      <c r="I51" s="48">
        <v>62.9</v>
      </c>
      <c r="J51" s="48">
        <v>243.5</v>
      </c>
      <c r="K51" s="47">
        <v>3169.7</v>
      </c>
      <c r="L51" s="119"/>
      <c r="M51" s="475"/>
      <c r="N51" s="119"/>
    </row>
    <row r="52" spans="1:14" s="109" customFormat="1" ht="12.75" customHeight="1">
      <c r="A52" s="43">
        <v>41365</v>
      </c>
      <c r="B52" s="92">
        <v>3183.4</v>
      </c>
      <c r="C52" s="105">
        <v>22.9</v>
      </c>
      <c r="D52" s="48">
        <v>122.6</v>
      </c>
      <c r="E52" s="48">
        <v>1161.5999999999999</v>
      </c>
      <c r="F52" s="48">
        <v>7.3</v>
      </c>
      <c r="G52" s="48">
        <v>424.7</v>
      </c>
      <c r="H52" s="48">
        <v>904.3</v>
      </c>
      <c r="I52" s="48">
        <v>64.2</v>
      </c>
      <c r="J52" s="48">
        <v>267.3</v>
      </c>
      <c r="K52" s="47">
        <v>2952</v>
      </c>
      <c r="L52" s="119"/>
      <c r="M52" s="475"/>
      <c r="N52" s="119"/>
    </row>
    <row r="53" spans="1:14" s="109" customFormat="1" ht="12.75" customHeight="1">
      <c r="A53" s="43">
        <v>41395</v>
      </c>
      <c r="B53" s="92">
        <v>3087</v>
      </c>
      <c r="C53" s="105">
        <v>23.5</v>
      </c>
      <c r="D53" s="48">
        <v>113.9</v>
      </c>
      <c r="E53" s="48">
        <v>1204.4000000000001</v>
      </c>
      <c r="F53" s="48">
        <v>6.2</v>
      </c>
      <c r="G53" s="48">
        <v>377.7</v>
      </c>
      <c r="H53" s="48">
        <v>1036</v>
      </c>
      <c r="I53" s="48">
        <v>57.2</v>
      </c>
      <c r="J53" s="48">
        <v>226.5</v>
      </c>
      <c r="K53" s="47">
        <v>3022</v>
      </c>
      <c r="L53" s="119"/>
      <c r="M53" s="475"/>
      <c r="N53" s="119"/>
    </row>
    <row r="54" spans="1:14" s="109" customFormat="1" ht="12.75" customHeight="1">
      <c r="A54" s="43">
        <v>41426</v>
      </c>
      <c r="B54" s="92">
        <v>3190.6</v>
      </c>
      <c r="C54" s="105">
        <v>25.4</v>
      </c>
      <c r="D54" s="48">
        <v>120.8</v>
      </c>
      <c r="E54" s="48">
        <v>1303.4000000000001</v>
      </c>
      <c r="F54" s="48">
        <v>7.2</v>
      </c>
      <c r="G54" s="48">
        <v>382.7</v>
      </c>
      <c r="H54" s="48">
        <v>1027.8</v>
      </c>
      <c r="I54" s="48">
        <v>59</v>
      </c>
      <c r="J54" s="48">
        <v>258.10000000000002</v>
      </c>
      <c r="K54" s="47">
        <v>3159</v>
      </c>
      <c r="L54" s="119"/>
      <c r="M54" s="475"/>
      <c r="N54" s="119"/>
    </row>
    <row r="55" spans="1:14" s="109" customFormat="1" ht="12.75" customHeight="1">
      <c r="A55" s="43">
        <v>41456</v>
      </c>
      <c r="B55" s="92">
        <v>3276.4</v>
      </c>
      <c r="C55" s="105">
        <v>22.5</v>
      </c>
      <c r="D55" s="48">
        <v>125.6</v>
      </c>
      <c r="E55" s="48">
        <v>1250.5999999999999</v>
      </c>
      <c r="F55" s="48">
        <v>10</v>
      </c>
      <c r="G55" s="48">
        <v>440.8</v>
      </c>
      <c r="H55" s="48">
        <v>992</v>
      </c>
      <c r="I55" s="48">
        <v>55</v>
      </c>
      <c r="J55" s="48">
        <v>234.9</v>
      </c>
      <c r="K55" s="47">
        <v>3108.9</v>
      </c>
      <c r="L55" s="119"/>
      <c r="M55" s="475"/>
      <c r="N55" s="119"/>
    </row>
    <row r="56" spans="1:14" s="109" customFormat="1" ht="12.75" customHeight="1">
      <c r="A56" s="43">
        <v>41487</v>
      </c>
      <c r="B56" s="92">
        <v>3331.6</v>
      </c>
      <c r="C56" s="105">
        <v>24.9</v>
      </c>
      <c r="D56" s="48">
        <v>141.9</v>
      </c>
      <c r="E56" s="48">
        <v>1335.6</v>
      </c>
      <c r="F56" s="48">
        <v>7.7</v>
      </c>
      <c r="G56" s="48">
        <v>476.6</v>
      </c>
      <c r="H56" s="48">
        <v>941.6</v>
      </c>
      <c r="I56" s="48">
        <v>43.5</v>
      </c>
      <c r="J56" s="48">
        <v>264.7</v>
      </c>
      <c r="K56" s="47">
        <v>3211.8</v>
      </c>
      <c r="L56" s="119"/>
      <c r="M56" s="475"/>
      <c r="N56" s="119"/>
    </row>
    <row r="57" spans="1:14" s="109" customFormat="1" ht="12.75" customHeight="1">
      <c r="A57" s="43">
        <v>41518</v>
      </c>
      <c r="B57" s="92">
        <v>2959.9</v>
      </c>
      <c r="C57" s="105">
        <v>29.2</v>
      </c>
      <c r="D57" s="48">
        <v>125.7</v>
      </c>
      <c r="E57" s="48">
        <v>1184.2</v>
      </c>
      <c r="F57" s="48">
        <v>4.2</v>
      </c>
      <c r="G57" s="48">
        <v>392.7</v>
      </c>
      <c r="H57" s="48">
        <v>1006.9</v>
      </c>
      <c r="I57" s="48">
        <v>31.8</v>
      </c>
      <c r="J57" s="48">
        <v>255</v>
      </c>
      <c r="K57" s="47">
        <v>3000.5</v>
      </c>
      <c r="L57" s="119"/>
      <c r="M57" s="475"/>
      <c r="N57" s="119"/>
    </row>
    <row r="58" spans="1:14" s="109" customFormat="1" ht="12.75" customHeight="1">
      <c r="A58" s="43">
        <v>41548</v>
      </c>
      <c r="B58" s="92">
        <v>3268.2</v>
      </c>
      <c r="C58" s="105">
        <v>24.7</v>
      </c>
      <c r="D58" s="48">
        <v>127.6</v>
      </c>
      <c r="E58" s="48">
        <v>1281.4000000000001</v>
      </c>
      <c r="F58" s="48">
        <v>13.3</v>
      </c>
      <c r="G58" s="48">
        <v>416.2</v>
      </c>
      <c r="H58" s="48">
        <v>1105.7</v>
      </c>
      <c r="I58" s="48">
        <v>66.400000000000006</v>
      </c>
      <c r="J58" s="48">
        <v>260.2</v>
      </c>
      <c r="K58" s="47">
        <v>3270.9</v>
      </c>
      <c r="L58" s="119"/>
      <c r="M58" s="475"/>
      <c r="N58" s="119"/>
    </row>
    <row r="59" spans="1:14" s="109" customFormat="1" ht="12.75" customHeight="1">
      <c r="A59" s="43">
        <v>41579</v>
      </c>
      <c r="B59" s="92">
        <v>3325.9</v>
      </c>
      <c r="C59" s="105">
        <v>28.3</v>
      </c>
      <c r="D59" s="48">
        <v>131</v>
      </c>
      <c r="E59" s="48">
        <v>1199.2</v>
      </c>
      <c r="F59" s="48">
        <v>8.8000000000000007</v>
      </c>
      <c r="G59" s="48">
        <v>454.2</v>
      </c>
      <c r="H59" s="48">
        <v>1044.9000000000001</v>
      </c>
      <c r="I59" s="48">
        <v>57.3</v>
      </c>
      <c r="J59" s="48">
        <v>255.8</v>
      </c>
      <c r="K59" s="47">
        <v>3151.1</v>
      </c>
      <c r="L59" s="119"/>
      <c r="M59" s="475"/>
      <c r="N59" s="119"/>
    </row>
    <row r="60" spans="1:14" s="109" customFormat="1" ht="12.75" customHeight="1">
      <c r="A60" s="43">
        <v>41609</v>
      </c>
      <c r="B60" s="92">
        <v>3480.9</v>
      </c>
      <c r="C60" s="105">
        <v>21.2</v>
      </c>
      <c r="D60" s="48">
        <v>136.9</v>
      </c>
      <c r="E60" s="48">
        <v>1271.9000000000001</v>
      </c>
      <c r="F60" s="48">
        <v>10.1</v>
      </c>
      <c r="G60" s="48">
        <v>455.3</v>
      </c>
      <c r="H60" s="48">
        <v>1181.2</v>
      </c>
      <c r="I60" s="48">
        <v>57</v>
      </c>
      <c r="J60" s="48">
        <v>269.39999999999998</v>
      </c>
      <c r="K60" s="47">
        <v>3381.7</v>
      </c>
      <c r="L60" s="119"/>
      <c r="M60" s="475"/>
      <c r="N60" s="119"/>
    </row>
    <row r="61" spans="1:14" s="109" customFormat="1" ht="12.75" customHeight="1">
      <c r="A61" s="43">
        <v>41640</v>
      </c>
      <c r="B61" s="92">
        <v>3336.3</v>
      </c>
      <c r="C61" s="105">
        <v>23.5</v>
      </c>
      <c r="D61" s="48">
        <v>120.5</v>
      </c>
      <c r="E61" s="48">
        <v>1202.5999999999999</v>
      </c>
      <c r="F61" s="48">
        <v>5.0999999999999996</v>
      </c>
      <c r="G61" s="48">
        <v>415.2</v>
      </c>
      <c r="H61" s="48">
        <v>1036</v>
      </c>
      <c r="I61" s="48">
        <v>76.099999999999994</v>
      </c>
      <c r="J61" s="48">
        <v>232.2</v>
      </c>
      <c r="K61" s="47">
        <v>3087.8</v>
      </c>
      <c r="L61" s="119"/>
      <c r="M61" s="475"/>
      <c r="N61" s="119"/>
    </row>
    <row r="62" spans="1:14" s="109" customFormat="1" ht="12.75" customHeight="1">
      <c r="A62" s="43">
        <v>41671</v>
      </c>
      <c r="B62" s="92">
        <v>2920.6</v>
      </c>
      <c r="C62" s="105">
        <v>21.7</v>
      </c>
      <c r="D62" s="48">
        <v>102.8</v>
      </c>
      <c r="E62" s="48">
        <v>1080.2</v>
      </c>
      <c r="F62" s="48">
        <v>1.2</v>
      </c>
      <c r="G62" s="48">
        <v>411.8</v>
      </c>
      <c r="H62" s="48">
        <v>1016.1</v>
      </c>
      <c r="I62" s="48">
        <v>67.8</v>
      </c>
      <c r="J62" s="48">
        <v>230.3</v>
      </c>
      <c r="K62" s="47">
        <v>2910.3</v>
      </c>
      <c r="L62" s="119"/>
      <c r="M62" s="475"/>
      <c r="N62" s="119"/>
    </row>
    <row r="63" spans="1:14" s="109" customFormat="1" ht="12.75" customHeight="1">
      <c r="A63" s="43">
        <v>41699</v>
      </c>
      <c r="B63" s="92">
        <v>3296.7</v>
      </c>
      <c r="C63" s="105">
        <v>23.7</v>
      </c>
      <c r="D63" s="48">
        <v>115.6</v>
      </c>
      <c r="E63" s="48">
        <v>1254.8</v>
      </c>
      <c r="F63" s="48">
        <v>13.2</v>
      </c>
      <c r="G63" s="48">
        <v>460</v>
      </c>
      <c r="H63" s="48">
        <v>1112.2</v>
      </c>
      <c r="I63" s="48">
        <v>41.9</v>
      </c>
      <c r="J63" s="48">
        <v>237.3</v>
      </c>
      <c r="K63" s="47">
        <v>3234.8</v>
      </c>
      <c r="L63" s="119"/>
      <c r="M63" s="475"/>
      <c r="N63" s="119"/>
    </row>
    <row r="64" spans="1:14" s="109" customFormat="1" ht="12.75" customHeight="1">
      <c r="A64" s="43">
        <v>41730</v>
      </c>
      <c r="B64" s="92">
        <v>3103.3</v>
      </c>
      <c r="C64" s="105">
        <v>23.1</v>
      </c>
      <c r="D64" s="48">
        <v>114</v>
      </c>
      <c r="E64" s="48">
        <v>1237.8</v>
      </c>
      <c r="F64" s="48">
        <v>6.3</v>
      </c>
      <c r="G64" s="48">
        <v>376.5</v>
      </c>
      <c r="H64" s="48">
        <v>1051.0999999999999</v>
      </c>
      <c r="I64" s="48">
        <v>58.5</v>
      </c>
      <c r="J64" s="48">
        <v>248.6</v>
      </c>
      <c r="K64" s="47">
        <v>3092.8</v>
      </c>
      <c r="L64" s="119"/>
      <c r="M64" s="475"/>
      <c r="N64" s="119"/>
    </row>
    <row r="65" spans="1:14" s="109" customFormat="1" ht="12.75" customHeight="1">
      <c r="A65" s="43">
        <v>41760</v>
      </c>
      <c r="B65" s="92">
        <v>2845.6</v>
      </c>
      <c r="C65" s="105">
        <v>25.1</v>
      </c>
      <c r="D65" s="48">
        <v>99.3</v>
      </c>
      <c r="E65" s="48">
        <v>1046</v>
      </c>
      <c r="F65" s="48">
        <v>5.3</v>
      </c>
      <c r="G65" s="48">
        <v>348.4</v>
      </c>
      <c r="H65" s="48">
        <v>1007.6</v>
      </c>
      <c r="I65" s="48">
        <v>57.5</v>
      </c>
      <c r="J65" s="48">
        <v>253.3</v>
      </c>
      <c r="K65" s="47">
        <v>2817.4</v>
      </c>
      <c r="L65" s="119"/>
      <c r="M65" s="475"/>
      <c r="N65" s="119"/>
    </row>
    <row r="66" spans="1:14" s="109" customFormat="1" ht="12.75" customHeight="1">
      <c r="A66" s="43">
        <v>41791</v>
      </c>
      <c r="B66" s="92">
        <v>2890</v>
      </c>
      <c r="C66" s="105">
        <v>23.6</v>
      </c>
      <c r="D66" s="48">
        <v>105.7</v>
      </c>
      <c r="E66" s="48">
        <v>1133.4000000000001</v>
      </c>
      <c r="F66" s="48">
        <v>4.0999999999999996</v>
      </c>
      <c r="G66" s="48">
        <v>361</v>
      </c>
      <c r="H66" s="48">
        <v>960.9</v>
      </c>
      <c r="I66" s="48">
        <v>42.5</v>
      </c>
      <c r="J66" s="48">
        <v>253.8</v>
      </c>
      <c r="K66" s="47">
        <v>2861.4</v>
      </c>
      <c r="L66" s="119"/>
      <c r="M66" s="475"/>
      <c r="N66" s="119"/>
    </row>
    <row r="67" spans="1:14" s="109" customFormat="1" ht="12.75" customHeight="1">
      <c r="A67" s="43">
        <v>41821</v>
      </c>
      <c r="B67" s="92">
        <v>3246.3</v>
      </c>
      <c r="C67" s="105">
        <v>22.1</v>
      </c>
      <c r="D67" s="48">
        <v>121.3</v>
      </c>
      <c r="E67" s="48">
        <v>1293.5999999999999</v>
      </c>
      <c r="F67" s="48">
        <v>10</v>
      </c>
      <c r="G67" s="48">
        <v>449.9</v>
      </c>
      <c r="H67" s="48">
        <v>1049.3</v>
      </c>
      <c r="I67" s="48">
        <v>59.3</v>
      </c>
      <c r="J67" s="48">
        <v>230.8</v>
      </c>
      <c r="K67" s="47">
        <v>3214.2</v>
      </c>
      <c r="L67" s="119"/>
      <c r="M67" s="475"/>
      <c r="N67" s="119"/>
    </row>
    <row r="68" spans="1:14" s="109" customFormat="1" ht="12.75" customHeight="1">
      <c r="A68" s="43">
        <v>41852</v>
      </c>
      <c r="B68" s="92">
        <v>3367.8</v>
      </c>
      <c r="C68" s="105">
        <v>25.4</v>
      </c>
      <c r="D68" s="48">
        <v>118</v>
      </c>
      <c r="E68" s="48">
        <v>1297.0999999999999</v>
      </c>
      <c r="F68" s="48">
        <v>6.9</v>
      </c>
      <c r="G68" s="48">
        <v>467.5</v>
      </c>
      <c r="H68" s="48">
        <v>1122</v>
      </c>
      <c r="I68" s="48">
        <v>52</v>
      </c>
      <c r="J68" s="48">
        <v>270.89999999999998</v>
      </c>
      <c r="K68" s="47">
        <v>3334.5</v>
      </c>
      <c r="L68" s="119"/>
      <c r="M68" s="475"/>
      <c r="N68" s="119"/>
    </row>
    <row r="69" spans="1:14" s="109" customFormat="1" ht="12.75" customHeight="1">
      <c r="A69" s="43">
        <v>41883</v>
      </c>
      <c r="B69" s="92">
        <v>3002.1</v>
      </c>
      <c r="C69" s="105">
        <v>25.7</v>
      </c>
      <c r="D69" s="48">
        <v>99.2</v>
      </c>
      <c r="E69" s="48">
        <v>1122.5</v>
      </c>
      <c r="F69" s="48">
        <v>5</v>
      </c>
      <c r="G69" s="48">
        <v>410.7</v>
      </c>
      <c r="H69" s="48">
        <v>1068.4000000000001</v>
      </c>
      <c r="I69" s="48">
        <v>28.1</v>
      </c>
      <c r="J69" s="48">
        <v>232.8</v>
      </c>
      <c r="K69" s="47">
        <v>2966.7</v>
      </c>
      <c r="L69" s="119"/>
      <c r="M69" s="475"/>
      <c r="N69" s="119"/>
    </row>
    <row r="70" spans="1:14" s="109" customFormat="1" ht="12.75" customHeight="1">
      <c r="A70" s="43">
        <v>41913</v>
      </c>
      <c r="B70" s="92">
        <v>2828.4</v>
      </c>
      <c r="C70" s="105">
        <v>25.5</v>
      </c>
      <c r="D70" s="48">
        <v>112.1</v>
      </c>
      <c r="E70" s="48">
        <v>1153</v>
      </c>
      <c r="F70" s="48">
        <v>8.6999999999999993</v>
      </c>
      <c r="G70" s="48">
        <v>367.5</v>
      </c>
      <c r="H70" s="48">
        <v>1005.9</v>
      </c>
      <c r="I70" s="48">
        <v>46.8</v>
      </c>
      <c r="J70" s="48">
        <v>254.7</v>
      </c>
      <c r="K70" s="47">
        <v>2948.8</v>
      </c>
      <c r="L70" s="119"/>
      <c r="M70" s="475"/>
      <c r="N70" s="119"/>
    </row>
    <row r="71" spans="1:14" s="109" customFormat="1" ht="12.75" customHeight="1">
      <c r="A71" s="43">
        <v>41944</v>
      </c>
      <c r="B71" s="92">
        <v>2860.8</v>
      </c>
      <c r="C71" s="105">
        <v>23.7</v>
      </c>
      <c r="D71" s="48">
        <v>123</v>
      </c>
      <c r="E71" s="48">
        <v>1069.2</v>
      </c>
      <c r="F71" s="48">
        <v>5.6</v>
      </c>
      <c r="G71" s="48">
        <v>311.7</v>
      </c>
      <c r="H71" s="48">
        <v>996.2</v>
      </c>
      <c r="I71" s="48">
        <v>74.8</v>
      </c>
      <c r="J71" s="48">
        <v>251.9</v>
      </c>
      <c r="K71" s="47">
        <v>2832.5</v>
      </c>
      <c r="L71" s="119"/>
      <c r="M71" s="475"/>
      <c r="N71" s="119"/>
    </row>
    <row r="72" spans="1:14" s="109" customFormat="1" ht="12.75" customHeight="1">
      <c r="A72" s="43">
        <v>41974</v>
      </c>
      <c r="B72" s="92">
        <v>3036.2</v>
      </c>
      <c r="C72" s="105">
        <v>26.2</v>
      </c>
      <c r="D72" s="48">
        <v>127.4</v>
      </c>
      <c r="E72" s="48">
        <v>1094.2</v>
      </c>
      <c r="F72" s="48">
        <v>16</v>
      </c>
      <c r="G72" s="48">
        <v>375.9</v>
      </c>
      <c r="H72" s="48">
        <v>1074</v>
      </c>
      <c r="I72" s="48">
        <v>63.4</v>
      </c>
      <c r="J72" s="48">
        <v>255.2</v>
      </c>
      <c r="K72" s="47">
        <v>3006.1</v>
      </c>
      <c r="L72" s="119"/>
      <c r="M72" s="475"/>
      <c r="N72" s="119"/>
    </row>
    <row r="73" spans="1:14" s="109" customFormat="1" ht="12.75" customHeight="1">
      <c r="A73" s="43">
        <v>42005</v>
      </c>
      <c r="B73" s="92">
        <v>2739.2</v>
      </c>
      <c r="C73" s="105">
        <v>21.7</v>
      </c>
      <c r="D73" s="48">
        <v>113.2</v>
      </c>
      <c r="E73" s="48">
        <v>1032.5</v>
      </c>
      <c r="F73" s="48">
        <v>4.5999999999999996</v>
      </c>
      <c r="G73" s="48">
        <v>358</v>
      </c>
      <c r="H73" s="48">
        <v>921.2</v>
      </c>
      <c r="I73" s="48">
        <v>63.6</v>
      </c>
      <c r="J73" s="48">
        <v>206.4</v>
      </c>
      <c r="K73" s="47">
        <v>2699.5</v>
      </c>
      <c r="L73" s="119"/>
      <c r="M73" s="475"/>
      <c r="N73" s="119"/>
    </row>
    <row r="74" spans="1:14" s="109" customFormat="1" ht="12.75" customHeight="1">
      <c r="A74" s="43">
        <v>42036</v>
      </c>
      <c r="B74" s="92">
        <v>2605.4</v>
      </c>
      <c r="C74" s="105">
        <v>19.600000000000001</v>
      </c>
      <c r="D74" s="48">
        <v>113.8</v>
      </c>
      <c r="E74" s="48">
        <v>978.1</v>
      </c>
      <c r="F74" s="48">
        <v>3.2</v>
      </c>
      <c r="G74" s="48">
        <v>340.6</v>
      </c>
      <c r="H74" s="48">
        <v>964.6</v>
      </c>
      <c r="I74" s="48">
        <v>53.4</v>
      </c>
      <c r="J74" s="48">
        <v>190.1</v>
      </c>
      <c r="K74" s="47">
        <v>2643.7</v>
      </c>
      <c r="L74" s="119"/>
      <c r="M74" s="475"/>
      <c r="N74" s="119"/>
    </row>
    <row r="75" spans="1:14" s="109" customFormat="1" ht="12.75" customHeight="1">
      <c r="A75" s="43">
        <v>42064</v>
      </c>
      <c r="B75" s="92">
        <v>2675.6</v>
      </c>
      <c r="C75" s="105">
        <v>16.100000000000001</v>
      </c>
      <c r="D75" s="48">
        <v>111.4</v>
      </c>
      <c r="E75" s="48">
        <v>997.1</v>
      </c>
      <c r="F75" s="48">
        <v>4.5999999999999996</v>
      </c>
      <c r="G75" s="48">
        <v>344.4</v>
      </c>
      <c r="H75" s="48">
        <v>928.3</v>
      </c>
      <c r="I75" s="48">
        <v>47.1</v>
      </c>
      <c r="J75" s="48">
        <v>211.2</v>
      </c>
      <c r="K75" s="47">
        <v>2644.1</v>
      </c>
      <c r="L75" s="119"/>
      <c r="M75" s="475"/>
      <c r="N75" s="119"/>
    </row>
    <row r="76" spans="1:14" s="109" customFormat="1" ht="12.75" customHeight="1">
      <c r="A76" s="43">
        <v>42095</v>
      </c>
      <c r="B76" s="92">
        <v>2748.5</v>
      </c>
      <c r="C76" s="105">
        <v>17.5</v>
      </c>
      <c r="D76" s="48">
        <v>101.2</v>
      </c>
      <c r="E76" s="48">
        <v>1059.4000000000001</v>
      </c>
      <c r="F76" s="48">
        <v>7</v>
      </c>
      <c r="G76" s="48">
        <v>316.8</v>
      </c>
      <c r="H76" s="48">
        <v>974</v>
      </c>
      <c r="I76" s="48">
        <v>40.700000000000003</v>
      </c>
      <c r="J76" s="48">
        <v>195.6</v>
      </c>
      <c r="K76" s="47">
        <v>2694.8</v>
      </c>
      <c r="L76" s="119"/>
      <c r="M76" s="475"/>
      <c r="N76" s="119"/>
    </row>
    <row r="77" spans="1:14" s="109" customFormat="1" ht="12.75" customHeight="1">
      <c r="A77" s="43">
        <v>42125</v>
      </c>
      <c r="B77" s="92">
        <v>2231.6999999999998</v>
      </c>
      <c r="C77" s="105">
        <v>22.2</v>
      </c>
      <c r="D77" s="48">
        <v>86.6</v>
      </c>
      <c r="E77" s="48">
        <v>857</v>
      </c>
      <c r="F77" s="48">
        <v>7.2</v>
      </c>
      <c r="G77" s="48">
        <v>259.89999999999998</v>
      </c>
      <c r="H77" s="48">
        <v>771</v>
      </c>
      <c r="I77" s="48">
        <v>47.7</v>
      </c>
      <c r="J77" s="48">
        <v>211.5</v>
      </c>
      <c r="K77" s="47">
        <v>2241</v>
      </c>
      <c r="L77" s="119"/>
      <c r="M77" s="475"/>
      <c r="N77" s="119"/>
    </row>
    <row r="78" spans="1:14" s="109" customFormat="1" ht="12.75" customHeight="1">
      <c r="A78" s="43">
        <v>42156</v>
      </c>
      <c r="B78" s="92">
        <v>2088.1999999999998</v>
      </c>
      <c r="C78" s="105">
        <v>32.200000000000003</v>
      </c>
      <c r="D78" s="48">
        <v>83.4</v>
      </c>
      <c r="E78" s="48">
        <v>799.5</v>
      </c>
      <c r="F78" s="48">
        <v>8.1</v>
      </c>
      <c r="G78" s="48">
        <v>252.3</v>
      </c>
      <c r="H78" s="48">
        <v>584.20000000000005</v>
      </c>
      <c r="I78" s="48">
        <v>38.299999999999997</v>
      </c>
      <c r="J78" s="48">
        <v>189.3</v>
      </c>
      <c r="K78" s="47">
        <v>1955.1</v>
      </c>
      <c r="L78" s="119"/>
      <c r="M78" s="475"/>
      <c r="N78" s="119"/>
    </row>
    <row r="79" spans="1:14" s="109" customFormat="1" ht="12.75" customHeight="1">
      <c r="A79" s="43">
        <v>42186</v>
      </c>
      <c r="B79" s="92">
        <v>2424.9</v>
      </c>
      <c r="C79" s="105">
        <v>35.700000000000003</v>
      </c>
      <c r="D79" s="48">
        <v>94.9</v>
      </c>
      <c r="E79" s="48">
        <v>998.5</v>
      </c>
      <c r="F79" s="48">
        <v>5.0999999999999996</v>
      </c>
      <c r="G79" s="48">
        <v>322.2</v>
      </c>
      <c r="H79" s="48">
        <v>794.3</v>
      </c>
      <c r="I79" s="48">
        <v>19.5</v>
      </c>
      <c r="J79" s="48">
        <v>233.1</v>
      </c>
      <c r="K79" s="47">
        <v>2467.6</v>
      </c>
      <c r="L79" s="119"/>
      <c r="M79" s="475"/>
      <c r="N79" s="119"/>
    </row>
    <row r="80" spans="1:14" s="109" customFormat="1" ht="12.75" customHeight="1">
      <c r="A80" s="43">
        <v>42217</v>
      </c>
      <c r="B80" s="92">
        <v>2459.9</v>
      </c>
      <c r="C80" s="105">
        <v>27.9</v>
      </c>
      <c r="D80" s="48">
        <v>95.7</v>
      </c>
      <c r="E80" s="48">
        <v>960.4</v>
      </c>
      <c r="F80" s="48">
        <v>6.3</v>
      </c>
      <c r="G80" s="48">
        <v>279</v>
      </c>
      <c r="H80" s="48">
        <v>749.7</v>
      </c>
      <c r="I80" s="48">
        <v>46.9</v>
      </c>
      <c r="J80" s="48">
        <v>248.4</v>
      </c>
      <c r="K80" s="47">
        <v>2386.3000000000002</v>
      </c>
      <c r="L80" s="119"/>
      <c r="M80" s="475"/>
      <c r="N80" s="119"/>
    </row>
    <row r="81" spans="1:14" s="109" customFormat="1" ht="12.75" customHeight="1">
      <c r="A81" s="43">
        <v>42248</v>
      </c>
      <c r="B81" s="92">
        <v>2319.3000000000002</v>
      </c>
      <c r="C81" s="105">
        <v>32.9</v>
      </c>
      <c r="D81" s="48">
        <v>83.4</v>
      </c>
      <c r="E81" s="48">
        <v>950.3</v>
      </c>
      <c r="F81" s="48">
        <v>0.1</v>
      </c>
      <c r="G81" s="48">
        <v>266.89999999999998</v>
      </c>
      <c r="H81" s="48">
        <v>706.6</v>
      </c>
      <c r="I81" s="48">
        <v>43.7</v>
      </c>
      <c r="J81" s="48">
        <v>209.3</v>
      </c>
      <c r="K81" s="47">
        <v>2260.1999999999998</v>
      </c>
      <c r="L81" s="119"/>
      <c r="M81" s="475"/>
      <c r="N81" s="119"/>
    </row>
    <row r="82" spans="1:14" s="109" customFormat="1" ht="12.75" customHeight="1">
      <c r="A82" s="43">
        <v>42278</v>
      </c>
      <c r="B82" s="92">
        <v>2187.9</v>
      </c>
      <c r="C82" s="105">
        <v>35.4</v>
      </c>
      <c r="D82" s="48">
        <v>71.400000000000006</v>
      </c>
      <c r="E82" s="48">
        <v>872.2</v>
      </c>
      <c r="F82" s="48">
        <v>3.9</v>
      </c>
      <c r="G82" s="48">
        <v>286.10000000000002</v>
      </c>
      <c r="H82" s="48">
        <v>695.8</v>
      </c>
      <c r="I82" s="48">
        <v>29.7</v>
      </c>
      <c r="J82" s="48">
        <v>210.9</v>
      </c>
      <c r="K82" s="47">
        <v>2169.9</v>
      </c>
      <c r="L82" s="119"/>
      <c r="M82" s="475"/>
      <c r="N82" s="119"/>
    </row>
    <row r="83" spans="1:14" s="109" customFormat="1" ht="12.75" customHeight="1">
      <c r="A83" s="43">
        <v>42309</v>
      </c>
      <c r="B83" s="92">
        <v>2228</v>
      </c>
      <c r="C83" s="105">
        <v>24.2</v>
      </c>
      <c r="D83" s="48">
        <v>83.3</v>
      </c>
      <c r="E83" s="48">
        <v>850.3</v>
      </c>
      <c r="F83" s="48">
        <v>5.9</v>
      </c>
      <c r="G83" s="48">
        <v>275.7</v>
      </c>
      <c r="H83" s="48">
        <v>743.1</v>
      </c>
      <c r="I83" s="48">
        <v>27.7</v>
      </c>
      <c r="J83" s="48">
        <v>231.2</v>
      </c>
      <c r="K83" s="47">
        <v>2217.1</v>
      </c>
      <c r="L83" s="119"/>
      <c r="M83" s="475"/>
      <c r="N83" s="119"/>
    </row>
    <row r="84" spans="1:14" s="109" customFormat="1" ht="12.75" customHeight="1">
      <c r="A84" s="43">
        <v>42339</v>
      </c>
      <c r="B84" s="92">
        <v>2543.8000000000002</v>
      </c>
      <c r="C84" s="105">
        <v>25.5</v>
      </c>
      <c r="D84" s="48">
        <v>92.4</v>
      </c>
      <c r="E84" s="48">
        <v>1054.0999999999999</v>
      </c>
      <c r="F84" s="48">
        <v>7.7</v>
      </c>
      <c r="G84" s="48">
        <v>272.39999999999998</v>
      </c>
      <c r="H84" s="48">
        <v>815.6</v>
      </c>
      <c r="I84" s="48">
        <v>56.4</v>
      </c>
      <c r="J84" s="48">
        <v>219.9</v>
      </c>
      <c r="K84" s="47">
        <v>2518.6</v>
      </c>
      <c r="L84" s="119"/>
      <c r="M84" s="475"/>
      <c r="N84" s="119"/>
    </row>
    <row r="85" spans="1:14" s="109" customFormat="1" ht="12.75" customHeight="1">
      <c r="A85" s="43">
        <v>42370</v>
      </c>
      <c r="B85" s="92">
        <v>2435.6</v>
      </c>
      <c r="C85" s="105">
        <v>26.2</v>
      </c>
      <c r="D85" s="48">
        <v>94.9</v>
      </c>
      <c r="E85" s="48">
        <v>1005.7</v>
      </c>
      <c r="F85" s="48">
        <v>5.7</v>
      </c>
      <c r="G85" s="48">
        <v>288.8</v>
      </c>
      <c r="H85" s="48">
        <v>731.7</v>
      </c>
      <c r="I85" s="48">
        <v>52.8</v>
      </c>
      <c r="J85" s="48">
        <v>217.9</v>
      </c>
      <c r="K85" s="47">
        <v>2397.5</v>
      </c>
      <c r="L85" s="119"/>
      <c r="M85" s="475"/>
      <c r="N85" s="119"/>
    </row>
    <row r="86" spans="1:14" s="109" customFormat="1" ht="12.75" customHeight="1">
      <c r="A86" s="43">
        <v>42401</v>
      </c>
      <c r="B86" s="92">
        <v>2352.4</v>
      </c>
      <c r="C86" s="105">
        <v>23.7</v>
      </c>
      <c r="D86" s="48">
        <v>88.8</v>
      </c>
      <c r="E86" s="48">
        <v>906.1</v>
      </c>
      <c r="F86" s="48">
        <v>3.7</v>
      </c>
      <c r="G86" s="48">
        <v>259</v>
      </c>
      <c r="H86" s="48">
        <v>731.4</v>
      </c>
      <c r="I86" s="48">
        <v>57.2</v>
      </c>
      <c r="J86" s="48">
        <v>220.2</v>
      </c>
      <c r="K86" s="47">
        <v>2266.4</v>
      </c>
      <c r="L86" s="119"/>
      <c r="M86" s="475"/>
      <c r="N86" s="119"/>
    </row>
    <row r="87" spans="1:14" s="109" customFormat="1" ht="12.75" customHeight="1">
      <c r="A87" s="43">
        <v>42430</v>
      </c>
      <c r="B87" s="92">
        <v>2507.4</v>
      </c>
      <c r="C87" s="105">
        <v>26.7</v>
      </c>
      <c r="D87" s="48">
        <v>94.5</v>
      </c>
      <c r="E87" s="48">
        <v>975.6</v>
      </c>
      <c r="F87" s="48">
        <v>6.9</v>
      </c>
      <c r="G87" s="48">
        <v>296.10000000000002</v>
      </c>
      <c r="H87" s="48">
        <v>817</v>
      </c>
      <c r="I87" s="48">
        <v>51.4</v>
      </c>
      <c r="J87" s="48">
        <v>225.6</v>
      </c>
      <c r="K87" s="47">
        <v>2467</v>
      </c>
      <c r="L87" s="119"/>
      <c r="M87" s="475"/>
      <c r="N87" s="119"/>
    </row>
    <row r="88" spans="1:14" s="109" customFormat="1" ht="12.75" customHeight="1">
      <c r="A88" s="43">
        <v>42461</v>
      </c>
      <c r="B88" s="92">
        <v>2586.1</v>
      </c>
      <c r="C88" s="105">
        <v>32.1</v>
      </c>
      <c r="D88" s="48">
        <v>90.1</v>
      </c>
      <c r="E88" s="48">
        <v>1024.9000000000001</v>
      </c>
      <c r="F88" s="48">
        <v>5.3</v>
      </c>
      <c r="G88" s="48">
        <v>277.7</v>
      </c>
      <c r="H88" s="48">
        <v>758.8</v>
      </c>
      <c r="I88" s="48">
        <v>37.4</v>
      </c>
      <c r="J88" s="48">
        <v>227.2</v>
      </c>
      <c r="K88" s="47">
        <v>2421.4</v>
      </c>
      <c r="L88" s="119"/>
      <c r="M88" s="475"/>
      <c r="N88" s="119"/>
    </row>
    <row r="89" spans="1:14" s="109" customFormat="1" ht="12.75" customHeight="1">
      <c r="A89" s="43">
        <v>42491</v>
      </c>
      <c r="B89" s="92">
        <v>2441.5</v>
      </c>
      <c r="C89" s="105">
        <v>26.7</v>
      </c>
      <c r="D89" s="48">
        <v>98.1</v>
      </c>
      <c r="E89" s="48">
        <v>1019.4</v>
      </c>
      <c r="F89" s="48">
        <v>8.6999999999999993</v>
      </c>
      <c r="G89" s="48">
        <v>304.5</v>
      </c>
      <c r="H89" s="48">
        <v>683.1</v>
      </c>
      <c r="I89" s="48">
        <v>53.8</v>
      </c>
      <c r="J89" s="48">
        <v>246.6</v>
      </c>
      <c r="K89" s="47">
        <v>2414.1999999999998</v>
      </c>
      <c r="L89" s="119"/>
      <c r="M89" s="475"/>
      <c r="N89" s="119"/>
    </row>
    <row r="90" spans="1:14" s="109" customFormat="1" ht="12.75" customHeight="1">
      <c r="A90" s="43">
        <v>42522</v>
      </c>
      <c r="B90" s="92">
        <v>2596.6</v>
      </c>
      <c r="C90" s="105">
        <v>28.1</v>
      </c>
      <c r="D90" s="48">
        <v>93.7</v>
      </c>
      <c r="E90" s="48">
        <v>1023.9</v>
      </c>
      <c r="F90" s="48">
        <v>4.4000000000000004</v>
      </c>
      <c r="G90" s="48">
        <v>284.39999999999998</v>
      </c>
      <c r="H90" s="48">
        <v>753.2</v>
      </c>
      <c r="I90" s="48">
        <v>52.5</v>
      </c>
      <c r="J90" s="48">
        <v>216.1</v>
      </c>
      <c r="K90" s="47">
        <v>2428.1999999999998</v>
      </c>
      <c r="L90" s="119"/>
      <c r="M90" s="475"/>
      <c r="N90" s="119"/>
    </row>
    <row r="91" spans="1:14" s="109" customFormat="1" ht="12.75" customHeight="1">
      <c r="A91" s="43">
        <v>42552</v>
      </c>
      <c r="B91" s="92">
        <v>2408.5</v>
      </c>
      <c r="C91" s="105">
        <v>27.5</v>
      </c>
      <c r="D91" s="48">
        <v>95.6</v>
      </c>
      <c r="E91" s="48">
        <v>976.5</v>
      </c>
      <c r="F91" s="48">
        <v>3.1</v>
      </c>
      <c r="G91" s="48">
        <v>269.8</v>
      </c>
      <c r="H91" s="48">
        <v>772.2</v>
      </c>
      <c r="I91" s="48">
        <v>57</v>
      </c>
      <c r="J91" s="48">
        <v>207.8</v>
      </c>
      <c r="K91" s="47">
        <v>2382</v>
      </c>
      <c r="L91" s="119"/>
      <c r="M91" s="475"/>
      <c r="N91" s="119"/>
    </row>
    <row r="92" spans="1:14" s="109" customFormat="1" ht="12.75" customHeight="1">
      <c r="A92" s="43">
        <v>42583</v>
      </c>
      <c r="B92" s="92">
        <v>2479.6999999999998</v>
      </c>
      <c r="C92" s="105">
        <v>29.3</v>
      </c>
      <c r="D92" s="48">
        <v>94.2</v>
      </c>
      <c r="E92" s="48">
        <v>1047.8</v>
      </c>
      <c r="F92" s="48">
        <v>6.6</v>
      </c>
      <c r="G92" s="48">
        <v>305.8</v>
      </c>
      <c r="H92" s="48">
        <v>728.3</v>
      </c>
      <c r="I92" s="48">
        <v>41.8</v>
      </c>
      <c r="J92" s="48">
        <v>226.9</v>
      </c>
      <c r="K92" s="47">
        <v>2451.4</v>
      </c>
      <c r="L92" s="119"/>
      <c r="M92" s="475"/>
      <c r="N92" s="119"/>
    </row>
    <row r="93" spans="1:14" s="109" customFormat="1" ht="12.75" customHeight="1">
      <c r="A93" s="43">
        <v>42614</v>
      </c>
      <c r="B93" s="92">
        <v>2394.4</v>
      </c>
      <c r="C93" s="105">
        <v>26.3</v>
      </c>
      <c r="D93" s="48">
        <v>66.5</v>
      </c>
      <c r="E93" s="48">
        <v>956.6</v>
      </c>
      <c r="F93" s="48">
        <v>0</v>
      </c>
      <c r="G93" s="48">
        <v>304.10000000000002</v>
      </c>
      <c r="H93" s="48">
        <v>699.2</v>
      </c>
      <c r="I93" s="48">
        <v>39.700000000000003</v>
      </c>
      <c r="J93" s="48">
        <v>207.9</v>
      </c>
      <c r="K93" s="47">
        <v>2274</v>
      </c>
      <c r="L93" s="119"/>
      <c r="M93" s="475"/>
      <c r="N93" s="119"/>
    </row>
    <row r="94" spans="1:14" s="109" customFormat="1" ht="12.75" customHeight="1">
      <c r="A94" s="43">
        <v>42644</v>
      </c>
      <c r="B94" s="92">
        <v>2516.5</v>
      </c>
      <c r="C94" s="105">
        <v>22.2</v>
      </c>
      <c r="D94" s="48">
        <v>69.2</v>
      </c>
      <c r="E94" s="48">
        <v>918.7</v>
      </c>
      <c r="F94" s="48">
        <v>2</v>
      </c>
      <c r="G94" s="48">
        <v>297.8</v>
      </c>
      <c r="H94" s="48">
        <v>740</v>
      </c>
      <c r="I94" s="48">
        <v>45.9</v>
      </c>
      <c r="J94" s="48">
        <v>229.2</v>
      </c>
      <c r="K94" s="47">
        <v>2302.6999999999998</v>
      </c>
      <c r="L94" s="119"/>
      <c r="M94" s="475"/>
      <c r="N94" s="119"/>
    </row>
    <row r="95" spans="1:14" s="109" customFormat="1" ht="12.75" customHeight="1">
      <c r="A95" s="43">
        <v>42675</v>
      </c>
      <c r="B95" s="92">
        <v>2295.1</v>
      </c>
      <c r="C95" s="105">
        <v>21.5</v>
      </c>
      <c r="D95" s="48">
        <v>73.900000000000006</v>
      </c>
      <c r="E95" s="48">
        <v>882</v>
      </c>
      <c r="F95" s="48">
        <v>2.5</v>
      </c>
      <c r="G95" s="48">
        <v>282.5</v>
      </c>
      <c r="H95" s="48">
        <v>780.6</v>
      </c>
      <c r="I95" s="48">
        <v>65</v>
      </c>
      <c r="J95" s="48">
        <v>206.9</v>
      </c>
      <c r="K95" s="47">
        <v>2293.4</v>
      </c>
      <c r="L95" s="119"/>
      <c r="M95" s="475"/>
      <c r="N95" s="119"/>
    </row>
    <row r="96" spans="1:14" s="109" customFormat="1" ht="12.75" customHeight="1">
      <c r="A96" s="43">
        <v>42705</v>
      </c>
      <c r="B96" s="92">
        <v>2402.6999999999998</v>
      </c>
      <c r="C96" s="105">
        <v>24.2</v>
      </c>
      <c r="D96" s="48">
        <v>83.3</v>
      </c>
      <c r="E96" s="48">
        <v>955.5</v>
      </c>
      <c r="F96" s="48">
        <v>7.4</v>
      </c>
      <c r="G96" s="48">
        <v>287.2</v>
      </c>
      <c r="H96" s="48">
        <v>744.1</v>
      </c>
      <c r="I96" s="48">
        <v>59.4</v>
      </c>
      <c r="J96" s="48">
        <v>192.3</v>
      </c>
      <c r="K96" s="47">
        <v>2329.1</v>
      </c>
      <c r="L96" s="119"/>
      <c r="M96" s="475"/>
      <c r="N96" s="119"/>
    </row>
    <row r="97" spans="1:14" s="109" customFormat="1" ht="12.75" customHeight="1">
      <c r="A97" s="43">
        <v>42736</v>
      </c>
      <c r="B97" s="92">
        <v>2468.6999999999998</v>
      </c>
      <c r="C97" s="105">
        <v>23</v>
      </c>
      <c r="D97" s="48">
        <v>88.1</v>
      </c>
      <c r="E97" s="48">
        <v>993.9</v>
      </c>
      <c r="F97" s="48">
        <v>5.4</v>
      </c>
      <c r="G97" s="48">
        <v>337.2</v>
      </c>
      <c r="H97" s="48">
        <v>741.7</v>
      </c>
      <c r="I97" s="48">
        <v>60.9</v>
      </c>
      <c r="J97" s="48">
        <v>185.5</v>
      </c>
      <c r="K97" s="47">
        <v>2412.8000000000002</v>
      </c>
      <c r="L97" s="119"/>
      <c r="M97" s="475"/>
      <c r="N97" s="119"/>
    </row>
    <row r="98" spans="1:14" s="109" customFormat="1" ht="12.75" customHeight="1">
      <c r="A98" s="43">
        <v>42767</v>
      </c>
      <c r="B98" s="92">
        <v>1993.4</v>
      </c>
      <c r="C98" s="105">
        <v>30.1</v>
      </c>
      <c r="D98" s="48">
        <v>81.900000000000006</v>
      </c>
      <c r="E98" s="48">
        <v>711.3</v>
      </c>
      <c r="F98" s="48">
        <v>4</v>
      </c>
      <c r="G98" s="48">
        <v>234.6</v>
      </c>
      <c r="H98" s="48">
        <v>594.4</v>
      </c>
      <c r="I98" s="48">
        <v>73.2</v>
      </c>
      <c r="J98" s="48">
        <v>199.8</v>
      </c>
      <c r="K98" s="47">
        <v>1899.2</v>
      </c>
      <c r="L98" s="119"/>
      <c r="M98" s="475"/>
      <c r="N98" s="119"/>
    </row>
    <row r="99" spans="1:14" s="109" customFormat="1" ht="12.75" customHeight="1">
      <c r="A99" s="43">
        <v>42795</v>
      </c>
      <c r="B99" s="92">
        <v>1920.7</v>
      </c>
      <c r="C99" s="105">
        <v>26</v>
      </c>
      <c r="D99" s="48">
        <v>74.599999999999994</v>
      </c>
      <c r="E99" s="48">
        <v>754.8</v>
      </c>
      <c r="F99" s="48">
        <v>8.3000000000000007</v>
      </c>
      <c r="G99" s="48">
        <v>252.6</v>
      </c>
      <c r="H99" s="48">
        <v>554.9</v>
      </c>
      <c r="I99" s="48">
        <v>48.8</v>
      </c>
      <c r="J99" s="48">
        <v>179.8</v>
      </c>
      <c r="K99" s="47">
        <v>1873.7</v>
      </c>
      <c r="L99" s="119"/>
      <c r="M99" s="475"/>
      <c r="N99" s="119"/>
    </row>
    <row r="100" spans="1:14" s="109" customFormat="1" ht="12.75" customHeight="1">
      <c r="A100" s="43">
        <v>42826</v>
      </c>
      <c r="B100" s="92">
        <v>2396.6</v>
      </c>
      <c r="C100" s="105">
        <v>22.9</v>
      </c>
      <c r="D100" s="48">
        <v>85.1</v>
      </c>
      <c r="E100" s="48">
        <v>948.3</v>
      </c>
      <c r="F100" s="48">
        <v>6</v>
      </c>
      <c r="G100" s="48">
        <v>312.8</v>
      </c>
      <c r="H100" s="48">
        <v>786.2</v>
      </c>
      <c r="I100" s="48">
        <v>51.8</v>
      </c>
      <c r="J100" s="48">
        <v>202.4</v>
      </c>
      <c r="K100" s="47">
        <v>2392.5</v>
      </c>
      <c r="L100" s="119"/>
      <c r="M100" s="475"/>
      <c r="N100" s="119"/>
    </row>
    <row r="101" spans="1:14" s="109" customFormat="1" ht="12.75" customHeight="1">
      <c r="A101" s="43">
        <v>42856</v>
      </c>
      <c r="B101" s="92">
        <v>2536.6</v>
      </c>
      <c r="C101" s="105">
        <v>20.5</v>
      </c>
      <c r="D101" s="48">
        <v>87.5</v>
      </c>
      <c r="E101" s="48">
        <v>949.1</v>
      </c>
      <c r="F101" s="48">
        <v>2.8</v>
      </c>
      <c r="G101" s="48">
        <v>333.8</v>
      </c>
      <c r="H101" s="48">
        <v>776.3</v>
      </c>
      <c r="I101" s="48">
        <v>64.3</v>
      </c>
      <c r="J101" s="48">
        <v>196.8</v>
      </c>
      <c r="K101" s="47">
        <v>2410.6</v>
      </c>
      <c r="L101" s="119"/>
      <c r="M101" s="475"/>
      <c r="N101" s="119"/>
    </row>
    <row r="102" spans="1:14" s="109" customFormat="1" ht="12.75" customHeight="1">
      <c r="A102" s="43">
        <v>42887</v>
      </c>
      <c r="B102" s="92">
        <v>2322.6</v>
      </c>
      <c r="C102" s="105">
        <v>25.5</v>
      </c>
      <c r="D102" s="48">
        <v>84.2</v>
      </c>
      <c r="E102" s="48">
        <v>949.4</v>
      </c>
      <c r="F102" s="48">
        <v>1.1000000000000001</v>
      </c>
      <c r="G102" s="48">
        <v>311.10000000000002</v>
      </c>
      <c r="H102" s="48">
        <v>746</v>
      </c>
      <c r="I102" s="48">
        <v>48.8</v>
      </c>
      <c r="J102" s="48">
        <v>191.4</v>
      </c>
      <c r="K102" s="47">
        <v>2332</v>
      </c>
      <c r="L102" s="119"/>
      <c r="M102" s="475"/>
      <c r="N102" s="119"/>
    </row>
    <row r="103" spans="1:14" s="109" customFormat="1" ht="12.75" customHeight="1">
      <c r="A103" s="43">
        <v>42917</v>
      </c>
      <c r="B103" s="92">
        <v>2543.9</v>
      </c>
      <c r="C103" s="105">
        <v>23.4</v>
      </c>
      <c r="D103" s="48">
        <v>96.6</v>
      </c>
      <c r="E103" s="48">
        <v>1049.9000000000001</v>
      </c>
      <c r="F103" s="48">
        <v>4.9000000000000004</v>
      </c>
      <c r="G103" s="48">
        <v>320.2</v>
      </c>
      <c r="H103" s="48">
        <v>785.9</v>
      </c>
      <c r="I103" s="48">
        <v>54.2</v>
      </c>
      <c r="J103" s="48">
        <v>183.3</v>
      </c>
      <c r="K103" s="47">
        <v>2494.8000000000002</v>
      </c>
      <c r="L103" s="119"/>
      <c r="M103" s="475"/>
      <c r="N103" s="119"/>
    </row>
    <row r="104" spans="1:14" s="109" customFormat="1" ht="12.75" customHeight="1">
      <c r="A104" s="43">
        <v>42948</v>
      </c>
      <c r="B104" s="92">
        <v>2330.9</v>
      </c>
      <c r="C104" s="105">
        <v>26.7</v>
      </c>
      <c r="D104" s="48">
        <v>79.8</v>
      </c>
      <c r="E104" s="48">
        <v>991.8</v>
      </c>
      <c r="F104" s="48">
        <v>5.2</v>
      </c>
      <c r="G104" s="48">
        <v>310.39999999999998</v>
      </c>
      <c r="H104" s="48">
        <v>664.4</v>
      </c>
      <c r="I104" s="48">
        <v>57.8</v>
      </c>
      <c r="J104" s="48">
        <v>198.3</v>
      </c>
      <c r="K104" s="47">
        <v>2307.8000000000002</v>
      </c>
      <c r="L104" s="119"/>
      <c r="M104" s="475"/>
      <c r="N104" s="119"/>
    </row>
    <row r="105" spans="1:14" s="109" customFormat="1" ht="12.75" customHeight="1">
      <c r="A105" s="43">
        <v>42979</v>
      </c>
      <c r="B105" s="92">
        <v>2507.1999999999998</v>
      </c>
      <c r="C105" s="105">
        <v>17.100000000000001</v>
      </c>
      <c r="D105" s="48">
        <v>88.4</v>
      </c>
      <c r="E105" s="48">
        <v>960.5</v>
      </c>
      <c r="F105" s="48">
        <v>3.3</v>
      </c>
      <c r="G105" s="48">
        <v>314.89999999999998</v>
      </c>
      <c r="H105" s="48">
        <v>722.9</v>
      </c>
      <c r="I105" s="48">
        <v>55</v>
      </c>
      <c r="J105" s="48">
        <v>187.2</v>
      </c>
      <c r="K105" s="47">
        <v>2332.3000000000002</v>
      </c>
      <c r="L105" s="119"/>
      <c r="M105" s="475"/>
      <c r="N105" s="119"/>
    </row>
    <row r="106" spans="1:14" s="109" customFormat="1" ht="12.75" customHeight="1">
      <c r="A106" s="43">
        <v>43009</v>
      </c>
      <c r="B106" s="92">
        <v>2436.9</v>
      </c>
      <c r="C106" s="105">
        <v>21.7</v>
      </c>
      <c r="D106" s="48">
        <v>90.9</v>
      </c>
      <c r="E106" s="48">
        <v>942.3</v>
      </c>
      <c r="F106" s="48">
        <v>6.3</v>
      </c>
      <c r="G106" s="48">
        <v>328.7</v>
      </c>
      <c r="H106" s="48">
        <v>778.6</v>
      </c>
      <c r="I106" s="48">
        <v>64.7</v>
      </c>
      <c r="J106" s="48">
        <v>182.9</v>
      </c>
      <c r="K106" s="47">
        <v>2394.6</v>
      </c>
      <c r="L106" s="119"/>
      <c r="M106" s="475"/>
      <c r="N106" s="119"/>
    </row>
    <row r="107" spans="1:14" s="109" customFormat="1" ht="12.75" customHeight="1">
      <c r="A107" s="43">
        <v>43040</v>
      </c>
      <c r="B107" s="92">
        <v>2456.1999999999998</v>
      </c>
      <c r="C107" s="105">
        <v>22.9</v>
      </c>
      <c r="D107" s="48">
        <v>91.6</v>
      </c>
      <c r="E107" s="48">
        <v>924.6</v>
      </c>
      <c r="F107" s="48">
        <v>3</v>
      </c>
      <c r="G107" s="48">
        <v>338.9</v>
      </c>
      <c r="H107" s="48">
        <v>812.6</v>
      </c>
      <c r="I107" s="48">
        <v>66.5</v>
      </c>
      <c r="J107" s="48">
        <v>194.6</v>
      </c>
      <c r="K107" s="47">
        <v>2431.9</v>
      </c>
      <c r="L107" s="119"/>
      <c r="M107" s="475"/>
      <c r="N107" s="119"/>
    </row>
    <row r="108" spans="1:14" s="109" customFormat="1" ht="12.75" customHeight="1">
      <c r="A108" s="43">
        <v>43070</v>
      </c>
      <c r="B108" s="92">
        <v>2479.1999999999998</v>
      </c>
      <c r="C108" s="105">
        <v>22.2</v>
      </c>
      <c r="D108" s="48">
        <v>95.5</v>
      </c>
      <c r="E108" s="48">
        <v>993.5</v>
      </c>
      <c r="F108" s="48">
        <v>8.1999999999999993</v>
      </c>
      <c r="G108" s="48">
        <v>323.8</v>
      </c>
      <c r="H108" s="48">
        <v>789.8</v>
      </c>
      <c r="I108" s="48">
        <v>73.900000000000006</v>
      </c>
      <c r="J108" s="48">
        <v>193.6</v>
      </c>
      <c r="K108" s="47">
        <v>2478.3000000000002</v>
      </c>
      <c r="L108" s="119"/>
      <c r="M108" s="475"/>
      <c r="N108" s="119"/>
    </row>
    <row r="109" spans="1:14" s="109" customFormat="1" ht="12.75" customHeight="1">
      <c r="A109" s="43">
        <v>43101</v>
      </c>
      <c r="B109" s="92">
        <v>2605.9</v>
      </c>
      <c r="C109" s="105">
        <v>23.3</v>
      </c>
      <c r="D109" s="48">
        <v>75.2</v>
      </c>
      <c r="E109" s="48">
        <v>943.7</v>
      </c>
      <c r="F109" s="48">
        <v>9.3000000000000007</v>
      </c>
      <c r="G109" s="48">
        <v>296</v>
      </c>
      <c r="H109" s="48">
        <v>803.8</v>
      </c>
      <c r="I109" s="48">
        <v>57.7</v>
      </c>
      <c r="J109" s="48">
        <v>220.8</v>
      </c>
      <c r="K109" s="47">
        <v>2406.5</v>
      </c>
      <c r="L109" s="119"/>
    </row>
    <row r="110" spans="1:14" s="109" customFormat="1" ht="12.75" customHeight="1">
      <c r="A110" s="43">
        <v>43132</v>
      </c>
      <c r="B110" s="92">
        <v>2260.3000000000002</v>
      </c>
      <c r="C110" s="105">
        <v>17.100000000000001</v>
      </c>
      <c r="D110" s="48">
        <v>62.6</v>
      </c>
      <c r="E110" s="48">
        <v>850.2</v>
      </c>
      <c r="F110" s="48">
        <v>1.5</v>
      </c>
      <c r="G110" s="48">
        <v>281.60000000000002</v>
      </c>
      <c r="H110" s="48">
        <v>678.2</v>
      </c>
      <c r="I110" s="48">
        <v>72.8</v>
      </c>
      <c r="J110" s="48">
        <v>187.7</v>
      </c>
      <c r="K110" s="47">
        <v>2134.5</v>
      </c>
      <c r="L110" s="119"/>
    </row>
    <row r="111" spans="1:14" s="109" customFormat="1" ht="12.75" customHeight="1">
      <c r="A111" s="487">
        <v>43160</v>
      </c>
      <c r="B111" s="92">
        <v>2575.9</v>
      </c>
      <c r="C111" s="105">
        <v>17.2</v>
      </c>
      <c r="D111" s="493">
        <v>73.7</v>
      </c>
      <c r="E111" s="493">
        <v>894</v>
      </c>
      <c r="F111" s="493">
        <v>3.1</v>
      </c>
      <c r="G111" s="493">
        <v>294</v>
      </c>
      <c r="H111" s="493">
        <v>824</v>
      </c>
      <c r="I111" s="493">
        <v>86.8</v>
      </c>
      <c r="J111" s="493">
        <v>232.2</v>
      </c>
      <c r="K111" s="492">
        <v>2407.8000000000002</v>
      </c>
      <c r="L111" s="119"/>
    </row>
    <row r="112" spans="1:14" s="109" customFormat="1" ht="12.75" customHeight="1">
      <c r="A112" s="487">
        <v>43191</v>
      </c>
      <c r="B112" s="92">
        <v>2490.6999999999998</v>
      </c>
      <c r="C112" s="105">
        <v>15.3</v>
      </c>
      <c r="D112" s="493">
        <v>60</v>
      </c>
      <c r="E112" s="493">
        <v>924.5</v>
      </c>
      <c r="F112" s="493">
        <v>6.4</v>
      </c>
      <c r="G112" s="493">
        <v>293.7</v>
      </c>
      <c r="H112" s="493">
        <v>769.6</v>
      </c>
      <c r="I112" s="493">
        <v>64.599999999999994</v>
      </c>
      <c r="J112" s="493">
        <v>236.3</v>
      </c>
      <c r="K112" s="492">
        <v>2355.1</v>
      </c>
      <c r="L112" s="119"/>
    </row>
    <row r="113" spans="1:13" s="109" customFormat="1" ht="12.75" customHeight="1">
      <c r="A113" s="487">
        <v>43221</v>
      </c>
      <c r="B113" s="92">
        <v>2530.6999999999998</v>
      </c>
      <c r="C113" s="105">
        <v>19.3</v>
      </c>
      <c r="D113" s="493">
        <v>80.3</v>
      </c>
      <c r="E113" s="493">
        <v>973.5</v>
      </c>
      <c r="F113" s="493">
        <v>2.4</v>
      </c>
      <c r="G113" s="493">
        <v>332.2</v>
      </c>
      <c r="H113" s="493">
        <v>800.8</v>
      </c>
      <c r="I113" s="493">
        <v>62.9</v>
      </c>
      <c r="J113" s="493">
        <v>241.8</v>
      </c>
      <c r="K113" s="492">
        <v>2494</v>
      </c>
      <c r="L113" s="119"/>
    </row>
    <row r="114" spans="1:13" s="109" customFormat="1" ht="12.75" customHeight="1">
      <c r="A114" s="487">
        <v>43252</v>
      </c>
      <c r="B114" s="92">
        <v>2428.8000000000002</v>
      </c>
      <c r="C114" s="105">
        <v>17.899999999999999</v>
      </c>
      <c r="D114" s="493">
        <v>74.5</v>
      </c>
      <c r="E114" s="493">
        <v>966.9</v>
      </c>
      <c r="F114" s="493">
        <v>2.7</v>
      </c>
      <c r="G114" s="493">
        <v>326.3</v>
      </c>
      <c r="H114" s="493">
        <v>755.2</v>
      </c>
      <c r="I114" s="493">
        <v>60.8</v>
      </c>
      <c r="J114" s="493">
        <v>248.1</v>
      </c>
      <c r="K114" s="492">
        <v>2434.4</v>
      </c>
      <c r="L114" s="119"/>
    </row>
    <row r="115" spans="1:13" s="109" customFormat="1" ht="12.75" customHeight="1">
      <c r="A115" s="194">
        <f>DATE(YEAR(A114),MONTH(A114)+1,DAY(A114))</f>
        <v>43282</v>
      </c>
      <c r="B115" s="92">
        <v>2578.1</v>
      </c>
      <c r="C115" s="105">
        <v>19</v>
      </c>
      <c r="D115" s="493">
        <v>68.8</v>
      </c>
      <c r="E115" s="493">
        <v>1017.9</v>
      </c>
      <c r="F115" s="493">
        <v>6.7</v>
      </c>
      <c r="G115" s="493">
        <v>336.7</v>
      </c>
      <c r="H115" s="493">
        <v>799.5</v>
      </c>
      <c r="I115" s="493">
        <v>65.599999999999994</v>
      </c>
      <c r="J115" s="493">
        <v>240.5</v>
      </c>
      <c r="K115" s="492">
        <v>2535.6999999999998</v>
      </c>
      <c r="L115" s="119"/>
    </row>
    <row r="116" spans="1:13" s="109" customFormat="1" ht="12.75" customHeight="1">
      <c r="A116" s="194">
        <f>DATE(YEAR(A115),MONTH(A115)+1,DAY(A115))</f>
        <v>43313</v>
      </c>
      <c r="B116" s="92">
        <v>2361.6</v>
      </c>
      <c r="C116" s="105">
        <v>22.1</v>
      </c>
      <c r="D116" s="493">
        <v>65.7</v>
      </c>
      <c r="E116" s="493">
        <v>984.5</v>
      </c>
      <c r="F116" s="493">
        <v>5.8</v>
      </c>
      <c r="G116" s="493">
        <v>310</v>
      </c>
      <c r="H116" s="493">
        <v>691</v>
      </c>
      <c r="I116" s="493">
        <v>71.7</v>
      </c>
      <c r="J116" s="493">
        <v>239.3</v>
      </c>
      <c r="K116" s="492">
        <v>2368</v>
      </c>
      <c r="L116" s="119"/>
    </row>
    <row r="117" spans="1:13" s="109" customFormat="1" ht="12.75" customHeight="1">
      <c r="A117" s="194">
        <f>DATE(YEAR(A116),MONTH(A116)+1,DAY(A116))</f>
        <v>43344</v>
      </c>
      <c r="B117" s="92">
        <v>2579.1</v>
      </c>
      <c r="C117" s="105">
        <v>16.899999999999999</v>
      </c>
      <c r="D117" s="493">
        <v>86</v>
      </c>
      <c r="E117" s="493">
        <v>981.4</v>
      </c>
      <c r="F117" s="493">
        <v>0.1</v>
      </c>
      <c r="G117" s="493">
        <v>300.3</v>
      </c>
      <c r="H117" s="493">
        <v>814</v>
      </c>
      <c r="I117" s="493">
        <v>80</v>
      </c>
      <c r="J117" s="493">
        <v>261</v>
      </c>
      <c r="K117" s="492">
        <v>2522.8000000000002</v>
      </c>
      <c r="L117" s="119"/>
    </row>
    <row r="118" spans="1:13" s="109" customFormat="1" ht="12.75" customHeight="1">
      <c r="A118" s="194">
        <f t="shared" ref="A118:A131" si="16">DATE(YEAR(A117),MONTH(A117)+1,DAY(A117))</f>
        <v>43374</v>
      </c>
      <c r="B118" s="92">
        <v>2385</v>
      </c>
      <c r="C118" s="105">
        <v>14.9</v>
      </c>
      <c r="D118" s="493">
        <v>86.6</v>
      </c>
      <c r="E118" s="493">
        <v>899.1</v>
      </c>
      <c r="F118" s="493">
        <v>5.5</v>
      </c>
      <c r="G118" s="493">
        <v>332.8</v>
      </c>
      <c r="H118" s="493">
        <v>604.79999999999995</v>
      </c>
      <c r="I118" s="493">
        <v>87.7</v>
      </c>
      <c r="J118" s="493">
        <v>266.60000000000002</v>
      </c>
      <c r="K118" s="492">
        <v>2283.1</v>
      </c>
      <c r="L118" s="119"/>
    </row>
    <row r="119" spans="1:13" s="109" customFormat="1" ht="12.75" customHeight="1">
      <c r="A119" s="194">
        <f t="shared" si="16"/>
        <v>43405</v>
      </c>
      <c r="B119" s="92">
        <v>2416.3000000000002</v>
      </c>
      <c r="C119" s="105">
        <v>14.2</v>
      </c>
      <c r="D119" s="493">
        <v>80.099999999999994</v>
      </c>
      <c r="E119" s="493">
        <v>898.1</v>
      </c>
      <c r="F119" s="493">
        <v>5.3</v>
      </c>
      <c r="G119" s="493">
        <v>318.8</v>
      </c>
      <c r="H119" s="493">
        <v>730.3</v>
      </c>
      <c r="I119" s="493">
        <v>73.3</v>
      </c>
      <c r="J119" s="493">
        <v>202.6</v>
      </c>
      <c r="K119" s="492">
        <v>2308.6</v>
      </c>
      <c r="L119" s="119"/>
    </row>
    <row r="120" spans="1:13" s="109" customFormat="1" ht="12.75" customHeight="1">
      <c r="A120" s="194">
        <f t="shared" si="16"/>
        <v>43435</v>
      </c>
      <c r="B120" s="92">
        <v>2638.2</v>
      </c>
      <c r="C120" s="105">
        <v>18.3</v>
      </c>
      <c r="D120" s="493">
        <v>91.7</v>
      </c>
      <c r="E120" s="493">
        <v>949.1</v>
      </c>
      <c r="F120" s="493">
        <v>2.7</v>
      </c>
      <c r="G120" s="493">
        <v>370.2</v>
      </c>
      <c r="H120" s="493">
        <v>798.6</v>
      </c>
      <c r="I120" s="493">
        <v>77.599999999999994</v>
      </c>
      <c r="J120" s="493">
        <v>250.2</v>
      </c>
      <c r="K120" s="492">
        <v>2540</v>
      </c>
      <c r="L120" s="119"/>
    </row>
    <row r="121" spans="1:13" s="109" customFormat="1" ht="12.75" customHeight="1">
      <c r="A121" s="194">
        <f t="shared" si="16"/>
        <v>43466</v>
      </c>
      <c r="B121" s="92">
        <v>2437.1999999999998</v>
      </c>
      <c r="C121" s="105">
        <v>16.899999999999999</v>
      </c>
      <c r="D121" s="493">
        <v>82.2</v>
      </c>
      <c r="E121" s="493">
        <v>886.6</v>
      </c>
      <c r="F121" s="493">
        <v>5.3</v>
      </c>
      <c r="G121" s="493">
        <v>314.39999999999998</v>
      </c>
      <c r="H121" s="493">
        <v>781.9</v>
      </c>
      <c r="I121" s="493">
        <v>91.1</v>
      </c>
      <c r="J121" s="493">
        <v>253.6</v>
      </c>
      <c r="K121" s="492">
        <v>2415.1</v>
      </c>
      <c r="L121" s="119"/>
      <c r="M121" s="534"/>
    </row>
    <row r="122" spans="1:13" s="109" customFormat="1" ht="12.75" customHeight="1">
      <c r="A122" s="194">
        <f t="shared" si="16"/>
        <v>43497</v>
      </c>
      <c r="B122" s="92">
        <v>2323.8000000000002</v>
      </c>
      <c r="C122" s="105">
        <v>21.1</v>
      </c>
      <c r="D122" s="493">
        <v>76</v>
      </c>
      <c r="E122" s="493">
        <v>811.9</v>
      </c>
      <c r="F122" s="493">
        <v>5.8</v>
      </c>
      <c r="G122" s="493">
        <v>326.39999999999998</v>
      </c>
      <c r="H122" s="493">
        <v>752</v>
      </c>
      <c r="I122" s="493">
        <v>85.9</v>
      </c>
      <c r="J122" s="493">
        <v>244.8</v>
      </c>
      <c r="K122" s="492">
        <v>2302.9</v>
      </c>
      <c r="L122" s="119"/>
      <c r="M122" s="534"/>
    </row>
    <row r="123" spans="1:13" s="109" customFormat="1" ht="12.75" customHeight="1">
      <c r="A123" s="194">
        <f t="shared" si="16"/>
        <v>43525</v>
      </c>
      <c r="B123" s="92">
        <v>2537.9</v>
      </c>
      <c r="C123" s="105">
        <v>20</v>
      </c>
      <c r="D123" s="493">
        <v>75.599999999999994</v>
      </c>
      <c r="E123" s="493">
        <v>871</v>
      </c>
      <c r="F123" s="493">
        <v>6.2</v>
      </c>
      <c r="G123" s="493">
        <v>354.4</v>
      </c>
      <c r="H123" s="493">
        <v>772.2</v>
      </c>
      <c r="I123" s="493">
        <v>73.8</v>
      </c>
      <c r="J123" s="493">
        <v>333.3</v>
      </c>
      <c r="K123" s="492">
        <v>2486.5</v>
      </c>
      <c r="L123" s="119"/>
      <c r="M123" s="534"/>
    </row>
    <row r="124" spans="1:13" s="109" customFormat="1" ht="12.75" customHeight="1">
      <c r="A124" s="194">
        <f t="shared" si="16"/>
        <v>43556</v>
      </c>
      <c r="B124" s="92">
        <v>2476.9</v>
      </c>
      <c r="C124" s="105">
        <v>23.9</v>
      </c>
      <c r="D124" s="493">
        <v>77.7</v>
      </c>
      <c r="E124" s="493">
        <v>893.9</v>
      </c>
      <c r="F124" s="493">
        <v>6.2</v>
      </c>
      <c r="G124" s="493">
        <v>325.89999999999998</v>
      </c>
      <c r="H124" s="493">
        <v>744.1</v>
      </c>
      <c r="I124" s="493">
        <v>74.5</v>
      </c>
      <c r="J124" s="493">
        <v>314.7</v>
      </c>
      <c r="K124" s="492">
        <v>2437</v>
      </c>
      <c r="L124" s="119"/>
      <c r="M124" s="534"/>
    </row>
    <row r="125" spans="1:13" s="109" customFormat="1" ht="12.75" customHeight="1">
      <c r="A125" s="194">
        <f t="shared" si="16"/>
        <v>43586</v>
      </c>
      <c r="B125" s="92">
        <v>2482</v>
      </c>
      <c r="C125" s="105">
        <v>21.6</v>
      </c>
      <c r="D125" s="493">
        <v>73.900000000000006</v>
      </c>
      <c r="E125" s="493">
        <v>988.7</v>
      </c>
      <c r="F125" s="493">
        <v>0.9</v>
      </c>
      <c r="G125" s="493">
        <v>299</v>
      </c>
      <c r="H125" s="493">
        <v>798.6</v>
      </c>
      <c r="I125" s="493">
        <v>80.099999999999994</v>
      </c>
      <c r="J125" s="493">
        <v>254.7</v>
      </c>
      <c r="K125" s="492">
        <v>2495.9</v>
      </c>
      <c r="L125" s="119"/>
      <c r="M125" s="534"/>
    </row>
    <row r="126" spans="1:13" s="109" customFormat="1" ht="12.75" customHeight="1">
      <c r="A126" s="194">
        <f t="shared" si="16"/>
        <v>43617</v>
      </c>
      <c r="B126" s="92">
        <v>2433.6999999999998</v>
      </c>
      <c r="C126" s="105">
        <v>21.6</v>
      </c>
      <c r="D126" s="493">
        <v>83.6</v>
      </c>
      <c r="E126" s="493">
        <v>970.1</v>
      </c>
      <c r="F126" s="493">
        <v>3.3</v>
      </c>
      <c r="G126" s="493">
        <v>328.9</v>
      </c>
      <c r="H126" s="493">
        <v>737</v>
      </c>
      <c r="I126" s="493">
        <v>71</v>
      </c>
      <c r="J126" s="493">
        <v>241.1</v>
      </c>
      <c r="K126" s="492">
        <v>2435</v>
      </c>
      <c r="L126" s="119"/>
      <c r="M126" s="534"/>
    </row>
    <row r="127" spans="1:13" s="109" customFormat="1" ht="12.75" customHeight="1">
      <c r="A127" s="194">
        <f t="shared" si="16"/>
        <v>43647</v>
      </c>
      <c r="B127" s="92">
        <v>2441.6</v>
      </c>
      <c r="C127" s="105">
        <v>25.7</v>
      </c>
      <c r="D127" s="493">
        <v>67.2</v>
      </c>
      <c r="E127" s="493">
        <v>919.7</v>
      </c>
      <c r="F127" s="493">
        <v>3.6</v>
      </c>
      <c r="G127" s="493">
        <v>358.9</v>
      </c>
      <c r="H127" s="493">
        <v>717.8</v>
      </c>
      <c r="I127" s="493">
        <v>78.8</v>
      </c>
      <c r="J127" s="493">
        <v>281.60000000000002</v>
      </c>
      <c r="K127" s="492">
        <v>2427.6999999999998</v>
      </c>
      <c r="L127" s="119"/>
      <c r="M127" s="534"/>
    </row>
    <row r="128" spans="1:13" s="109" customFormat="1" ht="12.75" customHeight="1">
      <c r="A128" s="194">
        <f t="shared" si="16"/>
        <v>43678</v>
      </c>
      <c r="B128" s="92">
        <v>2248.5</v>
      </c>
      <c r="C128" s="105">
        <v>22.8</v>
      </c>
      <c r="D128" s="493">
        <v>68.7</v>
      </c>
      <c r="E128" s="493">
        <v>815.6</v>
      </c>
      <c r="F128" s="493">
        <v>1.5</v>
      </c>
      <c r="G128" s="493">
        <v>339.1</v>
      </c>
      <c r="H128" s="493">
        <v>573.79999999999995</v>
      </c>
      <c r="I128" s="493">
        <v>61.9</v>
      </c>
      <c r="J128" s="493">
        <v>258.89999999999998</v>
      </c>
      <c r="K128" s="492">
        <v>2119.4</v>
      </c>
      <c r="L128" s="119"/>
      <c r="M128" s="534"/>
    </row>
    <row r="129" spans="1:13" s="109" customFormat="1" ht="12.75" customHeight="1">
      <c r="A129" s="194">
        <f t="shared" si="16"/>
        <v>43709</v>
      </c>
      <c r="B129" s="92">
        <v>2274.1</v>
      </c>
      <c r="C129" s="105">
        <v>29.3</v>
      </c>
      <c r="D129" s="493">
        <v>79.099999999999994</v>
      </c>
      <c r="E129" s="493">
        <v>833.9</v>
      </c>
      <c r="F129" s="493">
        <v>6.3</v>
      </c>
      <c r="G129" s="493">
        <v>320.2</v>
      </c>
      <c r="H129" s="493">
        <v>715.7</v>
      </c>
      <c r="I129" s="493">
        <v>35.6</v>
      </c>
      <c r="J129" s="493">
        <v>259.39999999999998</v>
      </c>
      <c r="K129" s="492">
        <v>2250.1999999999998</v>
      </c>
      <c r="L129" s="119"/>
      <c r="M129" s="534"/>
    </row>
    <row r="130" spans="1:13" s="109" customFormat="1" ht="12.75" customHeight="1">
      <c r="A130" s="194">
        <f t="shared" si="16"/>
        <v>43739</v>
      </c>
      <c r="B130" s="92">
        <v>2124.8000000000002</v>
      </c>
      <c r="C130" s="105">
        <v>24.5</v>
      </c>
      <c r="D130" s="493">
        <v>62.8</v>
      </c>
      <c r="E130" s="493">
        <v>808.4</v>
      </c>
      <c r="F130" s="493">
        <v>2.9</v>
      </c>
      <c r="G130" s="493">
        <v>277.7</v>
      </c>
      <c r="H130" s="493">
        <v>694.2</v>
      </c>
      <c r="I130" s="493">
        <v>52.7</v>
      </c>
      <c r="J130" s="493">
        <v>246.5</v>
      </c>
      <c r="K130" s="492">
        <v>2145.1999999999998</v>
      </c>
      <c r="L130" s="119"/>
      <c r="M130" s="534"/>
    </row>
    <row r="131" spans="1:13" s="109" customFormat="1" ht="12.75" customHeight="1">
      <c r="A131" s="194">
        <f t="shared" si="16"/>
        <v>43770</v>
      </c>
      <c r="B131" s="92">
        <v>2236.6999999999998</v>
      </c>
      <c r="C131" s="105">
        <v>25.8</v>
      </c>
      <c r="D131" s="493">
        <v>84.6</v>
      </c>
      <c r="E131" s="493">
        <v>853.4</v>
      </c>
      <c r="F131" s="493">
        <v>4.2</v>
      </c>
      <c r="G131" s="493">
        <v>281.2</v>
      </c>
      <c r="H131" s="493">
        <v>614.70000000000005</v>
      </c>
      <c r="I131" s="493">
        <v>76.5</v>
      </c>
      <c r="J131" s="493">
        <v>279.5</v>
      </c>
      <c r="K131" s="492">
        <v>2194.1999999999998</v>
      </c>
      <c r="L131" s="119"/>
      <c r="M131" s="534"/>
    </row>
    <row r="132" spans="1:13" ht="12.75" customHeight="1">
      <c r="A132" s="499" t="s">
        <v>45</v>
      </c>
      <c r="B132" s="486"/>
      <c r="C132" s="182"/>
      <c r="D132" s="500"/>
      <c r="E132" s="500"/>
      <c r="F132" s="500"/>
      <c r="G132" s="500"/>
      <c r="H132" s="500"/>
      <c r="I132" s="500"/>
      <c r="J132" s="500"/>
      <c r="K132" s="499"/>
    </row>
    <row r="133" spans="1:13" ht="12.75" customHeight="1">
      <c r="A133" s="43" t="s">
        <v>46</v>
      </c>
      <c r="B133" s="80">
        <f t="shared" ref="B133:K133" si="17">((B17-B16)/B16)</f>
        <v>1.0793817840834117E-4</v>
      </c>
      <c r="C133" s="252">
        <f t="shared" si="17"/>
        <v>-5.5714870954526811E-2</v>
      </c>
      <c r="D133" s="81">
        <f t="shared" si="17"/>
        <v>-2.187596739242589E-2</v>
      </c>
      <c r="E133" s="81">
        <f t="shared" si="17"/>
        <v>-2.3047812604026014E-2</v>
      </c>
      <c r="F133" s="81">
        <f t="shared" si="17"/>
        <v>-4.440497335701598E-2</v>
      </c>
      <c r="G133" s="81">
        <f t="shared" si="17"/>
        <v>4.1774137793496119E-2</v>
      </c>
      <c r="H133" s="81">
        <f t="shared" si="17"/>
        <v>-1.7614143569422487E-2</v>
      </c>
      <c r="I133" s="81">
        <f t="shared" si="17"/>
        <v>0.19879130770219883</v>
      </c>
      <c r="J133" s="81">
        <f t="shared" si="17"/>
        <v>0.23759374501356309</v>
      </c>
      <c r="K133" s="79">
        <f t="shared" si="17"/>
        <v>1.5994698660714363E-2</v>
      </c>
    </row>
    <row r="134" spans="1:13" ht="12.75" customHeight="1">
      <c r="A134" s="122" t="s">
        <v>47</v>
      </c>
      <c r="B134" s="83">
        <f>((SUM(B109:B120)-SUM(B97:B108))/SUM(B97:B108))</f>
        <v>5.1340299863697952E-2</v>
      </c>
      <c r="C134" s="253">
        <f>((SUM(C109:C120)-SUM(C97:C108))/SUM(C97:C108))</f>
        <v>-0.23581560283687927</v>
      </c>
      <c r="D134" s="84">
        <f>((SUM(D109:D120)-SUM(D97:D108))/SUM(D97:D108))</f>
        <v>-0.13311626125263329</v>
      </c>
      <c r="E134" s="84">
        <f>((SUM(E109:E120)-SUM(E97:E108))/SUM(E97:E108))</f>
        <v>1.0161691765000806E-2</v>
      </c>
      <c r="F134" s="84">
        <f t="shared" ref="F134:K134" si="18">((SUM(F109:F120)-SUM(F97:F108))/SUM(F97:F108))</f>
        <v>-0.11965811965811966</v>
      </c>
      <c r="G134" s="84">
        <f t="shared" si="18"/>
        <v>1.9790266200591655E-2</v>
      </c>
      <c r="H134" s="84">
        <f t="shared" si="18"/>
        <v>3.6110444726230095E-2</v>
      </c>
      <c r="I134" s="84">
        <f t="shared" si="18"/>
        <v>0.19669398527573279</v>
      </c>
      <c r="J134" s="84">
        <f t="shared" si="18"/>
        <v>0.23152988325492227</v>
      </c>
      <c r="K134" s="82">
        <f t="shared" si="18"/>
        <v>3.7103078114587143E-2</v>
      </c>
    </row>
    <row r="135" spans="1:13" ht="12.75" customHeight="1">
      <c r="A135" s="118" t="s">
        <v>568</v>
      </c>
    </row>
    <row r="136" spans="1:13">
      <c r="A136" s="118" t="s">
        <v>569</v>
      </c>
    </row>
    <row r="140" spans="1:13">
      <c r="G140" s="409"/>
    </row>
  </sheetData>
  <mergeCells count="16">
    <mergeCell ref="A1:K1"/>
    <mergeCell ref="A2:K2"/>
    <mergeCell ref="A3:K3"/>
    <mergeCell ref="A4:A8"/>
    <mergeCell ref="B4:C4"/>
    <mergeCell ref="D4:K4"/>
    <mergeCell ref="B5:B7"/>
    <mergeCell ref="C5:C7"/>
    <mergeCell ref="D5:D7"/>
    <mergeCell ref="E5:E7"/>
    <mergeCell ref="J5:J7"/>
    <mergeCell ref="K5:K7"/>
    <mergeCell ref="F5:F7"/>
    <mergeCell ref="G5:G7"/>
    <mergeCell ref="H5:H7"/>
    <mergeCell ref="I5:I7"/>
  </mergeCells>
  <printOptions horizontalCentered="1"/>
  <pageMargins left="0.19685039370078741" right="0.19685039370078741" top="0.19685039370078741" bottom="0.39370078740157483" header="0.51181102362204722" footer="0"/>
  <pageSetup paperSize="9" scale="74"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57"/>
  <sheetViews>
    <sheetView zoomScaleNormal="100" zoomScaleSheetLayoutView="115" workbookViewId="0">
      <pane ySplit="18" topLeftCell="A103" activePane="bottomLeft" state="frozen"/>
      <selection pane="bottomLeft" sqref="A1:S1"/>
    </sheetView>
  </sheetViews>
  <sheetFormatPr defaultRowHeight="12.75"/>
  <cols>
    <col min="1" max="1" width="19.7109375" style="91" customWidth="1"/>
    <col min="2" max="10" width="10.140625" style="91" customWidth="1"/>
    <col min="11" max="11" width="10.85546875" style="91" customWidth="1"/>
    <col min="12" max="19" width="10.140625" style="91" customWidth="1"/>
    <col min="20" max="16384" width="9.140625" style="91"/>
  </cols>
  <sheetData>
    <row r="1" spans="1:19" ht="15">
      <c r="A1" s="697" t="s">
        <v>0</v>
      </c>
      <c r="B1" s="697"/>
      <c r="C1" s="697"/>
      <c r="D1" s="697"/>
      <c r="E1" s="697"/>
      <c r="F1" s="697"/>
      <c r="G1" s="697"/>
      <c r="H1" s="697"/>
      <c r="I1" s="697"/>
      <c r="J1" s="697"/>
      <c r="K1" s="698"/>
      <c r="L1" s="698"/>
      <c r="M1" s="698"/>
      <c r="N1" s="698"/>
      <c r="O1" s="698"/>
      <c r="P1" s="698"/>
      <c r="Q1" s="698"/>
      <c r="R1" s="698"/>
      <c r="S1" s="698"/>
    </row>
    <row r="2" spans="1:19" ht="12.75" customHeight="1">
      <c r="A2" s="698"/>
      <c r="B2" s="698"/>
      <c r="C2" s="698"/>
      <c r="D2" s="698"/>
      <c r="E2" s="698"/>
      <c r="F2" s="698"/>
      <c r="G2" s="698"/>
      <c r="H2" s="698"/>
      <c r="I2" s="698"/>
      <c r="J2" s="698"/>
      <c r="K2" s="698"/>
      <c r="L2" s="698"/>
      <c r="M2" s="698"/>
      <c r="N2" s="698"/>
      <c r="O2" s="698"/>
      <c r="P2" s="698"/>
      <c r="Q2" s="698"/>
      <c r="R2" s="698"/>
      <c r="S2" s="698"/>
    </row>
    <row r="3" spans="1:19" ht="15">
      <c r="A3" s="659" t="s">
        <v>567</v>
      </c>
      <c r="B3" s="659"/>
      <c r="C3" s="659"/>
      <c r="D3" s="659"/>
      <c r="E3" s="659"/>
      <c r="F3" s="659"/>
      <c r="G3" s="659"/>
      <c r="H3" s="659"/>
      <c r="I3" s="659"/>
      <c r="J3" s="659"/>
      <c r="K3" s="659"/>
      <c r="L3" s="659"/>
      <c r="M3" s="659"/>
      <c r="N3" s="659"/>
      <c r="O3" s="659"/>
      <c r="P3" s="659"/>
      <c r="Q3" s="659"/>
      <c r="R3" s="659"/>
      <c r="S3" s="659"/>
    </row>
    <row r="4" spans="1:19" ht="12.75" customHeight="1">
      <c r="A4" s="685"/>
      <c r="B4" s="687" t="s">
        <v>65</v>
      </c>
      <c r="C4" s="689"/>
      <c r="D4" s="688"/>
      <c r="E4" s="687" t="s">
        <v>66</v>
      </c>
      <c r="F4" s="689"/>
      <c r="G4" s="689"/>
      <c r="H4" s="689"/>
      <c r="I4" s="688"/>
      <c r="J4" s="700" t="s">
        <v>56</v>
      </c>
      <c r="K4" s="701"/>
      <c r="L4" s="702"/>
      <c r="M4" s="669" t="s">
        <v>55</v>
      </c>
      <c r="N4" s="669" t="s">
        <v>441</v>
      </c>
      <c r="O4" s="344" t="s">
        <v>441</v>
      </c>
      <c r="P4" s="669" t="s">
        <v>60</v>
      </c>
      <c r="Q4" s="669" t="s">
        <v>67</v>
      </c>
      <c r="R4" s="669" t="s">
        <v>63</v>
      </c>
      <c r="S4" s="692" t="s">
        <v>51</v>
      </c>
    </row>
    <row r="5" spans="1:19" ht="12.75" customHeight="1">
      <c r="A5" s="686"/>
      <c r="B5" s="663" t="s">
        <v>435</v>
      </c>
      <c r="C5" s="669" t="s">
        <v>436</v>
      </c>
      <c r="D5" s="651" t="s">
        <v>51</v>
      </c>
      <c r="E5" s="663" t="s">
        <v>438</v>
      </c>
      <c r="F5" s="669" t="s">
        <v>440</v>
      </c>
      <c r="G5" s="669" t="s">
        <v>439</v>
      </c>
      <c r="H5" s="669" t="s">
        <v>68</v>
      </c>
      <c r="I5" s="703" t="s">
        <v>51</v>
      </c>
      <c r="J5" s="663" t="s">
        <v>172</v>
      </c>
      <c r="K5" s="669" t="s">
        <v>170</v>
      </c>
      <c r="L5" s="651" t="s">
        <v>51</v>
      </c>
      <c r="M5" s="670" t="s">
        <v>55</v>
      </c>
      <c r="N5" s="670"/>
      <c r="O5" s="705" t="s">
        <v>717</v>
      </c>
      <c r="P5" s="670"/>
      <c r="Q5" s="670"/>
      <c r="R5" s="670"/>
      <c r="S5" s="693"/>
    </row>
    <row r="6" spans="1:19">
      <c r="A6" s="686"/>
      <c r="B6" s="664"/>
      <c r="C6" s="670"/>
      <c r="D6" s="652"/>
      <c r="E6" s="707"/>
      <c r="F6" s="670"/>
      <c r="G6" s="670"/>
      <c r="H6" s="670"/>
      <c r="I6" s="704"/>
      <c r="J6" s="664"/>
      <c r="K6" s="670"/>
      <c r="L6" s="652"/>
      <c r="M6" s="670"/>
      <c r="N6" s="670"/>
      <c r="O6" s="706"/>
      <c r="P6" s="670"/>
      <c r="Q6" s="670"/>
      <c r="R6" s="670"/>
      <c r="S6" s="693"/>
    </row>
    <row r="7" spans="1:19">
      <c r="A7" s="686"/>
      <c r="B7" s="664"/>
      <c r="C7" s="670"/>
      <c r="D7" s="652"/>
      <c r="E7" s="707"/>
      <c r="F7" s="670"/>
      <c r="G7" s="670"/>
      <c r="H7" s="670"/>
      <c r="I7" s="704"/>
      <c r="J7" s="664"/>
      <c r="K7" s="670"/>
      <c r="L7" s="652"/>
      <c r="M7" s="670"/>
      <c r="N7" s="670"/>
      <c r="O7" s="706"/>
      <c r="P7" s="670"/>
      <c r="Q7" s="670"/>
      <c r="R7" s="670"/>
      <c r="S7" s="693"/>
    </row>
    <row r="8" spans="1:19">
      <c r="A8" s="699"/>
      <c r="B8" s="383" t="s">
        <v>39</v>
      </c>
      <c r="C8" s="384" t="s">
        <v>39</v>
      </c>
      <c r="D8" s="385" t="s">
        <v>39</v>
      </c>
      <c r="E8" s="383" t="s">
        <v>39</v>
      </c>
      <c r="F8" s="384" t="s">
        <v>39</v>
      </c>
      <c r="G8" s="384" t="s">
        <v>39</v>
      </c>
      <c r="H8" s="384" t="s">
        <v>39</v>
      </c>
      <c r="I8" s="385" t="s">
        <v>39</v>
      </c>
      <c r="J8" s="383" t="s">
        <v>39</v>
      </c>
      <c r="K8" s="384" t="s">
        <v>39</v>
      </c>
      <c r="L8" s="385" t="s">
        <v>39</v>
      </c>
      <c r="M8" s="384" t="s">
        <v>39</v>
      </c>
      <c r="N8" s="384" t="s">
        <v>39</v>
      </c>
      <c r="O8" s="383" t="s">
        <v>39</v>
      </c>
      <c r="P8" s="384" t="s">
        <v>39</v>
      </c>
      <c r="Q8" s="384" t="s">
        <v>39</v>
      </c>
      <c r="R8" s="384" t="s">
        <v>39</v>
      </c>
      <c r="S8" s="386" t="s">
        <v>39</v>
      </c>
    </row>
    <row r="9" spans="1:19" ht="12.75" customHeight="1">
      <c r="A9" s="195" t="s">
        <v>41</v>
      </c>
      <c r="B9" s="102">
        <f>SUM(B19:B30)</f>
        <v>2017.3000000000002</v>
      </c>
      <c r="C9" s="102">
        <f>SUM(C19:C30)</f>
        <v>1925.4</v>
      </c>
      <c r="D9" s="102">
        <f t="shared" ref="D9:D14" si="0">SUM(B9:C9)</f>
        <v>3942.7000000000003</v>
      </c>
      <c r="E9" s="100">
        <f>SUM(E19:E30)</f>
        <v>11351.4</v>
      </c>
      <c r="F9" s="102">
        <f>SUM(F19:F30)</f>
        <v>2232.5</v>
      </c>
      <c r="G9" s="102">
        <f>SUM(G19:G30)</f>
        <v>1981.5</v>
      </c>
      <c r="H9" s="102">
        <f>SUM(H19:H30)</f>
        <v>3360.7999999999997</v>
      </c>
      <c r="I9" s="101">
        <f t="shared" ref="I9:I16" si="1">SUM(E9:H9)</f>
        <v>18926.2</v>
      </c>
      <c r="J9" s="100">
        <f t="shared" ref="J9:R9" si="2">SUM(J19:J30)</f>
        <v>2998</v>
      </c>
      <c r="K9" s="102">
        <f t="shared" si="2"/>
        <v>4069.7000000000003</v>
      </c>
      <c r="L9" s="101">
        <f>SUM(J9:K9)</f>
        <v>7067.7000000000007</v>
      </c>
      <c r="M9" s="102">
        <f t="shared" si="2"/>
        <v>78.600000000000009</v>
      </c>
      <c r="N9" s="102">
        <f t="shared" si="2"/>
        <v>19616.3</v>
      </c>
      <c r="O9" s="93" t="s">
        <v>293</v>
      </c>
      <c r="P9" s="102">
        <f t="shared" si="2"/>
        <v>756.99999999999989</v>
      </c>
      <c r="Q9" s="102">
        <f t="shared" si="2"/>
        <v>429</v>
      </c>
      <c r="R9" s="102">
        <f t="shared" si="2"/>
        <v>1040.3</v>
      </c>
      <c r="S9" s="38">
        <f t="shared" ref="S9" si="3">D9+I9+SUM(L9:N9)+SUM(P9:R9)</f>
        <v>51857.8</v>
      </c>
    </row>
    <row r="10" spans="1:19" ht="12.75" customHeight="1">
      <c r="A10" s="196" t="s">
        <v>42</v>
      </c>
      <c r="B10" s="93">
        <f>SUM(B31:B42)</f>
        <v>1842.6000000000001</v>
      </c>
      <c r="C10" s="93">
        <f>SUM(C31:C42)</f>
        <v>1695.1</v>
      </c>
      <c r="D10" s="93">
        <f t="shared" si="0"/>
        <v>3537.7</v>
      </c>
      <c r="E10" s="92">
        <f>SUM(E31:E42)</f>
        <v>11207.499999999998</v>
      </c>
      <c r="F10" s="93">
        <f>SUM(F31:F42)</f>
        <v>2435.5</v>
      </c>
      <c r="G10" s="93">
        <f>SUM(G31:G42)</f>
        <v>2251.1999999999998</v>
      </c>
      <c r="H10" s="93">
        <f>SUM(H31:H42)</f>
        <v>2822.7999999999997</v>
      </c>
      <c r="I10" s="94">
        <f t="shared" si="1"/>
        <v>18716.999999999996</v>
      </c>
      <c r="J10" s="92">
        <f t="shared" ref="J10:R10" si="4">SUM(J31:J42)</f>
        <v>3571.2999999999997</v>
      </c>
      <c r="K10" s="93">
        <f>SUM(K31:K42)</f>
        <v>3764.9000000000005</v>
      </c>
      <c r="L10" s="94">
        <f t="shared" ref="L10:L14" si="5">SUM(J10:K10)</f>
        <v>7336.2000000000007</v>
      </c>
      <c r="M10" s="93">
        <f t="shared" si="4"/>
        <v>84.100000000000009</v>
      </c>
      <c r="N10" s="93">
        <f t="shared" si="4"/>
        <v>22532.400000000001</v>
      </c>
      <c r="O10" s="93" t="s">
        <v>293</v>
      </c>
      <c r="P10" s="93">
        <f t="shared" si="4"/>
        <v>942.10000000000014</v>
      </c>
      <c r="Q10" s="93">
        <f t="shared" si="4"/>
        <v>348</v>
      </c>
      <c r="R10" s="93">
        <f t="shared" si="4"/>
        <v>1030.5999999999999</v>
      </c>
      <c r="S10" s="38">
        <f>D10+I10+SUM(L10:N10)+SUM(P10:R10)</f>
        <v>54528.1</v>
      </c>
    </row>
    <row r="11" spans="1:19" ht="12.75" customHeight="1">
      <c r="A11" s="196" t="s">
        <v>43</v>
      </c>
      <c r="B11" s="93">
        <f>SUM(B43:B54)</f>
        <v>1575</v>
      </c>
      <c r="C11" s="93">
        <f>SUM(C43:C54)</f>
        <v>1576.8</v>
      </c>
      <c r="D11" s="93">
        <f t="shared" si="0"/>
        <v>3151.8</v>
      </c>
      <c r="E11" s="92">
        <f>SUM(E43:E54)</f>
        <v>10897.599999999999</v>
      </c>
      <c r="F11" s="93">
        <f>SUM(F43:F54)</f>
        <v>2465.7000000000003</v>
      </c>
      <c r="G11" s="93">
        <f>SUM(G43:G54)</f>
        <v>2469.9000000000005</v>
      </c>
      <c r="H11" s="93">
        <f>SUM(H43:H54)</f>
        <v>2636.5</v>
      </c>
      <c r="I11" s="94">
        <f t="shared" si="1"/>
        <v>18469.7</v>
      </c>
      <c r="J11" s="92">
        <f t="shared" ref="J11:R11" si="6">SUM(J43:J54)</f>
        <v>3775.7999999999997</v>
      </c>
      <c r="K11" s="93">
        <f>SUM(K43:K54)</f>
        <v>3997.3000000000006</v>
      </c>
      <c r="L11" s="94">
        <f t="shared" si="5"/>
        <v>7773.1</v>
      </c>
      <c r="M11" s="93">
        <f t="shared" si="6"/>
        <v>81.000000000000014</v>
      </c>
      <c r="N11" s="93">
        <f t="shared" si="6"/>
        <v>24642.600000000002</v>
      </c>
      <c r="O11" s="93" t="s">
        <v>293</v>
      </c>
      <c r="P11" s="93">
        <f t="shared" si="6"/>
        <v>716.7</v>
      </c>
      <c r="Q11" s="93">
        <f t="shared" si="6"/>
        <v>341.9</v>
      </c>
      <c r="R11" s="93">
        <f t="shared" si="6"/>
        <v>1032.5</v>
      </c>
      <c r="S11" s="38">
        <f t="shared" ref="S11:S14" si="7">D11+I11+SUM(L11:N11)+SUM(P11:R11)</f>
        <v>56209.3</v>
      </c>
    </row>
    <row r="12" spans="1:19" ht="12.75" customHeight="1">
      <c r="A12" s="196" t="s">
        <v>44</v>
      </c>
      <c r="B12" s="93">
        <f t="shared" ref="B12:R12" si="8">SUM(B55:B66)</f>
        <v>1823.3</v>
      </c>
      <c r="C12" s="93">
        <f t="shared" si="8"/>
        <v>1480.4</v>
      </c>
      <c r="D12" s="93">
        <f t="shared" si="0"/>
        <v>3303.7</v>
      </c>
      <c r="E12" s="92">
        <f t="shared" si="8"/>
        <v>10641.900000000001</v>
      </c>
      <c r="F12" s="93">
        <f t="shared" si="8"/>
        <v>2486.8000000000002</v>
      </c>
      <c r="G12" s="93">
        <f t="shared" si="8"/>
        <v>2546.2999999999997</v>
      </c>
      <c r="H12" s="93">
        <f t="shared" si="8"/>
        <v>2469.1</v>
      </c>
      <c r="I12" s="94">
        <f t="shared" si="1"/>
        <v>18144.099999999999</v>
      </c>
      <c r="J12" s="92">
        <f t="shared" si="8"/>
        <v>3838.3999999999996</v>
      </c>
      <c r="K12" s="93">
        <f>SUM(K55:K66)</f>
        <v>4329.5</v>
      </c>
      <c r="L12" s="94">
        <f t="shared" si="5"/>
        <v>8167.9</v>
      </c>
      <c r="M12" s="93">
        <f t="shared" si="8"/>
        <v>72.699999999999989</v>
      </c>
      <c r="N12" s="93">
        <f t="shared" si="8"/>
        <v>24920.7</v>
      </c>
      <c r="O12" s="93" t="s">
        <v>293</v>
      </c>
      <c r="P12" s="93">
        <f t="shared" si="8"/>
        <v>810.30000000000007</v>
      </c>
      <c r="Q12" s="93">
        <f t="shared" si="8"/>
        <v>335.50000000000006</v>
      </c>
      <c r="R12" s="93">
        <f t="shared" si="8"/>
        <v>865.09999999999991</v>
      </c>
      <c r="S12" s="38">
        <f t="shared" si="7"/>
        <v>56620.000000000007</v>
      </c>
    </row>
    <row r="13" spans="1:19" ht="12.75" customHeight="1">
      <c r="A13" s="196" t="s">
        <v>171</v>
      </c>
      <c r="B13" s="93">
        <f>SUM(B67:B78)</f>
        <v>1469.3999999999999</v>
      </c>
      <c r="C13" s="93">
        <f t="shared" ref="C13:R13" si="9">SUM(C67:C78)</f>
        <v>1140.0999999999999</v>
      </c>
      <c r="D13" s="93">
        <f t="shared" si="0"/>
        <v>2609.5</v>
      </c>
      <c r="E13" s="92">
        <f>SUM(E67:E78)</f>
        <v>10461.4</v>
      </c>
      <c r="F13" s="93">
        <f t="shared" si="9"/>
        <v>2451.6999999999998</v>
      </c>
      <c r="G13" s="93">
        <f t="shared" si="9"/>
        <v>2856.5000000000005</v>
      </c>
      <c r="H13" s="93">
        <f t="shared" si="9"/>
        <v>2340.5999999999995</v>
      </c>
      <c r="I13" s="94">
        <f t="shared" si="1"/>
        <v>18110.199999999997</v>
      </c>
      <c r="J13" s="92">
        <f t="shared" si="9"/>
        <v>3875</v>
      </c>
      <c r="K13" s="93">
        <f>SUM(K67:K78)</f>
        <v>4267.8</v>
      </c>
      <c r="L13" s="94">
        <f t="shared" si="5"/>
        <v>8142.8</v>
      </c>
      <c r="M13" s="93">
        <f t="shared" si="9"/>
        <v>68.199999999999989</v>
      </c>
      <c r="N13" s="93">
        <f t="shared" si="9"/>
        <v>25290.7</v>
      </c>
      <c r="O13" s="93" t="s">
        <v>293</v>
      </c>
      <c r="P13" s="93">
        <f t="shared" si="9"/>
        <v>780.9000000000002</v>
      </c>
      <c r="Q13" s="93">
        <f t="shared" si="9"/>
        <v>324.2</v>
      </c>
      <c r="R13" s="93">
        <f t="shared" si="9"/>
        <v>746.9</v>
      </c>
      <c r="S13" s="38">
        <f t="shared" si="7"/>
        <v>56073.399999999994</v>
      </c>
    </row>
    <row r="14" spans="1:19" ht="12.75" customHeight="1">
      <c r="A14" s="196" t="s">
        <v>214</v>
      </c>
      <c r="B14" s="93">
        <f>SUM(B79:B90)</f>
        <v>1329.4</v>
      </c>
      <c r="C14" s="93">
        <f t="shared" ref="C14:R14" si="10">SUM(C79:C90)</f>
        <v>1364.1</v>
      </c>
      <c r="D14" s="93">
        <f t="shared" si="0"/>
        <v>2693.5</v>
      </c>
      <c r="E14" s="92">
        <f t="shared" si="10"/>
        <v>10481.800000000001</v>
      </c>
      <c r="F14" s="93">
        <f t="shared" si="10"/>
        <v>2435.2000000000007</v>
      </c>
      <c r="G14" s="93">
        <f t="shared" si="10"/>
        <v>3177.2999999999997</v>
      </c>
      <c r="H14" s="93">
        <f t="shared" si="10"/>
        <v>2344.1000000000004</v>
      </c>
      <c r="I14" s="94">
        <f t="shared" si="1"/>
        <v>18438.400000000001</v>
      </c>
      <c r="J14" s="92">
        <f t="shared" si="10"/>
        <v>3941.8999999999996</v>
      </c>
      <c r="K14" s="93">
        <f t="shared" si="10"/>
        <v>4574.5</v>
      </c>
      <c r="L14" s="94">
        <f t="shared" si="5"/>
        <v>8516.4</v>
      </c>
      <c r="M14" s="93">
        <f t="shared" si="10"/>
        <v>67.599999999999994</v>
      </c>
      <c r="N14" s="93">
        <f t="shared" si="10"/>
        <v>25300.600000000002</v>
      </c>
      <c r="O14" s="93" t="s">
        <v>293</v>
      </c>
      <c r="P14" s="93">
        <f t="shared" si="10"/>
        <v>861.7</v>
      </c>
      <c r="Q14" s="93">
        <f t="shared" si="10"/>
        <v>320.09999999999997</v>
      </c>
      <c r="R14" s="93">
        <f t="shared" si="10"/>
        <v>853.2</v>
      </c>
      <c r="S14" s="38">
        <f t="shared" si="7"/>
        <v>57051.500000000007</v>
      </c>
    </row>
    <row r="15" spans="1:19" ht="12.75" customHeight="1">
      <c r="A15" s="196" t="s">
        <v>288</v>
      </c>
      <c r="B15" s="93">
        <f t="shared" ref="B15:R15" si="11">SUM(B91:B102)</f>
        <v>1006.3000000000001</v>
      </c>
      <c r="C15" s="93">
        <f t="shared" si="11"/>
        <v>1348.3</v>
      </c>
      <c r="D15" s="93">
        <f>SUM(B15:C15)</f>
        <v>2354.6</v>
      </c>
      <c r="E15" s="92">
        <f t="shared" si="11"/>
        <v>10612</v>
      </c>
      <c r="F15" s="93">
        <f t="shared" si="11"/>
        <v>2415.4</v>
      </c>
      <c r="G15" s="93">
        <f t="shared" si="11"/>
        <v>3236.4</v>
      </c>
      <c r="H15" s="93">
        <f t="shared" si="11"/>
        <v>2348.2999999999997</v>
      </c>
      <c r="I15" s="94">
        <f t="shared" si="1"/>
        <v>18612.099999999999</v>
      </c>
      <c r="J15" s="92">
        <f t="shared" si="11"/>
        <v>3928.2000000000003</v>
      </c>
      <c r="K15" s="93">
        <f t="shared" si="11"/>
        <v>4997.2999999999993</v>
      </c>
      <c r="L15" s="94">
        <f>SUM(J15:K15)</f>
        <v>8925.5</v>
      </c>
      <c r="M15" s="93">
        <f t="shared" si="11"/>
        <v>69.199999999999989</v>
      </c>
      <c r="N15" s="93">
        <f t="shared" si="11"/>
        <v>26280.499999999996</v>
      </c>
      <c r="O15" s="93" t="s">
        <v>293</v>
      </c>
      <c r="P15" s="93">
        <f t="shared" si="11"/>
        <v>978.6</v>
      </c>
      <c r="Q15" s="93">
        <f t="shared" si="11"/>
        <v>340.5</v>
      </c>
      <c r="R15" s="93">
        <f t="shared" si="11"/>
        <v>777</v>
      </c>
      <c r="S15" s="38">
        <f t="shared" ref="S15:S16" si="12">D15+I15+SUM(L15:N15)+SUM(P15:R15)</f>
        <v>58337.999999999993</v>
      </c>
    </row>
    <row r="16" spans="1:19" ht="12.75" customHeight="1">
      <c r="A16" s="196" t="s">
        <v>635</v>
      </c>
      <c r="B16" s="93">
        <f>SUM(B103:B114)</f>
        <v>779.30000000000007</v>
      </c>
      <c r="C16" s="93">
        <f>SUM(C103:C114)</f>
        <v>1389.4</v>
      </c>
      <c r="D16" s="93">
        <f t="shared" ref="D16" si="13">SUM(B16:C16)</f>
        <v>2168.7000000000003</v>
      </c>
      <c r="E16" s="92">
        <f>SUM(E103:E114)</f>
        <v>10268.1</v>
      </c>
      <c r="F16" s="93">
        <f t="shared" ref="F16:R16" si="14">SUM(F103:F114)</f>
        <v>2297.6999999999998</v>
      </c>
      <c r="G16" s="93">
        <f t="shared" si="14"/>
        <v>3220.5</v>
      </c>
      <c r="H16" s="93">
        <f t="shared" si="14"/>
        <v>2581.1</v>
      </c>
      <c r="I16" s="94">
        <f t="shared" si="1"/>
        <v>18367.399999999998</v>
      </c>
      <c r="J16" s="92">
        <f t="shared" si="14"/>
        <v>3668.7999999999993</v>
      </c>
      <c r="K16" s="93">
        <f t="shared" si="14"/>
        <v>5644.0999999999995</v>
      </c>
      <c r="L16" s="94">
        <f t="shared" ref="L16" si="15">SUM(J16:K16)</f>
        <v>9312.8999999999978</v>
      </c>
      <c r="M16" s="93">
        <f t="shared" si="14"/>
        <v>66.2</v>
      </c>
      <c r="N16" s="93">
        <f t="shared" si="14"/>
        <v>28258.400000000005</v>
      </c>
      <c r="O16" s="93" t="s">
        <v>293</v>
      </c>
      <c r="P16" s="93">
        <f t="shared" si="14"/>
        <v>961.80000000000007</v>
      </c>
      <c r="Q16" s="93">
        <f t="shared" si="14"/>
        <v>332.9</v>
      </c>
      <c r="R16" s="93">
        <f t="shared" si="14"/>
        <v>879.3</v>
      </c>
      <c r="S16" s="38">
        <f t="shared" si="12"/>
        <v>60347.6</v>
      </c>
    </row>
    <row r="17" spans="1:20" ht="12.75" customHeight="1">
      <c r="A17" s="196" t="s">
        <v>705</v>
      </c>
      <c r="B17" s="93">
        <f>SUM(B115:B126)</f>
        <v>608.19999999999993</v>
      </c>
      <c r="C17" s="93">
        <f>SUM(C115:C126)</f>
        <v>1498.3</v>
      </c>
      <c r="D17" s="93">
        <f>SUM(B17:C17)</f>
        <v>2106.5</v>
      </c>
      <c r="E17" s="92">
        <f>SUM(E115:E126)</f>
        <v>9862.1</v>
      </c>
      <c r="F17" s="93">
        <f>SUM(F115:F126)</f>
        <v>2195.4</v>
      </c>
      <c r="G17" s="93">
        <f>SUM(G115:G126)</f>
        <v>3077.9000000000005</v>
      </c>
      <c r="H17" s="93">
        <f>SUM(H115:H126)</f>
        <v>2435</v>
      </c>
      <c r="I17" s="94">
        <f t="shared" ref="I17" si="16">SUM(E17:H17)</f>
        <v>17570.400000000001</v>
      </c>
      <c r="J17" s="92">
        <f>SUM(J115:J126)</f>
        <v>3445.5999999999995</v>
      </c>
      <c r="K17" s="93">
        <f>SUM(K115:K126)</f>
        <v>5988.5999999999995</v>
      </c>
      <c r="L17" s="94">
        <f t="shared" ref="L17" si="17">SUM(J17:K17)</f>
        <v>9434.1999999999989</v>
      </c>
      <c r="M17" s="93">
        <f>SUM(M115:M126)</f>
        <v>66.900000000000006</v>
      </c>
      <c r="N17" s="93">
        <f>SUM(N115:N126)</f>
        <v>29255.1</v>
      </c>
      <c r="O17" s="93">
        <v>6632.8549999999996</v>
      </c>
      <c r="P17" s="93">
        <f>SUM(P115:P126)</f>
        <v>1012.6</v>
      </c>
      <c r="Q17" s="93">
        <f>SUM(Q115:Q126)</f>
        <v>332.6</v>
      </c>
      <c r="R17" s="93">
        <f>SUM(R115:R126)</f>
        <v>865.90000000000009</v>
      </c>
      <c r="S17" s="38">
        <f>D17+I17+SUM(L17:N17)+SUM(P17:R17)</f>
        <v>60644.2</v>
      </c>
    </row>
    <row r="18" spans="1:20" ht="12.75" customHeight="1">
      <c r="A18" s="198"/>
      <c r="B18" s="96"/>
      <c r="C18" s="96"/>
      <c r="D18" s="96"/>
      <c r="E18" s="95"/>
      <c r="F18" s="96"/>
      <c r="G18" s="96"/>
      <c r="H18" s="96"/>
      <c r="I18" s="97"/>
      <c r="J18" s="95"/>
      <c r="K18" s="96"/>
      <c r="L18" s="97"/>
      <c r="M18" s="96"/>
      <c r="N18" s="96"/>
      <c r="O18" s="96"/>
      <c r="P18" s="96"/>
      <c r="Q18" s="96"/>
      <c r="R18" s="96"/>
      <c r="S18" s="98"/>
    </row>
    <row r="19" spans="1:20" ht="12.75" customHeight="1">
      <c r="A19" s="194">
        <v>40360</v>
      </c>
      <c r="B19" s="160">
        <v>193.3</v>
      </c>
      <c r="C19" s="162">
        <v>184.6</v>
      </c>
      <c r="D19" s="162">
        <f>SUM(B19:C19)</f>
        <v>377.9</v>
      </c>
      <c r="E19" s="160">
        <v>1016.7</v>
      </c>
      <c r="F19" s="162">
        <v>174</v>
      </c>
      <c r="G19" s="162">
        <v>156</v>
      </c>
      <c r="H19" s="162">
        <v>275.2</v>
      </c>
      <c r="I19" s="161">
        <v>1622</v>
      </c>
      <c r="J19" s="160">
        <v>237.2</v>
      </c>
      <c r="K19" s="162">
        <v>355.7</v>
      </c>
      <c r="L19" s="161">
        <v>592.79999999999995</v>
      </c>
      <c r="M19" s="162">
        <v>6.8</v>
      </c>
      <c r="N19" s="162">
        <v>1584.1</v>
      </c>
      <c r="O19" s="93" t="s">
        <v>293</v>
      </c>
      <c r="P19" s="162">
        <v>55.8</v>
      </c>
      <c r="Q19" s="162">
        <v>38.6</v>
      </c>
      <c r="R19" s="162">
        <v>80</v>
      </c>
      <c r="S19" s="163">
        <f>D19+I19+L19+SUM(M19:R19)</f>
        <v>4358</v>
      </c>
      <c r="T19" s="279"/>
    </row>
    <row r="20" spans="1:20" ht="12.75" customHeight="1">
      <c r="A20" s="194">
        <v>40391</v>
      </c>
      <c r="B20" s="92">
        <v>196</v>
      </c>
      <c r="C20" s="93">
        <v>183</v>
      </c>
      <c r="D20" s="93">
        <f t="shared" ref="D20:D83" si="18">SUM(B20:C20)</f>
        <v>379</v>
      </c>
      <c r="E20" s="92">
        <v>983.1</v>
      </c>
      <c r="F20" s="93">
        <v>182.9</v>
      </c>
      <c r="G20" s="93">
        <v>162.80000000000001</v>
      </c>
      <c r="H20" s="93">
        <v>300.2</v>
      </c>
      <c r="I20" s="94">
        <v>1629</v>
      </c>
      <c r="J20" s="92">
        <v>233.7</v>
      </c>
      <c r="K20" s="93">
        <v>352.6</v>
      </c>
      <c r="L20" s="94">
        <v>586.29999999999995</v>
      </c>
      <c r="M20" s="93">
        <v>7.2</v>
      </c>
      <c r="N20" s="93">
        <v>1597.6</v>
      </c>
      <c r="O20" s="93" t="s">
        <v>293</v>
      </c>
      <c r="P20" s="93">
        <v>55.1</v>
      </c>
      <c r="Q20" s="93">
        <v>35.4</v>
      </c>
      <c r="R20" s="93">
        <v>72.900000000000006</v>
      </c>
      <c r="S20" s="38">
        <f t="shared" ref="S20:S50" si="19">D20+I20+L20+SUM(M20:R20)</f>
        <v>4362.5</v>
      </c>
      <c r="T20" s="279"/>
    </row>
    <row r="21" spans="1:20" ht="12.75" customHeight="1">
      <c r="A21" s="194">
        <v>40422</v>
      </c>
      <c r="B21" s="92">
        <v>180.5</v>
      </c>
      <c r="C21" s="93">
        <v>168.4</v>
      </c>
      <c r="D21" s="93">
        <f t="shared" si="18"/>
        <v>348.9</v>
      </c>
      <c r="E21" s="92">
        <v>891.4</v>
      </c>
      <c r="F21" s="93">
        <v>173.7</v>
      </c>
      <c r="G21" s="93">
        <v>158.4</v>
      </c>
      <c r="H21" s="93">
        <v>285.5</v>
      </c>
      <c r="I21" s="94">
        <v>1508.9</v>
      </c>
      <c r="J21" s="92">
        <v>237.2</v>
      </c>
      <c r="K21" s="93">
        <v>350.1</v>
      </c>
      <c r="L21" s="94">
        <v>587.29999999999995</v>
      </c>
      <c r="M21" s="93">
        <v>7</v>
      </c>
      <c r="N21" s="93">
        <v>1572.6</v>
      </c>
      <c r="O21" s="93" t="s">
        <v>293</v>
      </c>
      <c r="P21" s="93">
        <v>60.6</v>
      </c>
      <c r="Q21" s="93">
        <v>36.4</v>
      </c>
      <c r="R21" s="93">
        <v>81.400000000000006</v>
      </c>
      <c r="S21" s="38">
        <f t="shared" si="19"/>
        <v>4203.1000000000004</v>
      </c>
      <c r="T21" s="279"/>
    </row>
    <row r="22" spans="1:20" ht="12.75" customHeight="1">
      <c r="A22" s="194">
        <v>40452</v>
      </c>
      <c r="B22" s="92">
        <v>169.8</v>
      </c>
      <c r="C22" s="93">
        <v>154.80000000000001</v>
      </c>
      <c r="D22" s="93">
        <f t="shared" si="18"/>
        <v>324.60000000000002</v>
      </c>
      <c r="E22" s="92">
        <v>1009</v>
      </c>
      <c r="F22" s="93">
        <v>187.5</v>
      </c>
      <c r="G22" s="93">
        <v>162.80000000000001</v>
      </c>
      <c r="H22" s="93">
        <v>286.8</v>
      </c>
      <c r="I22" s="94">
        <v>1646.1</v>
      </c>
      <c r="J22" s="92">
        <v>237.8</v>
      </c>
      <c r="K22" s="93">
        <v>348.4</v>
      </c>
      <c r="L22" s="94">
        <v>586.1</v>
      </c>
      <c r="M22" s="93">
        <v>7</v>
      </c>
      <c r="N22" s="93">
        <v>1650</v>
      </c>
      <c r="O22" s="93" t="s">
        <v>293</v>
      </c>
      <c r="P22" s="93">
        <v>61.9</v>
      </c>
      <c r="Q22" s="93">
        <v>33.799999999999997</v>
      </c>
      <c r="R22" s="93">
        <v>89.5</v>
      </c>
      <c r="S22" s="38">
        <f t="shared" si="19"/>
        <v>4399</v>
      </c>
      <c r="T22" s="279"/>
    </row>
    <row r="23" spans="1:20" ht="12.75" customHeight="1">
      <c r="A23" s="194">
        <v>40483</v>
      </c>
      <c r="B23" s="92">
        <v>168.7</v>
      </c>
      <c r="C23" s="93">
        <v>139.30000000000001</v>
      </c>
      <c r="D23" s="93">
        <f t="shared" si="18"/>
        <v>308</v>
      </c>
      <c r="E23" s="92">
        <v>986.8</v>
      </c>
      <c r="F23" s="93">
        <v>190</v>
      </c>
      <c r="G23" s="93">
        <v>178.8</v>
      </c>
      <c r="H23" s="93">
        <v>292.60000000000002</v>
      </c>
      <c r="I23" s="94">
        <v>1648.2</v>
      </c>
      <c r="J23" s="92">
        <v>241.7</v>
      </c>
      <c r="K23" s="93">
        <v>349.7</v>
      </c>
      <c r="L23" s="94">
        <v>591.5</v>
      </c>
      <c r="M23" s="93">
        <v>6.5</v>
      </c>
      <c r="N23" s="93">
        <v>1739</v>
      </c>
      <c r="O23" s="93" t="s">
        <v>293</v>
      </c>
      <c r="P23" s="93">
        <v>49.9</v>
      </c>
      <c r="Q23" s="93">
        <v>39.200000000000003</v>
      </c>
      <c r="R23" s="93">
        <v>104.1</v>
      </c>
      <c r="S23" s="38">
        <f t="shared" si="19"/>
        <v>4486.3999999999996</v>
      </c>
      <c r="T23" s="279"/>
    </row>
    <row r="24" spans="1:20" ht="12.75" customHeight="1">
      <c r="A24" s="194">
        <v>40513</v>
      </c>
      <c r="B24" s="92">
        <v>173.7</v>
      </c>
      <c r="C24" s="93">
        <v>137.5</v>
      </c>
      <c r="D24" s="93">
        <f t="shared" si="18"/>
        <v>311.2</v>
      </c>
      <c r="E24" s="92">
        <v>1004</v>
      </c>
      <c r="F24" s="93">
        <v>214</v>
      </c>
      <c r="G24" s="93">
        <v>190.2</v>
      </c>
      <c r="H24" s="93">
        <v>335.1</v>
      </c>
      <c r="I24" s="94">
        <v>1743.3</v>
      </c>
      <c r="J24" s="92">
        <v>239.3</v>
      </c>
      <c r="K24" s="93">
        <v>359.9</v>
      </c>
      <c r="L24" s="94">
        <v>599.1</v>
      </c>
      <c r="M24" s="93">
        <v>5.6</v>
      </c>
      <c r="N24" s="93">
        <v>1572.1</v>
      </c>
      <c r="O24" s="93" t="s">
        <v>293</v>
      </c>
      <c r="P24" s="93">
        <v>64.7</v>
      </c>
      <c r="Q24" s="93">
        <v>33.700000000000003</v>
      </c>
      <c r="R24" s="93">
        <v>70.900000000000006</v>
      </c>
      <c r="S24" s="38">
        <f t="shared" si="19"/>
        <v>4400.6000000000004</v>
      </c>
      <c r="T24" s="279"/>
    </row>
    <row r="25" spans="1:20" ht="12.75" customHeight="1">
      <c r="A25" s="194">
        <v>40544</v>
      </c>
      <c r="B25" s="92">
        <v>143.9</v>
      </c>
      <c r="C25" s="93">
        <v>145.4</v>
      </c>
      <c r="D25" s="93">
        <f t="shared" si="18"/>
        <v>289.3</v>
      </c>
      <c r="E25" s="92">
        <v>845.5</v>
      </c>
      <c r="F25" s="93">
        <v>179.9</v>
      </c>
      <c r="G25" s="93">
        <v>157.30000000000001</v>
      </c>
      <c r="H25" s="93">
        <v>267.5</v>
      </c>
      <c r="I25" s="94">
        <v>1450.2</v>
      </c>
      <c r="J25" s="92">
        <v>231.7</v>
      </c>
      <c r="K25" s="93">
        <v>370.8</v>
      </c>
      <c r="L25" s="94">
        <v>602.5</v>
      </c>
      <c r="M25" s="93">
        <v>5.5</v>
      </c>
      <c r="N25" s="93">
        <v>1452.9</v>
      </c>
      <c r="O25" s="93" t="s">
        <v>293</v>
      </c>
      <c r="P25" s="93">
        <v>63.5</v>
      </c>
      <c r="Q25" s="93">
        <v>29.6</v>
      </c>
      <c r="R25" s="93">
        <v>76</v>
      </c>
      <c r="S25" s="38">
        <f t="shared" si="19"/>
        <v>3969.5</v>
      </c>
      <c r="T25" s="279"/>
    </row>
    <row r="26" spans="1:20" ht="12.75" customHeight="1">
      <c r="A26" s="194">
        <v>40575</v>
      </c>
      <c r="B26" s="92">
        <v>155.69999999999999</v>
      </c>
      <c r="C26" s="93">
        <v>122.3</v>
      </c>
      <c r="D26" s="93">
        <f t="shared" si="18"/>
        <v>278</v>
      </c>
      <c r="E26" s="92">
        <v>934.9</v>
      </c>
      <c r="F26" s="93">
        <v>189</v>
      </c>
      <c r="G26" s="93">
        <v>157.5</v>
      </c>
      <c r="H26" s="93">
        <v>267.7</v>
      </c>
      <c r="I26" s="94">
        <v>1549.1</v>
      </c>
      <c r="J26" s="92">
        <v>217.2</v>
      </c>
      <c r="K26" s="93">
        <v>328.1</v>
      </c>
      <c r="L26" s="94">
        <v>545.29999999999995</v>
      </c>
      <c r="M26" s="93">
        <v>5.9</v>
      </c>
      <c r="N26" s="93">
        <v>1544.4</v>
      </c>
      <c r="O26" s="93" t="s">
        <v>293</v>
      </c>
      <c r="P26" s="93">
        <v>77.5</v>
      </c>
      <c r="Q26" s="93">
        <v>33.9</v>
      </c>
      <c r="R26" s="93">
        <v>103.7</v>
      </c>
      <c r="S26" s="38">
        <f t="shared" si="19"/>
        <v>4137.8</v>
      </c>
      <c r="T26" s="279"/>
    </row>
    <row r="27" spans="1:20" ht="12.75" customHeight="1">
      <c r="A27" s="194">
        <v>40603</v>
      </c>
      <c r="B27" s="92">
        <v>158.19999999999999</v>
      </c>
      <c r="C27" s="93">
        <v>152.9</v>
      </c>
      <c r="D27" s="93">
        <f t="shared" si="18"/>
        <v>311.10000000000002</v>
      </c>
      <c r="E27" s="92">
        <v>963.8</v>
      </c>
      <c r="F27" s="93">
        <v>192.3</v>
      </c>
      <c r="G27" s="93">
        <v>167.9</v>
      </c>
      <c r="H27" s="93">
        <v>287.2</v>
      </c>
      <c r="I27" s="94">
        <v>1611.2</v>
      </c>
      <c r="J27" s="92">
        <v>250.9</v>
      </c>
      <c r="K27" s="93">
        <v>357.3</v>
      </c>
      <c r="L27" s="94">
        <v>608.20000000000005</v>
      </c>
      <c r="M27" s="93">
        <v>6.9</v>
      </c>
      <c r="N27" s="93">
        <v>1706.8</v>
      </c>
      <c r="O27" s="93" t="s">
        <v>293</v>
      </c>
      <c r="P27" s="93">
        <v>66.8</v>
      </c>
      <c r="Q27" s="93">
        <v>40.6</v>
      </c>
      <c r="R27" s="93">
        <v>95.1</v>
      </c>
      <c r="S27" s="38">
        <f t="shared" si="19"/>
        <v>4446.7</v>
      </c>
      <c r="T27" s="279"/>
    </row>
    <row r="28" spans="1:20" ht="12.75" customHeight="1">
      <c r="A28" s="194">
        <v>40634</v>
      </c>
      <c r="B28" s="92">
        <v>160.69999999999999</v>
      </c>
      <c r="C28" s="93">
        <v>157.4</v>
      </c>
      <c r="D28" s="93">
        <f t="shared" si="18"/>
        <v>318.10000000000002</v>
      </c>
      <c r="E28" s="92">
        <v>903.7</v>
      </c>
      <c r="F28" s="93">
        <v>183</v>
      </c>
      <c r="G28" s="93">
        <v>161.5</v>
      </c>
      <c r="H28" s="93">
        <v>252.6</v>
      </c>
      <c r="I28" s="94">
        <v>1500.8</v>
      </c>
      <c r="J28" s="92">
        <v>292.10000000000002</v>
      </c>
      <c r="K28" s="93">
        <v>298.60000000000002</v>
      </c>
      <c r="L28" s="94">
        <v>590.70000000000005</v>
      </c>
      <c r="M28" s="93">
        <v>6.1</v>
      </c>
      <c r="N28" s="93">
        <v>1588.4</v>
      </c>
      <c r="O28" s="93" t="s">
        <v>293</v>
      </c>
      <c r="P28" s="93">
        <v>65</v>
      </c>
      <c r="Q28" s="93">
        <v>34.5</v>
      </c>
      <c r="R28" s="93">
        <v>75.099999999999994</v>
      </c>
      <c r="S28" s="38">
        <f t="shared" si="19"/>
        <v>4178.7000000000007</v>
      </c>
      <c r="T28" s="279"/>
    </row>
    <row r="29" spans="1:20" ht="12.75" customHeight="1">
      <c r="A29" s="194">
        <v>40664</v>
      </c>
      <c r="B29" s="92">
        <v>163</v>
      </c>
      <c r="C29" s="93">
        <v>183.7</v>
      </c>
      <c r="D29" s="93">
        <f t="shared" si="18"/>
        <v>346.7</v>
      </c>
      <c r="E29" s="92">
        <v>925.6</v>
      </c>
      <c r="F29" s="93">
        <v>186.3</v>
      </c>
      <c r="G29" s="93">
        <v>165</v>
      </c>
      <c r="H29" s="93">
        <v>261.3</v>
      </c>
      <c r="I29" s="94">
        <v>1538.2</v>
      </c>
      <c r="J29" s="92">
        <v>297.89999999999998</v>
      </c>
      <c r="K29" s="93">
        <v>297.10000000000002</v>
      </c>
      <c r="L29" s="94">
        <v>595</v>
      </c>
      <c r="M29" s="93">
        <v>7.2</v>
      </c>
      <c r="N29" s="93">
        <v>1826.9</v>
      </c>
      <c r="O29" s="93" t="s">
        <v>293</v>
      </c>
      <c r="P29" s="93">
        <v>57.8</v>
      </c>
      <c r="Q29" s="93">
        <v>43.5</v>
      </c>
      <c r="R29" s="93">
        <v>106.3</v>
      </c>
      <c r="S29" s="38">
        <f t="shared" si="19"/>
        <v>4521.6000000000004</v>
      </c>
      <c r="T29" s="279"/>
    </row>
    <row r="30" spans="1:20" ht="12.75" customHeight="1">
      <c r="A30" s="194">
        <v>40695</v>
      </c>
      <c r="B30" s="92">
        <v>153.80000000000001</v>
      </c>
      <c r="C30" s="93">
        <v>196.1</v>
      </c>
      <c r="D30" s="93">
        <f t="shared" si="18"/>
        <v>349.9</v>
      </c>
      <c r="E30" s="92">
        <v>886.9</v>
      </c>
      <c r="F30" s="93">
        <v>179.9</v>
      </c>
      <c r="G30" s="93">
        <v>163.30000000000001</v>
      </c>
      <c r="H30" s="93">
        <v>249.1</v>
      </c>
      <c r="I30" s="94">
        <v>1479.2</v>
      </c>
      <c r="J30" s="92">
        <v>281.3</v>
      </c>
      <c r="K30" s="93">
        <v>301.39999999999998</v>
      </c>
      <c r="L30" s="94">
        <v>582.79999999999995</v>
      </c>
      <c r="M30" s="93">
        <v>6.9</v>
      </c>
      <c r="N30" s="93">
        <v>1781.5</v>
      </c>
      <c r="O30" s="93" t="s">
        <v>293</v>
      </c>
      <c r="P30" s="93">
        <v>78.400000000000006</v>
      </c>
      <c r="Q30" s="93">
        <v>29.8</v>
      </c>
      <c r="R30" s="93">
        <v>85.3</v>
      </c>
      <c r="S30" s="38">
        <f t="shared" si="19"/>
        <v>4393.7999999999993</v>
      </c>
      <c r="T30" s="279"/>
    </row>
    <row r="31" spans="1:20" ht="12.75" customHeight="1">
      <c r="A31" s="194">
        <v>40725</v>
      </c>
      <c r="B31" s="92">
        <v>161.9</v>
      </c>
      <c r="C31" s="93">
        <v>183.1</v>
      </c>
      <c r="D31" s="93">
        <f t="shared" si="18"/>
        <v>345</v>
      </c>
      <c r="E31" s="92">
        <v>955.3</v>
      </c>
      <c r="F31" s="93">
        <v>194.2</v>
      </c>
      <c r="G31" s="93">
        <v>171.7</v>
      </c>
      <c r="H31" s="93">
        <v>261.2</v>
      </c>
      <c r="I31" s="94">
        <v>1582.4</v>
      </c>
      <c r="J31" s="92">
        <v>306.8</v>
      </c>
      <c r="K31" s="93">
        <v>313.60000000000002</v>
      </c>
      <c r="L31" s="94">
        <v>620.4</v>
      </c>
      <c r="M31" s="93">
        <v>6.9</v>
      </c>
      <c r="N31" s="93">
        <v>1709.9</v>
      </c>
      <c r="O31" s="93" t="s">
        <v>293</v>
      </c>
      <c r="P31" s="93">
        <v>76.400000000000006</v>
      </c>
      <c r="Q31" s="93">
        <v>28.7</v>
      </c>
      <c r="R31" s="93">
        <v>80</v>
      </c>
      <c r="S31" s="38">
        <f t="shared" si="19"/>
        <v>4449.7000000000007</v>
      </c>
      <c r="T31" s="279"/>
    </row>
    <row r="32" spans="1:20" ht="12.75" customHeight="1">
      <c r="A32" s="194">
        <v>40756</v>
      </c>
      <c r="B32" s="92">
        <v>168.8</v>
      </c>
      <c r="C32" s="93">
        <v>155</v>
      </c>
      <c r="D32" s="93">
        <f t="shared" si="18"/>
        <v>323.8</v>
      </c>
      <c r="E32" s="92">
        <v>981.1</v>
      </c>
      <c r="F32" s="93">
        <v>203.6</v>
      </c>
      <c r="G32" s="93">
        <v>187.5</v>
      </c>
      <c r="H32" s="93">
        <v>266.89999999999998</v>
      </c>
      <c r="I32" s="94">
        <v>1639</v>
      </c>
      <c r="J32" s="92">
        <v>308.3</v>
      </c>
      <c r="K32" s="93">
        <v>314.3</v>
      </c>
      <c r="L32" s="94">
        <v>622.6</v>
      </c>
      <c r="M32" s="93">
        <v>7</v>
      </c>
      <c r="N32" s="93">
        <v>1766.7</v>
      </c>
      <c r="O32" s="93" t="s">
        <v>293</v>
      </c>
      <c r="P32" s="93">
        <v>73.400000000000006</v>
      </c>
      <c r="Q32" s="93">
        <v>30.2</v>
      </c>
      <c r="R32" s="93">
        <v>65.2</v>
      </c>
      <c r="S32" s="38">
        <f t="shared" si="19"/>
        <v>4527.9000000000005</v>
      </c>
      <c r="T32" s="279"/>
    </row>
    <row r="33" spans="1:20" ht="12.75" customHeight="1">
      <c r="A33" s="194">
        <v>40787</v>
      </c>
      <c r="B33" s="92">
        <v>155.9</v>
      </c>
      <c r="C33" s="93">
        <v>143.9</v>
      </c>
      <c r="D33" s="93">
        <f t="shared" si="18"/>
        <v>299.8</v>
      </c>
      <c r="E33" s="92">
        <v>883.4</v>
      </c>
      <c r="F33" s="93">
        <v>193.3</v>
      </c>
      <c r="G33" s="93">
        <v>176.6</v>
      </c>
      <c r="H33" s="93">
        <v>242</v>
      </c>
      <c r="I33" s="94">
        <v>1495.3</v>
      </c>
      <c r="J33" s="92">
        <v>294.60000000000002</v>
      </c>
      <c r="K33" s="93">
        <v>307.2</v>
      </c>
      <c r="L33" s="94">
        <v>601.79999999999995</v>
      </c>
      <c r="M33" s="93">
        <v>7.1</v>
      </c>
      <c r="N33" s="93">
        <v>1787.8</v>
      </c>
      <c r="O33" s="93" t="s">
        <v>293</v>
      </c>
      <c r="P33" s="93">
        <v>73</v>
      </c>
      <c r="Q33" s="93">
        <v>29.1</v>
      </c>
      <c r="R33" s="93">
        <v>73.8</v>
      </c>
      <c r="S33" s="38">
        <f t="shared" si="19"/>
        <v>4367.6999999999989</v>
      </c>
      <c r="T33" s="279"/>
    </row>
    <row r="34" spans="1:20" ht="12.75" customHeight="1">
      <c r="A34" s="194">
        <v>40817</v>
      </c>
      <c r="B34" s="92">
        <v>151.5</v>
      </c>
      <c r="C34" s="93">
        <v>124.1</v>
      </c>
      <c r="D34" s="93">
        <f t="shared" si="18"/>
        <v>275.60000000000002</v>
      </c>
      <c r="E34" s="92">
        <v>919</v>
      </c>
      <c r="F34" s="93">
        <v>195.9</v>
      </c>
      <c r="G34" s="93">
        <v>178.9</v>
      </c>
      <c r="H34" s="93">
        <v>234.9</v>
      </c>
      <c r="I34" s="94">
        <v>1528.8</v>
      </c>
      <c r="J34" s="92">
        <v>299.89999999999998</v>
      </c>
      <c r="K34" s="93">
        <v>312.5</v>
      </c>
      <c r="L34" s="94">
        <v>612.4</v>
      </c>
      <c r="M34" s="93">
        <v>7.1</v>
      </c>
      <c r="N34" s="93">
        <v>1765.1</v>
      </c>
      <c r="O34" s="93" t="s">
        <v>293</v>
      </c>
      <c r="P34" s="93">
        <v>72.7</v>
      </c>
      <c r="Q34" s="93">
        <v>27.7</v>
      </c>
      <c r="R34" s="93">
        <v>84.8</v>
      </c>
      <c r="S34" s="38">
        <f t="shared" si="19"/>
        <v>4374.2</v>
      </c>
      <c r="T34" s="279"/>
    </row>
    <row r="35" spans="1:20" ht="12.75" customHeight="1">
      <c r="A35" s="194">
        <v>40848</v>
      </c>
      <c r="B35" s="92">
        <v>157.80000000000001</v>
      </c>
      <c r="C35" s="93">
        <v>137</v>
      </c>
      <c r="D35" s="93">
        <f t="shared" si="18"/>
        <v>294.8</v>
      </c>
      <c r="E35" s="92">
        <v>984</v>
      </c>
      <c r="F35" s="93">
        <v>212.4</v>
      </c>
      <c r="G35" s="93">
        <v>192.2</v>
      </c>
      <c r="H35" s="93">
        <v>248</v>
      </c>
      <c r="I35" s="94">
        <v>1636.6</v>
      </c>
      <c r="J35" s="92">
        <v>301.2</v>
      </c>
      <c r="K35" s="93">
        <v>308.10000000000002</v>
      </c>
      <c r="L35" s="94">
        <v>609.4</v>
      </c>
      <c r="M35" s="93">
        <v>7.7</v>
      </c>
      <c r="N35" s="93">
        <v>1882.6</v>
      </c>
      <c r="O35" s="93" t="s">
        <v>293</v>
      </c>
      <c r="P35" s="93">
        <v>89.8</v>
      </c>
      <c r="Q35" s="93">
        <v>31.4</v>
      </c>
      <c r="R35" s="93">
        <v>109.4</v>
      </c>
      <c r="S35" s="38">
        <f t="shared" si="19"/>
        <v>4661.7</v>
      </c>
      <c r="T35" s="279"/>
    </row>
    <row r="36" spans="1:20" ht="12.75" customHeight="1">
      <c r="A36" s="194">
        <v>40878</v>
      </c>
      <c r="B36" s="92">
        <v>153.5</v>
      </c>
      <c r="C36" s="93">
        <v>119.5</v>
      </c>
      <c r="D36" s="93">
        <f t="shared" si="18"/>
        <v>273</v>
      </c>
      <c r="E36" s="92">
        <v>1001</v>
      </c>
      <c r="F36" s="93">
        <v>221.5</v>
      </c>
      <c r="G36" s="93">
        <v>203.1</v>
      </c>
      <c r="H36" s="93">
        <v>238.6</v>
      </c>
      <c r="I36" s="94">
        <v>1664.3</v>
      </c>
      <c r="J36" s="92">
        <v>288.3</v>
      </c>
      <c r="K36" s="93">
        <v>341.8</v>
      </c>
      <c r="L36" s="94">
        <v>630.1</v>
      </c>
      <c r="M36" s="93">
        <v>6.6</v>
      </c>
      <c r="N36" s="93">
        <v>1729.4</v>
      </c>
      <c r="O36" s="93" t="s">
        <v>293</v>
      </c>
      <c r="P36" s="93">
        <v>82.9</v>
      </c>
      <c r="Q36" s="93">
        <v>28.2</v>
      </c>
      <c r="R36" s="93">
        <v>79.2</v>
      </c>
      <c r="S36" s="38">
        <f t="shared" si="19"/>
        <v>4493.7000000000007</v>
      </c>
      <c r="T36" s="279"/>
    </row>
    <row r="37" spans="1:20" ht="12.75" customHeight="1">
      <c r="A37" s="194">
        <v>40909</v>
      </c>
      <c r="B37" s="92">
        <v>144.4</v>
      </c>
      <c r="C37" s="93">
        <v>115.2</v>
      </c>
      <c r="D37" s="93">
        <f t="shared" si="18"/>
        <v>259.60000000000002</v>
      </c>
      <c r="E37" s="92">
        <v>884.9</v>
      </c>
      <c r="F37" s="93">
        <v>198.9</v>
      </c>
      <c r="G37" s="93">
        <v>189.3</v>
      </c>
      <c r="H37" s="93">
        <v>207.1</v>
      </c>
      <c r="I37" s="94">
        <v>1480.2</v>
      </c>
      <c r="J37" s="92">
        <v>295.60000000000002</v>
      </c>
      <c r="K37" s="93">
        <v>333.6</v>
      </c>
      <c r="L37" s="94">
        <v>629.20000000000005</v>
      </c>
      <c r="M37" s="93">
        <v>6.1</v>
      </c>
      <c r="N37" s="93">
        <v>1800.2</v>
      </c>
      <c r="O37" s="93" t="s">
        <v>293</v>
      </c>
      <c r="P37" s="93">
        <v>81.2</v>
      </c>
      <c r="Q37" s="93">
        <v>25.9</v>
      </c>
      <c r="R37" s="93">
        <v>75.599999999999994</v>
      </c>
      <c r="S37" s="38">
        <f t="shared" si="19"/>
        <v>4358</v>
      </c>
      <c r="T37" s="279"/>
    </row>
    <row r="38" spans="1:20" ht="12.75" customHeight="1">
      <c r="A38" s="194">
        <v>40940</v>
      </c>
      <c r="B38" s="92">
        <v>157.30000000000001</v>
      </c>
      <c r="C38" s="93">
        <v>116.3</v>
      </c>
      <c r="D38" s="93">
        <f t="shared" si="18"/>
        <v>273.60000000000002</v>
      </c>
      <c r="E38" s="92">
        <v>942.8</v>
      </c>
      <c r="F38" s="93">
        <v>211.8</v>
      </c>
      <c r="G38" s="93">
        <v>192.2</v>
      </c>
      <c r="H38" s="93">
        <v>225.8</v>
      </c>
      <c r="I38" s="94">
        <v>1572.6</v>
      </c>
      <c r="J38" s="92">
        <v>284</v>
      </c>
      <c r="K38" s="93">
        <v>296.5</v>
      </c>
      <c r="L38" s="94">
        <v>580.6</v>
      </c>
      <c r="M38" s="93">
        <v>7.2</v>
      </c>
      <c r="N38" s="93">
        <v>1925.8</v>
      </c>
      <c r="O38" s="93" t="s">
        <v>293</v>
      </c>
      <c r="P38" s="93">
        <v>102.9</v>
      </c>
      <c r="Q38" s="93">
        <v>28.4</v>
      </c>
      <c r="R38" s="93">
        <v>101.9</v>
      </c>
      <c r="S38" s="38">
        <f t="shared" si="19"/>
        <v>4593</v>
      </c>
      <c r="T38" s="279"/>
    </row>
    <row r="39" spans="1:20" ht="12.75" customHeight="1">
      <c r="A39" s="194">
        <v>40969</v>
      </c>
      <c r="B39" s="92">
        <v>152.1</v>
      </c>
      <c r="C39" s="93">
        <v>140.6</v>
      </c>
      <c r="D39" s="93">
        <f t="shared" si="18"/>
        <v>292.7</v>
      </c>
      <c r="E39" s="92">
        <v>945.9</v>
      </c>
      <c r="F39" s="93">
        <v>210</v>
      </c>
      <c r="G39" s="93">
        <v>198.2</v>
      </c>
      <c r="H39" s="93">
        <v>232.4</v>
      </c>
      <c r="I39" s="94">
        <v>1586.4</v>
      </c>
      <c r="J39" s="92">
        <v>296.7</v>
      </c>
      <c r="K39" s="93">
        <v>305.89999999999998</v>
      </c>
      <c r="L39" s="94">
        <v>602.6</v>
      </c>
      <c r="M39" s="93">
        <v>6.8</v>
      </c>
      <c r="N39" s="93">
        <v>2015.8</v>
      </c>
      <c r="O39" s="93" t="s">
        <v>293</v>
      </c>
      <c r="P39" s="93">
        <v>91.4</v>
      </c>
      <c r="Q39" s="93">
        <v>29.5</v>
      </c>
      <c r="R39" s="93">
        <v>100.3</v>
      </c>
      <c r="S39" s="38">
        <f t="shared" si="19"/>
        <v>4725.5</v>
      </c>
      <c r="T39" s="279"/>
    </row>
    <row r="40" spans="1:20" ht="12.75" customHeight="1">
      <c r="A40" s="194">
        <v>41000</v>
      </c>
      <c r="B40" s="92">
        <v>142.19999999999999</v>
      </c>
      <c r="C40" s="93">
        <v>115</v>
      </c>
      <c r="D40" s="93">
        <f t="shared" si="18"/>
        <v>257.2</v>
      </c>
      <c r="E40" s="92">
        <v>872.5</v>
      </c>
      <c r="F40" s="93">
        <v>194.3</v>
      </c>
      <c r="G40" s="93">
        <v>179.4</v>
      </c>
      <c r="H40" s="93">
        <v>211.8</v>
      </c>
      <c r="I40" s="94">
        <v>1458</v>
      </c>
      <c r="J40" s="92">
        <v>294</v>
      </c>
      <c r="K40" s="93">
        <v>313.60000000000002</v>
      </c>
      <c r="L40" s="94">
        <v>607.6</v>
      </c>
      <c r="M40" s="93">
        <v>6.8</v>
      </c>
      <c r="N40" s="93">
        <v>1931.2</v>
      </c>
      <c r="O40" s="93" t="s">
        <v>293</v>
      </c>
      <c r="P40" s="93">
        <v>81.099999999999994</v>
      </c>
      <c r="Q40" s="93">
        <v>28.2</v>
      </c>
      <c r="R40" s="93">
        <v>86</v>
      </c>
      <c r="S40" s="38">
        <f t="shared" si="19"/>
        <v>4456.1000000000004</v>
      </c>
      <c r="T40" s="279"/>
    </row>
    <row r="41" spans="1:20" ht="12.75" customHeight="1">
      <c r="A41" s="194">
        <v>41030</v>
      </c>
      <c r="B41" s="92">
        <v>155.69999999999999</v>
      </c>
      <c r="C41" s="93">
        <v>152.30000000000001</v>
      </c>
      <c r="D41" s="93">
        <f t="shared" si="18"/>
        <v>308</v>
      </c>
      <c r="E41" s="92">
        <v>957.3</v>
      </c>
      <c r="F41" s="93">
        <v>207.8</v>
      </c>
      <c r="G41" s="93">
        <v>195.1</v>
      </c>
      <c r="H41" s="93">
        <v>237.5</v>
      </c>
      <c r="I41" s="94">
        <v>1597.7</v>
      </c>
      <c r="J41" s="92">
        <v>301.60000000000002</v>
      </c>
      <c r="K41" s="93">
        <v>307.8</v>
      </c>
      <c r="L41" s="94">
        <v>609.4</v>
      </c>
      <c r="M41" s="93">
        <v>7.6</v>
      </c>
      <c r="N41" s="93">
        <v>2232.6999999999998</v>
      </c>
      <c r="O41" s="93" t="s">
        <v>293</v>
      </c>
      <c r="P41" s="93">
        <v>63.6</v>
      </c>
      <c r="Q41" s="93">
        <v>32.200000000000003</v>
      </c>
      <c r="R41" s="93">
        <v>94.1</v>
      </c>
      <c r="S41" s="38">
        <f t="shared" si="19"/>
        <v>4945.2999999999993</v>
      </c>
      <c r="T41" s="279"/>
    </row>
    <row r="42" spans="1:20" ht="12.75" customHeight="1">
      <c r="A42" s="194">
        <v>41061</v>
      </c>
      <c r="B42" s="92">
        <v>141.5</v>
      </c>
      <c r="C42" s="93">
        <v>193.1</v>
      </c>
      <c r="D42" s="93">
        <f t="shared" si="18"/>
        <v>334.6</v>
      </c>
      <c r="E42" s="92">
        <v>880.3</v>
      </c>
      <c r="F42" s="93">
        <v>191.8</v>
      </c>
      <c r="G42" s="93">
        <v>187</v>
      </c>
      <c r="H42" s="93">
        <v>216.6</v>
      </c>
      <c r="I42" s="94">
        <v>1475.8</v>
      </c>
      <c r="J42" s="92">
        <v>300.3</v>
      </c>
      <c r="K42" s="93">
        <v>310</v>
      </c>
      <c r="L42" s="94">
        <v>610.29999999999995</v>
      </c>
      <c r="M42" s="93">
        <v>7.2</v>
      </c>
      <c r="N42" s="93">
        <v>1985.2</v>
      </c>
      <c r="O42" s="93" t="s">
        <v>293</v>
      </c>
      <c r="P42" s="93">
        <v>53.7</v>
      </c>
      <c r="Q42" s="93">
        <v>28.5</v>
      </c>
      <c r="R42" s="93">
        <v>80.3</v>
      </c>
      <c r="S42" s="38">
        <f t="shared" si="19"/>
        <v>4575.6000000000004</v>
      </c>
      <c r="T42" s="279"/>
    </row>
    <row r="43" spans="1:20" ht="12.75" customHeight="1">
      <c r="A43" s="194">
        <v>41091</v>
      </c>
      <c r="B43" s="92">
        <v>132.19999999999999</v>
      </c>
      <c r="C43" s="93">
        <v>169.3</v>
      </c>
      <c r="D43" s="93">
        <f t="shared" si="18"/>
        <v>301.5</v>
      </c>
      <c r="E43" s="92">
        <v>934.2</v>
      </c>
      <c r="F43" s="93">
        <v>204</v>
      </c>
      <c r="G43" s="93">
        <v>198.6</v>
      </c>
      <c r="H43" s="93">
        <v>230.5</v>
      </c>
      <c r="I43" s="94">
        <v>1567.3</v>
      </c>
      <c r="J43" s="92">
        <v>325.5</v>
      </c>
      <c r="K43" s="93">
        <v>317.8</v>
      </c>
      <c r="L43" s="94">
        <v>643.20000000000005</v>
      </c>
      <c r="M43" s="93">
        <v>6.4</v>
      </c>
      <c r="N43" s="93">
        <v>2003.2</v>
      </c>
      <c r="O43" s="93" t="s">
        <v>293</v>
      </c>
      <c r="P43" s="93">
        <v>56.5</v>
      </c>
      <c r="Q43" s="93">
        <v>29.7</v>
      </c>
      <c r="R43" s="93">
        <v>74.400000000000006</v>
      </c>
      <c r="S43" s="38">
        <f t="shared" si="19"/>
        <v>4682.2000000000007</v>
      </c>
      <c r="T43" s="279"/>
    </row>
    <row r="44" spans="1:20" ht="12.75" customHeight="1">
      <c r="A44" s="194">
        <v>41122</v>
      </c>
      <c r="B44" s="92">
        <v>139.30000000000001</v>
      </c>
      <c r="C44" s="93">
        <v>163.69999999999999</v>
      </c>
      <c r="D44" s="93">
        <f t="shared" si="18"/>
        <v>303</v>
      </c>
      <c r="E44" s="92">
        <v>954.3</v>
      </c>
      <c r="F44" s="93">
        <v>213.2</v>
      </c>
      <c r="G44" s="93">
        <v>203.2</v>
      </c>
      <c r="H44" s="93">
        <v>237.6</v>
      </c>
      <c r="I44" s="94">
        <v>1608.3</v>
      </c>
      <c r="J44" s="92">
        <v>332.2</v>
      </c>
      <c r="K44" s="93">
        <v>320.89999999999998</v>
      </c>
      <c r="L44" s="94">
        <v>653</v>
      </c>
      <c r="M44" s="93">
        <v>7.5</v>
      </c>
      <c r="N44" s="93">
        <v>2160.4</v>
      </c>
      <c r="O44" s="93" t="s">
        <v>293</v>
      </c>
      <c r="P44" s="93">
        <v>52.1</v>
      </c>
      <c r="Q44" s="93">
        <v>29.9</v>
      </c>
      <c r="R44" s="93">
        <v>69.900000000000006</v>
      </c>
      <c r="S44" s="38">
        <f t="shared" si="19"/>
        <v>4884.1000000000004</v>
      </c>
      <c r="T44" s="279"/>
    </row>
    <row r="45" spans="1:20" ht="12.75" customHeight="1">
      <c r="A45" s="194">
        <v>41153</v>
      </c>
      <c r="B45" s="92">
        <v>124.1</v>
      </c>
      <c r="C45" s="93">
        <v>138.6</v>
      </c>
      <c r="D45" s="93">
        <f t="shared" si="18"/>
        <v>262.7</v>
      </c>
      <c r="E45" s="92">
        <v>873.1</v>
      </c>
      <c r="F45" s="93">
        <v>197.6</v>
      </c>
      <c r="G45" s="93">
        <v>195.1</v>
      </c>
      <c r="H45" s="93">
        <v>216.6</v>
      </c>
      <c r="I45" s="94">
        <v>1482.3</v>
      </c>
      <c r="J45" s="92">
        <v>320.2</v>
      </c>
      <c r="K45" s="93">
        <v>311.39999999999998</v>
      </c>
      <c r="L45" s="94">
        <v>631.6</v>
      </c>
      <c r="M45" s="93">
        <v>7.2</v>
      </c>
      <c r="N45" s="93">
        <v>2002.5</v>
      </c>
      <c r="O45" s="93" t="s">
        <v>293</v>
      </c>
      <c r="P45" s="93">
        <v>37.9</v>
      </c>
      <c r="Q45" s="93">
        <v>27.8</v>
      </c>
      <c r="R45" s="93">
        <v>73.400000000000006</v>
      </c>
      <c r="S45" s="38">
        <f t="shared" si="19"/>
        <v>4525.3999999999996</v>
      </c>
      <c r="T45" s="279"/>
    </row>
    <row r="46" spans="1:20" ht="12.75" customHeight="1">
      <c r="A46" s="194">
        <v>41183</v>
      </c>
      <c r="B46" s="92">
        <v>130.69999999999999</v>
      </c>
      <c r="C46" s="93">
        <v>132.19999999999999</v>
      </c>
      <c r="D46" s="93">
        <f t="shared" si="18"/>
        <v>262.89999999999998</v>
      </c>
      <c r="E46" s="92">
        <v>926.5</v>
      </c>
      <c r="F46" s="93">
        <v>204.2</v>
      </c>
      <c r="G46" s="93">
        <v>201.5</v>
      </c>
      <c r="H46" s="93">
        <v>225</v>
      </c>
      <c r="I46" s="94">
        <v>1557.1</v>
      </c>
      <c r="J46" s="92">
        <v>333.1</v>
      </c>
      <c r="K46" s="93">
        <v>339.4</v>
      </c>
      <c r="L46" s="94">
        <v>672.6</v>
      </c>
      <c r="M46" s="93">
        <v>7.8</v>
      </c>
      <c r="N46" s="93">
        <v>2226</v>
      </c>
      <c r="O46" s="93" t="s">
        <v>293</v>
      </c>
      <c r="P46" s="93">
        <v>59.4</v>
      </c>
      <c r="Q46" s="93">
        <v>30.4</v>
      </c>
      <c r="R46" s="93">
        <v>102.3</v>
      </c>
      <c r="S46" s="38">
        <f t="shared" si="19"/>
        <v>4918.5</v>
      </c>
      <c r="T46" s="279"/>
    </row>
    <row r="47" spans="1:20" ht="12.75" customHeight="1">
      <c r="A47" s="194">
        <v>41214</v>
      </c>
      <c r="B47" s="92">
        <v>127.1</v>
      </c>
      <c r="C47" s="93">
        <v>118.3</v>
      </c>
      <c r="D47" s="93">
        <f t="shared" si="18"/>
        <v>245.39999999999998</v>
      </c>
      <c r="E47" s="92">
        <v>933.6</v>
      </c>
      <c r="F47" s="93">
        <v>206.1</v>
      </c>
      <c r="G47" s="93">
        <v>210.5</v>
      </c>
      <c r="H47" s="93">
        <v>223.9</v>
      </c>
      <c r="I47" s="94">
        <v>1574.1</v>
      </c>
      <c r="J47" s="92">
        <v>316.7</v>
      </c>
      <c r="K47" s="93">
        <v>325.5</v>
      </c>
      <c r="L47" s="94">
        <v>642.29999999999995</v>
      </c>
      <c r="M47" s="93">
        <v>6.8</v>
      </c>
      <c r="N47" s="93">
        <v>2263.1</v>
      </c>
      <c r="O47" s="93" t="s">
        <v>293</v>
      </c>
      <c r="P47" s="93">
        <v>84.2</v>
      </c>
      <c r="Q47" s="93">
        <v>29</v>
      </c>
      <c r="R47" s="93">
        <v>103.9</v>
      </c>
      <c r="S47" s="38">
        <f t="shared" si="19"/>
        <v>4948.8</v>
      </c>
      <c r="T47" s="279"/>
    </row>
    <row r="48" spans="1:20" ht="12.75" customHeight="1">
      <c r="A48" s="194">
        <v>41244</v>
      </c>
      <c r="B48" s="92">
        <v>138.1</v>
      </c>
      <c r="C48" s="93">
        <v>123.6</v>
      </c>
      <c r="D48" s="93">
        <f t="shared" si="18"/>
        <v>261.7</v>
      </c>
      <c r="E48" s="92">
        <v>963.9</v>
      </c>
      <c r="F48" s="93">
        <v>226.5</v>
      </c>
      <c r="G48" s="93">
        <v>211.2</v>
      </c>
      <c r="H48" s="93">
        <v>230.8</v>
      </c>
      <c r="I48" s="94">
        <v>1632.4</v>
      </c>
      <c r="J48" s="92">
        <v>316.2</v>
      </c>
      <c r="K48" s="93">
        <v>348.1</v>
      </c>
      <c r="L48" s="94">
        <v>664.2</v>
      </c>
      <c r="M48" s="93">
        <v>5.8</v>
      </c>
      <c r="N48" s="93">
        <v>2002.9</v>
      </c>
      <c r="O48" s="93" t="s">
        <v>293</v>
      </c>
      <c r="P48" s="93">
        <v>37.299999999999997</v>
      </c>
      <c r="Q48" s="93">
        <v>26</v>
      </c>
      <c r="R48" s="93">
        <v>87.4</v>
      </c>
      <c r="S48" s="38">
        <f t="shared" si="19"/>
        <v>4717.7000000000007</v>
      </c>
      <c r="T48" s="279"/>
    </row>
    <row r="49" spans="1:20" ht="12.75" customHeight="1">
      <c r="A49" s="194">
        <v>41275</v>
      </c>
      <c r="B49" s="92">
        <v>122.9</v>
      </c>
      <c r="C49" s="93">
        <v>117.1</v>
      </c>
      <c r="D49" s="93">
        <f t="shared" si="18"/>
        <v>240</v>
      </c>
      <c r="E49" s="92">
        <v>871.9</v>
      </c>
      <c r="F49" s="93">
        <v>203.3</v>
      </c>
      <c r="G49" s="93">
        <v>211.9</v>
      </c>
      <c r="H49" s="93">
        <v>209.1</v>
      </c>
      <c r="I49" s="94">
        <v>1496.3</v>
      </c>
      <c r="J49" s="92">
        <v>313.7</v>
      </c>
      <c r="K49" s="93">
        <v>350.4</v>
      </c>
      <c r="L49" s="94">
        <v>664.1</v>
      </c>
      <c r="M49" s="93">
        <v>5.8</v>
      </c>
      <c r="N49" s="93">
        <v>1897</v>
      </c>
      <c r="O49" s="93" t="s">
        <v>293</v>
      </c>
      <c r="P49" s="93">
        <v>43.6</v>
      </c>
      <c r="Q49" s="93">
        <v>27.2</v>
      </c>
      <c r="R49" s="93">
        <v>88.7</v>
      </c>
      <c r="S49" s="38">
        <f t="shared" si="19"/>
        <v>4462.7</v>
      </c>
      <c r="T49" s="279"/>
    </row>
    <row r="50" spans="1:20" ht="12.75" customHeight="1">
      <c r="A50" s="194">
        <v>41306</v>
      </c>
      <c r="B50" s="92">
        <v>127.7</v>
      </c>
      <c r="C50" s="93">
        <v>105.4</v>
      </c>
      <c r="D50" s="93">
        <f t="shared" si="18"/>
        <v>233.10000000000002</v>
      </c>
      <c r="E50" s="92">
        <v>875.3</v>
      </c>
      <c r="F50" s="93">
        <v>200.9</v>
      </c>
      <c r="G50" s="93">
        <v>194.1</v>
      </c>
      <c r="H50" s="93">
        <v>213.6</v>
      </c>
      <c r="I50" s="94">
        <v>1483.9</v>
      </c>
      <c r="J50" s="92">
        <v>279.5</v>
      </c>
      <c r="K50" s="93">
        <v>312.3</v>
      </c>
      <c r="L50" s="94">
        <v>591.79999999999995</v>
      </c>
      <c r="M50" s="93">
        <v>6.2</v>
      </c>
      <c r="N50" s="93">
        <v>1865.7</v>
      </c>
      <c r="O50" s="93" t="s">
        <v>293</v>
      </c>
      <c r="P50" s="93">
        <v>72.3</v>
      </c>
      <c r="Q50" s="93">
        <v>27.2</v>
      </c>
      <c r="R50" s="93">
        <v>91.2</v>
      </c>
      <c r="S50" s="38">
        <f t="shared" si="19"/>
        <v>4371.3999999999996</v>
      </c>
      <c r="T50" s="279"/>
    </row>
    <row r="51" spans="1:20" ht="12.75" customHeight="1">
      <c r="A51" s="194">
        <v>41334</v>
      </c>
      <c r="B51" s="92">
        <v>127.7</v>
      </c>
      <c r="C51" s="93">
        <v>112</v>
      </c>
      <c r="D51" s="93">
        <f t="shared" si="18"/>
        <v>239.7</v>
      </c>
      <c r="E51" s="92">
        <v>932.1</v>
      </c>
      <c r="F51" s="93">
        <v>212.9</v>
      </c>
      <c r="G51" s="93">
        <v>216.9</v>
      </c>
      <c r="H51" s="93">
        <v>227</v>
      </c>
      <c r="I51" s="94">
        <v>1588.9</v>
      </c>
      <c r="J51" s="92">
        <v>320.89999999999998</v>
      </c>
      <c r="K51" s="93">
        <v>339.1</v>
      </c>
      <c r="L51" s="94">
        <v>660</v>
      </c>
      <c r="M51" s="93">
        <v>6.2</v>
      </c>
      <c r="N51" s="93">
        <v>1984</v>
      </c>
      <c r="O51" s="93" t="s">
        <v>293</v>
      </c>
      <c r="P51" s="93">
        <v>87.5</v>
      </c>
      <c r="Q51" s="93">
        <v>28.2</v>
      </c>
      <c r="R51" s="93">
        <v>90.6</v>
      </c>
      <c r="S51" s="38">
        <f t="shared" ref="S51:S82" si="20">D51+I51+L51+SUM(M51:R51)</f>
        <v>4685.1000000000004</v>
      </c>
      <c r="T51" s="279"/>
    </row>
    <row r="52" spans="1:20" ht="12.75" customHeight="1">
      <c r="A52" s="194">
        <v>41365</v>
      </c>
      <c r="B52" s="92">
        <v>130.4</v>
      </c>
      <c r="C52" s="93">
        <v>117.8</v>
      </c>
      <c r="D52" s="93">
        <f t="shared" si="18"/>
        <v>248.2</v>
      </c>
      <c r="E52" s="92">
        <v>869.5</v>
      </c>
      <c r="F52" s="93">
        <v>201.7</v>
      </c>
      <c r="G52" s="93">
        <v>209.8</v>
      </c>
      <c r="H52" s="93">
        <v>206.2</v>
      </c>
      <c r="I52" s="94">
        <v>1487.1</v>
      </c>
      <c r="J52" s="92">
        <v>304.89999999999998</v>
      </c>
      <c r="K52" s="93">
        <v>341.3</v>
      </c>
      <c r="L52" s="94">
        <v>646.1</v>
      </c>
      <c r="M52" s="93">
        <v>7.5</v>
      </c>
      <c r="N52" s="93">
        <v>2079</v>
      </c>
      <c r="O52" s="93" t="s">
        <v>293</v>
      </c>
      <c r="P52" s="93">
        <v>70.900000000000006</v>
      </c>
      <c r="Q52" s="93">
        <v>28.2</v>
      </c>
      <c r="R52" s="93">
        <v>92</v>
      </c>
      <c r="S52" s="38">
        <f t="shared" si="20"/>
        <v>4659</v>
      </c>
      <c r="T52" s="279"/>
    </row>
    <row r="53" spans="1:20" ht="12.75" customHeight="1">
      <c r="A53" s="194">
        <v>41395</v>
      </c>
      <c r="B53" s="92">
        <v>140.1</v>
      </c>
      <c r="C53" s="93">
        <v>140.6</v>
      </c>
      <c r="D53" s="93">
        <f t="shared" si="18"/>
        <v>280.7</v>
      </c>
      <c r="E53" s="92">
        <v>890.8</v>
      </c>
      <c r="F53" s="93">
        <v>202.9</v>
      </c>
      <c r="G53" s="93">
        <v>217.3</v>
      </c>
      <c r="H53" s="93">
        <v>206.8</v>
      </c>
      <c r="I53" s="94">
        <v>1517.7</v>
      </c>
      <c r="J53" s="92">
        <v>313.2</v>
      </c>
      <c r="K53" s="93">
        <v>343.3</v>
      </c>
      <c r="L53" s="94">
        <v>656.5</v>
      </c>
      <c r="M53" s="93">
        <v>7.4</v>
      </c>
      <c r="N53" s="93">
        <v>2198.9</v>
      </c>
      <c r="O53" s="93" t="s">
        <v>293</v>
      </c>
      <c r="P53" s="93">
        <v>66.099999999999994</v>
      </c>
      <c r="Q53" s="93">
        <v>31.3</v>
      </c>
      <c r="R53" s="93">
        <v>82.7</v>
      </c>
      <c r="S53" s="38">
        <f t="shared" si="20"/>
        <v>4841.3</v>
      </c>
      <c r="T53" s="279"/>
    </row>
    <row r="54" spans="1:20" ht="12.75" customHeight="1">
      <c r="A54" s="194">
        <v>41426</v>
      </c>
      <c r="B54" s="92">
        <v>134.69999999999999</v>
      </c>
      <c r="C54" s="93">
        <v>138.19999999999999</v>
      </c>
      <c r="D54" s="93">
        <f t="shared" si="18"/>
        <v>272.89999999999998</v>
      </c>
      <c r="E54" s="92">
        <v>872.4</v>
      </c>
      <c r="F54" s="93">
        <v>192.4</v>
      </c>
      <c r="G54" s="93">
        <v>199.8</v>
      </c>
      <c r="H54" s="93">
        <v>209.4</v>
      </c>
      <c r="I54" s="94">
        <v>1474</v>
      </c>
      <c r="J54" s="92">
        <v>299.7</v>
      </c>
      <c r="K54" s="93">
        <v>347.8</v>
      </c>
      <c r="L54" s="94">
        <v>647.6</v>
      </c>
      <c r="M54" s="93">
        <v>6.4</v>
      </c>
      <c r="N54" s="93">
        <v>1959.9</v>
      </c>
      <c r="O54" s="93" t="s">
        <v>293</v>
      </c>
      <c r="P54" s="93">
        <v>48.9</v>
      </c>
      <c r="Q54" s="93">
        <v>27</v>
      </c>
      <c r="R54" s="93">
        <v>76</v>
      </c>
      <c r="S54" s="38">
        <f t="shared" si="20"/>
        <v>4512.7000000000007</v>
      </c>
      <c r="T54" s="279"/>
    </row>
    <row r="55" spans="1:20" ht="12.75" customHeight="1">
      <c r="A55" s="194">
        <v>41456</v>
      </c>
      <c r="B55" s="92">
        <v>157.1</v>
      </c>
      <c r="C55" s="93">
        <v>125.8</v>
      </c>
      <c r="D55" s="93">
        <f t="shared" si="18"/>
        <v>282.89999999999998</v>
      </c>
      <c r="E55" s="92">
        <v>926.8</v>
      </c>
      <c r="F55" s="93">
        <v>210.5</v>
      </c>
      <c r="G55" s="93">
        <v>207.9</v>
      </c>
      <c r="H55" s="93">
        <v>226.2</v>
      </c>
      <c r="I55" s="94">
        <v>1571.5</v>
      </c>
      <c r="J55" s="92">
        <v>344.2</v>
      </c>
      <c r="K55" s="93">
        <v>367.2</v>
      </c>
      <c r="L55" s="94">
        <v>711.4</v>
      </c>
      <c r="M55" s="93">
        <v>6.9</v>
      </c>
      <c r="N55" s="93">
        <v>2083.1</v>
      </c>
      <c r="O55" s="93" t="s">
        <v>293</v>
      </c>
      <c r="P55" s="93">
        <v>51.9</v>
      </c>
      <c r="Q55" s="93">
        <v>29.9</v>
      </c>
      <c r="R55" s="93">
        <v>78.3</v>
      </c>
      <c r="S55" s="38">
        <f t="shared" si="20"/>
        <v>4815.9000000000005</v>
      </c>
      <c r="T55" s="279"/>
    </row>
    <row r="56" spans="1:20" ht="12.75" customHeight="1">
      <c r="A56" s="194">
        <v>41487</v>
      </c>
      <c r="B56" s="92">
        <v>156.1</v>
      </c>
      <c r="C56" s="93">
        <v>146.1</v>
      </c>
      <c r="D56" s="93">
        <f t="shared" si="18"/>
        <v>302.2</v>
      </c>
      <c r="E56" s="92">
        <v>939</v>
      </c>
      <c r="F56" s="93">
        <v>215.1</v>
      </c>
      <c r="G56" s="93">
        <v>214.4</v>
      </c>
      <c r="H56" s="93">
        <v>223.9</v>
      </c>
      <c r="I56" s="94">
        <v>1592.4</v>
      </c>
      <c r="J56" s="92">
        <v>317.39999999999998</v>
      </c>
      <c r="K56" s="93">
        <v>360.9</v>
      </c>
      <c r="L56" s="94">
        <v>678.2</v>
      </c>
      <c r="M56" s="93">
        <v>6.7</v>
      </c>
      <c r="N56" s="93">
        <v>2099.1</v>
      </c>
      <c r="O56" s="93" t="s">
        <v>293</v>
      </c>
      <c r="P56" s="93">
        <v>55.5</v>
      </c>
      <c r="Q56" s="93">
        <v>27.6</v>
      </c>
      <c r="R56" s="93">
        <v>77.8</v>
      </c>
      <c r="S56" s="38">
        <f t="shared" si="20"/>
        <v>4839.5</v>
      </c>
      <c r="T56" s="279"/>
    </row>
    <row r="57" spans="1:20" ht="12.75" customHeight="1">
      <c r="A57" s="194">
        <v>41518</v>
      </c>
      <c r="B57" s="92">
        <v>136.9</v>
      </c>
      <c r="C57" s="93">
        <v>114</v>
      </c>
      <c r="D57" s="93">
        <f t="shared" si="18"/>
        <v>250.9</v>
      </c>
      <c r="E57" s="92">
        <v>856.6</v>
      </c>
      <c r="F57" s="93">
        <v>197.1</v>
      </c>
      <c r="G57" s="93">
        <v>201</v>
      </c>
      <c r="H57" s="93">
        <v>199.9</v>
      </c>
      <c r="I57" s="94">
        <v>1454.6</v>
      </c>
      <c r="J57" s="92">
        <v>324.2</v>
      </c>
      <c r="K57" s="93">
        <v>358.8</v>
      </c>
      <c r="L57" s="94">
        <v>683</v>
      </c>
      <c r="M57" s="93">
        <v>6.3</v>
      </c>
      <c r="N57" s="93">
        <v>1994.1</v>
      </c>
      <c r="O57" s="93" t="s">
        <v>293</v>
      </c>
      <c r="P57" s="93">
        <v>52.4</v>
      </c>
      <c r="Q57" s="93">
        <v>26.9</v>
      </c>
      <c r="R57" s="93">
        <v>87.9</v>
      </c>
      <c r="S57" s="38">
        <f t="shared" si="20"/>
        <v>4556.1000000000004</v>
      </c>
      <c r="T57" s="279"/>
    </row>
    <row r="58" spans="1:20" ht="12.75" customHeight="1">
      <c r="A58" s="194">
        <v>41548</v>
      </c>
      <c r="B58" s="92">
        <v>147.69999999999999</v>
      </c>
      <c r="C58" s="93">
        <v>133.5</v>
      </c>
      <c r="D58" s="93">
        <f t="shared" si="18"/>
        <v>281.2</v>
      </c>
      <c r="E58" s="92">
        <v>908.9</v>
      </c>
      <c r="F58" s="93">
        <v>211</v>
      </c>
      <c r="G58" s="93">
        <v>214.2</v>
      </c>
      <c r="H58" s="93">
        <v>207.7</v>
      </c>
      <c r="I58" s="94">
        <v>1541.8</v>
      </c>
      <c r="J58" s="92">
        <v>331.4</v>
      </c>
      <c r="K58" s="93">
        <v>367.5</v>
      </c>
      <c r="L58" s="94">
        <v>698.9</v>
      </c>
      <c r="M58" s="93">
        <v>6.5</v>
      </c>
      <c r="N58" s="93">
        <v>2183.4</v>
      </c>
      <c r="O58" s="93" t="s">
        <v>293</v>
      </c>
      <c r="P58" s="93">
        <v>72.2</v>
      </c>
      <c r="Q58" s="93">
        <v>29.9</v>
      </c>
      <c r="R58" s="93">
        <v>88.4</v>
      </c>
      <c r="S58" s="38">
        <f t="shared" si="20"/>
        <v>4902.3</v>
      </c>
      <c r="T58" s="279"/>
    </row>
    <row r="59" spans="1:20" ht="12.75" customHeight="1">
      <c r="A59" s="194">
        <v>41579</v>
      </c>
      <c r="B59" s="92">
        <v>147.19999999999999</v>
      </c>
      <c r="C59" s="93">
        <v>124.6</v>
      </c>
      <c r="D59" s="93">
        <f t="shared" si="18"/>
        <v>271.79999999999995</v>
      </c>
      <c r="E59" s="92">
        <v>900.7</v>
      </c>
      <c r="F59" s="93">
        <v>210.2</v>
      </c>
      <c r="G59" s="93">
        <v>221.5</v>
      </c>
      <c r="H59" s="93">
        <v>207.3</v>
      </c>
      <c r="I59" s="94">
        <v>1539.6</v>
      </c>
      <c r="J59" s="92">
        <v>309.39999999999998</v>
      </c>
      <c r="K59" s="93">
        <v>364.2</v>
      </c>
      <c r="L59" s="94">
        <v>673.6</v>
      </c>
      <c r="M59" s="93">
        <v>6.3</v>
      </c>
      <c r="N59" s="93">
        <v>2160.6</v>
      </c>
      <c r="O59" s="93" t="s">
        <v>293</v>
      </c>
      <c r="P59" s="93">
        <v>79</v>
      </c>
      <c r="Q59" s="93">
        <v>27.9</v>
      </c>
      <c r="R59" s="93">
        <v>95</v>
      </c>
      <c r="S59" s="38">
        <f t="shared" si="20"/>
        <v>4853.8</v>
      </c>
      <c r="T59" s="279"/>
    </row>
    <row r="60" spans="1:20" ht="12.75" customHeight="1">
      <c r="A60" s="194">
        <v>41609</v>
      </c>
      <c r="B60" s="92">
        <v>156.6</v>
      </c>
      <c r="C60" s="93">
        <v>123.7</v>
      </c>
      <c r="D60" s="93">
        <f t="shared" si="18"/>
        <v>280.3</v>
      </c>
      <c r="E60" s="92">
        <v>937.8</v>
      </c>
      <c r="F60" s="93">
        <v>226.6</v>
      </c>
      <c r="G60" s="93">
        <v>230.1</v>
      </c>
      <c r="H60" s="93">
        <v>215.6</v>
      </c>
      <c r="I60" s="94">
        <v>1610.1</v>
      </c>
      <c r="J60" s="92">
        <v>313.8</v>
      </c>
      <c r="K60" s="93">
        <v>402.6</v>
      </c>
      <c r="L60" s="94">
        <v>716.3</v>
      </c>
      <c r="M60" s="93">
        <v>5.6</v>
      </c>
      <c r="N60" s="93">
        <v>1999.5</v>
      </c>
      <c r="O60" s="93" t="s">
        <v>293</v>
      </c>
      <c r="P60" s="93">
        <v>71.900000000000006</v>
      </c>
      <c r="Q60" s="93">
        <v>26.3</v>
      </c>
      <c r="R60" s="93">
        <v>55.9</v>
      </c>
      <c r="S60" s="38">
        <f t="shared" si="20"/>
        <v>4765.8999999999996</v>
      </c>
      <c r="T60" s="279"/>
    </row>
    <row r="61" spans="1:20" ht="12.75" customHeight="1">
      <c r="A61" s="194">
        <v>41640</v>
      </c>
      <c r="B61" s="92">
        <v>148.69999999999999</v>
      </c>
      <c r="C61" s="93">
        <v>114.5</v>
      </c>
      <c r="D61" s="93">
        <f t="shared" si="18"/>
        <v>263.2</v>
      </c>
      <c r="E61" s="92">
        <v>862</v>
      </c>
      <c r="F61" s="93">
        <v>204</v>
      </c>
      <c r="G61" s="93">
        <v>207.3</v>
      </c>
      <c r="H61" s="93">
        <v>197.6</v>
      </c>
      <c r="I61" s="94">
        <v>1470.9</v>
      </c>
      <c r="J61" s="92">
        <v>307.5</v>
      </c>
      <c r="K61" s="93">
        <v>389.9</v>
      </c>
      <c r="L61" s="94">
        <v>697.4</v>
      </c>
      <c r="M61" s="93">
        <v>5.3</v>
      </c>
      <c r="N61" s="93">
        <v>1977.6</v>
      </c>
      <c r="O61" s="93" t="s">
        <v>293</v>
      </c>
      <c r="P61" s="93">
        <v>90.2</v>
      </c>
      <c r="Q61" s="93">
        <v>26.4</v>
      </c>
      <c r="R61" s="93">
        <v>52.9</v>
      </c>
      <c r="S61" s="38">
        <f t="shared" si="20"/>
        <v>4583.8999999999996</v>
      </c>
      <c r="T61" s="279"/>
    </row>
    <row r="62" spans="1:20" ht="12.75" customHeight="1">
      <c r="A62" s="194">
        <v>41671</v>
      </c>
      <c r="B62" s="92">
        <v>160.30000000000001</v>
      </c>
      <c r="C62" s="93">
        <v>103.5</v>
      </c>
      <c r="D62" s="93">
        <f t="shared" si="18"/>
        <v>263.8</v>
      </c>
      <c r="E62" s="92">
        <v>864.1</v>
      </c>
      <c r="F62" s="93">
        <v>207.4</v>
      </c>
      <c r="G62" s="93">
        <v>199.3</v>
      </c>
      <c r="H62" s="93">
        <v>201.2</v>
      </c>
      <c r="I62" s="94">
        <v>1472</v>
      </c>
      <c r="J62" s="92">
        <v>272.3</v>
      </c>
      <c r="K62" s="93">
        <v>321.39999999999998</v>
      </c>
      <c r="L62" s="94">
        <v>593.6</v>
      </c>
      <c r="M62" s="93">
        <v>4.9000000000000004</v>
      </c>
      <c r="N62" s="93">
        <v>1927.6</v>
      </c>
      <c r="O62" s="93" t="s">
        <v>293</v>
      </c>
      <c r="P62" s="93">
        <v>84.4</v>
      </c>
      <c r="Q62" s="93">
        <v>27.3</v>
      </c>
      <c r="R62" s="93">
        <v>72.900000000000006</v>
      </c>
      <c r="S62" s="38">
        <f t="shared" si="20"/>
        <v>4446.5</v>
      </c>
      <c r="T62" s="279"/>
    </row>
    <row r="63" spans="1:20" ht="12.75" customHeight="1">
      <c r="A63" s="194">
        <v>41699</v>
      </c>
      <c r="B63" s="92">
        <v>154.6</v>
      </c>
      <c r="C63" s="93">
        <v>100.5</v>
      </c>
      <c r="D63" s="93">
        <f t="shared" si="18"/>
        <v>255.1</v>
      </c>
      <c r="E63" s="92">
        <v>887</v>
      </c>
      <c r="F63" s="93">
        <v>209.4</v>
      </c>
      <c r="G63" s="93">
        <v>215.2</v>
      </c>
      <c r="H63" s="93">
        <v>205.8</v>
      </c>
      <c r="I63" s="94">
        <v>1517.4</v>
      </c>
      <c r="J63" s="92">
        <v>322</v>
      </c>
      <c r="K63" s="93">
        <v>355.2</v>
      </c>
      <c r="L63" s="94">
        <v>677.2</v>
      </c>
      <c r="M63" s="93">
        <v>6</v>
      </c>
      <c r="N63" s="93">
        <v>2104.1999999999998</v>
      </c>
      <c r="O63" s="93" t="s">
        <v>293</v>
      </c>
      <c r="P63" s="93">
        <v>79.2</v>
      </c>
      <c r="Q63" s="93">
        <v>27.3</v>
      </c>
      <c r="R63" s="93">
        <v>74.2</v>
      </c>
      <c r="S63" s="38">
        <f t="shared" si="20"/>
        <v>4740.5999999999995</v>
      </c>
      <c r="T63" s="279"/>
    </row>
    <row r="64" spans="1:20" ht="12.75" customHeight="1">
      <c r="A64" s="194">
        <v>41730</v>
      </c>
      <c r="B64" s="92">
        <v>147.19999999999999</v>
      </c>
      <c r="C64" s="93">
        <v>116.2</v>
      </c>
      <c r="D64" s="93">
        <f t="shared" si="18"/>
        <v>263.39999999999998</v>
      </c>
      <c r="E64" s="92">
        <v>866</v>
      </c>
      <c r="F64" s="93">
        <v>202.2</v>
      </c>
      <c r="G64" s="93">
        <v>214.5</v>
      </c>
      <c r="H64" s="93">
        <v>197.7</v>
      </c>
      <c r="I64" s="94">
        <v>1480.4</v>
      </c>
      <c r="J64" s="92">
        <v>323.39999999999998</v>
      </c>
      <c r="K64" s="93">
        <v>359.8</v>
      </c>
      <c r="L64" s="94">
        <v>683.2</v>
      </c>
      <c r="M64" s="93">
        <v>6.3</v>
      </c>
      <c r="N64" s="93">
        <v>2059.6999999999998</v>
      </c>
      <c r="O64" s="93" t="s">
        <v>293</v>
      </c>
      <c r="P64" s="93">
        <v>67.7</v>
      </c>
      <c r="Q64" s="93">
        <v>26.8</v>
      </c>
      <c r="R64" s="93">
        <v>57.8</v>
      </c>
      <c r="S64" s="38">
        <f t="shared" si="20"/>
        <v>4645.3</v>
      </c>
      <c r="T64" s="279"/>
    </row>
    <row r="65" spans="1:20" ht="12.75" customHeight="1">
      <c r="A65" s="194">
        <v>41760</v>
      </c>
      <c r="B65" s="92">
        <v>163.19999999999999</v>
      </c>
      <c r="C65" s="93">
        <v>136.30000000000001</v>
      </c>
      <c r="D65" s="93">
        <f t="shared" si="18"/>
        <v>299.5</v>
      </c>
      <c r="E65" s="92">
        <v>869.1</v>
      </c>
      <c r="F65" s="93">
        <v>203.9</v>
      </c>
      <c r="G65" s="93">
        <v>215</v>
      </c>
      <c r="H65" s="93">
        <v>197.8</v>
      </c>
      <c r="I65" s="94">
        <v>1485.8</v>
      </c>
      <c r="J65" s="92">
        <v>324.60000000000002</v>
      </c>
      <c r="K65" s="93">
        <v>343.9</v>
      </c>
      <c r="L65" s="94">
        <v>668.5</v>
      </c>
      <c r="M65" s="93">
        <v>6.3</v>
      </c>
      <c r="N65" s="93">
        <v>2274.3000000000002</v>
      </c>
      <c r="O65" s="93" t="s">
        <v>293</v>
      </c>
      <c r="P65" s="93">
        <v>60.5</v>
      </c>
      <c r="Q65" s="93">
        <v>31.7</v>
      </c>
      <c r="R65" s="93">
        <v>64.8</v>
      </c>
      <c r="S65" s="38">
        <f t="shared" si="20"/>
        <v>4891.4000000000005</v>
      </c>
      <c r="T65" s="279"/>
    </row>
    <row r="66" spans="1:20" ht="12.75" customHeight="1">
      <c r="A66" s="194">
        <v>41791</v>
      </c>
      <c r="B66" s="92">
        <v>147.69999999999999</v>
      </c>
      <c r="C66" s="93">
        <v>141.69999999999999</v>
      </c>
      <c r="D66" s="93">
        <f t="shared" si="18"/>
        <v>289.39999999999998</v>
      </c>
      <c r="E66" s="92">
        <v>823.9</v>
      </c>
      <c r="F66" s="93">
        <v>189.4</v>
      </c>
      <c r="G66" s="93">
        <v>205.9</v>
      </c>
      <c r="H66" s="93">
        <v>188.4</v>
      </c>
      <c r="I66" s="94">
        <v>1407.6</v>
      </c>
      <c r="J66" s="92">
        <v>348.2</v>
      </c>
      <c r="K66" s="93">
        <v>338.1</v>
      </c>
      <c r="L66" s="94">
        <v>686.3</v>
      </c>
      <c r="M66" s="93">
        <v>5.6</v>
      </c>
      <c r="N66" s="93">
        <v>2057.5</v>
      </c>
      <c r="O66" s="93" t="s">
        <v>293</v>
      </c>
      <c r="P66" s="93">
        <v>45.4</v>
      </c>
      <c r="Q66" s="93">
        <v>27.5</v>
      </c>
      <c r="R66" s="93">
        <v>59.2</v>
      </c>
      <c r="S66" s="38">
        <f t="shared" si="20"/>
        <v>4578.5</v>
      </c>
      <c r="T66" s="279"/>
    </row>
    <row r="67" spans="1:20" ht="12.75" customHeight="1">
      <c r="A67" s="194">
        <v>41821</v>
      </c>
      <c r="B67" s="92">
        <v>128.4</v>
      </c>
      <c r="C67" s="93">
        <v>132</v>
      </c>
      <c r="D67" s="93">
        <f t="shared" si="18"/>
        <v>260.39999999999998</v>
      </c>
      <c r="E67" s="92">
        <v>902.9</v>
      </c>
      <c r="F67" s="93">
        <v>208.8</v>
      </c>
      <c r="G67" s="93">
        <v>217.3</v>
      </c>
      <c r="H67" s="93">
        <v>216.4</v>
      </c>
      <c r="I67" s="94">
        <v>1545.4</v>
      </c>
      <c r="J67" s="92">
        <v>341</v>
      </c>
      <c r="K67" s="93">
        <v>350.6</v>
      </c>
      <c r="L67" s="94">
        <v>691.6</v>
      </c>
      <c r="M67" s="93">
        <v>6</v>
      </c>
      <c r="N67" s="93">
        <v>2150.1999999999998</v>
      </c>
      <c r="O67" s="93" t="s">
        <v>293</v>
      </c>
      <c r="P67" s="93">
        <v>62.3</v>
      </c>
      <c r="Q67" s="93">
        <v>27.6</v>
      </c>
      <c r="R67" s="93">
        <v>48.6</v>
      </c>
      <c r="S67" s="38">
        <f t="shared" si="20"/>
        <v>4792.1000000000004</v>
      </c>
      <c r="T67" s="279"/>
    </row>
    <row r="68" spans="1:20" ht="12.75" customHeight="1">
      <c r="A68" s="194">
        <v>41852</v>
      </c>
      <c r="B68" s="92">
        <v>132.4</v>
      </c>
      <c r="C68" s="93">
        <v>112.2</v>
      </c>
      <c r="D68" s="93">
        <f t="shared" si="18"/>
        <v>244.60000000000002</v>
      </c>
      <c r="E68" s="92">
        <v>908.4</v>
      </c>
      <c r="F68" s="93">
        <v>209.7</v>
      </c>
      <c r="G68" s="93">
        <v>226.8</v>
      </c>
      <c r="H68" s="93">
        <v>212.6</v>
      </c>
      <c r="I68" s="94">
        <v>1557.4</v>
      </c>
      <c r="J68" s="92">
        <v>329.8</v>
      </c>
      <c r="K68" s="93">
        <v>362.6</v>
      </c>
      <c r="L68" s="94">
        <v>692.4</v>
      </c>
      <c r="M68" s="93">
        <v>5.4</v>
      </c>
      <c r="N68" s="93">
        <v>2074.3000000000002</v>
      </c>
      <c r="O68" s="93" t="s">
        <v>293</v>
      </c>
      <c r="P68" s="93">
        <v>52.1</v>
      </c>
      <c r="Q68" s="93">
        <v>27.1</v>
      </c>
      <c r="R68" s="93">
        <v>47.2</v>
      </c>
      <c r="S68" s="38">
        <f t="shared" si="20"/>
        <v>4700.5</v>
      </c>
      <c r="T68" s="279"/>
    </row>
    <row r="69" spans="1:20" ht="12.75" customHeight="1">
      <c r="A69" s="194">
        <v>41883</v>
      </c>
      <c r="B69" s="92">
        <v>130</v>
      </c>
      <c r="C69" s="93">
        <v>105.1</v>
      </c>
      <c r="D69" s="93">
        <f t="shared" si="18"/>
        <v>235.1</v>
      </c>
      <c r="E69" s="92">
        <v>843.8</v>
      </c>
      <c r="F69" s="93">
        <v>196</v>
      </c>
      <c r="G69" s="93">
        <v>217.2</v>
      </c>
      <c r="H69" s="93">
        <v>194</v>
      </c>
      <c r="I69" s="94">
        <v>1451</v>
      </c>
      <c r="J69" s="92">
        <v>308.7</v>
      </c>
      <c r="K69" s="93">
        <v>348.3</v>
      </c>
      <c r="L69" s="94">
        <v>657</v>
      </c>
      <c r="M69" s="93">
        <v>6.2</v>
      </c>
      <c r="N69" s="93">
        <v>2073.5</v>
      </c>
      <c r="O69" s="93" t="s">
        <v>293</v>
      </c>
      <c r="P69" s="93">
        <v>58.2</v>
      </c>
      <c r="Q69" s="93">
        <v>27.7</v>
      </c>
      <c r="R69" s="93">
        <v>59.7</v>
      </c>
      <c r="S69" s="38">
        <f t="shared" si="20"/>
        <v>4568.3999999999996</v>
      </c>
      <c r="T69" s="279"/>
    </row>
    <row r="70" spans="1:20" ht="12.75" customHeight="1">
      <c r="A70" s="194">
        <v>41913</v>
      </c>
      <c r="B70" s="92">
        <v>125.7</v>
      </c>
      <c r="C70" s="93">
        <v>98.7</v>
      </c>
      <c r="D70" s="93">
        <f t="shared" si="18"/>
        <v>224.4</v>
      </c>
      <c r="E70" s="92">
        <v>887.3</v>
      </c>
      <c r="F70" s="93">
        <v>207.5</v>
      </c>
      <c r="G70" s="93">
        <v>237.6</v>
      </c>
      <c r="H70" s="93">
        <v>204.8</v>
      </c>
      <c r="I70" s="94">
        <v>1537.1</v>
      </c>
      <c r="J70" s="92">
        <v>345</v>
      </c>
      <c r="K70" s="93">
        <v>356.7</v>
      </c>
      <c r="L70" s="94">
        <v>701.7</v>
      </c>
      <c r="M70" s="93">
        <v>6.5</v>
      </c>
      <c r="N70" s="93">
        <v>2255.9</v>
      </c>
      <c r="O70" s="93" t="s">
        <v>293</v>
      </c>
      <c r="P70" s="93">
        <v>57.7</v>
      </c>
      <c r="Q70" s="93">
        <v>28.5</v>
      </c>
      <c r="R70" s="93">
        <v>70.900000000000006</v>
      </c>
      <c r="S70" s="38">
        <f t="shared" si="20"/>
        <v>4882.7</v>
      </c>
      <c r="T70" s="279"/>
    </row>
    <row r="71" spans="1:20" ht="12.75" customHeight="1">
      <c r="A71" s="194">
        <v>41944</v>
      </c>
      <c r="B71" s="92">
        <v>119.7</v>
      </c>
      <c r="C71" s="93">
        <v>85.1</v>
      </c>
      <c r="D71" s="93">
        <f t="shared" si="18"/>
        <v>204.8</v>
      </c>
      <c r="E71" s="92">
        <v>861.8</v>
      </c>
      <c r="F71" s="93">
        <v>203.3</v>
      </c>
      <c r="G71" s="93">
        <v>237</v>
      </c>
      <c r="H71" s="93">
        <v>199</v>
      </c>
      <c r="I71" s="94">
        <v>1501.1</v>
      </c>
      <c r="J71" s="92">
        <v>320.2</v>
      </c>
      <c r="K71" s="93">
        <v>340.5</v>
      </c>
      <c r="L71" s="94">
        <v>660.7</v>
      </c>
      <c r="M71" s="93">
        <v>5</v>
      </c>
      <c r="N71" s="93">
        <v>2174.1</v>
      </c>
      <c r="O71" s="93" t="s">
        <v>293</v>
      </c>
      <c r="P71" s="93">
        <v>67.900000000000006</v>
      </c>
      <c r="Q71" s="93">
        <v>26.3</v>
      </c>
      <c r="R71" s="93">
        <v>80.099999999999994</v>
      </c>
      <c r="S71" s="38">
        <f t="shared" si="20"/>
        <v>4720</v>
      </c>
      <c r="T71" s="279"/>
    </row>
    <row r="72" spans="1:20" ht="12.75" customHeight="1">
      <c r="A72" s="194">
        <v>41974</v>
      </c>
      <c r="B72" s="92">
        <v>131.6</v>
      </c>
      <c r="C72" s="93">
        <v>91.4</v>
      </c>
      <c r="D72" s="93">
        <f t="shared" si="18"/>
        <v>223</v>
      </c>
      <c r="E72" s="92">
        <v>928.7</v>
      </c>
      <c r="F72" s="93">
        <v>225.4</v>
      </c>
      <c r="G72" s="93">
        <v>267.8</v>
      </c>
      <c r="H72" s="93">
        <v>208.5</v>
      </c>
      <c r="I72" s="94">
        <v>1630.4</v>
      </c>
      <c r="J72" s="92">
        <v>334.3</v>
      </c>
      <c r="K72" s="93">
        <v>378.2</v>
      </c>
      <c r="L72" s="94">
        <v>712.5</v>
      </c>
      <c r="M72" s="93">
        <v>5.4</v>
      </c>
      <c r="N72" s="93">
        <v>2048.5</v>
      </c>
      <c r="O72" s="93" t="s">
        <v>293</v>
      </c>
      <c r="P72" s="93">
        <v>80.5</v>
      </c>
      <c r="Q72" s="93">
        <v>27.3</v>
      </c>
      <c r="R72" s="93">
        <v>58.6</v>
      </c>
      <c r="S72" s="38">
        <f t="shared" si="20"/>
        <v>4786.2000000000007</v>
      </c>
      <c r="T72" s="279"/>
    </row>
    <row r="73" spans="1:20" ht="12.75" customHeight="1">
      <c r="A73" s="194">
        <v>42005</v>
      </c>
      <c r="B73" s="92">
        <v>114.8</v>
      </c>
      <c r="C73" s="93">
        <v>86.5</v>
      </c>
      <c r="D73" s="93">
        <f t="shared" si="18"/>
        <v>201.3</v>
      </c>
      <c r="E73" s="92">
        <v>839.3</v>
      </c>
      <c r="F73" s="93">
        <v>201.8</v>
      </c>
      <c r="G73" s="93">
        <v>254</v>
      </c>
      <c r="H73" s="93">
        <v>187.8</v>
      </c>
      <c r="I73" s="94">
        <v>1482.9</v>
      </c>
      <c r="J73" s="92">
        <v>320.5</v>
      </c>
      <c r="K73" s="93">
        <v>378.9</v>
      </c>
      <c r="L73" s="94">
        <v>699.4</v>
      </c>
      <c r="M73" s="93">
        <v>4.4000000000000004</v>
      </c>
      <c r="N73" s="93">
        <v>1930.8</v>
      </c>
      <c r="O73" s="93" t="s">
        <v>293</v>
      </c>
      <c r="P73" s="93">
        <v>74.099999999999994</v>
      </c>
      <c r="Q73" s="93">
        <v>23.5</v>
      </c>
      <c r="R73" s="93">
        <v>55.6</v>
      </c>
      <c r="S73" s="38">
        <f t="shared" si="20"/>
        <v>4472</v>
      </c>
      <c r="T73" s="279"/>
    </row>
    <row r="74" spans="1:20" ht="12.75" customHeight="1">
      <c r="A74" s="194">
        <v>42036</v>
      </c>
      <c r="B74" s="92">
        <v>115.9</v>
      </c>
      <c r="C74" s="93">
        <v>80.3</v>
      </c>
      <c r="D74" s="93">
        <f t="shared" si="18"/>
        <v>196.2</v>
      </c>
      <c r="E74" s="92">
        <v>848.5</v>
      </c>
      <c r="F74" s="93">
        <v>202.8</v>
      </c>
      <c r="G74" s="93">
        <v>237.9</v>
      </c>
      <c r="H74" s="93">
        <v>192</v>
      </c>
      <c r="I74" s="94">
        <v>1481.2</v>
      </c>
      <c r="J74" s="92">
        <v>289.39999999999998</v>
      </c>
      <c r="K74" s="93">
        <v>333.6</v>
      </c>
      <c r="L74" s="94">
        <v>622.9</v>
      </c>
      <c r="M74" s="93">
        <v>4.9000000000000004</v>
      </c>
      <c r="N74" s="93">
        <v>2006.8</v>
      </c>
      <c r="O74" s="93" t="s">
        <v>293</v>
      </c>
      <c r="P74" s="93">
        <v>62.7</v>
      </c>
      <c r="Q74" s="93">
        <v>26.2</v>
      </c>
      <c r="R74" s="93">
        <v>71.900000000000006</v>
      </c>
      <c r="S74" s="38">
        <f t="shared" si="20"/>
        <v>4472.8</v>
      </c>
      <c r="T74" s="279"/>
    </row>
    <row r="75" spans="1:20" ht="12.75" customHeight="1">
      <c r="A75" s="194">
        <v>42064</v>
      </c>
      <c r="B75" s="92">
        <v>120.3</v>
      </c>
      <c r="C75" s="93">
        <v>82.1</v>
      </c>
      <c r="D75" s="93">
        <f t="shared" si="18"/>
        <v>202.39999999999998</v>
      </c>
      <c r="E75" s="92">
        <v>891</v>
      </c>
      <c r="F75" s="93">
        <v>208.1</v>
      </c>
      <c r="G75" s="93">
        <v>250.6</v>
      </c>
      <c r="H75" s="93">
        <v>199.3</v>
      </c>
      <c r="I75" s="94">
        <v>1549</v>
      </c>
      <c r="J75" s="92">
        <v>324.39999999999998</v>
      </c>
      <c r="K75" s="93">
        <v>362.8</v>
      </c>
      <c r="L75" s="94">
        <v>687.2</v>
      </c>
      <c r="M75" s="93">
        <v>6.4</v>
      </c>
      <c r="N75" s="93">
        <v>2156.6999999999998</v>
      </c>
      <c r="O75" s="93" t="s">
        <v>293</v>
      </c>
      <c r="P75" s="93">
        <v>92.7</v>
      </c>
      <c r="Q75" s="93">
        <v>28.2</v>
      </c>
      <c r="R75" s="93">
        <v>83</v>
      </c>
      <c r="S75" s="38">
        <f t="shared" si="20"/>
        <v>4805.6000000000004</v>
      </c>
      <c r="T75" s="279"/>
    </row>
    <row r="76" spans="1:20" ht="12.75" customHeight="1">
      <c r="A76" s="194">
        <v>42095</v>
      </c>
      <c r="B76" s="92">
        <v>118.6</v>
      </c>
      <c r="C76" s="93">
        <v>80.8</v>
      </c>
      <c r="D76" s="93">
        <f t="shared" si="18"/>
        <v>199.39999999999998</v>
      </c>
      <c r="E76" s="92">
        <v>848.1</v>
      </c>
      <c r="F76" s="93">
        <v>196.3</v>
      </c>
      <c r="G76" s="93">
        <v>239.3</v>
      </c>
      <c r="H76" s="93">
        <v>177</v>
      </c>
      <c r="I76" s="94">
        <v>1460.7</v>
      </c>
      <c r="J76" s="92">
        <v>323.10000000000002</v>
      </c>
      <c r="K76" s="93">
        <v>348.3</v>
      </c>
      <c r="L76" s="94">
        <v>671.4</v>
      </c>
      <c r="M76" s="93">
        <v>5.8</v>
      </c>
      <c r="N76" s="93">
        <v>2085.4</v>
      </c>
      <c r="O76" s="93" t="s">
        <v>293</v>
      </c>
      <c r="P76" s="93">
        <v>61.7</v>
      </c>
      <c r="Q76" s="93">
        <v>24.8</v>
      </c>
      <c r="R76" s="93">
        <v>59.3</v>
      </c>
      <c r="S76" s="38">
        <f t="shared" si="20"/>
        <v>4568.5</v>
      </c>
      <c r="T76" s="279"/>
    </row>
    <row r="77" spans="1:20" ht="12.75" customHeight="1">
      <c r="A77" s="194">
        <v>42125</v>
      </c>
      <c r="B77" s="92">
        <v>116.2</v>
      </c>
      <c r="C77" s="93">
        <v>88.7</v>
      </c>
      <c r="D77" s="93">
        <f t="shared" si="18"/>
        <v>204.9</v>
      </c>
      <c r="E77" s="92">
        <v>863.9</v>
      </c>
      <c r="F77" s="93">
        <v>199.4</v>
      </c>
      <c r="G77" s="93">
        <v>240.2</v>
      </c>
      <c r="H77" s="93">
        <v>178.5</v>
      </c>
      <c r="I77" s="94">
        <v>1482</v>
      </c>
      <c r="J77" s="92">
        <v>316</v>
      </c>
      <c r="K77" s="93">
        <v>350.4</v>
      </c>
      <c r="L77" s="94">
        <v>666.4</v>
      </c>
      <c r="M77" s="93">
        <v>6.5</v>
      </c>
      <c r="N77" s="93">
        <v>2213.1</v>
      </c>
      <c r="O77" s="93" t="s">
        <v>293</v>
      </c>
      <c r="P77" s="93">
        <v>50.6</v>
      </c>
      <c r="Q77" s="93">
        <v>27.4</v>
      </c>
      <c r="R77" s="93">
        <v>62.8</v>
      </c>
      <c r="S77" s="38">
        <f t="shared" si="20"/>
        <v>4713.7000000000007</v>
      </c>
      <c r="T77" s="279"/>
    </row>
    <row r="78" spans="1:20" ht="12.75" customHeight="1">
      <c r="A78" s="194">
        <v>42156</v>
      </c>
      <c r="B78" s="92">
        <v>115.8</v>
      </c>
      <c r="C78" s="93">
        <v>97.2</v>
      </c>
      <c r="D78" s="93">
        <f t="shared" si="18"/>
        <v>213</v>
      </c>
      <c r="E78" s="92">
        <v>837.7</v>
      </c>
      <c r="F78" s="93">
        <v>192.6</v>
      </c>
      <c r="G78" s="93">
        <v>230.8</v>
      </c>
      <c r="H78" s="93">
        <v>170.7</v>
      </c>
      <c r="I78" s="94">
        <v>1431.8</v>
      </c>
      <c r="J78" s="92">
        <v>322.60000000000002</v>
      </c>
      <c r="K78" s="93">
        <v>356.9</v>
      </c>
      <c r="L78" s="94">
        <v>679.6</v>
      </c>
      <c r="M78" s="93">
        <v>5.7</v>
      </c>
      <c r="N78" s="93">
        <v>2121.4</v>
      </c>
      <c r="O78" s="93" t="s">
        <v>293</v>
      </c>
      <c r="P78" s="93">
        <v>60.4</v>
      </c>
      <c r="Q78" s="93">
        <v>29.6</v>
      </c>
      <c r="R78" s="93">
        <v>49.2</v>
      </c>
      <c r="S78" s="38">
        <f t="shared" si="20"/>
        <v>4590.7</v>
      </c>
      <c r="T78" s="279"/>
    </row>
    <row r="79" spans="1:20" ht="12.75" customHeight="1">
      <c r="A79" s="194">
        <v>42186</v>
      </c>
      <c r="B79" s="92">
        <v>115</v>
      </c>
      <c r="C79" s="93">
        <v>109</v>
      </c>
      <c r="D79" s="93">
        <f t="shared" si="18"/>
        <v>224</v>
      </c>
      <c r="E79" s="92">
        <v>910.7</v>
      </c>
      <c r="F79" s="93">
        <v>212.3</v>
      </c>
      <c r="G79" s="93">
        <v>250.1</v>
      </c>
      <c r="H79" s="93">
        <v>215.1</v>
      </c>
      <c r="I79" s="94">
        <v>1588.2</v>
      </c>
      <c r="J79" s="92">
        <v>350</v>
      </c>
      <c r="K79" s="93">
        <v>371.4</v>
      </c>
      <c r="L79" s="94">
        <v>721.3</v>
      </c>
      <c r="M79" s="93">
        <v>5.9</v>
      </c>
      <c r="N79" s="93">
        <v>2094.8000000000002</v>
      </c>
      <c r="O79" s="93" t="s">
        <v>293</v>
      </c>
      <c r="P79" s="93">
        <v>88.2</v>
      </c>
      <c r="Q79" s="93">
        <v>30.2</v>
      </c>
      <c r="R79" s="93">
        <v>46.5</v>
      </c>
      <c r="S79" s="38">
        <f t="shared" si="20"/>
        <v>4799.1000000000004</v>
      </c>
      <c r="T79" s="279"/>
    </row>
    <row r="80" spans="1:20" ht="12.75" customHeight="1">
      <c r="A80" s="194">
        <v>42217</v>
      </c>
      <c r="B80" s="92">
        <v>120.2</v>
      </c>
      <c r="C80" s="93">
        <v>108.1</v>
      </c>
      <c r="D80" s="93">
        <f t="shared" si="18"/>
        <v>228.3</v>
      </c>
      <c r="E80" s="92">
        <v>903</v>
      </c>
      <c r="F80" s="93">
        <v>212</v>
      </c>
      <c r="G80" s="93">
        <v>257.7</v>
      </c>
      <c r="H80" s="93">
        <v>208.9</v>
      </c>
      <c r="I80" s="94">
        <v>1581.6</v>
      </c>
      <c r="J80" s="92">
        <v>326.10000000000002</v>
      </c>
      <c r="K80" s="93">
        <v>357.8</v>
      </c>
      <c r="L80" s="94">
        <v>683.9</v>
      </c>
      <c r="M80" s="93">
        <v>5.6</v>
      </c>
      <c r="N80" s="93">
        <v>2018.1</v>
      </c>
      <c r="O80" s="93" t="s">
        <v>293</v>
      </c>
      <c r="P80" s="93">
        <v>50.7</v>
      </c>
      <c r="Q80" s="93">
        <v>25.1</v>
      </c>
      <c r="R80" s="93">
        <v>56.1</v>
      </c>
      <c r="S80" s="38">
        <f t="shared" si="20"/>
        <v>4649.3999999999996</v>
      </c>
      <c r="T80" s="279"/>
    </row>
    <row r="81" spans="1:20" ht="12.75" customHeight="1">
      <c r="A81" s="194">
        <v>42248</v>
      </c>
      <c r="B81" s="92">
        <v>107.4</v>
      </c>
      <c r="C81" s="93">
        <v>107.6</v>
      </c>
      <c r="D81" s="93">
        <f t="shared" si="18"/>
        <v>215</v>
      </c>
      <c r="E81" s="92">
        <v>854.7</v>
      </c>
      <c r="F81" s="93">
        <v>197.3</v>
      </c>
      <c r="G81" s="93">
        <v>253.1</v>
      </c>
      <c r="H81" s="93">
        <v>194.4</v>
      </c>
      <c r="I81" s="94">
        <v>1499.5</v>
      </c>
      <c r="J81" s="92">
        <v>332</v>
      </c>
      <c r="K81" s="93">
        <v>368.2</v>
      </c>
      <c r="L81" s="94">
        <v>700.2</v>
      </c>
      <c r="M81" s="93">
        <v>5.7</v>
      </c>
      <c r="N81" s="93">
        <v>2033.7</v>
      </c>
      <c r="O81" s="93" t="s">
        <v>293</v>
      </c>
      <c r="P81" s="93">
        <v>60.8</v>
      </c>
      <c r="Q81" s="93">
        <v>26.3</v>
      </c>
      <c r="R81" s="93">
        <v>64.2</v>
      </c>
      <c r="S81" s="38">
        <f t="shared" si="20"/>
        <v>4605.3999999999996</v>
      </c>
      <c r="T81" s="279"/>
    </row>
    <row r="82" spans="1:20" ht="12.75" customHeight="1">
      <c r="A82" s="194">
        <v>42278</v>
      </c>
      <c r="B82" s="92">
        <v>93.8</v>
      </c>
      <c r="C82" s="93">
        <v>106.9</v>
      </c>
      <c r="D82" s="93">
        <f t="shared" si="18"/>
        <v>200.7</v>
      </c>
      <c r="E82" s="92">
        <v>890.8</v>
      </c>
      <c r="F82" s="93">
        <v>208.8</v>
      </c>
      <c r="G82" s="93">
        <v>266.2</v>
      </c>
      <c r="H82" s="93">
        <v>201.3</v>
      </c>
      <c r="I82" s="94">
        <v>1567.1</v>
      </c>
      <c r="J82" s="92">
        <v>335.7</v>
      </c>
      <c r="K82" s="93">
        <v>368.4</v>
      </c>
      <c r="L82" s="94">
        <v>704.1</v>
      </c>
      <c r="M82" s="93">
        <v>5.7</v>
      </c>
      <c r="N82" s="93">
        <v>2154.4</v>
      </c>
      <c r="O82" s="93" t="s">
        <v>293</v>
      </c>
      <c r="P82" s="93">
        <v>64.3</v>
      </c>
      <c r="Q82" s="93">
        <v>27.1</v>
      </c>
      <c r="R82" s="93">
        <v>89.2</v>
      </c>
      <c r="S82" s="38">
        <f t="shared" si="20"/>
        <v>4812.6000000000004</v>
      </c>
      <c r="T82" s="279"/>
    </row>
    <row r="83" spans="1:20" ht="12.75" customHeight="1">
      <c r="A83" s="194">
        <v>42309</v>
      </c>
      <c r="B83" s="92">
        <v>96</v>
      </c>
      <c r="C83" s="93">
        <v>105.7</v>
      </c>
      <c r="D83" s="93">
        <f t="shared" si="18"/>
        <v>201.7</v>
      </c>
      <c r="E83" s="92">
        <v>860.7</v>
      </c>
      <c r="F83" s="93">
        <v>200.2</v>
      </c>
      <c r="G83" s="93">
        <v>261.7</v>
      </c>
      <c r="H83" s="93">
        <v>197.6</v>
      </c>
      <c r="I83" s="94">
        <v>1520.2</v>
      </c>
      <c r="J83" s="92">
        <v>325.5</v>
      </c>
      <c r="K83" s="93">
        <v>367.6</v>
      </c>
      <c r="L83" s="94">
        <v>693.1</v>
      </c>
      <c r="M83" s="93">
        <v>5.5</v>
      </c>
      <c r="N83" s="93">
        <v>2109.3000000000002</v>
      </c>
      <c r="O83" s="93" t="s">
        <v>293</v>
      </c>
      <c r="P83" s="93">
        <v>72.7</v>
      </c>
      <c r="Q83" s="93">
        <v>26.1</v>
      </c>
      <c r="R83" s="93">
        <v>91.1</v>
      </c>
      <c r="S83" s="38">
        <f t="shared" ref="S83:S106" si="21">D83+I83+L83+SUM(M83:R83)</f>
        <v>4719.7</v>
      </c>
      <c r="T83" s="279"/>
    </row>
    <row r="84" spans="1:20" ht="12.75" customHeight="1">
      <c r="A84" s="194">
        <v>42339</v>
      </c>
      <c r="B84" s="92">
        <v>104</v>
      </c>
      <c r="C84" s="93">
        <v>106.8</v>
      </c>
      <c r="D84" s="93">
        <f t="shared" ref="D84:D119" si="22">SUM(B84:C84)</f>
        <v>210.8</v>
      </c>
      <c r="E84" s="92">
        <v>939.4</v>
      </c>
      <c r="F84" s="93">
        <v>226.4</v>
      </c>
      <c r="G84" s="93">
        <v>291.3</v>
      </c>
      <c r="H84" s="93">
        <v>211.6</v>
      </c>
      <c r="I84" s="94">
        <v>1668.7</v>
      </c>
      <c r="J84" s="92">
        <v>337.8</v>
      </c>
      <c r="K84" s="93">
        <v>389.5</v>
      </c>
      <c r="L84" s="94">
        <v>727.3</v>
      </c>
      <c r="M84" s="93">
        <v>4.8</v>
      </c>
      <c r="N84" s="93">
        <v>2058.9</v>
      </c>
      <c r="O84" s="93" t="s">
        <v>293</v>
      </c>
      <c r="P84" s="93">
        <v>90.1</v>
      </c>
      <c r="Q84" s="93">
        <v>26.2</v>
      </c>
      <c r="R84" s="93">
        <v>71.400000000000006</v>
      </c>
      <c r="S84" s="38">
        <f t="shared" si="21"/>
        <v>4858.2000000000007</v>
      </c>
      <c r="T84" s="279"/>
    </row>
    <row r="85" spans="1:20" ht="12.75" customHeight="1">
      <c r="A85" s="194">
        <v>42370</v>
      </c>
      <c r="B85" s="92">
        <v>109.5</v>
      </c>
      <c r="C85" s="93">
        <v>90.2</v>
      </c>
      <c r="D85" s="93">
        <f t="shared" si="22"/>
        <v>199.7</v>
      </c>
      <c r="E85" s="92">
        <v>837.3</v>
      </c>
      <c r="F85" s="93">
        <v>195.5</v>
      </c>
      <c r="G85" s="93">
        <v>264.89999999999998</v>
      </c>
      <c r="H85" s="93">
        <v>181.9</v>
      </c>
      <c r="I85" s="94">
        <v>1479.6</v>
      </c>
      <c r="J85" s="92">
        <v>332.1</v>
      </c>
      <c r="K85" s="93">
        <v>427.2</v>
      </c>
      <c r="L85" s="94">
        <v>759.3</v>
      </c>
      <c r="M85" s="93">
        <v>4.9000000000000004</v>
      </c>
      <c r="N85" s="93">
        <v>1988.6</v>
      </c>
      <c r="O85" s="93" t="s">
        <v>293</v>
      </c>
      <c r="P85" s="93">
        <v>72.5</v>
      </c>
      <c r="Q85" s="93">
        <v>22.3</v>
      </c>
      <c r="R85" s="93">
        <v>55</v>
      </c>
      <c r="S85" s="38">
        <f t="shared" si="21"/>
        <v>4581.8999999999996</v>
      </c>
      <c r="T85" s="279"/>
    </row>
    <row r="86" spans="1:20" ht="12.75" customHeight="1">
      <c r="A86" s="194">
        <v>42401</v>
      </c>
      <c r="B86" s="92">
        <v>127.5</v>
      </c>
      <c r="C86" s="93">
        <v>102.3</v>
      </c>
      <c r="D86" s="93">
        <f t="shared" si="22"/>
        <v>229.8</v>
      </c>
      <c r="E86" s="92">
        <v>885.2</v>
      </c>
      <c r="F86" s="93">
        <v>209.3</v>
      </c>
      <c r="G86" s="93">
        <v>272.39999999999998</v>
      </c>
      <c r="H86" s="93">
        <v>193.3</v>
      </c>
      <c r="I86" s="94">
        <v>1560.2</v>
      </c>
      <c r="J86" s="92">
        <v>301.60000000000002</v>
      </c>
      <c r="K86" s="93">
        <v>378.3</v>
      </c>
      <c r="L86" s="94">
        <v>679.8</v>
      </c>
      <c r="M86" s="93">
        <v>5.5</v>
      </c>
      <c r="N86" s="93">
        <v>2099.1999999999998</v>
      </c>
      <c r="O86" s="93" t="s">
        <v>293</v>
      </c>
      <c r="P86" s="93">
        <v>88.7</v>
      </c>
      <c r="Q86" s="93">
        <v>26.7</v>
      </c>
      <c r="R86" s="93">
        <v>79.400000000000006</v>
      </c>
      <c r="S86" s="38">
        <f t="shared" si="21"/>
        <v>4769.2999999999993</v>
      </c>
      <c r="T86" s="279"/>
    </row>
    <row r="87" spans="1:20" ht="12.75" customHeight="1">
      <c r="A87" s="194">
        <v>42430</v>
      </c>
      <c r="B87" s="92">
        <v>120.5</v>
      </c>
      <c r="C87" s="93">
        <v>114.2</v>
      </c>
      <c r="D87" s="93">
        <f t="shared" si="22"/>
        <v>234.7</v>
      </c>
      <c r="E87" s="92">
        <v>888.3</v>
      </c>
      <c r="F87" s="93">
        <v>207.4</v>
      </c>
      <c r="G87" s="93">
        <v>284.10000000000002</v>
      </c>
      <c r="H87" s="93">
        <v>198.2</v>
      </c>
      <c r="I87" s="94">
        <v>1578</v>
      </c>
      <c r="J87" s="92">
        <v>334.9</v>
      </c>
      <c r="K87" s="93">
        <v>397.6</v>
      </c>
      <c r="L87" s="94">
        <v>732.5</v>
      </c>
      <c r="M87" s="93">
        <v>5.7</v>
      </c>
      <c r="N87" s="93">
        <v>2213.9</v>
      </c>
      <c r="O87" s="93" t="s">
        <v>293</v>
      </c>
      <c r="P87" s="93">
        <v>74.900000000000006</v>
      </c>
      <c r="Q87" s="93">
        <v>27</v>
      </c>
      <c r="R87" s="93">
        <v>80.599999999999994</v>
      </c>
      <c r="S87" s="38">
        <f t="shared" si="21"/>
        <v>4947.2999999999993</v>
      </c>
      <c r="T87" s="279"/>
    </row>
    <row r="88" spans="1:20" ht="12.75" customHeight="1">
      <c r="A88" s="194">
        <v>42461</v>
      </c>
      <c r="B88" s="92">
        <v>111.4</v>
      </c>
      <c r="C88" s="93">
        <v>117.2</v>
      </c>
      <c r="D88" s="93">
        <f t="shared" si="22"/>
        <v>228.60000000000002</v>
      </c>
      <c r="E88" s="92">
        <v>837.4</v>
      </c>
      <c r="F88" s="93">
        <v>191.3</v>
      </c>
      <c r="G88" s="93">
        <v>263.60000000000002</v>
      </c>
      <c r="H88" s="93">
        <v>181</v>
      </c>
      <c r="I88" s="94">
        <v>1473.3</v>
      </c>
      <c r="J88" s="92">
        <v>325.10000000000002</v>
      </c>
      <c r="K88" s="93">
        <v>376.5</v>
      </c>
      <c r="L88" s="94">
        <v>701.6</v>
      </c>
      <c r="M88" s="93">
        <v>6.4</v>
      </c>
      <c r="N88" s="93">
        <v>2204.5</v>
      </c>
      <c r="O88" s="93" t="s">
        <v>293</v>
      </c>
      <c r="P88" s="93">
        <v>86.2</v>
      </c>
      <c r="Q88" s="93">
        <v>27.1</v>
      </c>
      <c r="R88" s="93">
        <v>84.5</v>
      </c>
      <c r="S88" s="38">
        <f t="shared" si="21"/>
        <v>4812.2</v>
      </c>
      <c r="T88" s="279"/>
    </row>
    <row r="89" spans="1:20" ht="12.75" customHeight="1">
      <c r="A89" s="194">
        <v>42491</v>
      </c>
      <c r="B89" s="92">
        <v>113.3</v>
      </c>
      <c r="C89" s="93">
        <v>142.80000000000001</v>
      </c>
      <c r="D89" s="93">
        <f t="shared" si="22"/>
        <v>256.10000000000002</v>
      </c>
      <c r="E89" s="92">
        <v>851.6</v>
      </c>
      <c r="F89" s="93">
        <v>192.4</v>
      </c>
      <c r="G89" s="93">
        <v>265.5</v>
      </c>
      <c r="H89" s="93">
        <v>184</v>
      </c>
      <c r="I89" s="94">
        <v>1493.5</v>
      </c>
      <c r="J89" s="92">
        <v>322.10000000000002</v>
      </c>
      <c r="K89" s="93">
        <v>388.2</v>
      </c>
      <c r="L89" s="94">
        <v>710.3</v>
      </c>
      <c r="M89" s="93">
        <v>6.2</v>
      </c>
      <c r="N89" s="93">
        <v>2234</v>
      </c>
      <c r="O89" s="93" t="s">
        <v>293</v>
      </c>
      <c r="P89" s="93">
        <v>52.1</v>
      </c>
      <c r="Q89" s="93">
        <v>30.1</v>
      </c>
      <c r="R89" s="93">
        <v>71.5</v>
      </c>
      <c r="S89" s="38">
        <f t="shared" si="21"/>
        <v>4853.7999999999993</v>
      </c>
      <c r="T89" s="279"/>
    </row>
    <row r="90" spans="1:20" ht="12.75" customHeight="1">
      <c r="A90" s="194">
        <v>42522</v>
      </c>
      <c r="B90" s="92">
        <v>110.8</v>
      </c>
      <c r="C90" s="93">
        <v>153.30000000000001</v>
      </c>
      <c r="D90" s="93">
        <f t="shared" si="22"/>
        <v>264.10000000000002</v>
      </c>
      <c r="E90" s="92">
        <v>822.7</v>
      </c>
      <c r="F90" s="93">
        <v>182.3</v>
      </c>
      <c r="G90" s="93">
        <v>246.7</v>
      </c>
      <c r="H90" s="93">
        <v>176.8</v>
      </c>
      <c r="I90" s="94">
        <v>1428.5</v>
      </c>
      <c r="J90" s="92">
        <v>319</v>
      </c>
      <c r="K90" s="93">
        <v>383.8</v>
      </c>
      <c r="L90" s="94">
        <v>702.7</v>
      </c>
      <c r="M90" s="93">
        <v>5.7</v>
      </c>
      <c r="N90" s="93">
        <v>2091.1999999999998</v>
      </c>
      <c r="O90" s="93" t="s">
        <v>293</v>
      </c>
      <c r="P90" s="93">
        <v>60.5</v>
      </c>
      <c r="Q90" s="93">
        <v>25.9</v>
      </c>
      <c r="R90" s="93">
        <v>63.7</v>
      </c>
      <c r="S90" s="38">
        <f t="shared" si="21"/>
        <v>4642.2999999999993</v>
      </c>
      <c r="T90" s="279"/>
    </row>
    <row r="91" spans="1:20" ht="12.75" customHeight="1">
      <c r="A91" s="194">
        <v>42552</v>
      </c>
      <c r="B91" s="92">
        <v>114.9</v>
      </c>
      <c r="C91" s="93">
        <v>159.69999999999999</v>
      </c>
      <c r="D91" s="93">
        <f t="shared" si="22"/>
        <v>274.60000000000002</v>
      </c>
      <c r="E91" s="92">
        <v>904.6</v>
      </c>
      <c r="F91" s="93">
        <v>207.2</v>
      </c>
      <c r="G91" s="93">
        <v>263.89999999999998</v>
      </c>
      <c r="H91" s="93">
        <v>190.8</v>
      </c>
      <c r="I91" s="94">
        <v>1566.5</v>
      </c>
      <c r="J91" s="92">
        <v>340</v>
      </c>
      <c r="K91" s="93">
        <v>397</v>
      </c>
      <c r="L91" s="94">
        <v>737</v>
      </c>
      <c r="M91" s="93">
        <v>5.6</v>
      </c>
      <c r="N91" s="93">
        <v>2079.6</v>
      </c>
      <c r="O91" s="93" t="s">
        <v>293</v>
      </c>
      <c r="P91" s="93">
        <v>63.9</v>
      </c>
      <c r="Q91" s="93">
        <v>25.6</v>
      </c>
      <c r="R91" s="93">
        <v>51.4</v>
      </c>
      <c r="S91" s="38">
        <f t="shared" si="21"/>
        <v>4804.2</v>
      </c>
      <c r="T91" s="279"/>
    </row>
    <row r="92" spans="1:20" ht="12.75" customHeight="1">
      <c r="A92" s="194">
        <v>42583</v>
      </c>
      <c r="B92" s="92">
        <v>97.4</v>
      </c>
      <c r="C92" s="93">
        <v>134.6</v>
      </c>
      <c r="D92" s="93">
        <f t="shared" si="22"/>
        <v>232</v>
      </c>
      <c r="E92" s="92">
        <v>915</v>
      </c>
      <c r="F92" s="93">
        <v>212.2</v>
      </c>
      <c r="G92" s="93">
        <v>279.3</v>
      </c>
      <c r="H92" s="93">
        <v>193.2</v>
      </c>
      <c r="I92" s="94">
        <v>1599.6</v>
      </c>
      <c r="J92" s="92">
        <v>354.4</v>
      </c>
      <c r="K92" s="93">
        <v>396.2</v>
      </c>
      <c r="L92" s="94">
        <v>750.5</v>
      </c>
      <c r="M92" s="93">
        <v>6.1</v>
      </c>
      <c r="N92" s="93">
        <v>2144.6</v>
      </c>
      <c r="O92" s="93" t="s">
        <v>293</v>
      </c>
      <c r="P92" s="93">
        <v>62.5</v>
      </c>
      <c r="Q92" s="93">
        <v>27.4</v>
      </c>
      <c r="R92" s="93">
        <v>52.1</v>
      </c>
      <c r="S92" s="38">
        <f t="shared" si="21"/>
        <v>4874.7999999999993</v>
      </c>
      <c r="T92" s="279"/>
    </row>
    <row r="93" spans="1:20" ht="12.75" customHeight="1">
      <c r="A93" s="194">
        <v>42614</v>
      </c>
      <c r="B93" s="92">
        <v>88.4</v>
      </c>
      <c r="C93" s="93">
        <v>105.8</v>
      </c>
      <c r="D93" s="93">
        <f t="shared" si="22"/>
        <v>194.2</v>
      </c>
      <c r="E93" s="92">
        <v>852.9</v>
      </c>
      <c r="F93" s="93">
        <v>194.9</v>
      </c>
      <c r="G93" s="93">
        <v>264</v>
      </c>
      <c r="H93" s="93">
        <v>179.6</v>
      </c>
      <c r="I93" s="94">
        <v>1491.3</v>
      </c>
      <c r="J93" s="92">
        <v>341.8</v>
      </c>
      <c r="K93" s="93">
        <v>386</v>
      </c>
      <c r="L93" s="94">
        <v>727.8</v>
      </c>
      <c r="M93" s="93">
        <v>6</v>
      </c>
      <c r="N93" s="93">
        <v>2157.8000000000002</v>
      </c>
      <c r="O93" s="93" t="s">
        <v>293</v>
      </c>
      <c r="P93" s="93">
        <v>77.2</v>
      </c>
      <c r="Q93" s="93">
        <v>27</v>
      </c>
      <c r="R93" s="93">
        <v>58</v>
      </c>
      <c r="S93" s="38">
        <f t="shared" si="21"/>
        <v>4739.3</v>
      </c>
      <c r="T93" s="279"/>
    </row>
    <row r="94" spans="1:20" ht="12.75" customHeight="1">
      <c r="A94" s="194">
        <v>42644</v>
      </c>
      <c r="B94" s="92">
        <v>89.8</v>
      </c>
      <c r="C94" s="93">
        <v>99.9</v>
      </c>
      <c r="D94" s="93">
        <f t="shared" si="22"/>
        <v>189.7</v>
      </c>
      <c r="E94" s="92">
        <v>885.9</v>
      </c>
      <c r="F94" s="93">
        <v>201.5</v>
      </c>
      <c r="G94" s="93">
        <v>271.7</v>
      </c>
      <c r="H94" s="93">
        <v>190.3</v>
      </c>
      <c r="I94" s="94">
        <v>1549.4</v>
      </c>
      <c r="J94" s="92">
        <v>345.2</v>
      </c>
      <c r="K94" s="93">
        <v>400.2</v>
      </c>
      <c r="L94" s="94">
        <v>745.4</v>
      </c>
      <c r="M94" s="93">
        <v>6</v>
      </c>
      <c r="N94" s="93">
        <v>2250.6999999999998</v>
      </c>
      <c r="O94" s="93" t="s">
        <v>293</v>
      </c>
      <c r="P94" s="93">
        <v>71.2</v>
      </c>
      <c r="Q94" s="93">
        <v>29.7</v>
      </c>
      <c r="R94" s="93">
        <v>67.3</v>
      </c>
      <c r="S94" s="38">
        <f t="shared" si="21"/>
        <v>4909.3999999999996</v>
      </c>
      <c r="T94" s="279"/>
    </row>
    <row r="95" spans="1:20" ht="12.75" customHeight="1">
      <c r="A95" s="194">
        <v>42675</v>
      </c>
      <c r="B95" s="92">
        <v>82.5</v>
      </c>
      <c r="C95" s="93">
        <v>99.2</v>
      </c>
      <c r="D95" s="93">
        <f t="shared" si="22"/>
        <v>181.7</v>
      </c>
      <c r="E95" s="92">
        <v>904.8</v>
      </c>
      <c r="F95" s="93">
        <v>208.1</v>
      </c>
      <c r="G95" s="93">
        <v>277.5</v>
      </c>
      <c r="H95" s="93">
        <v>200.3</v>
      </c>
      <c r="I95" s="94">
        <v>1590.7</v>
      </c>
      <c r="J95" s="92">
        <v>332.4</v>
      </c>
      <c r="K95" s="93">
        <v>412.5</v>
      </c>
      <c r="L95" s="94">
        <v>744.9</v>
      </c>
      <c r="M95" s="93">
        <v>5.7</v>
      </c>
      <c r="N95" s="93">
        <v>2425.3000000000002</v>
      </c>
      <c r="O95" s="93" t="s">
        <v>293</v>
      </c>
      <c r="P95" s="93">
        <v>71.099999999999994</v>
      </c>
      <c r="Q95" s="93">
        <v>26</v>
      </c>
      <c r="R95" s="93">
        <v>80.7</v>
      </c>
      <c r="S95" s="38">
        <f t="shared" si="21"/>
        <v>5126.1000000000004</v>
      </c>
      <c r="T95" s="279"/>
    </row>
    <row r="96" spans="1:20" ht="12.75" customHeight="1">
      <c r="A96" s="194">
        <v>42705</v>
      </c>
      <c r="B96" s="92">
        <v>85.7</v>
      </c>
      <c r="C96" s="93">
        <v>107.3</v>
      </c>
      <c r="D96" s="93">
        <f t="shared" si="22"/>
        <v>193</v>
      </c>
      <c r="E96" s="92">
        <v>948.9</v>
      </c>
      <c r="F96" s="93">
        <v>220.5</v>
      </c>
      <c r="G96" s="93">
        <v>284.89999999999998</v>
      </c>
      <c r="H96" s="93">
        <v>214.7</v>
      </c>
      <c r="I96" s="94">
        <v>1669.1</v>
      </c>
      <c r="J96" s="92">
        <v>329.8</v>
      </c>
      <c r="K96" s="93">
        <v>454.1</v>
      </c>
      <c r="L96" s="94">
        <v>784</v>
      </c>
      <c r="M96" s="93">
        <v>5.4</v>
      </c>
      <c r="N96" s="93">
        <v>2333.1999999999998</v>
      </c>
      <c r="O96" s="93" t="s">
        <v>293</v>
      </c>
      <c r="P96" s="93">
        <v>106.6</v>
      </c>
      <c r="Q96" s="93">
        <v>32.4</v>
      </c>
      <c r="R96" s="93">
        <v>53.8</v>
      </c>
      <c r="S96" s="38">
        <f t="shared" si="21"/>
        <v>5177.5</v>
      </c>
      <c r="T96" s="279"/>
    </row>
    <row r="97" spans="1:20" ht="12.75" customHeight="1">
      <c r="A97" s="194">
        <v>42736</v>
      </c>
      <c r="B97" s="92">
        <v>71.5</v>
      </c>
      <c r="C97" s="93">
        <v>99.1</v>
      </c>
      <c r="D97" s="93">
        <f t="shared" si="22"/>
        <v>170.6</v>
      </c>
      <c r="E97" s="92">
        <v>856.7</v>
      </c>
      <c r="F97" s="93">
        <v>197</v>
      </c>
      <c r="G97" s="93">
        <v>256.3</v>
      </c>
      <c r="H97" s="93">
        <v>186.6</v>
      </c>
      <c r="I97" s="94">
        <v>1496.6</v>
      </c>
      <c r="J97" s="92">
        <v>321</v>
      </c>
      <c r="K97" s="93">
        <v>449.2</v>
      </c>
      <c r="L97" s="94">
        <v>770.2</v>
      </c>
      <c r="M97" s="93">
        <v>6.5</v>
      </c>
      <c r="N97" s="93">
        <v>1974.4</v>
      </c>
      <c r="O97" s="93" t="s">
        <v>293</v>
      </c>
      <c r="P97" s="93">
        <v>83.5</v>
      </c>
      <c r="Q97" s="93">
        <v>30.4</v>
      </c>
      <c r="R97" s="93">
        <v>58.1</v>
      </c>
      <c r="S97" s="38">
        <f t="shared" si="21"/>
        <v>4590.2999999999993</v>
      </c>
      <c r="T97" s="279"/>
    </row>
    <row r="98" spans="1:20" ht="12.75" customHeight="1">
      <c r="A98" s="194">
        <v>42767</v>
      </c>
      <c r="B98" s="92">
        <v>75.5</v>
      </c>
      <c r="C98" s="93">
        <v>79.8</v>
      </c>
      <c r="D98" s="93">
        <f t="shared" si="22"/>
        <v>155.30000000000001</v>
      </c>
      <c r="E98" s="92">
        <v>872.7</v>
      </c>
      <c r="F98" s="93">
        <v>200.6</v>
      </c>
      <c r="G98" s="93">
        <v>254.8</v>
      </c>
      <c r="H98" s="93">
        <v>196.3</v>
      </c>
      <c r="I98" s="94">
        <v>1524.3</v>
      </c>
      <c r="J98" s="92">
        <v>284.89999999999998</v>
      </c>
      <c r="K98" s="93">
        <v>418.4</v>
      </c>
      <c r="L98" s="94">
        <v>703.3</v>
      </c>
      <c r="M98" s="93">
        <v>5.9</v>
      </c>
      <c r="N98" s="93">
        <v>1988.2</v>
      </c>
      <c r="O98" s="93" t="s">
        <v>293</v>
      </c>
      <c r="P98" s="93">
        <v>82.9</v>
      </c>
      <c r="Q98" s="93">
        <v>27.5</v>
      </c>
      <c r="R98" s="93">
        <v>80.900000000000006</v>
      </c>
      <c r="S98" s="38">
        <f t="shared" si="21"/>
        <v>4568.2999999999993</v>
      </c>
      <c r="T98" s="279"/>
    </row>
    <row r="99" spans="1:20" ht="12.75" customHeight="1">
      <c r="A99" s="194">
        <v>42795</v>
      </c>
      <c r="B99" s="92">
        <v>78</v>
      </c>
      <c r="C99" s="93">
        <v>102</v>
      </c>
      <c r="D99" s="93">
        <f t="shared" si="22"/>
        <v>180</v>
      </c>
      <c r="E99" s="92">
        <v>910</v>
      </c>
      <c r="F99" s="93">
        <v>202.7</v>
      </c>
      <c r="G99" s="93">
        <v>281</v>
      </c>
      <c r="H99" s="93">
        <v>209.1</v>
      </c>
      <c r="I99" s="94">
        <v>1602.8</v>
      </c>
      <c r="J99" s="92">
        <v>339.2</v>
      </c>
      <c r="K99" s="93">
        <v>425.7</v>
      </c>
      <c r="L99" s="94">
        <v>764.8</v>
      </c>
      <c r="M99" s="93">
        <v>5.0999999999999996</v>
      </c>
      <c r="N99" s="93">
        <v>2238.6</v>
      </c>
      <c r="O99" s="93" t="s">
        <v>293</v>
      </c>
      <c r="P99" s="93">
        <v>107.7</v>
      </c>
      <c r="Q99" s="93">
        <v>29.7</v>
      </c>
      <c r="R99" s="93">
        <v>75.400000000000006</v>
      </c>
      <c r="S99" s="38">
        <f t="shared" si="21"/>
        <v>5004.0999999999995</v>
      </c>
      <c r="T99" s="279"/>
    </row>
    <row r="100" spans="1:20" ht="12.75" customHeight="1">
      <c r="A100" s="194">
        <v>42826</v>
      </c>
      <c r="B100" s="92">
        <v>72.599999999999994</v>
      </c>
      <c r="C100" s="93">
        <v>108.7</v>
      </c>
      <c r="D100" s="93">
        <f t="shared" si="22"/>
        <v>181.3</v>
      </c>
      <c r="E100" s="92">
        <v>832.4</v>
      </c>
      <c r="F100" s="93">
        <v>187.3</v>
      </c>
      <c r="G100" s="93">
        <v>264.3</v>
      </c>
      <c r="H100" s="93">
        <v>188.8</v>
      </c>
      <c r="I100" s="94">
        <v>1472.7</v>
      </c>
      <c r="J100" s="92">
        <v>315.5</v>
      </c>
      <c r="K100" s="93">
        <v>414.3</v>
      </c>
      <c r="L100" s="94">
        <v>729.8</v>
      </c>
      <c r="M100" s="93">
        <v>5.4</v>
      </c>
      <c r="N100" s="93">
        <v>2041.8</v>
      </c>
      <c r="O100" s="93" t="s">
        <v>293</v>
      </c>
      <c r="P100" s="93">
        <v>77.099999999999994</v>
      </c>
      <c r="Q100" s="93">
        <v>24.5</v>
      </c>
      <c r="R100" s="93">
        <v>65.8</v>
      </c>
      <c r="S100" s="38">
        <f t="shared" si="21"/>
        <v>4598.4000000000005</v>
      </c>
      <c r="T100" s="279"/>
    </row>
    <row r="101" spans="1:20" ht="12.75" customHeight="1">
      <c r="A101" s="194">
        <v>42856</v>
      </c>
      <c r="B101" s="92">
        <v>76.5</v>
      </c>
      <c r="C101" s="93">
        <v>123.3</v>
      </c>
      <c r="D101" s="93">
        <f t="shared" si="22"/>
        <v>199.8</v>
      </c>
      <c r="E101" s="92">
        <v>890.1</v>
      </c>
      <c r="F101" s="93">
        <v>196.9</v>
      </c>
      <c r="G101" s="93">
        <v>277.60000000000002</v>
      </c>
      <c r="H101" s="93">
        <v>204.7</v>
      </c>
      <c r="I101" s="94">
        <v>1569.4</v>
      </c>
      <c r="J101" s="92">
        <v>307.8</v>
      </c>
      <c r="K101" s="93">
        <v>425.8</v>
      </c>
      <c r="L101" s="94">
        <v>733.7</v>
      </c>
      <c r="M101" s="93">
        <v>5.9</v>
      </c>
      <c r="N101" s="93">
        <v>2384.1</v>
      </c>
      <c r="O101" s="93" t="s">
        <v>293</v>
      </c>
      <c r="P101" s="93">
        <v>94.9</v>
      </c>
      <c r="Q101" s="93">
        <v>31.2</v>
      </c>
      <c r="R101" s="93">
        <v>69.400000000000006</v>
      </c>
      <c r="S101" s="38">
        <f t="shared" si="21"/>
        <v>5088.3999999999996</v>
      </c>
      <c r="T101" s="279"/>
    </row>
    <row r="102" spans="1:20" ht="12.75" customHeight="1">
      <c r="A102" s="194">
        <v>42887</v>
      </c>
      <c r="B102" s="92">
        <v>73.5</v>
      </c>
      <c r="C102" s="93">
        <v>128.9</v>
      </c>
      <c r="D102" s="93">
        <f t="shared" si="22"/>
        <v>202.4</v>
      </c>
      <c r="E102" s="92">
        <v>838</v>
      </c>
      <c r="F102" s="93">
        <v>186.5</v>
      </c>
      <c r="G102" s="93">
        <v>261.10000000000002</v>
      </c>
      <c r="H102" s="93">
        <v>193.9</v>
      </c>
      <c r="I102" s="94">
        <v>1479.5</v>
      </c>
      <c r="J102" s="92">
        <v>316.2</v>
      </c>
      <c r="K102" s="93">
        <v>417.9</v>
      </c>
      <c r="L102" s="94">
        <v>734.1</v>
      </c>
      <c r="M102" s="93">
        <v>5.6</v>
      </c>
      <c r="N102" s="93">
        <v>2262.1999999999998</v>
      </c>
      <c r="O102" s="93" t="s">
        <v>293</v>
      </c>
      <c r="P102" s="93">
        <v>80</v>
      </c>
      <c r="Q102" s="93">
        <v>29.1</v>
      </c>
      <c r="R102" s="93">
        <v>64.099999999999994</v>
      </c>
      <c r="S102" s="38">
        <f t="shared" si="21"/>
        <v>4857</v>
      </c>
      <c r="T102" s="279"/>
    </row>
    <row r="103" spans="1:20" ht="12.75" customHeight="1">
      <c r="A103" s="194">
        <v>42917</v>
      </c>
      <c r="B103" s="92">
        <v>75</v>
      </c>
      <c r="C103" s="93">
        <v>136.69999999999999</v>
      </c>
      <c r="D103" s="93">
        <f t="shared" si="22"/>
        <v>211.7</v>
      </c>
      <c r="E103" s="92">
        <v>886.4</v>
      </c>
      <c r="F103" s="93">
        <v>201.5</v>
      </c>
      <c r="G103" s="93">
        <v>282.7</v>
      </c>
      <c r="H103" s="93">
        <v>222.8</v>
      </c>
      <c r="I103" s="94">
        <v>1593.4</v>
      </c>
      <c r="J103" s="92">
        <v>345.3</v>
      </c>
      <c r="K103" s="93">
        <v>442.3</v>
      </c>
      <c r="L103" s="94">
        <v>787.6</v>
      </c>
      <c r="M103" s="93">
        <v>5.3</v>
      </c>
      <c r="N103" s="93">
        <v>2232.6999999999998</v>
      </c>
      <c r="O103" s="93" t="s">
        <v>293</v>
      </c>
      <c r="P103" s="93">
        <v>46.9</v>
      </c>
      <c r="Q103" s="93">
        <v>27.9</v>
      </c>
      <c r="R103" s="93">
        <v>50.9</v>
      </c>
      <c r="S103" s="38">
        <f t="shared" si="21"/>
        <v>4956.4000000000005</v>
      </c>
      <c r="T103" s="279"/>
    </row>
    <row r="104" spans="1:20" ht="12.75" customHeight="1">
      <c r="A104" s="194">
        <v>42948</v>
      </c>
      <c r="B104" s="92">
        <v>74.099999999999994</v>
      </c>
      <c r="C104" s="93">
        <v>132.19999999999999</v>
      </c>
      <c r="D104" s="93">
        <f t="shared" si="22"/>
        <v>206.29999999999998</v>
      </c>
      <c r="E104" s="92">
        <v>883.8</v>
      </c>
      <c r="F104" s="93">
        <v>200.9</v>
      </c>
      <c r="G104" s="93">
        <v>282.3</v>
      </c>
      <c r="H104" s="93">
        <v>227.2</v>
      </c>
      <c r="I104" s="94">
        <v>1594.1</v>
      </c>
      <c r="J104" s="92">
        <v>337.8</v>
      </c>
      <c r="K104" s="93">
        <v>434.6</v>
      </c>
      <c r="L104" s="94">
        <v>772.4</v>
      </c>
      <c r="M104" s="93">
        <v>5.3</v>
      </c>
      <c r="N104" s="93">
        <v>2314.1999999999998</v>
      </c>
      <c r="O104" s="93" t="s">
        <v>293</v>
      </c>
      <c r="P104" s="93">
        <v>52.1</v>
      </c>
      <c r="Q104" s="93">
        <v>28.5</v>
      </c>
      <c r="R104" s="93">
        <v>50.9</v>
      </c>
      <c r="S104" s="38">
        <f t="shared" si="21"/>
        <v>5023.7999999999993</v>
      </c>
      <c r="T104" s="279"/>
    </row>
    <row r="105" spans="1:20" ht="12.75" customHeight="1">
      <c r="A105" s="194">
        <v>42979</v>
      </c>
      <c r="B105" s="92">
        <v>64.8</v>
      </c>
      <c r="C105" s="93">
        <v>116.8</v>
      </c>
      <c r="D105" s="93">
        <f t="shared" si="22"/>
        <v>181.6</v>
      </c>
      <c r="E105" s="92">
        <v>839.6</v>
      </c>
      <c r="F105" s="93">
        <v>187.8</v>
      </c>
      <c r="G105" s="93">
        <v>269.89999999999998</v>
      </c>
      <c r="H105" s="93">
        <v>218.3</v>
      </c>
      <c r="I105" s="94">
        <v>1515.6</v>
      </c>
      <c r="J105" s="92">
        <v>331.4</v>
      </c>
      <c r="K105" s="93">
        <v>441.4</v>
      </c>
      <c r="L105" s="94">
        <v>772.8</v>
      </c>
      <c r="M105" s="93">
        <v>5.0999999999999996</v>
      </c>
      <c r="N105" s="93">
        <v>2204.1</v>
      </c>
      <c r="O105" s="93" t="s">
        <v>293</v>
      </c>
      <c r="P105" s="93">
        <v>57.4</v>
      </c>
      <c r="Q105" s="93">
        <v>27.3</v>
      </c>
      <c r="R105" s="93">
        <v>61.4</v>
      </c>
      <c r="S105" s="38">
        <f t="shared" si="21"/>
        <v>4825.3</v>
      </c>
      <c r="T105" s="279"/>
    </row>
    <row r="106" spans="1:20" ht="12.75" customHeight="1">
      <c r="A106" s="194">
        <v>43009</v>
      </c>
      <c r="B106" s="92">
        <v>70.400000000000006</v>
      </c>
      <c r="C106" s="93">
        <v>107.5</v>
      </c>
      <c r="D106" s="93">
        <f t="shared" si="22"/>
        <v>177.9</v>
      </c>
      <c r="E106" s="92">
        <v>856.8</v>
      </c>
      <c r="F106" s="93">
        <v>190.9</v>
      </c>
      <c r="G106" s="93">
        <v>274.5</v>
      </c>
      <c r="H106" s="93">
        <v>225.5</v>
      </c>
      <c r="I106" s="94">
        <v>1547.7</v>
      </c>
      <c r="J106" s="92">
        <v>345.6</v>
      </c>
      <c r="K106" s="93">
        <v>436.7</v>
      </c>
      <c r="L106" s="94">
        <v>782.3</v>
      </c>
      <c r="M106" s="93">
        <v>6.1</v>
      </c>
      <c r="N106" s="93">
        <v>2217.8000000000002</v>
      </c>
      <c r="O106" s="93" t="s">
        <v>293</v>
      </c>
      <c r="P106" s="93">
        <v>66.7</v>
      </c>
      <c r="Q106" s="93">
        <v>28.9</v>
      </c>
      <c r="R106" s="93">
        <v>74.900000000000006</v>
      </c>
      <c r="S106" s="38">
        <f t="shared" si="21"/>
        <v>4902.3</v>
      </c>
      <c r="T106" s="279"/>
    </row>
    <row r="107" spans="1:20" ht="12.75" customHeight="1">
      <c r="A107" s="194">
        <v>43040</v>
      </c>
      <c r="B107" s="92">
        <v>70.3</v>
      </c>
      <c r="C107" s="93">
        <v>98.1</v>
      </c>
      <c r="D107" s="93">
        <f t="shared" si="22"/>
        <v>168.39999999999998</v>
      </c>
      <c r="E107" s="92">
        <v>877.4</v>
      </c>
      <c r="F107" s="93">
        <v>193.5</v>
      </c>
      <c r="G107" s="93">
        <v>269.8</v>
      </c>
      <c r="H107" s="93">
        <v>238.5</v>
      </c>
      <c r="I107" s="94">
        <v>1579.2</v>
      </c>
      <c r="J107" s="92">
        <v>332.9</v>
      </c>
      <c r="K107" s="93">
        <v>422.4</v>
      </c>
      <c r="L107" s="94">
        <v>755.3</v>
      </c>
      <c r="M107" s="93">
        <v>5.8</v>
      </c>
      <c r="N107" s="93">
        <v>2467.6999999999998</v>
      </c>
      <c r="O107" s="93" t="s">
        <v>293</v>
      </c>
      <c r="P107" s="93">
        <v>66.8</v>
      </c>
      <c r="Q107" s="93">
        <v>30</v>
      </c>
      <c r="R107" s="93">
        <v>84.6</v>
      </c>
      <c r="S107" s="38">
        <f>D107+I107+L107+SUM(M107:R107)</f>
        <v>5157.7999999999993</v>
      </c>
      <c r="T107" s="279"/>
    </row>
    <row r="108" spans="1:20" ht="12.75" customHeight="1">
      <c r="A108" s="194">
        <v>43070</v>
      </c>
      <c r="B108" s="92">
        <v>69.400000000000006</v>
      </c>
      <c r="C108" s="93">
        <v>101.2</v>
      </c>
      <c r="D108" s="93">
        <f t="shared" si="22"/>
        <v>170.60000000000002</v>
      </c>
      <c r="E108" s="92">
        <v>928.5</v>
      </c>
      <c r="F108" s="93">
        <v>210</v>
      </c>
      <c r="G108" s="93">
        <v>284.3</v>
      </c>
      <c r="H108" s="93">
        <v>255</v>
      </c>
      <c r="I108" s="94">
        <v>1677.7</v>
      </c>
      <c r="J108" s="92">
        <v>342.1</v>
      </c>
      <c r="K108" s="93">
        <v>476.7</v>
      </c>
      <c r="L108" s="94">
        <v>818.8</v>
      </c>
      <c r="M108" s="93">
        <v>4.7</v>
      </c>
      <c r="N108" s="93">
        <v>2233.6999999999998</v>
      </c>
      <c r="O108" s="93" t="s">
        <v>293</v>
      </c>
      <c r="P108" s="93">
        <v>82.7</v>
      </c>
      <c r="Q108" s="93">
        <v>26.1</v>
      </c>
      <c r="R108" s="93">
        <v>61.8</v>
      </c>
      <c r="S108" s="38">
        <f>D108+I108+L108+SUM(M108:R108)</f>
        <v>5076.1000000000004</v>
      </c>
      <c r="T108" s="279"/>
    </row>
    <row r="109" spans="1:20" ht="12.75" customHeight="1">
      <c r="A109" s="194">
        <v>43101</v>
      </c>
      <c r="B109" s="92">
        <v>74.599999999999994</v>
      </c>
      <c r="C109" s="93">
        <v>105.2</v>
      </c>
      <c r="D109" s="93">
        <f t="shared" si="22"/>
        <v>179.8</v>
      </c>
      <c r="E109" s="92">
        <v>842.7</v>
      </c>
      <c r="F109" s="93">
        <v>190.7</v>
      </c>
      <c r="G109" s="93">
        <v>263.3</v>
      </c>
      <c r="H109" s="93">
        <v>191.1</v>
      </c>
      <c r="I109" s="94">
        <v>1487.8</v>
      </c>
      <c r="J109" s="92">
        <v>279.5</v>
      </c>
      <c r="K109" s="93">
        <v>531.29999999999995</v>
      </c>
      <c r="L109" s="94">
        <v>810.8</v>
      </c>
      <c r="M109" s="93">
        <v>5.3</v>
      </c>
      <c r="N109" s="93">
        <v>2254.8000000000002</v>
      </c>
      <c r="O109" s="93" t="s">
        <v>418</v>
      </c>
      <c r="P109" s="93">
        <v>103.4</v>
      </c>
      <c r="Q109" s="93">
        <v>25.9</v>
      </c>
      <c r="R109" s="93">
        <v>69.5</v>
      </c>
      <c r="S109" s="38">
        <f t="shared" ref="S109" si="23">D109+I109+L109+SUM(M109:R109)</f>
        <v>4937.3</v>
      </c>
      <c r="T109" s="279"/>
    </row>
    <row r="110" spans="1:20" ht="12.75" customHeight="1">
      <c r="A110" s="194">
        <v>43132</v>
      </c>
      <c r="B110" s="92">
        <v>51.8</v>
      </c>
      <c r="C110" s="93">
        <v>84.6</v>
      </c>
      <c r="D110" s="93">
        <f t="shared" si="22"/>
        <v>136.39999999999998</v>
      </c>
      <c r="E110" s="92">
        <v>800.4</v>
      </c>
      <c r="F110" s="93">
        <v>180.3</v>
      </c>
      <c r="G110" s="93">
        <v>253.5</v>
      </c>
      <c r="H110" s="93">
        <v>185.3</v>
      </c>
      <c r="I110" s="94">
        <v>1419.4</v>
      </c>
      <c r="J110" s="92">
        <v>260.7</v>
      </c>
      <c r="K110" s="93">
        <v>462.9</v>
      </c>
      <c r="L110" s="94">
        <v>723.7</v>
      </c>
      <c r="M110" s="93">
        <v>4.4000000000000004</v>
      </c>
      <c r="N110" s="93">
        <v>2267.9</v>
      </c>
      <c r="O110" s="93" t="s">
        <v>418</v>
      </c>
      <c r="P110" s="93">
        <v>106.5</v>
      </c>
      <c r="Q110" s="93">
        <v>26.3</v>
      </c>
      <c r="R110" s="93">
        <v>94</v>
      </c>
      <c r="S110" s="38">
        <f t="shared" ref="S110" si="24">D110+I110+L110+SUM(M110:R110)</f>
        <v>4778.6000000000004</v>
      </c>
      <c r="T110" s="279"/>
    </row>
    <row r="111" spans="1:20" ht="12.75" customHeight="1">
      <c r="A111" s="194">
        <v>43160</v>
      </c>
      <c r="B111" s="92">
        <v>58.2</v>
      </c>
      <c r="C111" s="93">
        <v>93.2</v>
      </c>
      <c r="D111" s="93">
        <f t="shared" si="22"/>
        <v>151.4</v>
      </c>
      <c r="E111" s="92">
        <v>881.6</v>
      </c>
      <c r="F111" s="93">
        <v>198.8</v>
      </c>
      <c r="G111" s="93">
        <v>281.7</v>
      </c>
      <c r="H111" s="93">
        <v>207.5</v>
      </c>
      <c r="I111" s="94">
        <v>1569.6</v>
      </c>
      <c r="J111" s="92">
        <v>285.10000000000002</v>
      </c>
      <c r="K111" s="93">
        <v>491.7</v>
      </c>
      <c r="L111" s="94">
        <v>776.8</v>
      </c>
      <c r="M111" s="93">
        <v>5.6</v>
      </c>
      <c r="N111" s="93">
        <v>2490.6999999999998</v>
      </c>
      <c r="O111" s="93" t="s">
        <v>418</v>
      </c>
      <c r="P111" s="93">
        <v>109.2</v>
      </c>
      <c r="Q111" s="93">
        <v>28.2</v>
      </c>
      <c r="R111" s="93">
        <v>94.3</v>
      </c>
      <c r="S111" s="38">
        <f t="shared" ref="S111" si="25">D111+I111+L111+SUM(M111:R111)</f>
        <v>5225.7999999999993</v>
      </c>
      <c r="T111" s="279"/>
    </row>
    <row r="112" spans="1:20" ht="12.75" customHeight="1">
      <c r="A112" s="194">
        <v>43191</v>
      </c>
      <c r="B112" s="92">
        <v>55.7</v>
      </c>
      <c r="C112" s="93">
        <v>109.8</v>
      </c>
      <c r="D112" s="93">
        <f t="shared" si="22"/>
        <v>165.5</v>
      </c>
      <c r="E112" s="92">
        <v>800.1</v>
      </c>
      <c r="F112" s="93">
        <v>179.3</v>
      </c>
      <c r="G112" s="93">
        <v>255.2</v>
      </c>
      <c r="H112" s="93">
        <v>191.6</v>
      </c>
      <c r="I112" s="94">
        <v>1426.3</v>
      </c>
      <c r="J112" s="92">
        <v>278.7</v>
      </c>
      <c r="K112" s="93">
        <v>512.4</v>
      </c>
      <c r="L112" s="94">
        <v>791</v>
      </c>
      <c r="M112" s="93">
        <v>7</v>
      </c>
      <c r="N112" s="93">
        <v>2391.9</v>
      </c>
      <c r="O112" s="93" t="s">
        <v>418</v>
      </c>
      <c r="P112" s="93">
        <v>111.5</v>
      </c>
      <c r="Q112" s="93">
        <v>25.4</v>
      </c>
      <c r="R112" s="93">
        <v>84</v>
      </c>
      <c r="S112" s="38">
        <f t="shared" ref="S112" si="26">D112+I112+L112+SUM(M112:R112)</f>
        <v>5002.6000000000004</v>
      </c>
      <c r="T112" s="279"/>
    </row>
    <row r="113" spans="1:21" ht="12.75" customHeight="1">
      <c r="A113" s="194">
        <v>43221</v>
      </c>
      <c r="B113" s="92">
        <v>62.6</v>
      </c>
      <c r="C113" s="93">
        <v>147.80000000000001</v>
      </c>
      <c r="D113" s="93">
        <f t="shared" si="22"/>
        <v>210.4</v>
      </c>
      <c r="E113" s="92">
        <v>858.1</v>
      </c>
      <c r="F113" s="93">
        <v>187.9</v>
      </c>
      <c r="G113" s="93">
        <v>261</v>
      </c>
      <c r="H113" s="93">
        <v>213.8</v>
      </c>
      <c r="I113" s="94">
        <v>1520.8</v>
      </c>
      <c r="J113" s="92">
        <v>278.10000000000002</v>
      </c>
      <c r="K113" s="93">
        <v>494.5</v>
      </c>
      <c r="L113" s="94">
        <v>772.5</v>
      </c>
      <c r="M113" s="93">
        <v>6.2</v>
      </c>
      <c r="N113" s="93">
        <v>2668.5</v>
      </c>
      <c r="O113" s="93" t="s">
        <v>418</v>
      </c>
      <c r="P113" s="93">
        <v>83</v>
      </c>
      <c r="Q113" s="93">
        <v>30.5</v>
      </c>
      <c r="R113" s="93">
        <v>87.3</v>
      </c>
      <c r="S113" s="38">
        <f t="shared" ref="S113" si="27">D113+I113+L113+SUM(M113:R113)</f>
        <v>5379.2</v>
      </c>
      <c r="T113" s="279"/>
    </row>
    <row r="114" spans="1:21" ht="12.75" customHeight="1">
      <c r="A114" s="194">
        <v>43252</v>
      </c>
      <c r="B114" s="92">
        <v>52.4</v>
      </c>
      <c r="C114" s="93">
        <v>156.30000000000001</v>
      </c>
      <c r="D114" s="93">
        <f t="shared" si="22"/>
        <v>208.70000000000002</v>
      </c>
      <c r="E114" s="92">
        <v>812.7</v>
      </c>
      <c r="F114" s="93">
        <v>176.1</v>
      </c>
      <c r="G114" s="93">
        <v>242.3</v>
      </c>
      <c r="H114" s="93">
        <v>204.5</v>
      </c>
      <c r="I114" s="94">
        <v>1435.7</v>
      </c>
      <c r="J114" s="92">
        <v>251.6</v>
      </c>
      <c r="K114" s="93">
        <v>497.2</v>
      </c>
      <c r="L114" s="94">
        <v>748.8</v>
      </c>
      <c r="M114" s="93">
        <v>5.4</v>
      </c>
      <c r="N114" s="93">
        <v>2514.4</v>
      </c>
      <c r="O114" s="93" t="s">
        <v>418</v>
      </c>
      <c r="P114" s="93">
        <v>75.599999999999994</v>
      </c>
      <c r="Q114" s="93">
        <v>27.9</v>
      </c>
      <c r="R114" s="93">
        <v>65.7</v>
      </c>
      <c r="S114" s="38">
        <f t="shared" ref="S114" si="28">D114+I114+L114+SUM(M114:R114)</f>
        <v>5082.2</v>
      </c>
      <c r="T114" s="279"/>
    </row>
    <row r="115" spans="1:21" ht="12.75" customHeight="1">
      <c r="A115" s="194">
        <f>DATE(YEAR(A114),MONTH(A114)+1,DAY(A114))</f>
        <v>43282</v>
      </c>
      <c r="B115" s="92">
        <v>54.6</v>
      </c>
      <c r="C115" s="93">
        <v>163.30000000000001</v>
      </c>
      <c r="D115" s="93">
        <f t="shared" si="22"/>
        <v>217.9</v>
      </c>
      <c r="E115" s="92">
        <v>839</v>
      </c>
      <c r="F115" s="93">
        <v>182.7</v>
      </c>
      <c r="G115" s="93">
        <v>256.60000000000002</v>
      </c>
      <c r="H115" s="93">
        <v>206.3</v>
      </c>
      <c r="I115" s="94">
        <v>1484.6</v>
      </c>
      <c r="J115" s="92">
        <v>304.89999999999998</v>
      </c>
      <c r="K115" s="93">
        <v>515.6</v>
      </c>
      <c r="L115" s="94">
        <v>820.4</v>
      </c>
      <c r="M115" s="93">
        <v>5.5</v>
      </c>
      <c r="N115" s="93">
        <v>2466.6</v>
      </c>
      <c r="O115" s="93" t="s">
        <v>418</v>
      </c>
      <c r="P115" s="93">
        <v>61.3</v>
      </c>
      <c r="Q115" s="93">
        <v>27.1</v>
      </c>
      <c r="R115" s="93">
        <v>55.5</v>
      </c>
      <c r="S115" s="38">
        <f t="shared" ref="S115:S116" si="29">D115+I115+L115+SUM(M115:R115)</f>
        <v>5138.8999999999996</v>
      </c>
      <c r="T115" s="279"/>
    </row>
    <row r="116" spans="1:21" ht="12.75" customHeight="1">
      <c r="A116" s="194">
        <f>DATE(YEAR(A115),MONTH(A115)+1,DAY(A115))</f>
        <v>43313</v>
      </c>
      <c r="B116" s="92">
        <v>51.9</v>
      </c>
      <c r="C116" s="93">
        <v>164.7</v>
      </c>
      <c r="D116" s="93">
        <f t="shared" si="22"/>
        <v>216.6</v>
      </c>
      <c r="E116" s="92">
        <v>853.1</v>
      </c>
      <c r="F116" s="93">
        <v>186.5</v>
      </c>
      <c r="G116" s="93">
        <v>260.89999999999998</v>
      </c>
      <c r="H116" s="93">
        <v>211</v>
      </c>
      <c r="I116" s="94">
        <v>1511.4</v>
      </c>
      <c r="J116" s="92">
        <v>302.39999999999998</v>
      </c>
      <c r="K116" s="93">
        <v>506.7</v>
      </c>
      <c r="L116" s="94">
        <v>809.1</v>
      </c>
      <c r="M116" s="93">
        <v>5.5</v>
      </c>
      <c r="N116" s="93">
        <v>2562.6</v>
      </c>
      <c r="O116" s="93" t="s">
        <v>418</v>
      </c>
      <c r="P116" s="93">
        <v>76</v>
      </c>
      <c r="Q116" s="93">
        <v>27.9</v>
      </c>
      <c r="R116" s="93">
        <v>57.6</v>
      </c>
      <c r="S116" s="38">
        <f t="shared" si="29"/>
        <v>5266.7</v>
      </c>
      <c r="T116" s="279"/>
    </row>
    <row r="117" spans="1:21" ht="12.75" customHeight="1">
      <c r="A117" s="194">
        <f>DATE(YEAR(A116),MONTH(A116)+1,DAY(A116))</f>
        <v>43344</v>
      </c>
      <c r="B117" s="92">
        <v>50.3</v>
      </c>
      <c r="C117" s="93">
        <v>133.69999999999999</v>
      </c>
      <c r="D117" s="93">
        <f t="shared" si="22"/>
        <v>184</v>
      </c>
      <c r="E117" s="92">
        <v>804.6</v>
      </c>
      <c r="F117" s="93">
        <v>174.8</v>
      </c>
      <c r="G117" s="93">
        <v>241.7</v>
      </c>
      <c r="H117" s="93">
        <v>199</v>
      </c>
      <c r="I117" s="94">
        <v>1420.1</v>
      </c>
      <c r="J117" s="92">
        <v>282.7</v>
      </c>
      <c r="K117" s="93">
        <v>483.8</v>
      </c>
      <c r="L117" s="94">
        <v>766.5</v>
      </c>
      <c r="M117" s="93">
        <v>4.9000000000000004</v>
      </c>
      <c r="N117" s="93">
        <v>2351.6</v>
      </c>
      <c r="O117" s="93" t="s">
        <v>418</v>
      </c>
      <c r="P117" s="93">
        <v>80.5</v>
      </c>
      <c r="Q117" s="93">
        <v>25.2</v>
      </c>
      <c r="R117" s="93">
        <v>61.8</v>
      </c>
      <c r="S117" s="38">
        <f t="shared" ref="S117" si="30">D117+I117+L117+SUM(M117:R117)</f>
        <v>4894.6000000000004</v>
      </c>
      <c r="T117" s="279"/>
    </row>
    <row r="118" spans="1:21" ht="12.75" customHeight="1">
      <c r="A118" s="194">
        <f t="shared" ref="A118:A131" si="31">DATE(YEAR(A117),MONTH(A117)+1,DAY(A117))</f>
        <v>43374</v>
      </c>
      <c r="B118" s="92">
        <v>56.8</v>
      </c>
      <c r="C118" s="93">
        <v>133.1</v>
      </c>
      <c r="D118" s="93">
        <f t="shared" si="22"/>
        <v>189.89999999999998</v>
      </c>
      <c r="E118" s="92">
        <v>867.3</v>
      </c>
      <c r="F118" s="93">
        <v>183.9</v>
      </c>
      <c r="G118" s="93">
        <v>246.2</v>
      </c>
      <c r="H118" s="93">
        <v>216.1</v>
      </c>
      <c r="I118" s="94">
        <v>1513.5</v>
      </c>
      <c r="J118" s="92">
        <v>302.60000000000002</v>
      </c>
      <c r="K118" s="93">
        <v>509.6</v>
      </c>
      <c r="L118" s="94">
        <v>812.3</v>
      </c>
      <c r="M118" s="93">
        <v>6</v>
      </c>
      <c r="N118" s="93">
        <v>2539</v>
      </c>
      <c r="O118" s="93" t="s">
        <v>418</v>
      </c>
      <c r="P118" s="93">
        <v>87.8</v>
      </c>
      <c r="Q118" s="93">
        <v>28</v>
      </c>
      <c r="R118" s="93">
        <v>82.2</v>
      </c>
      <c r="S118" s="38">
        <f t="shared" ref="S118" si="32">D118+I118+L118+SUM(M118:R118)</f>
        <v>5258.7</v>
      </c>
      <c r="T118" s="279"/>
    </row>
    <row r="119" spans="1:21" ht="12.75" customHeight="1">
      <c r="A119" s="194">
        <f t="shared" si="31"/>
        <v>43405</v>
      </c>
      <c r="B119" s="92">
        <v>49.7</v>
      </c>
      <c r="C119" s="93">
        <v>103.1</v>
      </c>
      <c r="D119" s="93">
        <f t="shared" si="22"/>
        <v>152.80000000000001</v>
      </c>
      <c r="E119" s="92">
        <v>866.1</v>
      </c>
      <c r="F119" s="93">
        <v>190.4</v>
      </c>
      <c r="G119" s="93">
        <v>270</v>
      </c>
      <c r="H119" s="93">
        <v>221.1</v>
      </c>
      <c r="I119" s="94">
        <v>1547.5</v>
      </c>
      <c r="J119" s="92">
        <v>291.2</v>
      </c>
      <c r="K119" s="93">
        <v>501.3</v>
      </c>
      <c r="L119" s="94">
        <v>792.5</v>
      </c>
      <c r="M119" s="93">
        <v>5.3</v>
      </c>
      <c r="N119" s="93">
        <v>2579.6999999999998</v>
      </c>
      <c r="O119" s="93" t="s">
        <v>418</v>
      </c>
      <c r="P119" s="93">
        <v>82.7</v>
      </c>
      <c r="Q119" s="93">
        <v>27.3</v>
      </c>
      <c r="R119" s="93">
        <v>84.3</v>
      </c>
      <c r="S119" s="38">
        <f t="shared" ref="S119" si="33">D119+I119+L119+SUM(M119:R119)</f>
        <v>5272.1</v>
      </c>
      <c r="T119" s="279"/>
    </row>
    <row r="120" spans="1:21" ht="12.75" customHeight="1">
      <c r="A120" s="194">
        <f t="shared" si="31"/>
        <v>43435</v>
      </c>
      <c r="B120" s="92">
        <v>43.9</v>
      </c>
      <c r="C120" s="93">
        <v>99</v>
      </c>
      <c r="D120" s="93">
        <f t="shared" ref="D120:D121" si="34">SUM(B120:C120)</f>
        <v>142.9</v>
      </c>
      <c r="E120" s="92">
        <v>854.7</v>
      </c>
      <c r="F120" s="93">
        <v>193.3</v>
      </c>
      <c r="G120" s="93">
        <v>278.2</v>
      </c>
      <c r="H120" s="93">
        <v>205.2</v>
      </c>
      <c r="I120" s="94">
        <v>1531.4</v>
      </c>
      <c r="J120" s="92">
        <v>286.89999999999998</v>
      </c>
      <c r="K120" s="93">
        <v>540.5</v>
      </c>
      <c r="L120" s="94">
        <v>827.4</v>
      </c>
      <c r="M120" s="93">
        <v>4.8</v>
      </c>
      <c r="N120" s="93">
        <v>2328.8000000000002</v>
      </c>
      <c r="O120" s="93" t="s">
        <v>418</v>
      </c>
      <c r="P120" s="93">
        <v>100</v>
      </c>
      <c r="Q120" s="93">
        <v>22.8</v>
      </c>
      <c r="R120" s="93">
        <v>62.5</v>
      </c>
      <c r="S120" s="38">
        <f>D120+I120+L120+SUM(M120:R120)</f>
        <v>5020.6000000000004</v>
      </c>
      <c r="T120" s="279"/>
    </row>
    <row r="121" spans="1:21" ht="12.75" customHeight="1">
      <c r="A121" s="194">
        <f t="shared" si="31"/>
        <v>43466</v>
      </c>
      <c r="B121" s="92">
        <v>62.3</v>
      </c>
      <c r="C121" s="93">
        <v>97.3</v>
      </c>
      <c r="D121" s="93">
        <f t="shared" si="34"/>
        <v>159.6</v>
      </c>
      <c r="E121" s="92">
        <v>787.2</v>
      </c>
      <c r="F121" s="93">
        <v>181.6</v>
      </c>
      <c r="G121" s="93">
        <v>267.10000000000002</v>
      </c>
      <c r="H121" s="93">
        <v>186.9</v>
      </c>
      <c r="I121" s="94">
        <v>1422.8</v>
      </c>
      <c r="J121" s="92">
        <v>286.7</v>
      </c>
      <c r="K121" s="93">
        <v>545.29999999999995</v>
      </c>
      <c r="L121" s="94">
        <v>832</v>
      </c>
      <c r="M121" s="93">
        <v>5</v>
      </c>
      <c r="N121" s="93">
        <v>2316.5</v>
      </c>
      <c r="O121" s="93" t="s">
        <v>418</v>
      </c>
      <c r="P121" s="93">
        <v>100.9</v>
      </c>
      <c r="Q121" s="93">
        <v>27.5</v>
      </c>
      <c r="R121" s="93">
        <v>67.400000000000006</v>
      </c>
      <c r="S121" s="38">
        <f t="shared" ref="S121" si="35">D121+I121+L121+SUM(M121:R121)</f>
        <v>4931.7</v>
      </c>
      <c r="T121" s="408"/>
      <c r="U121" s="543"/>
    </row>
    <row r="122" spans="1:21" ht="12.75" customHeight="1">
      <c r="A122" s="194">
        <f t="shared" si="31"/>
        <v>43497</v>
      </c>
      <c r="B122" s="92">
        <v>45.4</v>
      </c>
      <c r="C122" s="93">
        <v>88.9</v>
      </c>
      <c r="D122" s="93">
        <f t="shared" ref="D122" si="36">SUM(B122:C122)</f>
        <v>134.30000000000001</v>
      </c>
      <c r="E122" s="92">
        <v>761.3</v>
      </c>
      <c r="F122" s="93">
        <v>174.3</v>
      </c>
      <c r="G122" s="93">
        <v>248.8</v>
      </c>
      <c r="H122" s="93">
        <v>186.6</v>
      </c>
      <c r="I122" s="94">
        <v>1371.1</v>
      </c>
      <c r="J122" s="92">
        <v>261.8</v>
      </c>
      <c r="K122" s="93">
        <v>463.3</v>
      </c>
      <c r="L122" s="94">
        <v>725.2</v>
      </c>
      <c r="M122" s="93">
        <v>5.0999999999999996</v>
      </c>
      <c r="N122" s="93">
        <v>2241.6</v>
      </c>
      <c r="O122" s="93" t="s">
        <v>418</v>
      </c>
      <c r="P122" s="93">
        <v>106.3</v>
      </c>
      <c r="Q122" s="93">
        <v>28</v>
      </c>
      <c r="R122" s="93">
        <v>89.1</v>
      </c>
      <c r="S122" s="38">
        <f t="shared" ref="S122:S123" si="37">D122+I122+L122+SUM(M122:R122)</f>
        <v>4700.7</v>
      </c>
      <c r="T122" s="408"/>
      <c r="U122" s="543"/>
    </row>
    <row r="123" spans="1:21" ht="12.75" customHeight="1">
      <c r="A123" s="194">
        <f t="shared" si="31"/>
        <v>43525</v>
      </c>
      <c r="B123" s="92">
        <v>55.6</v>
      </c>
      <c r="C123" s="93">
        <v>102.8</v>
      </c>
      <c r="D123" s="93">
        <f t="shared" ref="D123" si="38">SUM(B123:C123)</f>
        <v>158.4</v>
      </c>
      <c r="E123" s="92">
        <v>829.6</v>
      </c>
      <c r="F123" s="93">
        <v>189.9</v>
      </c>
      <c r="G123" s="93">
        <v>266.2</v>
      </c>
      <c r="H123" s="93">
        <v>203.5</v>
      </c>
      <c r="I123" s="94">
        <v>1489.2</v>
      </c>
      <c r="J123" s="92">
        <v>290.89999999999998</v>
      </c>
      <c r="K123" s="93">
        <v>495.9</v>
      </c>
      <c r="L123" s="94">
        <v>786.8</v>
      </c>
      <c r="M123" s="93">
        <v>6</v>
      </c>
      <c r="N123" s="93">
        <v>2434.8000000000002</v>
      </c>
      <c r="O123" s="93" t="s">
        <v>418</v>
      </c>
      <c r="P123" s="93">
        <v>111</v>
      </c>
      <c r="Q123" s="93">
        <v>29.1</v>
      </c>
      <c r="R123" s="93">
        <v>86.6</v>
      </c>
      <c r="S123" s="38">
        <f t="shared" si="37"/>
        <v>5101.8999999999996</v>
      </c>
      <c r="T123" s="408"/>
      <c r="U123" s="543"/>
    </row>
    <row r="124" spans="1:21" ht="12.75" customHeight="1">
      <c r="A124" s="194">
        <f t="shared" si="31"/>
        <v>43556</v>
      </c>
      <c r="B124" s="92">
        <v>46</v>
      </c>
      <c r="C124" s="93">
        <v>118.2</v>
      </c>
      <c r="D124" s="93">
        <f t="shared" ref="D124" si="39">SUM(B124:C124)</f>
        <v>164.2</v>
      </c>
      <c r="E124" s="92">
        <v>791.2</v>
      </c>
      <c r="F124" s="93">
        <v>181</v>
      </c>
      <c r="G124" s="93">
        <v>248.8</v>
      </c>
      <c r="H124" s="93">
        <v>195.5</v>
      </c>
      <c r="I124" s="94">
        <v>1416.5</v>
      </c>
      <c r="J124" s="92">
        <v>276.7</v>
      </c>
      <c r="K124" s="93">
        <v>479.2</v>
      </c>
      <c r="L124" s="94">
        <v>755.9</v>
      </c>
      <c r="M124" s="93">
        <v>5.9</v>
      </c>
      <c r="N124" s="93">
        <v>2394.4</v>
      </c>
      <c r="O124" s="93" t="s">
        <v>418</v>
      </c>
      <c r="P124" s="93">
        <v>83.4</v>
      </c>
      <c r="Q124" s="93">
        <v>27.6</v>
      </c>
      <c r="R124" s="93">
        <v>84.2</v>
      </c>
      <c r="S124" s="38">
        <f t="shared" ref="S124" si="40">D124+I124+L124+SUM(M124:R124)</f>
        <v>4932.1000000000004</v>
      </c>
      <c r="T124" s="408"/>
      <c r="U124" s="543"/>
    </row>
    <row r="125" spans="1:21" ht="12.75" customHeight="1">
      <c r="A125" s="194">
        <f t="shared" si="31"/>
        <v>43586</v>
      </c>
      <c r="B125" s="92">
        <v>49.3</v>
      </c>
      <c r="C125" s="93">
        <v>141.80000000000001</v>
      </c>
      <c r="D125" s="93">
        <f t="shared" ref="D125" si="41">SUM(B125:C125)</f>
        <v>191.10000000000002</v>
      </c>
      <c r="E125" s="92">
        <v>823.7</v>
      </c>
      <c r="F125" s="93">
        <v>184.2</v>
      </c>
      <c r="G125" s="93">
        <v>251.5</v>
      </c>
      <c r="H125" s="93">
        <v>208.6</v>
      </c>
      <c r="I125" s="94">
        <v>1468.1</v>
      </c>
      <c r="J125" s="92">
        <v>292.2</v>
      </c>
      <c r="K125" s="93">
        <v>469.4</v>
      </c>
      <c r="L125" s="94">
        <v>761.6</v>
      </c>
      <c r="M125" s="93">
        <v>7</v>
      </c>
      <c r="N125" s="93">
        <v>2621.4</v>
      </c>
      <c r="O125" s="93" t="s">
        <v>418</v>
      </c>
      <c r="P125" s="93">
        <v>62</v>
      </c>
      <c r="Q125" s="93">
        <v>30.3</v>
      </c>
      <c r="R125" s="93">
        <v>78.5</v>
      </c>
      <c r="S125" s="38">
        <f t="shared" ref="S125" si="42">D125+I125+L125+SUM(M125:R125)</f>
        <v>5220</v>
      </c>
      <c r="T125" s="408"/>
      <c r="U125" s="543"/>
    </row>
    <row r="126" spans="1:21" ht="12.75" customHeight="1">
      <c r="A126" s="194">
        <f t="shared" si="31"/>
        <v>43617</v>
      </c>
      <c r="B126" s="92">
        <v>42.4</v>
      </c>
      <c r="C126" s="93">
        <v>152.4</v>
      </c>
      <c r="D126" s="93">
        <f t="shared" ref="D126" si="43">SUM(B126:C126)</f>
        <v>194.8</v>
      </c>
      <c r="E126" s="92">
        <v>784.3</v>
      </c>
      <c r="F126" s="93">
        <v>172.8</v>
      </c>
      <c r="G126" s="93">
        <v>241.9</v>
      </c>
      <c r="H126" s="93">
        <v>195.2</v>
      </c>
      <c r="I126" s="94">
        <v>1394.2</v>
      </c>
      <c r="J126" s="92">
        <v>266.60000000000002</v>
      </c>
      <c r="K126" s="93">
        <v>478</v>
      </c>
      <c r="L126" s="94">
        <v>744.6</v>
      </c>
      <c r="M126" s="93">
        <v>5.9</v>
      </c>
      <c r="N126" s="93">
        <v>2418.1</v>
      </c>
      <c r="O126" s="93" t="s">
        <v>418</v>
      </c>
      <c r="P126" s="93">
        <v>60.7</v>
      </c>
      <c r="Q126" s="93">
        <v>31.8</v>
      </c>
      <c r="R126" s="93">
        <v>56.2</v>
      </c>
      <c r="S126" s="38">
        <f t="shared" ref="S126" si="44">D126+I126+L126+SUM(M126:R126)</f>
        <v>4906.2999999999993</v>
      </c>
      <c r="T126" s="408"/>
      <c r="U126" s="543"/>
    </row>
    <row r="127" spans="1:21" ht="12.75" customHeight="1">
      <c r="A127" s="194">
        <f t="shared" si="31"/>
        <v>43647</v>
      </c>
      <c r="B127" s="92">
        <v>50.6</v>
      </c>
      <c r="C127" s="93">
        <v>167.1</v>
      </c>
      <c r="D127" s="93">
        <f t="shared" ref="D127" si="45">SUM(B127:C127)</f>
        <v>217.7</v>
      </c>
      <c r="E127" s="92">
        <v>812.8</v>
      </c>
      <c r="F127" s="93">
        <v>179.9</v>
      </c>
      <c r="G127" s="93">
        <v>252.3</v>
      </c>
      <c r="H127" s="93">
        <v>200.3</v>
      </c>
      <c r="I127" s="94">
        <v>1445.3</v>
      </c>
      <c r="J127" s="92">
        <v>318.5</v>
      </c>
      <c r="K127" s="93">
        <v>501.5</v>
      </c>
      <c r="L127" s="94">
        <v>819.9</v>
      </c>
      <c r="M127" s="93">
        <v>5.9</v>
      </c>
      <c r="N127" s="93">
        <v>2481.1999999999998</v>
      </c>
      <c r="O127" s="93" t="s">
        <v>418</v>
      </c>
      <c r="P127" s="93">
        <v>62.6</v>
      </c>
      <c r="Q127" s="93">
        <v>29.5</v>
      </c>
      <c r="R127" s="93">
        <v>55.1</v>
      </c>
      <c r="S127" s="38">
        <f t="shared" ref="S127" si="46">D127+I127+L127+SUM(M127:R127)</f>
        <v>5117.2</v>
      </c>
      <c r="T127" s="408"/>
      <c r="U127" s="543"/>
    </row>
    <row r="128" spans="1:21" ht="12.75" customHeight="1">
      <c r="A128" s="194">
        <f t="shared" si="31"/>
        <v>43678</v>
      </c>
      <c r="B128" s="92">
        <v>47.2</v>
      </c>
      <c r="C128" s="93">
        <v>160.30000000000001</v>
      </c>
      <c r="D128" s="93">
        <f t="shared" ref="D128:D129" si="47">SUM(B128:C128)</f>
        <v>207.5</v>
      </c>
      <c r="E128" s="92">
        <v>826.4</v>
      </c>
      <c r="F128" s="93">
        <v>183.1</v>
      </c>
      <c r="G128" s="93">
        <v>259.8</v>
      </c>
      <c r="H128" s="93">
        <v>204.2</v>
      </c>
      <c r="I128" s="94">
        <v>1473.5</v>
      </c>
      <c r="J128" s="92">
        <v>290</v>
      </c>
      <c r="K128" s="93">
        <v>487.7</v>
      </c>
      <c r="L128" s="94">
        <v>777.7</v>
      </c>
      <c r="M128" s="93">
        <v>6</v>
      </c>
      <c r="N128" s="93">
        <v>2512.1999999999998</v>
      </c>
      <c r="O128" s="93" t="s">
        <v>418</v>
      </c>
      <c r="P128" s="93">
        <v>68.400000000000006</v>
      </c>
      <c r="Q128" s="93">
        <v>28.2</v>
      </c>
      <c r="R128" s="93">
        <v>57.4</v>
      </c>
      <c r="S128" s="38">
        <f t="shared" ref="S128:S129" si="48">D128+I128+L128+SUM(M128:R128)</f>
        <v>5130.8999999999996</v>
      </c>
      <c r="T128" s="408"/>
      <c r="U128" s="543"/>
    </row>
    <row r="129" spans="1:21" ht="12.75" customHeight="1">
      <c r="A129" s="194">
        <f t="shared" si="31"/>
        <v>43709</v>
      </c>
      <c r="B129" s="92">
        <v>44.9</v>
      </c>
      <c r="C129" s="93">
        <v>133.4</v>
      </c>
      <c r="D129" s="93">
        <f t="shared" si="47"/>
        <v>178.3</v>
      </c>
      <c r="E129" s="92">
        <v>784.5</v>
      </c>
      <c r="F129" s="93">
        <v>175.8</v>
      </c>
      <c r="G129" s="93">
        <v>246.3</v>
      </c>
      <c r="H129" s="93">
        <v>191.9</v>
      </c>
      <c r="I129" s="94">
        <v>1398.5</v>
      </c>
      <c r="J129" s="92">
        <v>292.10000000000002</v>
      </c>
      <c r="K129" s="93">
        <v>473.8</v>
      </c>
      <c r="L129" s="94">
        <v>766</v>
      </c>
      <c r="M129" s="93">
        <v>5.9</v>
      </c>
      <c r="N129" s="93">
        <v>2474.9</v>
      </c>
      <c r="O129" s="93" t="s">
        <v>418</v>
      </c>
      <c r="P129" s="93">
        <v>72.900000000000006</v>
      </c>
      <c r="Q129" s="93">
        <v>27.3</v>
      </c>
      <c r="R129" s="93">
        <v>63</v>
      </c>
      <c r="S129" s="38">
        <f t="shared" si="48"/>
        <v>4986.8000000000011</v>
      </c>
      <c r="T129" s="408"/>
      <c r="U129" s="543"/>
    </row>
    <row r="130" spans="1:21" ht="12.75" customHeight="1">
      <c r="A130" s="194">
        <f t="shared" si="31"/>
        <v>43739</v>
      </c>
      <c r="B130" s="92">
        <v>51.9</v>
      </c>
      <c r="C130" s="93">
        <v>128.30000000000001</v>
      </c>
      <c r="D130" s="93">
        <f t="shared" ref="D130" si="49">SUM(B130:C130)</f>
        <v>180.20000000000002</v>
      </c>
      <c r="E130" s="92">
        <v>847.9</v>
      </c>
      <c r="F130" s="93">
        <v>184.1</v>
      </c>
      <c r="G130" s="93">
        <v>253.2</v>
      </c>
      <c r="H130" s="93">
        <v>204.4</v>
      </c>
      <c r="I130" s="94">
        <v>1489.6</v>
      </c>
      <c r="J130" s="92">
        <v>299.7</v>
      </c>
      <c r="K130" s="93">
        <v>488.3</v>
      </c>
      <c r="L130" s="94">
        <v>788</v>
      </c>
      <c r="M130" s="93">
        <v>5.9</v>
      </c>
      <c r="N130" s="93">
        <v>2595.1999999999998</v>
      </c>
      <c r="O130" s="93" t="s">
        <v>418</v>
      </c>
      <c r="P130" s="93">
        <v>81.5</v>
      </c>
      <c r="Q130" s="93">
        <v>28.7</v>
      </c>
      <c r="R130" s="93">
        <v>83.7</v>
      </c>
      <c r="S130" s="38">
        <f t="shared" ref="S130" si="50">D130+I130+L130+SUM(M130:R130)</f>
        <v>5252.7999999999993</v>
      </c>
      <c r="T130" s="408"/>
      <c r="U130" s="543"/>
    </row>
    <row r="131" spans="1:21" ht="12.75" customHeight="1">
      <c r="A131" s="194">
        <f t="shared" si="31"/>
        <v>43770</v>
      </c>
      <c r="B131" s="92">
        <v>50.2</v>
      </c>
      <c r="C131" s="93">
        <v>115</v>
      </c>
      <c r="D131" s="93">
        <f t="shared" ref="D131" si="51">SUM(B131:C131)</f>
        <v>165.2</v>
      </c>
      <c r="E131" s="92">
        <v>829.6</v>
      </c>
      <c r="F131" s="93">
        <v>182.2</v>
      </c>
      <c r="G131" s="93">
        <v>254.8</v>
      </c>
      <c r="H131" s="93">
        <v>206.2</v>
      </c>
      <c r="I131" s="94">
        <v>1472.8</v>
      </c>
      <c r="J131" s="92">
        <v>287.7</v>
      </c>
      <c r="K131" s="93">
        <v>482.1</v>
      </c>
      <c r="L131" s="94">
        <v>769.8</v>
      </c>
      <c r="M131" s="93">
        <v>5.3</v>
      </c>
      <c r="N131" s="93">
        <v>2611</v>
      </c>
      <c r="O131" s="93" t="s">
        <v>418</v>
      </c>
      <c r="P131" s="93">
        <v>85.4</v>
      </c>
      <c r="Q131" s="93">
        <v>28</v>
      </c>
      <c r="R131" s="93">
        <v>98.5</v>
      </c>
      <c r="S131" s="38">
        <f t="shared" ref="S131" si="52">D131+I131+L131+SUM(M131:R131)</f>
        <v>5236</v>
      </c>
      <c r="T131" s="408"/>
      <c r="U131" s="543"/>
    </row>
    <row r="132" spans="1:21" ht="12.75" customHeight="1">
      <c r="A132" s="499" t="s">
        <v>45</v>
      </c>
      <c r="B132" s="160"/>
      <c r="C132" s="162"/>
      <c r="D132" s="162"/>
      <c r="E132" s="160"/>
      <c r="F132" s="162"/>
      <c r="G132" s="162"/>
      <c r="H132" s="162"/>
      <c r="I132" s="161"/>
      <c r="J132" s="160"/>
      <c r="K132" s="162"/>
      <c r="L132" s="161"/>
      <c r="M132" s="162"/>
      <c r="N132" s="162"/>
      <c r="O132" s="162"/>
      <c r="P132" s="162"/>
      <c r="Q132" s="162"/>
      <c r="R132" s="162"/>
      <c r="S132" s="163"/>
      <c r="T132" s="279"/>
    </row>
    <row r="133" spans="1:21" ht="12.75" customHeight="1">
      <c r="A133" s="194" t="s">
        <v>46</v>
      </c>
      <c r="B133" s="186">
        <f t="shared" ref="B133:S133" si="53">((B17-B16)/B16)</f>
        <v>-0.21955601180546661</v>
      </c>
      <c r="C133" s="186">
        <f t="shared" si="53"/>
        <v>7.8379156470418779E-2</v>
      </c>
      <c r="D133" s="186">
        <f t="shared" si="53"/>
        <v>-2.8680776502052044E-2</v>
      </c>
      <c r="E133" s="185">
        <f t="shared" si="53"/>
        <v>-3.95399343598134E-2</v>
      </c>
      <c r="F133" s="186">
        <f t="shared" si="53"/>
        <v>-4.4522783653218323E-2</v>
      </c>
      <c r="G133" s="186">
        <f t="shared" si="53"/>
        <v>-4.4278838689644294E-2</v>
      </c>
      <c r="H133" s="186">
        <f t="shared" si="53"/>
        <v>-5.6603773584905627E-2</v>
      </c>
      <c r="I133" s="187">
        <f t="shared" si="53"/>
        <v>-4.3392096867275527E-2</v>
      </c>
      <c r="J133" s="185">
        <f t="shared" si="53"/>
        <v>-6.0837331007413828E-2</v>
      </c>
      <c r="K133" s="186">
        <f t="shared" si="53"/>
        <v>6.1037189277298426E-2</v>
      </c>
      <c r="L133" s="187">
        <f t="shared" si="53"/>
        <v>1.3024943895027449E-2</v>
      </c>
      <c r="M133" s="186">
        <f t="shared" si="53"/>
        <v>1.057401812688826E-2</v>
      </c>
      <c r="N133" s="186">
        <f t="shared" si="53"/>
        <v>3.5270928290348828E-2</v>
      </c>
      <c r="O133" s="93" t="s">
        <v>293</v>
      </c>
      <c r="P133" s="186">
        <f t="shared" si="53"/>
        <v>5.2817633603659757E-2</v>
      </c>
      <c r="Q133" s="186">
        <f t="shared" si="53"/>
        <v>-9.011715229797373E-4</v>
      </c>
      <c r="R133" s="186">
        <f t="shared" si="53"/>
        <v>-1.5239394973274041E-2</v>
      </c>
      <c r="S133" s="188">
        <f t="shared" si="53"/>
        <v>4.9148599115788954E-3</v>
      </c>
      <c r="T133" s="279"/>
    </row>
    <row r="134" spans="1:21" ht="12.75" customHeight="1">
      <c r="A134" s="197" t="s">
        <v>47</v>
      </c>
      <c r="B134" s="190">
        <f>((SUM(B109:B120)-SUM(B97:B108))/SUM(B97:B108))</f>
        <v>-0.2399036255162918</v>
      </c>
      <c r="C134" s="190">
        <f t="shared" ref="C134:S134" si="54">((SUM(C109:C120)-SUM(C97:C108))/SUM(C97:C108))</f>
        <v>0.11953833470733718</v>
      </c>
      <c r="D134" s="190">
        <f>((SUM(D109:D120)-SUM(D97:D108))/SUM(D97:D108))</f>
        <v>-2.2485153452105881E-2</v>
      </c>
      <c r="E134" s="189">
        <f t="shared" si="54"/>
        <v>-3.7431725296970912E-2</v>
      </c>
      <c r="F134" s="190">
        <f t="shared" si="54"/>
        <v>-5.5569706231957915E-2</v>
      </c>
      <c r="G134" s="190">
        <f t="shared" si="54"/>
        <v>-4.5418277788007395E-2</v>
      </c>
      <c r="H134" s="190">
        <f t="shared" si="54"/>
        <v>-4.4492928663264222E-2</v>
      </c>
      <c r="I134" s="191">
        <f t="shared" si="54"/>
        <v>-4.2079022141210412E-2</v>
      </c>
      <c r="J134" s="189">
        <f t="shared" si="54"/>
        <v>-0.13146414266397954</v>
      </c>
      <c r="K134" s="190">
        <f t="shared" si="54"/>
        <v>0.1617743112921198</v>
      </c>
      <c r="L134" s="191">
        <f t="shared" si="54"/>
        <v>3.5802347371535731E-2</v>
      </c>
      <c r="M134" s="190">
        <f t="shared" si="54"/>
        <v>-1.1994002998500709E-2</v>
      </c>
      <c r="N134" s="190">
        <f t="shared" si="54"/>
        <v>0.10756979611814968</v>
      </c>
      <c r="O134" s="190" t="s">
        <v>293</v>
      </c>
      <c r="P134" s="190">
        <f t="shared" si="54"/>
        <v>0.19895404473127845</v>
      </c>
      <c r="Q134" s="190">
        <f t="shared" si="54"/>
        <v>-5.4529463500439662E-2</v>
      </c>
      <c r="R134" s="190">
        <f t="shared" si="54"/>
        <v>0.12590829366073666</v>
      </c>
      <c r="S134" s="192">
        <f t="shared" si="54"/>
        <v>4.4487298842931088E-2</v>
      </c>
      <c r="T134" s="279"/>
    </row>
    <row r="135" spans="1:21" ht="13.15" customHeight="1">
      <c r="A135" s="653" t="s">
        <v>570</v>
      </c>
      <c r="B135" s="708"/>
      <c r="C135" s="708"/>
      <c r="D135" s="708"/>
      <c r="E135" s="708"/>
      <c r="F135" s="708"/>
      <c r="G135" s="708"/>
      <c r="H135" s="708"/>
      <c r="I135" s="708"/>
      <c r="J135" s="708"/>
      <c r="K135" s="708"/>
      <c r="L135" s="708"/>
      <c r="M135" s="708"/>
      <c r="N135" s="708"/>
      <c r="O135" s="708"/>
      <c r="P135" s="708"/>
      <c r="Q135" s="708"/>
      <c r="R135" s="708"/>
      <c r="S135" s="708"/>
      <c r="T135" s="279"/>
    </row>
    <row r="136" spans="1:21" ht="13.15" customHeight="1">
      <c r="A136" s="653" t="s">
        <v>605</v>
      </c>
      <c r="B136" s="653"/>
      <c r="C136" s="653"/>
      <c r="D136" s="653"/>
      <c r="E136" s="653"/>
      <c r="F136" s="653"/>
      <c r="G136" s="653"/>
      <c r="H136" s="653"/>
      <c r="I136" s="653"/>
      <c r="J136" s="653"/>
      <c r="K136" s="653"/>
      <c r="L136" s="653"/>
      <c r="M136" s="653"/>
      <c r="N136" s="653"/>
      <c r="O136" s="653"/>
      <c r="P136" s="653"/>
      <c r="Q136" s="653"/>
      <c r="R136" s="653"/>
      <c r="S136" s="653"/>
      <c r="T136" s="279"/>
    </row>
    <row r="137" spans="1:21" ht="15">
      <c r="A137" s="694" t="s">
        <v>433</v>
      </c>
      <c r="B137" s="695"/>
      <c r="C137" s="695"/>
      <c r="D137" s="695"/>
      <c r="E137" s="695"/>
      <c r="F137" s="695"/>
      <c r="G137" s="695"/>
      <c r="H137" s="695"/>
      <c r="I137" s="695"/>
      <c r="J137" s="695"/>
      <c r="K137" s="695"/>
      <c r="L137" s="695"/>
      <c r="M137" s="99"/>
      <c r="N137" s="99"/>
      <c r="O137" s="99"/>
      <c r="P137" s="99"/>
      <c r="Q137" s="99"/>
      <c r="R137" s="99"/>
      <c r="S137" s="99"/>
      <c r="T137" s="279"/>
    </row>
    <row r="138" spans="1:21">
      <c r="A138" s="696" t="s">
        <v>432</v>
      </c>
      <c r="B138" s="696"/>
      <c r="C138" s="696"/>
      <c r="D138" s="696"/>
      <c r="E138" s="696"/>
      <c r="F138" s="696"/>
      <c r="G138" s="696"/>
      <c r="H138" s="696"/>
      <c r="I138" s="696"/>
      <c r="J138" s="696"/>
      <c r="K138" s="696"/>
      <c r="L138" s="696"/>
      <c r="M138" s="696"/>
      <c r="N138" s="696"/>
      <c r="O138" s="696"/>
      <c r="P138" s="696"/>
      <c r="Q138" s="696"/>
      <c r="R138" s="696"/>
      <c r="S138" s="99"/>
      <c r="T138" s="279"/>
    </row>
    <row r="139" spans="1:21">
      <c r="A139" s="99" t="s">
        <v>555</v>
      </c>
      <c r="B139" s="99"/>
      <c r="C139" s="99"/>
      <c r="D139" s="99"/>
      <c r="E139" s="120"/>
      <c r="F139" s="120"/>
      <c r="G139" s="120"/>
      <c r="H139" s="120"/>
      <c r="I139" s="120"/>
      <c r="J139" s="99"/>
      <c r="K139" s="99"/>
      <c r="L139" s="99"/>
      <c r="M139" s="99"/>
      <c r="N139" s="99"/>
      <c r="O139" s="99"/>
      <c r="P139" s="99"/>
      <c r="Q139" s="99"/>
      <c r="R139" s="99"/>
      <c r="S139" s="99"/>
      <c r="T139" s="279"/>
    </row>
    <row r="140" spans="1:21">
      <c r="A140" s="99"/>
      <c r="B140" s="99"/>
      <c r="C140" s="99"/>
      <c r="D140" s="99"/>
      <c r="E140" s="120"/>
      <c r="F140" s="120"/>
      <c r="G140" s="120"/>
      <c r="H140" s="120"/>
      <c r="I140" s="120"/>
      <c r="J140" s="99"/>
      <c r="K140" s="99"/>
      <c r="L140" s="99"/>
      <c r="M140" s="99"/>
      <c r="N140" s="99"/>
      <c r="O140" s="99"/>
      <c r="P140" s="99"/>
      <c r="Q140" s="99"/>
      <c r="R140" s="99"/>
    </row>
    <row r="141" spans="1:21">
      <c r="A141" s="99"/>
      <c r="B141" s="99"/>
      <c r="C141" s="99"/>
      <c r="D141" s="99"/>
      <c r="I141" s="99"/>
      <c r="J141" s="99"/>
      <c r="K141" s="99"/>
      <c r="L141" s="99"/>
      <c r="M141" s="99"/>
      <c r="N141" s="99"/>
      <c r="O141" s="99"/>
      <c r="P141" s="99"/>
      <c r="Q141" s="99"/>
      <c r="R141" s="99"/>
    </row>
    <row r="142" spans="1:21">
      <c r="A142" s="414"/>
      <c r="E142" s="121"/>
      <c r="F142" s="121"/>
      <c r="G142" s="130"/>
      <c r="H142" s="121"/>
      <c r="I142" s="121"/>
    </row>
    <row r="148" spans="2:19">
      <c r="E148" s="121"/>
      <c r="F148" s="121"/>
      <c r="G148" s="121"/>
      <c r="H148" s="121"/>
      <c r="I148" s="121"/>
    </row>
    <row r="149" spans="2:19">
      <c r="E149" s="121"/>
      <c r="F149" s="121"/>
      <c r="G149" s="121"/>
      <c r="H149" s="121"/>
      <c r="I149" s="121"/>
      <c r="S149" s="279"/>
    </row>
    <row r="150" spans="2:19">
      <c r="E150" s="121"/>
      <c r="F150" s="121"/>
      <c r="G150" s="121"/>
      <c r="H150" s="121"/>
      <c r="I150" s="121"/>
      <c r="S150" s="279"/>
    </row>
    <row r="151" spans="2:19">
      <c r="B151" s="279"/>
      <c r="C151" s="279"/>
      <c r="D151" s="279"/>
      <c r="E151" s="279"/>
      <c r="F151" s="279"/>
      <c r="G151" s="279"/>
      <c r="H151" s="279"/>
      <c r="I151" s="279"/>
      <c r="J151" s="279"/>
      <c r="K151" s="279"/>
      <c r="L151" s="279"/>
      <c r="M151" s="279"/>
      <c r="N151" s="279"/>
      <c r="O151" s="279"/>
      <c r="P151" s="279"/>
      <c r="Q151" s="279"/>
      <c r="R151" s="279"/>
      <c r="S151" s="279"/>
    </row>
    <row r="152" spans="2:19">
      <c r="B152" s="279"/>
      <c r="C152" s="279"/>
      <c r="D152" s="279"/>
      <c r="E152" s="279"/>
      <c r="F152" s="279"/>
      <c r="G152" s="279"/>
      <c r="H152" s="279"/>
      <c r="I152" s="279"/>
      <c r="J152" s="279"/>
      <c r="K152" s="279"/>
      <c r="L152" s="279"/>
      <c r="M152" s="279"/>
      <c r="N152" s="279"/>
      <c r="O152" s="279"/>
      <c r="P152" s="279"/>
      <c r="Q152" s="279"/>
      <c r="R152" s="279"/>
      <c r="S152" s="279"/>
    </row>
    <row r="153" spans="2:19">
      <c r="B153" s="279"/>
      <c r="C153" s="279"/>
      <c r="D153" s="279"/>
      <c r="E153" s="279"/>
      <c r="F153" s="279"/>
      <c r="G153" s="279"/>
      <c r="H153" s="279"/>
      <c r="I153" s="279"/>
      <c r="J153" s="279"/>
      <c r="K153" s="279"/>
      <c r="L153" s="279"/>
      <c r="M153" s="279"/>
      <c r="N153" s="279"/>
      <c r="O153" s="279"/>
      <c r="P153" s="279"/>
      <c r="Q153" s="279"/>
      <c r="R153" s="279"/>
      <c r="S153" s="279"/>
    </row>
    <row r="154" spans="2:19">
      <c r="B154" s="279"/>
      <c r="C154" s="279"/>
      <c r="D154" s="279"/>
      <c r="E154" s="279"/>
      <c r="F154" s="279"/>
      <c r="G154" s="279"/>
      <c r="H154" s="279"/>
      <c r="I154" s="279"/>
      <c r="J154" s="279"/>
      <c r="K154" s="279"/>
      <c r="L154" s="279"/>
      <c r="M154" s="279"/>
      <c r="N154" s="279"/>
      <c r="O154" s="279"/>
      <c r="P154" s="279"/>
      <c r="Q154" s="279"/>
      <c r="R154" s="279"/>
      <c r="S154" s="279"/>
    </row>
    <row r="155" spans="2:19">
      <c r="B155" s="279"/>
      <c r="C155" s="279"/>
      <c r="D155" s="279"/>
      <c r="E155" s="279"/>
      <c r="F155" s="279"/>
      <c r="G155" s="279"/>
      <c r="H155" s="279"/>
      <c r="I155" s="279"/>
      <c r="J155" s="279"/>
      <c r="K155" s="279"/>
      <c r="L155" s="279"/>
      <c r="M155" s="279"/>
      <c r="N155" s="279"/>
      <c r="O155" s="279"/>
      <c r="P155" s="279"/>
      <c r="Q155" s="279"/>
      <c r="R155" s="279"/>
      <c r="S155" s="279"/>
    </row>
    <row r="156" spans="2:19">
      <c r="B156" s="279"/>
      <c r="C156" s="279"/>
      <c r="D156" s="279"/>
      <c r="E156" s="279"/>
      <c r="F156" s="279"/>
      <c r="G156" s="279"/>
      <c r="H156" s="279"/>
      <c r="I156" s="279"/>
      <c r="J156" s="279"/>
      <c r="K156" s="279"/>
      <c r="L156" s="279"/>
      <c r="M156" s="279"/>
      <c r="N156" s="279"/>
      <c r="O156" s="279"/>
      <c r="P156" s="279"/>
      <c r="Q156" s="279"/>
      <c r="R156" s="279"/>
    </row>
    <row r="157" spans="2:19">
      <c r="B157" s="279"/>
      <c r="C157" s="279"/>
      <c r="D157" s="279"/>
      <c r="E157" s="279"/>
      <c r="F157" s="279"/>
      <c r="G157" s="279"/>
      <c r="H157" s="279"/>
      <c r="I157" s="279"/>
      <c r="J157" s="279"/>
      <c r="K157" s="279"/>
      <c r="L157" s="279"/>
      <c r="M157" s="279"/>
      <c r="N157" s="279"/>
      <c r="O157" s="279"/>
      <c r="P157" s="279"/>
      <c r="Q157" s="279"/>
      <c r="R157" s="279"/>
    </row>
  </sheetData>
  <mergeCells count="29">
    <mergeCell ref="F5:F7"/>
    <mergeCell ref="G5:G7"/>
    <mergeCell ref="A135:S135"/>
    <mergeCell ref="P4:P7"/>
    <mergeCell ref="C5:C7"/>
    <mergeCell ref="L5:L7"/>
    <mergeCell ref="J5:J7"/>
    <mergeCell ref="B5:B7"/>
    <mergeCell ref="S4:S7"/>
    <mergeCell ref="M4:M7"/>
    <mergeCell ref="Q4:Q7"/>
    <mergeCell ref="N4:N7"/>
    <mergeCell ref="R4:R7"/>
    <mergeCell ref="A137:L137"/>
    <mergeCell ref="A138:R138"/>
    <mergeCell ref="A1:S1"/>
    <mergeCell ref="A2:S2"/>
    <mergeCell ref="A3:S3"/>
    <mergeCell ref="A4:A8"/>
    <mergeCell ref="B4:D4"/>
    <mergeCell ref="K5:K7"/>
    <mergeCell ref="J4:L4"/>
    <mergeCell ref="E4:I4"/>
    <mergeCell ref="H5:H7"/>
    <mergeCell ref="I5:I7"/>
    <mergeCell ref="O5:O7"/>
    <mergeCell ref="A136:S136"/>
    <mergeCell ref="D5:D7"/>
    <mergeCell ref="E5:E7"/>
  </mergeCells>
  <printOptions horizontalCentered="1"/>
  <pageMargins left="0.19685039370078741" right="0.19685039370078741" top="0.19685039370078741" bottom="0.39370078740157483" header="0.51181102362204722" footer="0"/>
  <pageSetup paperSize="9" scale="73" fitToHeight="0" orientation="landscape" r:id="rId1"/>
  <headerFooter alignWithMargins="0">
    <oddFooter>&amp;R&amp;8Page &amp;P of &amp;N</oddFooter>
  </headerFooter>
  <rowBreaks count="2" manualBreakCount="2">
    <brk id="54" max="17" man="1"/>
    <brk id="102" max="1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[LogonUser]</cp:lastModifiedBy>
  <cp:lastPrinted>2019-12-12T23:04:46Z</cp:lastPrinted>
  <dcterms:created xsi:type="dcterms:W3CDTF">2015-01-19T04:28:58Z</dcterms:created>
  <dcterms:modified xsi:type="dcterms:W3CDTF">2020-01-13T11:46:20Z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ies>
</file>