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ot_lzk\AI-Zam\"/>
    </mc:Choice>
  </mc:AlternateContent>
  <bookViews>
    <workbookView xWindow="0" yWindow="0" windowWidth="18996" windowHeight="9072"/>
  </bookViews>
  <sheets>
    <sheet name="Сводка" sheetId="3" r:id="rId1"/>
    <sheet name="obj1.minus" sheetId="7" r:id="rId2"/>
    <sheet name="obj1.plus" sheetId="1" r:id="rId3"/>
    <sheet name="obj2.minus" sheetId="8" r:id="rId4"/>
    <sheet name="obj2.plus" sheetId="9" r:id="rId5"/>
    <sheet name="obj3.minus" sheetId="12" r:id="rId6"/>
    <sheet name="obj3.plus" sheetId="11" r:id="rId7"/>
  </sheets>
  <calcPr calcId="162913"/>
</workbook>
</file>

<file path=xl/calcChain.xml><?xml version="1.0" encoding="utf-8"?>
<calcChain xmlns="http://schemas.openxmlformats.org/spreadsheetml/2006/main">
  <c r="F5" i="3" l="1"/>
  <c r="G5" i="3"/>
  <c r="H5" i="3"/>
  <c r="C5" i="3"/>
  <c r="F17" i="12"/>
  <c r="E17" i="12"/>
  <c r="H17" i="12"/>
  <c r="I17" i="12"/>
  <c r="J17" i="12"/>
  <c r="K17" i="12"/>
  <c r="F15" i="12"/>
  <c r="G15" i="12" s="1"/>
  <c r="E15" i="12"/>
  <c r="F14" i="12"/>
  <c r="G14" i="12" s="1"/>
  <c r="E14" i="12"/>
  <c r="E16" i="12" s="1"/>
  <c r="F11" i="12"/>
  <c r="G11" i="12" s="1"/>
  <c r="E11" i="12"/>
  <c r="F10" i="12"/>
  <c r="G10" i="12" s="1"/>
  <c r="E10" i="12"/>
  <c r="F9" i="12"/>
  <c r="G9" i="12" s="1"/>
  <c r="E9" i="12"/>
  <c r="F6" i="12"/>
  <c r="G6" i="12" s="1"/>
  <c r="E6" i="12"/>
  <c r="F5" i="12"/>
  <c r="G5" i="12" s="1"/>
  <c r="E5" i="12"/>
  <c r="F4" i="12"/>
  <c r="G4" i="12" s="1"/>
  <c r="E4" i="12"/>
  <c r="H4" i="11"/>
  <c r="E5" i="3" s="1"/>
  <c r="D5" i="3" s="1"/>
  <c r="I4" i="11"/>
  <c r="J4" i="11"/>
  <c r="K4" i="11"/>
  <c r="E4" i="11"/>
  <c r="F3" i="11"/>
  <c r="G3" i="11" s="1"/>
  <c r="G4" i="11" s="1"/>
  <c r="E3" i="11"/>
  <c r="F31" i="7"/>
  <c r="G7" i="9"/>
  <c r="F7" i="9"/>
  <c r="B4" i="3" s="1"/>
  <c r="L7" i="9"/>
  <c r="M7" i="9"/>
  <c r="J8" i="1"/>
  <c r="H5" i="1"/>
  <c r="I5" i="1"/>
  <c r="J5" i="1"/>
  <c r="K5" i="1"/>
  <c r="L5" i="1"/>
  <c r="M5" i="1"/>
  <c r="H31" i="7"/>
  <c r="I31" i="7"/>
  <c r="J31" i="7"/>
  <c r="K31" i="7"/>
  <c r="L31" i="7"/>
  <c r="C3" i="3"/>
  <c r="C6" i="3" s="1"/>
  <c r="B3" i="3"/>
  <c r="G5" i="1"/>
  <c r="F5" i="1"/>
  <c r="H27" i="8"/>
  <c r="F27" i="8" s="1"/>
  <c r="C4" i="3" s="1"/>
  <c r="I27" i="8"/>
  <c r="J27" i="8"/>
  <c r="K27" i="8"/>
  <c r="L27" i="8"/>
  <c r="M27" i="8"/>
  <c r="K7" i="9"/>
  <c r="H4" i="3" s="1"/>
  <c r="H6" i="3" s="1"/>
  <c r="M31" i="7"/>
  <c r="E8" i="8"/>
  <c r="F8" i="8"/>
  <c r="G8" i="8" s="1"/>
  <c r="J7" i="9"/>
  <c r="I4" i="3"/>
  <c r="I6" i="3" s="1"/>
  <c r="H7" i="9"/>
  <c r="I7" i="9"/>
  <c r="E5" i="9"/>
  <c r="F5" i="9"/>
  <c r="G5" i="9" s="1"/>
  <c r="E4" i="9"/>
  <c r="F4" i="9"/>
  <c r="G4" i="9" s="1"/>
  <c r="F6" i="9"/>
  <c r="G6" i="9" s="1"/>
  <c r="E6" i="9"/>
  <c r="F3" i="9"/>
  <c r="G3" i="9" s="1"/>
  <c r="E3" i="9"/>
  <c r="F25" i="8"/>
  <c r="G25" i="8" s="1"/>
  <c r="E25" i="8"/>
  <c r="F24" i="8"/>
  <c r="G24" i="8" s="1"/>
  <c r="E24" i="8"/>
  <c r="F21" i="8"/>
  <c r="G21" i="8" s="1"/>
  <c r="E21" i="8"/>
  <c r="F20" i="8"/>
  <c r="G20" i="8" s="1"/>
  <c r="E20" i="8"/>
  <c r="E22" i="8" s="1"/>
  <c r="F17" i="8"/>
  <c r="G17" i="8" s="1"/>
  <c r="E17" i="8"/>
  <c r="F16" i="8"/>
  <c r="G16" i="8" s="1"/>
  <c r="E16" i="8"/>
  <c r="F13" i="8"/>
  <c r="G13" i="8" s="1"/>
  <c r="E13" i="8"/>
  <c r="F12" i="8"/>
  <c r="G12" i="8" s="1"/>
  <c r="E12" i="8"/>
  <c r="F9" i="8"/>
  <c r="G9" i="8" s="1"/>
  <c r="E9" i="8"/>
  <c r="F5" i="8"/>
  <c r="G5" i="8" s="1"/>
  <c r="E5" i="8"/>
  <c r="F4" i="8"/>
  <c r="G4" i="8" s="1"/>
  <c r="E4" i="8"/>
  <c r="F3" i="3"/>
  <c r="G3" i="3"/>
  <c r="H3" i="3"/>
  <c r="I3" i="3"/>
  <c r="J3" i="3"/>
  <c r="E3" i="3"/>
  <c r="E4" i="1"/>
  <c r="F4" i="1"/>
  <c r="G4" i="1" s="1"/>
  <c r="E3" i="1"/>
  <c r="E5" i="1" s="1"/>
  <c r="F3" i="1"/>
  <c r="G3" i="1" s="1"/>
  <c r="F29" i="7"/>
  <c r="F28" i="7"/>
  <c r="F25" i="7"/>
  <c r="F24" i="7"/>
  <c r="G24" i="7"/>
  <c r="G29" i="7"/>
  <c r="E29" i="7"/>
  <c r="G28" i="7"/>
  <c r="E28" i="7"/>
  <c r="E30" i="7" s="1"/>
  <c r="F4" i="11" l="1"/>
  <c r="B5" i="3" s="1"/>
  <c r="B6" i="3" s="1"/>
  <c r="D3" i="3"/>
  <c r="E7" i="12"/>
  <c r="E12" i="12"/>
  <c r="E7" i="9"/>
  <c r="G4" i="3"/>
  <c r="G6" i="3" s="1"/>
  <c r="F4" i="3"/>
  <c r="F6" i="3" s="1"/>
  <c r="E26" i="8"/>
  <c r="J4" i="3"/>
  <c r="J6" i="3" s="1"/>
  <c r="E4" i="3"/>
  <c r="E6" i="3" s="1"/>
  <c r="D4" i="3"/>
  <c r="E6" i="8"/>
  <c r="E14" i="8"/>
  <c r="E18" i="8"/>
  <c r="E10" i="8"/>
  <c r="G25" i="7"/>
  <c r="E25" i="7"/>
  <c r="E24" i="7"/>
  <c r="E26" i="7" s="1"/>
  <c r="F21" i="7"/>
  <c r="G21" i="7" s="1"/>
  <c r="E21" i="7"/>
  <c r="F20" i="7"/>
  <c r="G20" i="7" s="1"/>
  <c r="E20" i="7"/>
  <c r="E22" i="7" s="1"/>
  <c r="F17" i="7"/>
  <c r="G17" i="7" s="1"/>
  <c r="E17" i="7"/>
  <c r="F16" i="7"/>
  <c r="G16" i="7" s="1"/>
  <c r="E16" i="7"/>
  <c r="F15" i="7"/>
  <c r="G15" i="7" s="1"/>
  <c r="E15" i="7"/>
  <c r="F14" i="7"/>
  <c r="G14" i="7" s="1"/>
  <c r="E14" i="7"/>
  <c r="F13" i="7"/>
  <c r="G13" i="7" s="1"/>
  <c r="E13" i="7"/>
  <c r="F10" i="7"/>
  <c r="G10" i="7" s="1"/>
  <c r="E10" i="7"/>
  <c r="F9" i="7"/>
  <c r="G9" i="7" s="1"/>
  <c r="E9" i="7"/>
  <c r="E11" i="7" s="1"/>
  <c r="F6" i="7"/>
  <c r="G6" i="7" s="1"/>
  <c r="E6" i="7"/>
  <c r="F5" i="7"/>
  <c r="G5" i="7" s="1"/>
  <c r="E5" i="7"/>
  <c r="F4" i="7"/>
  <c r="G4" i="7" s="1"/>
  <c r="E4" i="7"/>
  <c r="E7" i="7" s="1"/>
  <c r="D6" i="3" l="1"/>
  <c r="E27" i="8"/>
  <c r="E18" i="7"/>
  <c r="E31" i="7"/>
</calcChain>
</file>

<file path=xl/sharedStrings.xml><?xml version="1.0" encoding="utf-8"?>
<sst xmlns="http://schemas.openxmlformats.org/spreadsheetml/2006/main" count="178" uniqueCount="64">
  <si>
    <t>Наименование</t>
  </si>
  <si>
    <t>ИТР</t>
  </si>
  <si>
    <t>ИТОГО:</t>
  </si>
  <si>
    <t xml:space="preserve">Минипогрузчик Bobcat 100 </t>
  </si>
  <si>
    <t>Автокран ГП-70</t>
  </si>
  <si>
    <t>Мелкие инструменты</t>
  </si>
  <si>
    <t>ЗИП для страховочных систем</t>
  </si>
  <si>
    <t>Транспорт/Доставка</t>
  </si>
  <si>
    <t>Административно бытовые расходы</t>
  </si>
  <si>
    <t>Биотуалет</t>
  </si>
  <si>
    <t>Ботинки</t>
  </si>
  <si>
    <t>Жилет сигнальный</t>
  </si>
  <si>
    <t>Объект</t>
  </si>
  <si>
    <t>Итого:</t>
  </si>
  <si>
    <t>Сумма</t>
  </si>
  <si>
    <t>Осталось лимитов</t>
  </si>
  <si>
    <t>Потрачено лимитов</t>
  </si>
  <si>
    <t>Зарезервировано лимитов</t>
  </si>
  <si>
    <t>Каменщик</t>
  </si>
  <si>
    <t>Подсобный рабочий</t>
  </si>
  <si>
    <t>Кадры</t>
  </si>
  <si>
    <t>Машины и механизмы</t>
  </si>
  <si>
    <t>Инструмент и материалы</t>
  </si>
  <si>
    <t>Раствор</t>
  </si>
  <si>
    <t>Кирпич полнотелый</t>
  </si>
  <si>
    <t>Расходная часть</t>
  </si>
  <si>
    <t>Доходная часть</t>
  </si>
  <si>
    <t>Концелярские  товары</t>
  </si>
  <si>
    <t>Единицы измерения</t>
  </si>
  <si>
    <t>час</t>
  </si>
  <si>
    <t>м3</t>
  </si>
  <si>
    <t>шт</t>
  </si>
  <si>
    <t>Запланированная цена</t>
  </si>
  <si>
    <t>СИЗ спецодежда</t>
  </si>
  <si>
    <t>Подрядные организации</t>
  </si>
  <si>
    <t>Устройство временного ограждения</t>
  </si>
  <si>
    <t>Устройство временного освещения</t>
  </si>
  <si>
    <t>м</t>
  </si>
  <si>
    <t>Планируемая сумма затрат по объекту</t>
  </si>
  <si>
    <t>м2</t>
  </si>
  <si>
    <t>Объем</t>
  </si>
  <si>
    <t>Расценка</t>
  </si>
  <si>
    <t>Выполнено</t>
  </si>
  <si>
    <t>Осталось выполнить</t>
  </si>
  <si>
    <t>Object1</t>
  </si>
  <si>
    <t>Устройство кирпичных перегородок</t>
  </si>
  <si>
    <t>Object2</t>
  </si>
  <si>
    <t>Устройство забора</t>
  </si>
  <si>
    <t>Устройство ворот</t>
  </si>
  <si>
    <t>Устройство котлована</t>
  </si>
  <si>
    <t>Вывоз грунта</t>
  </si>
  <si>
    <t>т</t>
  </si>
  <si>
    <t>Гусеничный экскаватор с ковшом</t>
  </si>
  <si>
    <t>пар</t>
  </si>
  <si>
    <t>Самосвал</t>
  </si>
  <si>
    <t>Прибыль</t>
  </si>
  <si>
    <t>Выполнено на сумму</t>
  </si>
  <si>
    <t>Расходов на сумму</t>
  </si>
  <si>
    <t>Монтаж ПВХ окон</t>
  </si>
  <si>
    <t>Монтажник</t>
  </si>
  <si>
    <t>Пена монтажная</t>
  </si>
  <si>
    <t>Крепеж</t>
  </si>
  <si>
    <t>Стеклопакет</t>
  </si>
  <si>
    <t>Object3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</si>
</sst>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9">
    <font>
      <sz val="10"/>
      <color indexed="8"/>
      <name val="Helvetica Neue"/>
    </font>
    <font>
      <sz val="12"/>
      <color indexed="8"/>
      <name val="Helvetica Neue"/>
    </font>
    <font>
      <b/>
      <sz val="12"/>
      <color indexed="8"/>
      <name val="Helvetica Neue"/>
    </font>
    <font>
      <b/>
      <sz val="10"/>
      <color indexed="8"/>
      <name val="Helvetica Neue"/>
    </font>
    <font>
      <b/>
      <sz val="11"/>
      <color indexed="8"/>
      <name val="Helvetica Neue"/>
    </font>
    <font>
      <b/>
      <sz val="13"/>
      <color indexed="8"/>
      <name val="Helvetica Neue"/>
    </font>
    <font>
      <b/>
      <sz val="11"/>
      <color indexed="8"/>
      <name val="Helvetica Neue"/>
      <charset val="204"/>
    </font>
    <font>
      <b/>
      <sz val="10"/>
      <color indexed="8"/>
      <name val="Helvetica Neue"/>
      <charset val="204"/>
    </font>
    <font>
      <b/>
      <sz val="18"/>
      <color indexed="8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7" fillId="0" borderId="0" xfId="0" applyNumberFormat="1" applyFont="1" applyAlignment="1">
      <alignment vertical="center" wrapText="1"/>
    </xf>
    <xf numFmtId="0" fontId="0" fillId="0" borderId="0" xfId="0" applyNumberFormat="1" applyFont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49" fontId="3" fillId="4" borderId="1" xfId="0" applyNumberFormat="1" applyFont="1" applyFill="1" applyBorder="1" applyAlignment="1">
      <alignment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vertical="center" wrapText="1"/>
    </xf>
    <xf numFmtId="49" fontId="5" fillId="4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vertical="center" wrapText="1"/>
    </xf>
    <xf numFmtId="49" fontId="5" fillId="6" borderId="1" xfId="0" applyNumberFormat="1" applyFont="1" applyFill="1" applyBorder="1" applyAlignment="1">
      <alignment horizontal="right"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" fontId="0" fillId="5" borderId="1" xfId="0" applyNumberFormat="1" applyFont="1" applyFill="1" applyBorder="1" applyAlignment="1">
      <alignment horizontal="center" vertical="center" wrapText="1"/>
    </xf>
    <xf numFmtId="4" fontId="3" fillId="3" borderId="1" xfId="0" applyNumberFormat="1" applyFont="1" applyFill="1" applyBorder="1" applyAlignment="1">
      <alignment vertical="center" wrapText="1"/>
    </xf>
    <xf numFmtId="3" fontId="3" fillId="5" borderId="1" xfId="0" applyNumberFormat="1" applyFont="1" applyFill="1" applyBorder="1" applyAlignment="1">
      <alignment horizontal="right" vertical="center" wrapText="1"/>
    </xf>
    <xf numFmtId="3" fontId="0" fillId="5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right" vertical="center" wrapText="1"/>
    </xf>
    <xf numFmtId="3" fontId="0" fillId="3" borderId="1" xfId="0" applyNumberFormat="1" applyFont="1" applyFill="1" applyBorder="1" applyAlignment="1">
      <alignment horizontal="center" vertical="center" wrapText="1"/>
    </xf>
    <xf numFmtId="3" fontId="3" fillId="5" borderId="1" xfId="0" applyNumberFormat="1" applyFont="1" applyFill="1" applyBorder="1" applyAlignment="1">
      <alignment vertical="center" wrapText="1"/>
    </xf>
    <xf numFmtId="3" fontId="3" fillId="7" borderId="1" xfId="0" applyNumberFormat="1" applyFont="1" applyFill="1" applyBorder="1" applyAlignment="1">
      <alignment vertical="center" wrapText="1"/>
    </xf>
    <xf numFmtId="3" fontId="3" fillId="5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right" vertical="center" wrapText="1"/>
    </xf>
    <xf numFmtId="0" fontId="2" fillId="5" borderId="1" xfId="0" applyNumberFormat="1" applyFont="1" applyFill="1" applyBorder="1" applyAlignment="1">
      <alignment horizontal="right" vertical="center" wrapText="1"/>
    </xf>
    <xf numFmtId="4" fontId="2" fillId="5" borderId="1" xfId="0" applyNumberFormat="1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4" fontId="2" fillId="5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Alignment="1">
      <alignment vertical="top" wrapText="1"/>
    </xf>
    <xf numFmtId="4" fontId="0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/>
    </xf>
    <xf numFmtId="49" fontId="3" fillId="8" borderId="2" xfId="0" applyNumberFormat="1" applyFont="1" applyFill="1" applyBorder="1" applyAlignment="1">
      <alignment horizontal="center" vertical="center" wrapText="1"/>
    </xf>
    <xf numFmtId="49" fontId="3" fillId="9" borderId="2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49" fontId="4" fillId="8" borderId="2" xfId="0" applyNumberFormat="1" applyFont="1" applyFill="1" applyBorder="1" applyAlignment="1">
      <alignment horizontal="left" vertical="center" wrapText="1"/>
    </xf>
    <xf numFmtId="4" fontId="4" fillId="10" borderId="2" xfId="0" applyNumberFormat="1" applyFont="1" applyFill="1" applyBorder="1" applyAlignment="1">
      <alignment horizontal="right" vertical="center" wrapText="1"/>
    </xf>
    <xf numFmtId="4" fontId="3" fillId="7" borderId="2" xfId="0" applyNumberFormat="1" applyFont="1" applyFill="1" applyBorder="1" applyAlignment="1">
      <alignment horizontal="right" vertical="center" wrapText="1"/>
    </xf>
    <xf numFmtId="4" fontId="0" fillId="0" borderId="2" xfId="0" applyNumberFormat="1" applyFont="1" applyBorder="1" applyAlignment="1">
      <alignment vertical="center" wrapText="1"/>
    </xf>
    <xf numFmtId="4" fontId="6" fillId="10" borderId="2" xfId="0" applyNumberFormat="1" applyFont="1" applyFill="1" applyBorder="1" applyAlignment="1">
      <alignment horizontal="right" vertical="center" wrapText="1"/>
    </xf>
    <xf numFmtId="49" fontId="6" fillId="8" borderId="2" xfId="0" applyNumberFormat="1" applyFont="1" applyFill="1" applyBorder="1" applyAlignment="1">
      <alignment horizontal="left" vertical="center" wrapText="1"/>
    </xf>
    <xf numFmtId="4" fontId="6" fillId="8" borderId="2" xfId="0" applyNumberFormat="1" applyFont="1" applyFill="1" applyBorder="1" applyAlignment="1">
      <alignment horizontal="right" vertical="center" wrapText="1"/>
    </xf>
  </cellXfs>
  <cellStyles count="1">
    <cellStyle name="Обычный" xfId="0" builtinId="0"/>
  </cellStyles>
  <dxfs count="1">
    <dxf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C2E5A6"/>
      <rgbColor rgb="FFE6E6E6"/>
      <rgbColor rgb="FFD5D5D5"/>
      <rgbColor rgb="FFFEFFFE"/>
      <rgbColor rgb="FFA5A5A5"/>
      <rgbColor rgb="FFCDCDCD"/>
      <rgbColor rgb="FFDBDBDB"/>
      <rgbColor rgb="FF86CD4D"/>
      <rgbColor rgb="FFFFF056"/>
      <rgbColor rgb="FFB3B3B3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Сводная</a:t>
            </a:r>
            <a:r>
              <a:rPr lang="ru-RU" baseline="0"/>
              <a:t> по объектам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Сводка!$A$3</c:f>
              <c:strCache>
                <c:ptCount val="1"/>
                <c:pt idx="0">
                  <c:v>Object1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Сводка!$B$2:$J$2</c15:sqref>
                  </c15:fullRef>
                </c:ext>
              </c:extLst>
              <c:f>Сводка!$E$2:$J$2</c:f>
              <c:strCache>
                <c:ptCount val="6"/>
                <c:pt idx="0">
                  <c:v>28.06</c:v>
                </c:pt>
                <c:pt idx="1">
                  <c:v>27.06</c:v>
                </c:pt>
                <c:pt idx="2">
                  <c:v>26.06</c:v>
                </c:pt>
                <c:pt idx="3">
                  <c:v>25.06</c:v>
                </c:pt>
                <c:pt idx="4">
                  <c:v>24.06</c:v>
                </c:pt>
                <c:pt idx="5">
                  <c:v>23.06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Сводка!$B$3:$J$3</c15:sqref>
                  </c15:fullRef>
                </c:ext>
              </c:extLst>
              <c:f>Сводка!$E$3:$J$3</c:f>
              <c:numCache>
                <c:formatCode>#,##0.00</c:formatCode>
                <c:ptCount val="6"/>
                <c:pt idx="0">
                  <c:v>182400</c:v>
                </c:pt>
                <c:pt idx="1">
                  <c:v>197400</c:v>
                </c:pt>
                <c:pt idx="2">
                  <c:v>-645200</c:v>
                </c:pt>
                <c:pt idx="3">
                  <c:v>1901200</c:v>
                </c:pt>
                <c:pt idx="4">
                  <c:v>-42200</c:v>
                </c:pt>
                <c:pt idx="5">
                  <c:v>1335200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B-481F-B2A9-01B273F70519}"/>
            </c:ext>
          </c:extLst>
        </c:ser>
        <c:ser>
          <c:idx val="1"/>
          <c:order val="1"/>
          <c:tx>
            <c:strRef>
              <c:f>Сводка!$A$4</c:f>
              <c:strCache>
                <c:ptCount val="1"/>
                <c:pt idx="0">
                  <c:v>Object2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Сводка!$B$2:$J$2</c15:sqref>
                  </c15:fullRef>
                </c:ext>
              </c:extLst>
              <c:f>Сводка!$E$2:$J$2</c:f>
              <c:strCache>
                <c:ptCount val="6"/>
                <c:pt idx="0">
                  <c:v>28.06</c:v>
                </c:pt>
                <c:pt idx="1">
                  <c:v>27.06</c:v>
                </c:pt>
                <c:pt idx="2">
                  <c:v>26.06</c:v>
                </c:pt>
                <c:pt idx="3">
                  <c:v>25.06</c:v>
                </c:pt>
                <c:pt idx="4">
                  <c:v>24.06</c:v>
                </c:pt>
                <c:pt idx="5">
                  <c:v>23.06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Сводка!$B$4:$J$4</c15:sqref>
                  </c15:fullRef>
                </c:ext>
              </c:extLst>
              <c:f>Сводка!$E$4:$J$4</c:f>
              <c:numCache>
                <c:formatCode>#,##0.00</c:formatCode>
                <c:ptCount val="6"/>
                <c:pt idx="0">
                  <c:v>-241800</c:v>
                </c:pt>
                <c:pt idx="1">
                  <c:v>2040600</c:v>
                </c:pt>
                <c:pt idx="2">
                  <c:v>1717600</c:v>
                </c:pt>
                <c:pt idx="3">
                  <c:v>924600</c:v>
                </c:pt>
                <c:pt idx="4">
                  <c:v>4329100</c:v>
                </c:pt>
                <c:pt idx="5">
                  <c:v>2807900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B-481F-B2A9-01B273F70519}"/>
            </c:ext>
          </c:extLst>
        </c:ser>
        <c:ser>
          <c:idx val="2"/>
          <c:order val="2"/>
          <c:tx>
            <c:strRef>
              <c:f>Сводка!$A$5</c:f>
              <c:strCache>
                <c:ptCount val="1"/>
                <c:pt idx="0">
                  <c:v>Object3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Сводка!$B$2:$J$2</c15:sqref>
                  </c15:fullRef>
                </c:ext>
              </c:extLst>
              <c:f>Сводка!$E$2:$J$2</c:f>
              <c:strCache>
                <c:ptCount val="6"/>
                <c:pt idx="0">
                  <c:v>28.06</c:v>
                </c:pt>
                <c:pt idx="1">
                  <c:v>27.06</c:v>
                </c:pt>
                <c:pt idx="2">
                  <c:v>26.06</c:v>
                </c:pt>
                <c:pt idx="3">
                  <c:v>25.06</c:v>
                </c:pt>
                <c:pt idx="4">
                  <c:v>24.06</c:v>
                </c:pt>
                <c:pt idx="5">
                  <c:v>23.06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Сводка!$B$5:$J$5</c15:sqref>
                  </c15:fullRef>
                </c:ext>
              </c:extLst>
              <c:f>Сводка!$E$5:$J$5</c:f>
              <c:numCache>
                <c:formatCode>#,##0.00</c:formatCode>
                <c:ptCount val="6"/>
                <c:pt idx="0">
                  <c:v>8191800</c:v>
                </c:pt>
                <c:pt idx="1">
                  <c:v>1301800</c:v>
                </c:pt>
                <c:pt idx="2">
                  <c:v>1563000</c:v>
                </c:pt>
                <c:pt idx="3">
                  <c:v>528800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B-481F-B2A9-01B273F70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043888"/>
        <c:axId val="197504097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Сводка!$A$6</c15:sqref>
                        </c15:formulaRef>
                      </c:ext>
                    </c:extLst>
                    <c:strCache>
                      <c:ptCount val="1"/>
                      <c:pt idx="0">
                        <c:v>Итого: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Сводка!$B$2:$J$2</c15:sqref>
                        </c15:fullRef>
                        <c15:formulaRef>
                          <c15:sqref>Сводка!$E$2:$J$2</c15:sqref>
                        </c15:formulaRef>
                      </c:ext>
                    </c:extLst>
                    <c:strCache>
                      <c:ptCount val="6"/>
                      <c:pt idx="0">
                        <c:v>28.06</c:v>
                      </c:pt>
                      <c:pt idx="1">
                        <c:v>27.06</c:v>
                      </c:pt>
                      <c:pt idx="2">
                        <c:v>26.06</c:v>
                      </c:pt>
                      <c:pt idx="3">
                        <c:v>25.06</c:v>
                      </c:pt>
                      <c:pt idx="4">
                        <c:v>24.06</c:v>
                      </c:pt>
                      <c:pt idx="5">
                        <c:v>23.06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Сводка!$B$6:$J$6</c15:sqref>
                        </c15:fullRef>
                        <c15:formulaRef>
                          <c15:sqref>Сводка!$E$6:$J$6</c15:sqref>
                        </c15:formulaRef>
                      </c:ext>
                    </c:extLst>
                    <c:numCache>
                      <c:formatCode>#,##0.00</c:formatCode>
                      <c:ptCount val="6"/>
                      <c:pt idx="0">
                        <c:v>8132400</c:v>
                      </c:pt>
                      <c:pt idx="1">
                        <c:v>3539800</c:v>
                      </c:pt>
                      <c:pt idx="2">
                        <c:v>2635400</c:v>
                      </c:pt>
                      <c:pt idx="3">
                        <c:v>3354600</c:v>
                      </c:pt>
                      <c:pt idx="4">
                        <c:v>4286900</c:v>
                      </c:pt>
                      <c:pt idx="5">
                        <c:v>4143100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27B-481F-B2A9-01B273F70519}"/>
                  </c:ext>
                </c:extLst>
              </c15:ser>
            </c15:filteredLineSeries>
          </c:ext>
        </c:extLst>
      </c:lineChart>
      <c:catAx>
        <c:axId val="1975043888"/>
        <c:scaling>
          <c:orientation val="minMax"/>
        </c:scaling>
        <c:delete val="0"/>
        <c:axPos val="b"/>
        <c:numFmt formatCode="dd\.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040976"/>
        <c:crosses val="autoZero"/>
        <c:auto val="0"/>
        <c:lblAlgn val="ctr"/>
        <c:lblOffset val="100"/>
        <c:noMultiLvlLbl val="0"/>
      </c:catAx>
      <c:valAx>
        <c:axId val="19750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0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217714</xdr:colOff>
      <xdr:row>0</xdr:row>
      <xdr:rowOff>933450</xdr:rowOff>
    </xdr:from>
    <xdr:to>
      <xdr:col>10</xdr:col>
      <xdr:colOff>10887</xdr:colOff>
      <xdr:row>0</xdr:row>
      <xdr:rowOff>4762500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"/>
  <sheetViews>
    <sheetView showGridLines="0" tabSelected="1" zoomScale="55" zoomScaleNormal="55" workbookViewId="0">
      <pane xSplit="4" ySplit="2" topLeftCell="E3" activePane="bottomRight" state="frozen"/>
      <selection pane="topRight"/>
      <selection pane="bottomLeft"/>
      <selection pane="bottomRight" activeCell="F11" sqref="F11"/>
    </sheetView>
  </sheetViews>
  <sheetFormatPr defaultColWidth="16.33203125" defaultRowHeight="19.95" customHeight="1"/>
  <cols>
    <col min="1" max="3" width="20.77734375" style="2" customWidth="1"/>
    <col min="4" max="4" width="16.33203125" style="2" customWidth="1"/>
    <col min="5" max="10" width="23.6640625" style="2" customWidth="1"/>
    <col min="11" max="16384" width="16.33203125" style="2"/>
  </cols>
  <sheetData>
    <row r="1" spans="1:10" ht="409.2" customHeight="1" thickBot="1">
      <c r="A1" s="44"/>
      <c r="B1" s="44"/>
      <c r="C1" s="44"/>
      <c r="D1" s="44"/>
      <c r="E1" s="44"/>
      <c r="F1" s="44"/>
      <c r="G1" s="44"/>
      <c r="H1" s="44"/>
      <c r="I1" s="44"/>
    </row>
    <row r="2" spans="1:10" ht="31.8" customHeight="1" thickBot="1">
      <c r="A2" s="45" t="s">
        <v>12</v>
      </c>
      <c r="B2" s="45" t="s">
        <v>56</v>
      </c>
      <c r="C2" s="45" t="s">
        <v>57</v>
      </c>
      <c r="D2" s="46" t="s">
        <v>55</v>
      </c>
      <c r="E2" s="47">
        <v>45836</v>
      </c>
      <c r="F2" s="47">
        <v>45835</v>
      </c>
      <c r="G2" s="47">
        <v>45834</v>
      </c>
      <c r="H2" s="47">
        <v>45833</v>
      </c>
      <c r="I2" s="47">
        <v>45832</v>
      </c>
      <c r="J2" s="47">
        <v>45831</v>
      </c>
    </row>
    <row r="3" spans="1:10" s="4" customFormat="1" ht="33.75" customHeight="1" thickBot="1">
      <c r="A3" s="48" t="s">
        <v>44</v>
      </c>
      <c r="B3" s="49">
        <f>obj1.plus!F5</f>
        <v>9295000</v>
      </c>
      <c r="C3" s="49">
        <f>obj1.minus!F31</f>
        <v>6366200</v>
      </c>
      <c r="D3" s="50">
        <f>SUM(E3:J3)</f>
        <v>2928800</v>
      </c>
      <c r="E3" s="51">
        <f>obj1.plus!H5-obj1.minus!H31</f>
        <v>182400</v>
      </c>
      <c r="F3" s="51">
        <f>obj1.plus!I5-obj1.minus!I31</f>
        <v>197400</v>
      </c>
      <c r="G3" s="51">
        <f>obj1.plus!J5-obj1.minus!J31</f>
        <v>-645200</v>
      </c>
      <c r="H3" s="51">
        <f>obj1.plus!K5-obj1.minus!K31</f>
        <v>1901200</v>
      </c>
      <c r="I3" s="51">
        <f>obj1.plus!L5-obj1.minus!L31</f>
        <v>-42200</v>
      </c>
      <c r="J3" s="51">
        <f>obj1.plus!M5-obj1.minus!M31</f>
        <v>1335200</v>
      </c>
    </row>
    <row r="4" spans="1:10" s="4" customFormat="1" ht="30.75" customHeight="1" thickBot="1">
      <c r="A4" s="48" t="s">
        <v>46</v>
      </c>
      <c r="B4" s="49">
        <f>obj2.plus!F7</f>
        <v>16594000</v>
      </c>
      <c r="C4" s="49">
        <f>obj2.minus!F27</f>
        <v>5016000</v>
      </c>
      <c r="D4" s="50">
        <f t="shared" ref="D4:D5" si="0">SUM(E4:J4)</f>
        <v>11578000</v>
      </c>
      <c r="E4" s="51">
        <f>obj2.plus!H7-obj2.minus!H27</f>
        <v>-241800</v>
      </c>
      <c r="F4" s="51">
        <f>obj2.plus!I7-obj2.minus!I27</f>
        <v>2040600</v>
      </c>
      <c r="G4" s="51">
        <f>obj2.plus!J7-obj2.minus!J27</f>
        <v>1717600</v>
      </c>
      <c r="H4" s="51">
        <f>obj2.plus!K7-obj2.minus!K27</f>
        <v>924600</v>
      </c>
      <c r="I4" s="51">
        <f>obj2.plus!L7-obj2.minus!L27</f>
        <v>4329100</v>
      </c>
      <c r="J4" s="51">
        <f>obj2.plus!M7-obj2.minus!M27</f>
        <v>2807900</v>
      </c>
    </row>
    <row r="5" spans="1:10" s="3" customFormat="1" ht="30" customHeight="1" thickBot="1">
      <c r="A5" s="48" t="s">
        <v>63</v>
      </c>
      <c r="B5" s="52">
        <f>obj3.plus!F4</f>
        <v>26600000</v>
      </c>
      <c r="C5" s="52">
        <f>obj3.minus!F17</f>
        <v>15014600</v>
      </c>
      <c r="D5" s="50">
        <f t="shared" si="0"/>
        <v>11585400</v>
      </c>
      <c r="E5" s="51">
        <f>obj3.plus!H4-obj3.minus!H17</f>
        <v>8191800</v>
      </c>
      <c r="F5" s="51">
        <f>obj3.plus!I4-obj3.minus!I17</f>
        <v>1301800</v>
      </c>
      <c r="G5" s="51">
        <f>obj3.plus!J4-obj3.minus!J17</f>
        <v>1563000</v>
      </c>
      <c r="H5" s="51">
        <f>obj3.plus!K4-obj3.minus!K17</f>
        <v>528800</v>
      </c>
      <c r="I5" s="51"/>
      <c r="J5" s="51"/>
    </row>
    <row r="6" spans="1:10" ht="19.95" customHeight="1" thickBot="1">
      <c r="A6" s="53" t="s">
        <v>13</v>
      </c>
      <c r="B6" s="54">
        <f>SUM(B3:B5)</f>
        <v>52489000</v>
      </c>
      <c r="C6" s="54">
        <f t="shared" ref="C6:J6" si="1">SUM(C3:C5)</f>
        <v>26396800</v>
      </c>
      <c r="D6" s="54">
        <f t="shared" si="1"/>
        <v>26092200</v>
      </c>
      <c r="E6" s="54">
        <f t="shared" si="1"/>
        <v>8132400</v>
      </c>
      <c r="F6" s="54">
        <f t="shared" si="1"/>
        <v>3539800</v>
      </c>
      <c r="G6" s="54">
        <f t="shared" si="1"/>
        <v>2635400</v>
      </c>
      <c r="H6" s="54">
        <f t="shared" si="1"/>
        <v>3354600</v>
      </c>
      <c r="I6" s="54">
        <f t="shared" si="1"/>
        <v>4286900</v>
      </c>
      <c r="J6" s="54">
        <f t="shared" si="1"/>
        <v>4143100</v>
      </c>
    </row>
    <row r="7" spans="1:10" ht="19.95" customHeight="1">
      <c r="E7" s="42"/>
      <c r="F7" s="42"/>
      <c r="G7" s="42"/>
      <c r="H7" s="42"/>
      <c r="I7" s="42"/>
    </row>
    <row r="10" spans="1:10" ht="19.95" customHeight="1">
      <c r="D10" s="43"/>
    </row>
  </sheetData>
  <conditionalFormatting sqref="E3:J5">
    <cfRule type="cellIs" dxfId="0" priority="1" operator="lessThan">
      <formula>0</formula>
    </cfRule>
  </conditionalFormatting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zoomScale="40" zoomScaleNormal="40" workbookViewId="0">
      <pane xSplit="7" ySplit="1" topLeftCell="H2" activePane="bottomRight" state="frozen"/>
      <selection pane="topRight"/>
      <selection pane="bottomLeft"/>
      <selection pane="bottomRight" activeCell="K41" sqref="K41"/>
    </sheetView>
  </sheetViews>
  <sheetFormatPr defaultColWidth="16.33203125" defaultRowHeight="19.95" customHeight="1"/>
  <cols>
    <col min="1" max="1" width="47.77734375" style="2" customWidth="1"/>
    <col min="2" max="2" width="12.77734375" style="2" customWidth="1"/>
    <col min="3" max="3" width="13.109375" style="2" customWidth="1"/>
    <col min="4" max="4" width="14.77734375" style="2" customWidth="1"/>
    <col min="5" max="5" width="13.77734375" style="2" customWidth="1"/>
    <col min="6" max="6" width="14.5546875" style="2" customWidth="1"/>
    <col min="7" max="7" width="18.33203125" style="2" customWidth="1"/>
    <col min="8" max="13" width="13.109375" style="2" customWidth="1"/>
    <col min="14" max="14" width="16.33203125" style="2"/>
    <col min="15" max="15" width="81.5546875" style="2" customWidth="1"/>
    <col min="16" max="16384" width="16.33203125" style="2"/>
  </cols>
  <sheetData>
    <row r="1" spans="1:13" ht="41.4" customHeight="1">
      <c r="A1" s="20" t="s">
        <v>0</v>
      </c>
      <c r="B1" s="20" t="s">
        <v>28</v>
      </c>
      <c r="C1" s="20" t="s">
        <v>17</v>
      </c>
      <c r="D1" s="20" t="s">
        <v>32</v>
      </c>
      <c r="E1" s="20" t="s">
        <v>14</v>
      </c>
      <c r="F1" s="20" t="s">
        <v>16</v>
      </c>
      <c r="G1" s="20" t="s">
        <v>15</v>
      </c>
      <c r="H1" s="6">
        <v>45836</v>
      </c>
      <c r="I1" s="6">
        <v>45835</v>
      </c>
      <c r="J1" s="6">
        <v>45834</v>
      </c>
      <c r="K1" s="6">
        <v>45833</v>
      </c>
      <c r="L1" s="6">
        <v>45832</v>
      </c>
      <c r="M1" s="6">
        <v>45831</v>
      </c>
    </row>
    <row r="2" spans="1:13" ht="41.4" customHeight="1">
      <c r="A2" s="19" t="s">
        <v>25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3" ht="23.7" customHeight="1">
      <c r="A3" s="7" t="s">
        <v>20</v>
      </c>
      <c r="B3" s="7"/>
      <c r="C3" s="8"/>
      <c r="D3" s="8"/>
      <c r="E3" s="8"/>
      <c r="F3" s="8"/>
      <c r="G3" s="8"/>
      <c r="H3" s="9"/>
      <c r="I3" s="9"/>
      <c r="J3" s="9"/>
      <c r="K3" s="9"/>
      <c r="L3" s="9"/>
      <c r="M3" s="9"/>
    </row>
    <row r="4" spans="1:13" ht="25.95" customHeight="1">
      <c r="A4" s="10" t="s">
        <v>1</v>
      </c>
      <c r="B4" s="10" t="s">
        <v>29</v>
      </c>
      <c r="C4" s="29">
        <v>600</v>
      </c>
      <c r="D4" s="12">
        <v>500</v>
      </c>
      <c r="E4" s="11">
        <f>C4*D4</f>
        <v>300000</v>
      </c>
      <c r="F4" s="23">
        <f>SUM(H4:M4)</f>
        <v>88</v>
      </c>
      <c r="G4" s="23">
        <f>C4-F4</f>
        <v>512</v>
      </c>
      <c r="H4" s="24">
        <v>8</v>
      </c>
      <c r="I4" s="24">
        <v>16</v>
      </c>
      <c r="J4" s="24">
        <v>16</v>
      </c>
      <c r="K4" s="24">
        <v>16</v>
      </c>
      <c r="L4" s="24">
        <v>16</v>
      </c>
      <c r="M4" s="24">
        <v>16</v>
      </c>
    </row>
    <row r="5" spans="1:13" ht="28.5" customHeight="1">
      <c r="A5" s="10" t="s">
        <v>18</v>
      </c>
      <c r="B5" s="10" t="s">
        <v>29</v>
      </c>
      <c r="C5" s="29">
        <v>700</v>
      </c>
      <c r="D5" s="12">
        <v>450</v>
      </c>
      <c r="E5" s="13">
        <f t="shared" ref="E5:E6" si="0">C5*D5</f>
        <v>315000</v>
      </c>
      <c r="F5" s="23">
        <f t="shared" ref="F5:F6" si="1">SUM(H5:M5)</f>
        <v>280</v>
      </c>
      <c r="G5" s="23">
        <f t="shared" ref="G5:G6" si="2">C5-F5</f>
        <v>420</v>
      </c>
      <c r="H5" s="24">
        <v>48</v>
      </c>
      <c r="I5" s="24">
        <v>40</v>
      </c>
      <c r="J5" s="24">
        <v>48</v>
      </c>
      <c r="K5" s="24">
        <v>56</v>
      </c>
      <c r="L5" s="24">
        <v>48</v>
      </c>
      <c r="M5" s="24">
        <v>40</v>
      </c>
    </row>
    <row r="6" spans="1:13" ht="24.3" customHeight="1">
      <c r="A6" s="10" t="s">
        <v>19</v>
      </c>
      <c r="B6" s="10" t="s">
        <v>29</v>
      </c>
      <c r="C6" s="29">
        <v>1200</v>
      </c>
      <c r="D6" s="12">
        <v>400</v>
      </c>
      <c r="E6" s="13">
        <f t="shared" si="0"/>
        <v>480000</v>
      </c>
      <c r="F6" s="23">
        <f t="shared" si="1"/>
        <v>296</v>
      </c>
      <c r="G6" s="23">
        <f t="shared" si="2"/>
        <v>904</v>
      </c>
      <c r="H6" s="24">
        <v>32</v>
      </c>
      <c r="I6" s="24">
        <v>56</v>
      </c>
      <c r="J6" s="24">
        <v>16</v>
      </c>
      <c r="K6" s="24">
        <v>16</v>
      </c>
      <c r="L6" s="24">
        <v>96</v>
      </c>
      <c r="M6" s="24">
        <v>80</v>
      </c>
    </row>
    <row r="7" spans="1:13" ht="26.1" customHeight="1">
      <c r="A7" s="14" t="s">
        <v>2</v>
      </c>
      <c r="B7" s="14"/>
      <c r="C7" s="29"/>
      <c r="D7" s="12"/>
      <c r="E7" s="13">
        <f>SUM(E4:E6)</f>
        <v>1095000</v>
      </c>
      <c r="F7" s="23"/>
      <c r="G7" s="23"/>
      <c r="H7" s="24"/>
      <c r="I7" s="24"/>
      <c r="J7" s="24"/>
      <c r="K7" s="24"/>
      <c r="L7" s="24"/>
      <c r="M7" s="24"/>
    </row>
    <row r="8" spans="1:13" ht="23.7" customHeight="1">
      <c r="A8" s="7" t="s">
        <v>21</v>
      </c>
      <c r="B8" s="7"/>
      <c r="C8" s="30"/>
      <c r="D8" s="15"/>
      <c r="E8" s="22"/>
      <c r="F8" s="25"/>
      <c r="G8" s="25"/>
      <c r="H8" s="26"/>
      <c r="I8" s="26"/>
      <c r="J8" s="26"/>
      <c r="K8" s="26"/>
      <c r="L8" s="26"/>
      <c r="M8" s="26"/>
    </row>
    <row r="9" spans="1:13" ht="21.9" customHeight="1">
      <c r="A9" s="16" t="s">
        <v>3</v>
      </c>
      <c r="B9" s="16" t="s">
        <v>29</v>
      </c>
      <c r="C9" s="29">
        <v>120</v>
      </c>
      <c r="D9" s="12">
        <v>2500</v>
      </c>
      <c r="E9" s="13">
        <f>C9*D9</f>
        <v>300000</v>
      </c>
      <c r="F9" s="23">
        <f t="shared" ref="F9:F10" si="3">SUM(H9:M9)</f>
        <v>112</v>
      </c>
      <c r="G9" s="23">
        <f t="shared" ref="G9:G10" si="4">C9-F9</f>
        <v>8</v>
      </c>
      <c r="H9" s="24">
        <v>16</v>
      </c>
      <c r="I9" s="24"/>
      <c r="J9" s="24">
        <v>32</v>
      </c>
      <c r="K9" s="24">
        <v>32</v>
      </c>
      <c r="L9" s="24">
        <v>16</v>
      </c>
      <c r="M9" s="24">
        <v>16</v>
      </c>
    </row>
    <row r="10" spans="1:13" ht="21.15" customHeight="1">
      <c r="A10" s="16" t="s">
        <v>4</v>
      </c>
      <c r="B10" s="16" t="s">
        <v>29</v>
      </c>
      <c r="C10" s="29">
        <v>80</v>
      </c>
      <c r="D10" s="12">
        <v>3750</v>
      </c>
      <c r="E10" s="13">
        <f>C10*D10</f>
        <v>300000</v>
      </c>
      <c r="F10" s="23">
        <f t="shared" si="3"/>
        <v>48</v>
      </c>
      <c r="G10" s="23">
        <f t="shared" si="4"/>
        <v>32</v>
      </c>
      <c r="H10" s="24">
        <v>32</v>
      </c>
      <c r="I10" s="24"/>
      <c r="J10" s="24">
        <v>16</v>
      </c>
      <c r="K10" s="24"/>
      <c r="L10" s="24"/>
      <c r="M10" s="24"/>
    </row>
    <row r="11" spans="1:13" ht="22.2" customHeight="1">
      <c r="A11" s="17" t="s">
        <v>2</v>
      </c>
      <c r="B11" s="17"/>
      <c r="C11" s="29"/>
      <c r="D11" s="12"/>
      <c r="E11" s="13">
        <f>SUM(E9:E10)</f>
        <v>600000</v>
      </c>
      <c r="F11" s="23"/>
      <c r="G11" s="23"/>
      <c r="H11" s="24"/>
      <c r="I11" s="24"/>
      <c r="J11" s="24"/>
      <c r="K11" s="24"/>
      <c r="L11" s="24"/>
      <c r="M11" s="24"/>
    </row>
    <row r="12" spans="1:13" ht="23.7" customHeight="1">
      <c r="A12" s="7" t="s">
        <v>22</v>
      </c>
      <c r="B12" s="7"/>
      <c r="C12" s="30"/>
      <c r="D12" s="15"/>
      <c r="E12" s="15"/>
      <c r="F12" s="25"/>
      <c r="G12" s="25"/>
      <c r="H12" s="26"/>
      <c r="I12" s="26"/>
      <c r="J12" s="26"/>
      <c r="K12" s="26"/>
      <c r="L12" s="26"/>
      <c r="M12" s="26"/>
    </row>
    <row r="13" spans="1:13" ht="21.9" customHeight="1">
      <c r="A13" s="18" t="s">
        <v>23</v>
      </c>
      <c r="B13" s="18" t="s">
        <v>30</v>
      </c>
      <c r="C13" s="29">
        <v>100</v>
      </c>
      <c r="D13" s="12">
        <v>700</v>
      </c>
      <c r="E13" s="11">
        <f>C13*D13</f>
        <v>70000</v>
      </c>
      <c r="F13" s="23">
        <f>SUM(H13:M13)</f>
        <v>36</v>
      </c>
      <c r="G13" s="23">
        <f>C13-F13</f>
        <v>64</v>
      </c>
      <c r="H13" s="24">
        <v>6</v>
      </c>
      <c r="I13" s="24">
        <v>6</v>
      </c>
      <c r="J13" s="24">
        <v>6</v>
      </c>
      <c r="K13" s="24">
        <v>6</v>
      </c>
      <c r="L13" s="24">
        <v>6</v>
      </c>
      <c r="M13" s="24">
        <v>6</v>
      </c>
    </row>
    <row r="14" spans="1:13" ht="21.15" customHeight="1">
      <c r="A14" s="18" t="s">
        <v>24</v>
      </c>
      <c r="B14" s="18" t="s">
        <v>31</v>
      </c>
      <c r="C14" s="29">
        <v>215040</v>
      </c>
      <c r="D14" s="12">
        <v>25</v>
      </c>
      <c r="E14" s="11">
        <f t="shared" ref="E14:E17" si="5">C14*D14</f>
        <v>5376000</v>
      </c>
      <c r="F14" s="23">
        <f t="shared" ref="F14:F17" si="6">SUM(H14:M14)</f>
        <v>152000</v>
      </c>
      <c r="G14" s="23">
        <f t="shared" ref="G14:G17" si="7">C14-F14</f>
        <v>63040</v>
      </c>
      <c r="H14" s="24">
        <v>11000</v>
      </c>
      <c r="I14" s="24">
        <v>45000</v>
      </c>
      <c r="J14" s="24">
        <v>23000</v>
      </c>
      <c r="K14" s="24">
        <v>40000</v>
      </c>
      <c r="L14" s="24">
        <v>18000</v>
      </c>
      <c r="M14" s="24">
        <v>15000</v>
      </c>
    </row>
    <row r="15" spans="1:13" ht="21.15" customHeight="1">
      <c r="A15" s="18" t="s">
        <v>5</v>
      </c>
      <c r="B15" s="18" t="s">
        <v>31</v>
      </c>
      <c r="C15" s="29">
        <v>1</v>
      </c>
      <c r="D15" s="12">
        <v>5000</v>
      </c>
      <c r="E15" s="11">
        <f t="shared" si="5"/>
        <v>5000</v>
      </c>
      <c r="F15" s="23">
        <f t="shared" si="6"/>
        <v>1</v>
      </c>
      <c r="G15" s="23">
        <f t="shared" si="7"/>
        <v>0</v>
      </c>
      <c r="H15" s="24"/>
      <c r="I15" s="24"/>
      <c r="J15" s="24"/>
      <c r="K15" s="24"/>
      <c r="L15" s="24"/>
      <c r="M15" s="24">
        <v>1</v>
      </c>
    </row>
    <row r="16" spans="1:13" ht="21.15" customHeight="1">
      <c r="A16" s="18" t="s">
        <v>6</v>
      </c>
      <c r="B16" s="18" t="s">
        <v>31</v>
      </c>
      <c r="C16" s="29">
        <v>10</v>
      </c>
      <c r="D16" s="12">
        <v>9000</v>
      </c>
      <c r="E16" s="11">
        <f t="shared" si="5"/>
        <v>90000</v>
      </c>
      <c r="F16" s="23">
        <f t="shared" si="6"/>
        <v>9</v>
      </c>
      <c r="G16" s="23">
        <f t="shared" si="7"/>
        <v>1</v>
      </c>
      <c r="H16" s="24"/>
      <c r="I16" s="24"/>
      <c r="J16" s="24"/>
      <c r="K16" s="24"/>
      <c r="L16" s="24"/>
      <c r="M16" s="24">
        <v>9</v>
      </c>
    </row>
    <row r="17" spans="1:13" ht="21.45" customHeight="1">
      <c r="A17" s="18" t="s">
        <v>7</v>
      </c>
      <c r="B17" s="18" t="s">
        <v>31</v>
      </c>
      <c r="C17" s="29">
        <v>10</v>
      </c>
      <c r="D17" s="12">
        <v>3000</v>
      </c>
      <c r="E17" s="11">
        <f t="shared" si="5"/>
        <v>30000</v>
      </c>
      <c r="F17" s="23">
        <f t="shared" si="6"/>
        <v>2</v>
      </c>
      <c r="G17" s="23">
        <f t="shared" si="7"/>
        <v>8</v>
      </c>
      <c r="H17" s="24"/>
      <c r="I17" s="24"/>
      <c r="J17" s="24"/>
      <c r="K17" s="24"/>
      <c r="L17" s="24"/>
      <c r="M17" s="24">
        <v>2</v>
      </c>
    </row>
    <row r="18" spans="1:13" ht="26.1" customHeight="1">
      <c r="A18" s="14" t="s">
        <v>2</v>
      </c>
      <c r="B18" s="14"/>
      <c r="C18" s="29"/>
      <c r="D18" s="12"/>
      <c r="E18" s="13">
        <f>SUM(E13:E17)</f>
        <v>5571000</v>
      </c>
      <c r="F18" s="23"/>
      <c r="G18" s="23"/>
      <c r="H18" s="24"/>
      <c r="I18" s="24"/>
      <c r="J18" s="24"/>
      <c r="K18" s="24"/>
      <c r="L18" s="24"/>
      <c r="M18" s="24"/>
    </row>
    <row r="19" spans="1:13" ht="23.7" customHeight="1">
      <c r="A19" s="7" t="s">
        <v>8</v>
      </c>
      <c r="B19" s="7"/>
      <c r="C19" s="30"/>
      <c r="D19" s="15"/>
      <c r="E19" s="15"/>
      <c r="F19" s="25"/>
      <c r="G19" s="25"/>
      <c r="H19" s="26"/>
      <c r="I19" s="26"/>
      <c r="J19" s="26"/>
      <c r="K19" s="26"/>
      <c r="L19" s="26"/>
      <c r="M19" s="26"/>
    </row>
    <row r="20" spans="1:13" ht="22.2" customHeight="1">
      <c r="A20" s="18" t="s">
        <v>27</v>
      </c>
      <c r="B20" s="18" t="s">
        <v>31</v>
      </c>
      <c r="C20" s="29">
        <v>3</v>
      </c>
      <c r="D20" s="12">
        <v>1200</v>
      </c>
      <c r="E20" s="11">
        <f t="shared" ref="E20:E21" si="8">C20*D20</f>
        <v>3600</v>
      </c>
      <c r="F20" s="23">
        <f t="shared" ref="F20:F21" si="9">SUM(H20:M20)</f>
        <v>3</v>
      </c>
      <c r="G20" s="23">
        <f t="shared" ref="G20:G21" si="10">C20-F20</f>
        <v>0</v>
      </c>
      <c r="H20" s="24"/>
      <c r="I20" s="24"/>
      <c r="J20" s="24"/>
      <c r="K20" s="24"/>
      <c r="L20" s="24"/>
      <c r="M20" s="24">
        <v>3</v>
      </c>
    </row>
    <row r="21" spans="1:13" ht="21.75" customHeight="1">
      <c r="A21" s="18" t="s">
        <v>9</v>
      </c>
      <c r="B21" s="18" t="s">
        <v>31</v>
      </c>
      <c r="C21" s="29">
        <v>3</v>
      </c>
      <c r="D21" s="12">
        <v>10000</v>
      </c>
      <c r="E21" s="11">
        <f t="shared" si="8"/>
        <v>30000</v>
      </c>
      <c r="F21" s="23">
        <f t="shared" si="9"/>
        <v>1</v>
      </c>
      <c r="G21" s="23">
        <f t="shared" si="10"/>
        <v>2</v>
      </c>
      <c r="H21" s="24"/>
      <c r="I21" s="24"/>
      <c r="J21" s="24"/>
      <c r="K21" s="24"/>
      <c r="L21" s="24"/>
      <c r="M21" s="24">
        <v>1</v>
      </c>
    </row>
    <row r="22" spans="1:13" ht="26.1" customHeight="1">
      <c r="A22" s="14" t="s">
        <v>2</v>
      </c>
      <c r="B22" s="14"/>
      <c r="C22" s="29"/>
      <c r="D22" s="12"/>
      <c r="E22" s="13">
        <f>SUM(E20:E21)</f>
        <v>33600</v>
      </c>
      <c r="F22" s="23"/>
      <c r="G22" s="23"/>
      <c r="H22" s="24"/>
      <c r="I22" s="24"/>
      <c r="J22" s="24"/>
      <c r="K22" s="24"/>
      <c r="L22" s="24"/>
      <c r="M22" s="24"/>
    </row>
    <row r="23" spans="1:13" ht="26.1" customHeight="1">
      <c r="A23" s="7" t="s">
        <v>33</v>
      </c>
      <c r="B23" s="7"/>
      <c r="C23" s="30"/>
      <c r="D23" s="15"/>
      <c r="E23" s="15"/>
      <c r="F23" s="25"/>
      <c r="G23" s="25"/>
      <c r="H23" s="24"/>
      <c r="I23" s="24"/>
      <c r="J23" s="24"/>
      <c r="K23" s="24"/>
      <c r="L23" s="24"/>
      <c r="M23" s="24"/>
    </row>
    <row r="24" spans="1:13" ht="26.1" customHeight="1">
      <c r="A24" s="16" t="s">
        <v>10</v>
      </c>
      <c r="B24" s="16" t="s">
        <v>53</v>
      </c>
      <c r="C24" s="29">
        <v>10</v>
      </c>
      <c r="D24" s="12">
        <v>4500</v>
      </c>
      <c r="E24" s="11">
        <f t="shared" ref="E24:E25" si="11">C24*D24</f>
        <v>45000</v>
      </c>
      <c r="F24" s="23">
        <f t="shared" ref="F24:F25" si="12">SUM(H24:M24)</f>
        <v>10</v>
      </c>
      <c r="G24" s="23">
        <f>C24-F24</f>
        <v>0</v>
      </c>
      <c r="H24" s="24"/>
      <c r="I24" s="24"/>
      <c r="J24" s="24"/>
      <c r="K24" s="24"/>
      <c r="L24" s="24"/>
      <c r="M24" s="24">
        <v>10</v>
      </c>
    </row>
    <row r="25" spans="1:13" ht="26.1" customHeight="1">
      <c r="A25" s="16" t="s">
        <v>11</v>
      </c>
      <c r="B25" s="16" t="s">
        <v>31</v>
      </c>
      <c r="C25" s="29">
        <v>10</v>
      </c>
      <c r="D25" s="12">
        <v>700</v>
      </c>
      <c r="E25" s="11">
        <f t="shared" si="11"/>
        <v>7000</v>
      </c>
      <c r="F25" s="23">
        <f t="shared" si="12"/>
        <v>10</v>
      </c>
      <c r="G25" s="23">
        <f t="shared" ref="G25" si="13">C25-F25</f>
        <v>0</v>
      </c>
      <c r="H25" s="24"/>
      <c r="I25" s="24"/>
      <c r="J25" s="24"/>
      <c r="K25" s="24"/>
      <c r="L25" s="24"/>
      <c r="M25" s="24">
        <v>10</v>
      </c>
    </row>
    <row r="26" spans="1:13" ht="26.1" customHeight="1">
      <c r="A26" s="14" t="s">
        <v>2</v>
      </c>
      <c r="B26" s="14"/>
      <c r="C26" s="29"/>
      <c r="D26" s="12"/>
      <c r="E26" s="13">
        <f>SUM(E24:E25)</f>
        <v>52000</v>
      </c>
      <c r="F26" s="23"/>
      <c r="G26" s="23"/>
      <c r="H26" s="24"/>
      <c r="I26" s="24"/>
      <c r="J26" s="24"/>
      <c r="K26" s="24"/>
      <c r="L26" s="24"/>
      <c r="M26" s="24"/>
    </row>
    <row r="27" spans="1:13" ht="22.65" customHeight="1">
      <c r="A27" s="7" t="s">
        <v>34</v>
      </c>
      <c r="B27" s="7"/>
      <c r="C27" s="30"/>
      <c r="D27" s="15"/>
      <c r="E27" s="15"/>
      <c r="F27" s="25"/>
      <c r="G27" s="25"/>
      <c r="H27" s="26"/>
      <c r="I27" s="26"/>
      <c r="J27" s="26"/>
      <c r="K27" s="26"/>
      <c r="L27" s="26"/>
      <c r="M27" s="26"/>
    </row>
    <row r="28" spans="1:13" ht="21.9" customHeight="1">
      <c r="A28" s="16" t="s">
        <v>35</v>
      </c>
      <c r="B28" s="16" t="s">
        <v>37</v>
      </c>
      <c r="C28" s="29">
        <v>300</v>
      </c>
      <c r="D28" s="12">
        <v>5250</v>
      </c>
      <c r="E28" s="11">
        <f t="shared" ref="E28:E29" si="14">C28*D28</f>
        <v>1575000</v>
      </c>
      <c r="F28" s="23">
        <f t="shared" ref="F28:F29" si="15">SUM(H28:M28)</f>
        <v>300</v>
      </c>
      <c r="G28" s="23">
        <f t="shared" ref="G28:G29" si="16">C28-F28</f>
        <v>0</v>
      </c>
      <c r="H28" s="24"/>
      <c r="I28" s="24"/>
      <c r="J28" s="24"/>
      <c r="K28" s="24"/>
      <c r="L28" s="24"/>
      <c r="M28" s="24">
        <v>300</v>
      </c>
    </row>
    <row r="29" spans="1:13" ht="21.15" customHeight="1">
      <c r="A29" s="16" t="s">
        <v>36</v>
      </c>
      <c r="B29" s="16" t="s">
        <v>31</v>
      </c>
      <c r="C29" s="29">
        <v>1</v>
      </c>
      <c r="D29" s="12">
        <v>60000</v>
      </c>
      <c r="E29" s="11">
        <f t="shared" si="14"/>
        <v>60000</v>
      </c>
      <c r="F29" s="23">
        <f t="shared" si="15"/>
        <v>1</v>
      </c>
      <c r="G29" s="23">
        <f t="shared" si="16"/>
        <v>0</v>
      </c>
      <c r="H29" s="24"/>
      <c r="I29" s="24"/>
      <c r="J29" s="24"/>
      <c r="K29" s="24"/>
      <c r="L29" s="24">
        <v>0.5</v>
      </c>
      <c r="M29" s="24">
        <v>0.5</v>
      </c>
    </row>
    <row r="30" spans="1:13" ht="22.2" customHeight="1">
      <c r="A30" s="17" t="s">
        <v>2</v>
      </c>
      <c r="B30" s="17"/>
      <c r="C30" s="27"/>
      <c r="D30" s="13"/>
      <c r="E30" s="13">
        <f>SUM(E28:E29)</f>
        <v>1635000</v>
      </c>
      <c r="F30" s="23"/>
      <c r="G30" s="23"/>
      <c r="H30" s="24"/>
      <c r="I30" s="24"/>
      <c r="J30" s="24"/>
      <c r="K30" s="24"/>
      <c r="L30" s="24"/>
      <c r="M30" s="24"/>
    </row>
    <row r="31" spans="1:13" ht="43.2" customHeight="1">
      <c r="A31" s="17" t="s">
        <v>38</v>
      </c>
      <c r="B31" s="17"/>
      <c r="C31" s="29"/>
      <c r="D31" s="12"/>
      <c r="E31" s="12">
        <f>E7+E11+E18+E22+E30</f>
        <v>8934600</v>
      </c>
      <c r="F31" s="27">
        <f>SUM(H31:M31)</f>
        <v>6366200</v>
      </c>
      <c r="G31" s="28"/>
      <c r="H31" s="21">
        <f>H4*$D4+H5*$D5+H6*$D6+H9*$D9+H10*$D10+H13*$D13+H14*$D14+H15*$D15+H16*$D16+H17*$D17+H20*$D20+H21*$D21+H24*$D24+H25*$D25+H28*$D28+H29*$D29</f>
        <v>477600</v>
      </c>
      <c r="I31" s="21">
        <f t="shared" ref="H31:L31" si="17">I4*$D4+I5*$D5+I6*$D6+I9*$D9+I10*$D10+I13*$D13+I14*$D14+I15*$D15+I16*$D16+I17*$D17+I20*$D20+I21*$D21+I24*$D24+I25*$D25+I28*$D28+I29*$D29</f>
        <v>1177600</v>
      </c>
      <c r="J31" s="21">
        <f t="shared" si="17"/>
        <v>755200</v>
      </c>
      <c r="K31" s="21">
        <f t="shared" si="17"/>
        <v>1123800</v>
      </c>
      <c r="L31" s="21">
        <f t="shared" si="17"/>
        <v>592200</v>
      </c>
      <c r="M31" s="21">
        <f>M4*$D4+M5*$D5+M6*$D6+M9*$D9+M10*$D10+M13*$D13+M14*$D14+M15*$D15+M16*$D16+M17*$D17+M20*$D20+M21*$D21+M24*$D24+M25*$D25+M28*$D28+M29*$D29</f>
        <v>2239800</v>
      </c>
    </row>
  </sheetData>
  <mergeCells count="1">
    <mergeCell ref="A2:M2"/>
  </mergeCells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showGridLines="0" zoomScale="55" zoomScaleNormal="55" workbookViewId="0">
      <pane xSplit="7" ySplit="1" topLeftCell="H2" activePane="bottomRight" state="frozen"/>
      <selection pane="topRight"/>
      <selection pane="bottomLeft"/>
      <selection pane="bottomRight" activeCell="B10" sqref="B10"/>
    </sheetView>
  </sheetViews>
  <sheetFormatPr defaultColWidth="16.33203125" defaultRowHeight="19.95" customHeight="1"/>
  <cols>
    <col min="1" max="1" width="47.77734375" style="1" customWidth="1"/>
    <col min="2" max="2" width="16.6640625" style="2" customWidth="1"/>
    <col min="3" max="3" width="13.109375" style="1" customWidth="1"/>
    <col min="4" max="4" width="14.77734375" style="2" customWidth="1"/>
    <col min="5" max="5" width="17" style="2" customWidth="1"/>
    <col min="6" max="6" width="14.5546875" style="1" customWidth="1"/>
    <col min="7" max="7" width="16.109375" style="1" customWidth="1"/>
    <col min="8" max="13" width="18.88671875" style="1" customWidth="1"/>
    <col min="14" max="14" width="16.33203125" style="1"/>
    <col min="15" max="15" width="81.5546875" style="1" customWidth="1"/>
    <col min="16" max="16384" width="16.33203125" style="1"/>
  </cols>
  <sheetData>
    <row r="1" spans="1:13" ht="41.4" customHeight="1">
      <c r="A1" s="5" t="s">
        <v>0</v>
      </c>
      <c r="B1" s="5" t="s">
        <v>28</v>
      </c>
      <c r="C1" s="5" t="s">
        <v>40</v>
      </c>
      <c r="D1" s="5" t="s">
        <v>41</v>
      </c>
      <c r="E1" s="5" t="s">
        <v>14</v>
      </c>
      <c r="F1" s="5" t="s">
        <v>42</v>
      </c>
      <c r="G1" s="5" t="s">
        <v>43</v>
      </c>
      <c r="H1" s="32">
        <v>45836</v>
      </c>
      <c r="I1" s="32">
        <v>45835</v>
      </c>
      <c r="J1" s="32">
        <v>45834</v>
      </c>
      <c r="K1" s="32">
        <v>45833</v>
      </c>
      <c r="L1" s="32">
        <v>45832</v>
      </c>
      <c r="M1" s="32">
        <v>45831</v>
      </c>
    </row>
    <row r="2" spans="1:13" ht="57.6" customHeight="1">
      <c r="A2" s="33" t="s">
        <v>26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s="2" customFormat="1" ht="57.6" customHeight="1">
      <c r="A3" s="31" t="s">
        <v>45</v>
      </c>
      <c r="B3" s="39" t="s">
        <v>39</v>
      </c>
      <c r="C3" s="40">
        <v>420</v>
      </c>
      <c r="D3" s="36">
        <v>55000</v>
      </c>
      <c r="E3" s="36">
        <f>C3*D3</f>
        <v>23100000</v>
      </c>
      <c r="F3" s="41">
        <f t="shared" ref="F3:F4" si="0">SUM(H3:M3)</f>
        <v>109</v>
      </c>
      <c r="G3" s="41">
        <f t="shared" ref="G3:G4" si="1">C3-F3</f>
        <v>311</v>
      </c>
      <c r="H3" s="37">
        <v>12</v>
      </c>
      <c r="I3" s="37">
        <v>25</v>
      </c>
      <c r="J3" s="37">
        <v>2</v>
      </c>
      <c r="K3" s="37">
        <v>55</v>
      </c>
      <c r="L3" s="37">
        <v>10</v>
      </c>
      <c r="M3" s="37">
        <v>5</v>
      </c>
    </row>
    <row r="4" spans="1:13" s="2" customFormat="1" ht="57.6" customHeight="1">
      <c r="A4" s="31" t="s">
        <v>35</v>
      </c>
      <c r="B4" s="39" t="s">
        <v>37</v>
      </c>
      <c r="C4" s="40">
        <v>300</v>
      </c>
      <c r="D4" s="36">
        <v>11000</v>
      </c>
      <c r="E4" s="36">
        <f>C4*D4</f>
        <v>3300000</v>
      </c>
      <c r="F4" s="41">
        <f t="shared" si="0"/>
        <v>300</v>
      </c>
      <c r="G4" s="41">
        <f t="shared" si="1"/>
        <v>0</v>
      </c>
      <c r="H4" s="37"/>
      <c r="I4" s="37"/>
      <c r="J4" s="37"/>
      <c r="K4" s="37"/>
      <c r="L4" s="37"/>
      <c r="M4" s="37">
        <v>300</v>
      </c>
    </row>
    <row r="5" spans="1:13" ht="36" customHeight="1">
      <c r="A5" s="34" t="s">
        <v>2</v>
      </c>
      <c r="B5" s="34"/>
      <c r="C5" s="35"/>
      <c r="D5" s="36"/>
      <c r="E5" s="36">
        <f>E3+E4</f>
        <v>26400000</v>
      </c>
      <c r="F5" s="36">
        <f>F3*D3+F4*D4</f>
        <v>9295000</v>
      </c>
      <c r="G5" s="36">
        <f>G3*D3+G4*D4</f>
        <v>17105000</v>
      </c>
      <c r="H5" s="38">
        <f>H3*$D3+H4*$D4</f>
        <v>660000</v>
      </c>
      <c r="I5" s="38">
        <f>I3*$D3+I4*$D4</f>
        <v>1375000</v>
      </c>
      <c r="J5" s="38">
        <f>J3*$D3+J4*$D4</f>
        <v>110000</v>
      </c>
      <c r="K5" s="38">
        <f>K3*$D3+K4*$D4</f>
        <v>3025000</v>
      </c>
      <c r="L5" s="38">
        <f>L3*$D3+L4*$D4</f>
        <v>550000</v>
      </c>
      <c r="M5" s="38">
        <f>M3*$D3+M4*$D4</f>
        <v>3575000</v>
      </c>
    </row>
    <row r="8" spans="1:13" ht="19.95" customHeight="1">
      <c r="J8" s="43">
        <f>SUM(H5:M5)</f>
        <v>9295000</v>
      </c>
    </row>
  </sheetData>
  <mergeCells count="1">
    <mergeCell ref="A2:M2"/>
  </mergeCells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zoomScale="55" zoomScaleNormal="55" workbookViewId="0">
      <pane xSplit="7" ySplit="1" topLeftCell="H2" activePane="bottomRight" state="frozen"/>
      <selection pane="topRight"/>
      <selection pane="bottomLeft"/>
      <selection pane="bottomRight" activeCell="D26" sqref="D26"/>
    </sheetView>
  </sheetViews>
  <sheetFormatPr defaultColWidth="16.33203125" defaultRowHeight="19.95" customHeight="1"/>
  <cols>
    <col min="1" max="1" width="47.77734375" style="2" customWidth="1"/>
    <col min="2" max="2" width="12.77734375" style="2" customWidth="1"/>
    <col min="3" max="3" width="13.109375" style="2" customWidth="1"/>
    <col min="4" max="4" width="14.77734375" style="2" customWidth="1"/>
    <col min="5" max="5" width="13.77734375" style="2" customWidth="1"/>
    <col min="6" max="6" width="14.5546875" style="2" customWidth="1"/>
    <col min="7" max="7" width="18.33203125" style="2" customWidth="1"/>
    <col min="8" max="13" width="13.109375" style="2" customWidth="1"/>
    <col min="14" max="14" width="16.33203125" style="2"/>
    <col min="15" max="15" width="81.5546875" style="2" customWidth="1"/>
    <col min="16" max="16384" width="16.33203125" style="2"/>
  </cols>
  <sheetData>
    <row r="1" spans="1:13" ht="41.4" customHeight="1">
      <c r="A1" s="20" t="s">
        <v>0</v>
      </c>
      <c r="B1" s="20" t="s">
        <v>28</v>
      </c>
      <c r="C1" s="20" t="s">
        <v>17</v>
      </c>
      <c r="D1" s="20" t="s">
        <v>32</v>
      </c>
      <c r="E1" s="20" t="s">
        <v>14</v>
      </c>
      <c r="F1" s="20" t="s">
        <v>16</v>
      </c>
      <c r="G1" s="20" t="s">
        <v>15</v>
      </c>
      <c r="H1" s="6">
        <v>45836</v>
      </c>
      <c r="I1" s="6">
        <v>45835</v>
      </c>
      <c r="J1" s="6">
        <v>45834</v>
      </c>
      <c r="K1" s="6">
        <v>45833</v>
      </c>
      <c r="L1" s="6">
        <v>45832</v>
      </c>
      <c r="M1" s="6">
        <v>45831</v>
      </c>
    </row>
    <row r="2" spans="1:13" ht="41.4" customHeight="1">
      <c r="A2" s="19" t="s">
        <v>25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3" ht="23.7" customHeight="1">
      <c r="A3" s="7" t="s">
        <v>20</v>
      </c>
      <c r="B3" s="7"/>
      <c r="C3" s="8"/>
      <c r="D3" s="8"/>
      <c r="E3" s="8"/>
      <c r="F3" s="8"/>
      <c r="G3" s="8"/>
      <c r="H3" s="9"/>
      <c r="I3" s="9"/>
      <c r="J3" s="9"/>
      <c r="K3" s="9"/>
      <c r="L3" s="9"/>
      <c r="M3" s="9"/>
    </row>
    <row r="4" spans="1:13" ht="25.95" customHeight="1">
      <c r="A4" s="10" t="s">
        <v>1</v>
      </c>
      <c r="B4" s="10" t="s">
        <v>29</v>
      </c>
      <c r="C4" s="29">
        <v>120</v>
      </c>
      <c r="D4" s="12">
        <v>500</v>
      </c>
      <c r="E4" s="11">
        <f>C4*D4</f>
        <v>60000</v>
      </c>
      <c r="F4" s="23">
        <f>SUM(H4:M4)</f>
        <v>88</v>
      </c>
      <c r="G4" s="23">
        <f>C4-F4</f>
        <v>32</v>
      </c>
      <c r="H4" s="24">
        <v>8</v>
      </c>
      <c r="I4" s="24">
        <v>16</v>
      </c>
      <c r="J4" s="24">
        <v>16</v>
      </c>
      <c r="K4" s="24">
        <v>16</v>
      </c>
      <c r="L4" s="24">
        <v>16</v>
      </c>
      <c r="M4" s="24">
        <v>16</v>
      </c>
    </row>
    <row r="5" spans="1:13" ht="24.3" customHeight="1">
      <c r="A5" s="10" t="s">
        <v>19</v>
      </c>
      <c r="B5" s="10" t="s">
        <v>29</v>
      </c>
      <c r="C5" s="29">
        <v>500</v>
      </c>
      <c r="D5" s="12">
        <v>400</v>
      </c>
      <c r="E5" s="13">
        <f t="shared" ref="E5" si="0">C5*D5</f>
        <v>200000</v>
      </c>
      <c r="F5" s="23">
        <f t="shared" ref="F5" si="1">SUM(H5:M5)</f>
        <v>296</v>
      </c>
      <c r="G5" s="23">
        <f t="shared" ref="G5" si="2">C5-F5</f>
        <v>204</v>
      </c>
      <c r="H5" s="24">
        <v>32</v>
      </c>
      <c r="I5" s="24">
        <v>56</v>
      </c>
      <c r="J5" s="24">
        <v>16</v>
      </c>
      <c r="K5" s="24">
        <v>16</v>
      </c>
      <c r="L5" s="24">
        <v>96</v>
      </c>
      <c r="M5" s="24">
        <v>80</v>
      </c>
    </row>
    <row r="6" spans="1:13" ht="26.1" customHeight="1">
      <c r="A6" s="14" t="s">
        <v>2</v>
      </c>
      <c r="B6" s="14"/>
      <c r="C6" s="29"/>
      <c r="D6" s="12"/>
      <c r="E6" s="13">
        <f>SUM(E4:E5)</f>
        <v>260000</v>
      </c>
      <c r="F6" s="23"/>
      <c r="G6" s="23"/>
      <c r="H6" s="24"/>
      <c r="I6" s="24"/>
      <c r="J6" s="24"/>
      <c r="K6" s="24"/>
      <c r="L6" s="24"/>
      <c r="M6" s="24"/>
    </row>
    <row r="7" spans="1:13" ht="23.7" customHeight="1">
      <c r="A7" s="7" t="s">
        <v>21</v>
      </c>
      <c r="B7" s="7"/>
      <c r="C7" s="30"/>
      <c r="D7" s="15"/>
      <c r="E7" s="22"/>
      <c r="F7" s="25"/>
      <c r="G7" s="25"/>
      <c r="H7" s="26"/>
      <c r="I7" s="26"/>
      <c r="J7" s="26"/>
      <c r="K7" s="26"/>
      <c r="L7" s="26"/>
      <c r="M7" s="26"/>
    </row>
    <row r="8" spans="1:13" ht="23.7" customHeight="1">
      <c r="A8" s="16" t="s">
        <v>52</v>
      </c>
      <c r="B8" s="16" t="s">
        <v>29</v>
      </c>
      <c r="C8" s="29">
        <v>360</v>
      </c>
      <c r="D8" s="12">
        <v>5500</v>
      </c>
      <c r="E8" s="13">
        <f>C8*D8</f>
        <v>1980000</v>
      </c>
      <c r="F8" s="23">
        <f t="shared" ref="F8" si="3">SUM(H8:M8)</f>
        <v>330</v>
      </c>
      <c r="G8" s="23">
        <f t="shared" ref="G8" si="4">C8-F8</f>
        <v>30</v>
      </c>
      <c r="H8" s="24">
        <v>90</v>
      </c>
      <c r="I8" s="24">
        <v>80</v>
      </c>
      <c r="J8" s="24">
        <v>80</v>
      </c>
      <c r="K8" s="24">
        <v>80</v>
      </c>
      <c r="L8" s="24"/>
      <c r="M8" s="24"/>
    </row>
    <row r="9" spans="1:13" ht="21.9" customHeight="1">
      <c r="A9" s="16" t="s">
        <v>54</v>
      </c>
      <c r="B9" s="16" t="s">
        <v>29</v>
      </c>
      <c r="C9" s="29">
        <v>1400</v>
      </c>
      <c r="D9" s="12">
        <v>1150</v>
      </c>
      <c r="E9" s="13">
        <f>C9*D9</f>
        <v>1610000</v>
      </c>
      <c r="F9" s="23">
        <f t="shared" ref="F9" si="5">SUM(H9:M9)</f>
        <v>1120</v>
      </c>
      <c r="G9" s="23">
        <f t="shared" ref="G9" si="6">C9-F9</f>
        <v>280</v>
      </c>
      <c r="H9" s="24">
        <v>400</v>
      </c>
      <c r="I9" s="24">
        <v>260</v>
      </c>
      <c r="J9" s="24">
        <v>220</v>
      </c>
      <c r="K9" s="24">
        <v>240</v>
      </c>
      <c r="L9" s="24"/>
      <c r="M9" s="24"/>
    </row>
    <row r="10" spans="1:13" ht="22.2" customHeight="1">
      <c r="A10" s="17" t="s">
        <v>2</v>
      </c>
      <c r="B10" s="17"/>
      <c r="C10" s="29"/>
      <c r="D10" s="12"/>
      <c r="E10" s="13">
        <f>SUM(E9:E9)</f>
        <v>1610000</v>
      </c>
      <c r="F10" s="23"/>
      <c r="G10" s="23"/>
      <c r="H10" s="24"/>
      <c r="I10" s="24"/>
      <c r="J10" s="24"/>
      <c r="K10" s="24"/>
      <c r="L10" s="24"/>
      <c r="M10" s="24"/>
    </row>
    <row r="11" spans="1:13" ht="23.7" customHeight="1">
      <c r="A11" s="7" t="s">
        <v>22</v>
      </c>
      <c r="B11" s="7"/>
      <c r="C11" s="30"/>
      <c r="D11" s="15"/>
      <c r="E11" s="15"/>
      <c r="F11" s="25"/>
      <c r="G11" s="25"/>
      <c r="H11" s="26"/>
      <c r="I11" s="26"/>
      <c r="J11" s="26"/>
      <c r="K11" s="26"/>
      <c r="L11" s="26"/>
      <c r="M11" s="26"/>
    </row>
    <row r="12" spans="1:13" ht="21.15" customHeight="1">
      <c r="A12" s="18" t="s">
        <v>5</v>
      </c>
      <c r="B12" s="18" t="s">
        <v>31</v>
      </c>
      <c r="C12" s="29">
        <v>1</v>
      </c>
      <c r="D12" s="12">
        <v>5000</v>
      </c>
      <c r="E12" s="11">
        <f t="shared" ref="E12:E13" si="7">C12*D12</f>
        <v>5000</v>
      </c>
      <c r="F12" s="23">
        <f t="shared" ref="F12:F13" si="8">SUM(H12:M12)</f>
        <v>1</v>
      </c>
      <c r="G12" s="23">
        <f t="shared" ref="G12:G13" si="9">C12-F12</f>
        <v>0</v>
      </c>
      <c r="H12" s="24"/>
      <c r="I12" s="24"/>
      <c r="J12" s="24"/>
      <c r="K12" s="24"/>
      <c r="L12" s="24"/>
      <c r="M12" s="24">
        <v>1</v>
      </c>
    </row>
    <row r="13" spans="1:13" ht="21.45" customHeight="1">
      <c r="A13" s="18" t="s">
        <v>7</v>
      </c>
      <c r="B13" s="18" t="s">
        <v>31</v>
      </c>
      <c r="C13" s="29">
        <v>2</v>
      </c>
      <c r="D13" s="12">
        <v>3000</v>
      </c>
      <c r="E13" s="11">
        <f t="shared" si="7"/>
        <v>6000</v>
      </c>
      <c r="F13" s="23">
        <f t="shared" si="8"/>
        <v>2</v>
      </c>
      <c r="G13" s="23">
        <f t="shared" si="9"/>
        <v>0</v>
      </c>
      <c r="H13" s="24"/>
      <c r="I13" s="24"/>
      <c r="J13" s="24"/>
      <c r="K13" s="24"/>
      <c r="L13" s="24"/>
      <c r="M13" s="24">
        <v>2</v>
      </c>
    </row>
    <row r="14" spans="1:13" ht="26.1" customHeight="1">
      <c r="A14" s="14" t="s">
        <v>2</v>
      </c>
      <c r="B14" s="14"/>
      <c r="C14" s="29"/>
      <c r="D14" s="12"/>
      <c r="E14" s="13">
        <f>SUM(E12:E13)</f>
        <v>11000</v>
      </c>
      <c r="F14" s="23"/>
      <c r="G14" s="23"/>
      <c r="H14" s="24"/>
      <c r="I14" s="24"/>
      <c r="J14" s="24"/>
      <c r="K14" s="24"/>
      <c r="L14" s="24"/>
      <c r="M14" s="24"/>
    </row>
    <row r="15" spans="1:13" ht="23.7" customHeight="1">
      <c r="A15" s="7" t="s">
        <v>8</v>
      </c>
      <c r="B15" s="7"/>
      <c r="C15" s="30"/>
      <c r="D15" s="15"/>
      <c r="E15" s="15"/>
      <c r="F15" s="25"/>
      <c r="G15" s="25"/>
      <c r="H15" s="26"/>
      <c r="I15" s="26"/>
      <c r="J15" s="26"/>
      <c r="K15" s="26"/>
      <c r="L15" s="26"/>
      <c r="M15" s="26"/>
    </row>
    <row r="16" spans="1:13" ht="22.2" customHeight="1">
      <c r="A16" s="18" t="s">
        <v>27</v>
      </c>
      <c r="B16" s="18" t="s">
        <v>31</v>
      </c>
      <c r="C16" s="29">
        <v>3</v>
      </c>
      <c r="D16" s="12">
        <v>1200</v>
      </c>
      <c r="E16" s="11">
        <f t="shared" ref="E16:E17" si="10">C16*D16</f>
        <v>3600</v>
      </c>
      <c r="F16" s="23">
        <f t="shared" ref="F16:F17" si="11">SUM(H16:M16)</f>
        <v>3</v>
      </c>
      <c r="G16" s="23">
        <f t="shared" ref="G16:G17" si="12">C16-F16</f>
        <v>0</v>
      </c>
      <c r="H16" s="24"/>
      <c r="I16" s="24"/>
      <c r="J16" s="24"/>
      <c r="K16" s="24"/>
      <c r="L16" s="24"/>
      <c r="M16" s="24">
        <v>3</v>
      </c>
    </row>
    <row r="17" spans="1:13" ht="21.75" customHeight="1">
      <c r="A17" s="18" t="s">
        <v>9</v>
      </c>
      <c r="B17" s="18" t="s">
        <v>31</v>
      </c>
      <c r="C17" s="29">
        <v>3</v>
      </c>
      <c r="D17" s="12">
        <v>10000</v>
      </c>
      <c r="E17" s="11">
        <f t="shared" si="10"/>
        <v>30000</v>
      </c>
      <c r="F17" s="23">
        <f t="shared" si="11"/>
        <v>1</v>
      </c>
      <c r="G17" s="23">
        <f t="shared" si="12"/>
        <v>2</v>
      </c>
      <c r="H17" s="24"/>
      <c r="I17" s="24"/>
      <c r="J17" s="24"/>
      <c r="K17" s="24"/>
      <c r="L17" s="24"/>
      <c r="M17" s="24">
        <v>1</v>
      </c>
    </row>
    <row r="18" spans="1:13" ht="26.1" customHeight="1">
      <c r="A18" s="14" t="s">
        <v>2</v>
      </c>
      <c r="B18" s="14"/>
      <c r="C18" s="29"/>
      <c r="D18" s="12"/>
      <c r="E18" s="13">
        <f>SUM(E16:E17)</f>
        <v>33600</v>
      </c>
      <c r="F18" s="23"/>
      <c r="G18" s="23"/>
      <c r="H18" s="24"/>
      <c r="I18" s="24"/>
      <c r="J18" s="24"/>
      <c r="K18" s="24"/>
      <c r="L18" s="24"/>
      <c r="M18" s="24"/>
    </row>
    <row r="19" spans="1:13" ht="26.1" customHeight="1">
      <c r="A19" s="7" t="s">
        <v>33</v>
      </c>
      <c r="B19" s="7"/>
      <c r="C19" s="30"/>
      <c r="D19" s="15"/>
      <c r="E19" s="15"/>
      <c r="F19" s="25"/>
      <c r="G19" s="25"/>
      <c r="H19" s="24"/>
      <c r="I19" s="24"/>
      <c r="J19" s="24"/>
      <c r="K19" s="24"/>
      <c r="L19" s="24"/>
      <c r="M19" s="24"/>
    </row>
    <row r="20" spans="1:13" ht="26.1" customHeight="1">
      <c r="A20" s="16" t="s">
        <v>10</v>
      </c>
      <c r="B20" s="16" t="s">
        <v>53</v>
      </c>
      <c r="C20" s="29">
        <v>5</v>
      </c>
      <c r="D20" s="12">
        <v>4500</v>
      </c>
      <c r="E20" s="11">
        <f t="shared" ref="E20:E21" si="13">C20*D20</f>
        <v>22500</v>
      </c>
      <c r="F20" s="23">
        <f t="shared" ref="F20:F21" si="14">SUM(H20:M20)</f>
        <v>10</v>
      </c>
      <c r="G20" s="23">
        <f>C20-F20</f>
        <v>-5</v>
      </c>
      <c r="H20" s="24"/>
      <c r="I20" s="24"/>
      <c r="J20" s="24"/>
      <c r="K20" s="24"/>
      <c r="L20" s="24"/>
      <c r="M20" s="24">
        <v>10</v>
      </c>
    </row>
    <row r="21" spans="1:13" ht="26.1" customHeight="1">
      <c r="A21" s="16" t="s">
        <v>11</v>
      </c>
      <c r="B21" s="16" t="s">
        <v>31</v>
      </c>
      <c r="C21" s="29">
        <v>5</v>
      </c>
      <c r="D21" s="12">
        <v>700</v>
      </c>
      <c r="E21" s="11">
        <f t="shared" si="13"/>
        <v>3500</v>
      </c>
      <c r="F21" s="23">
        <f t="shared" si="14"/>
        <v>10</v>
      </c>
      <c r="G21" s="23">
        <f t="shared" ref="G21" si="15">C21-F21</f>
        <v>-5</v>
      </c>
      <c r="H21" s="24"/>
      <c r="I21" s="24"/>
      <c r="J21" s="24"/>
      <c r="K21" s="24"/>
      <c r="L21" s="24"/>
      <c r="M21" s="24">
        <v>10</v>
      </c>
    </row>
    <row r="22" spans="1:13" ht="26.1" customHeight="1">
      <c r="A22" s="14" t="s">
        <v>2</v>
      </c>
      <c r="B22" s="14"/>
      <c r="C22" s="29"/>
      <c r="D22" s="12"/>
      <c r="E22" s="13">
        <f>SUM(E20:E21)</f>
        <v>26000</v>
      </c>
      <c r="F22" s="23"/>
      <c r="G22" s="23"/>
      <c r="H22" s="24"/>
      <c r="I22" s="24"/>
      <c r="J22" s="24"/>
      <c r="K22" s="24"/>
      <c r="L22" s="24"/>
      <c r="M22" s="24"/>
    </row>
    <row r="23" spans="1:13" ht="22.65" customHeight="1">
      <c r="A23" s="7" t="s">
        <v>34</v>
      </c>
      <c r="B23" s="7"/>
      <c r="C23" s="30"/>
      <c r="D23" s="15"/>
      <c r="E23" s="15"/>
      <c r="F23" s="25"/>
      <c r="G23" s="25"/>
      <c r="H23" s="26"/>
      <c r="I23" s="26"/>
      <c r="J23" s="26"/>
      <c r="K23" s="26"/>
      <c r="L23" s="26"/>
      <c r="M23" s="26"/>
    </row>
    <row r="24" spans="1:13" ht="21.9" customHeight="1">
      <c r="A24" s="16" t="s">
        <v>35</v>
      </c>
      <c r="B24" s="16" t="s">
        <v>37</v>
      </c>
      <c r="C24" s="29">
        <v>1500</v>
      </c>
      <c r="D24" s="12">
        <v>5250</v>
      </c>
      <c r="E24" s="11">
        <f t="shared" ref="E24:E25" si="16">C24*D24</f>
        <v>7875000</v>
      </c>
      <c r="F24" s="23">
        <f t="shared" ref="F24:F25" si="17">SUM(H24:M24)</f>
        <v>300</v>
      </c>
      <c r="G24" s="23">
        <f t="shared" ref="G24:G25" si="18">C24-F24</f>
        <v>1200</v>
      </c>
      <c r="H24" s="24"/>
      <c r="I24" s="24"/>
      <c r="J24" s="24"/>
      <c r="K24" s="24"/>
      <c r="L24" s="24"/>
      <c r="M24" s="24">
        <v>300</v>
      </c>
    </row>
    <row r="25" spans="1:13" ht="21.15" customHeight="1">
      <c r="A25" s="16" t="s">
        <v>48</v>
      </c>
      <c r="B25" s="16" t="s">
        <v>31</v>
      </c>
      <c r="C25" s="29">
        <v>1</v>
      </c>
      <c r="D25" s="12">
        <v>99000</v>
      </c>
      <c r="E25" s="11">
        <f t="shared" si="16"/>
        <v>99000</v>
      </c>
      <c r="F25" s="23">
        <f t="shared" si="17"/>
        <v>1</v>
      </c>
      <c r="G25" s="23">
        <f t="shared" si="18"/>
        <v>0</v>
      </c>
      <c r="H25" s="24"/>
      <c r="I25" s="24"/>
      <c r="J25" s="24"/>
      <c r="K25" s="24"/>
      <c r="L25" s="24">
        <v>0.5</v>
      </c>
      <c r="M25" s="24">
        <v>0.5</v>
      </c>
    </row>
    <row r="26" spans="1:13" ht="22.2" customHeight="1">
      <c r="A26" s="17" t="s">
        <v>2</v>
      </c>
      <c r="B26" s="17"/>
      <c r="C26" s="27"/>
      <c r="D26" s="13"/>
      <c r="E26" s="13">
        <f>SUM(E24:E25)</f>
        <v>7974000</v>
      </c>
      <c r="F26" s="23"/>
      <c r="G26" s="23"/>
      <c r="H26" s="24"/>
      <c r="I26" s="24"/>
      <c r="J26" s="24"/>
      <c r="K26" s="24"/>
      <c r="L26" s="24"/>
      <c r="M26" s="24"/>
    </row>
    <row r="27" spans="1:13" ht="43.2" customHeight="1">
      <c r="A27" s="17" t="s">
        <v>38</v>
      </c>
      <c r="B27" s="17"/>
      <c r="C27" s="29"/>
      <c r="D27" s="12"/>
      <c r="E27" s="12">
        <f>E6+E10+E14+E18+E26</f>
        <v>9888600</v>
      </c>
      <c r="F27" s="27">
        <f>SUM(H27:M27)</f>
        <v>5016000</v>
      </c>
      <c r="G27" s="28"/>
      <c r="H27" s="21">
        <f t="shared" ref="H27:L27" si="19">H8*$D8+H4*$D4+H5*$D5+H9*$D9+H12*$D12+H13*$D13+H16*$D16+H17*$D17+H20*$D20+H21*$D21+H24*$D24+H25*$D25</f>
        <v>971800</v>
      </c>
      <c r="I27" s="21">
        <f t="shared" si="19"/>
        <v>769400</v>
      </c>
      <c r="J27" s="21">
        <f t="shared" si="19"/>
        <v>707400</v>
      </c>
      <c r="K27" s="21">
        <f t="shared" si="19"/>
        <v>730400</v>
      </c>
      <c r="L27" s="21">
        <f t="shared" si="19"/>
        <v>95900</v>
      </c>
      <c r="M27" s="21">
        <f>M8*$D8+M4*$D4+M5*$D5+M9*$D9+M12*$D12+M13*$D13+M16*$D16+M17*$D17+M20*$D20+M21*$D21+M24*$D24+M25*$D25</f>
        <v>1741100</v>
      </c>
    </row>
  </sheetData>
  <mergeCells count="1">
    <mergeCell ref="A2:M2"/>
  </mergeCells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showGridLines="0" zoomScale="55" zoomScaleNormal="55" workbookViewId="0">
      <pane xSplit="7" ySplit="1" topLeftCell="H2" activePane="bottomRight" state="frozen"/>
      <selection pane="topRight"/>
      <selection pane="bottomLeft"/>
      <selection pane="bottomRight" activeCell="D6" sqref="D6"/>
    </sheetView>
  </sheetViews>
  <sheetFormatPr defaultColWidth="16.33203125" defaultRowHeight="19.95" customHeight="1"/>
  <cols>
    <col min="1" max="1" width="47.77734375" style="2" customWidth="1"/>
    <col min="2" max="2" width="16.6640625" style="2" customWidth="1"/>
    <col min="3" max="3" width="13.109375" style="2" customWidth="1"/>
    <col min="4" max="4" width="14.77734375" style="2" customWidth="1"/>
    <col min="5" max="5" width="17" style="2" customWidth="1"/>
    <col min="6" max="6" width="17.21875" style="2" customWidth="1"/>
    <col min="7" max="7" width="16.109375" style="2" customWidth="1"/>
    <col min="8" max="13" width="18.88671875" style="2" customWidth="1"/>
    <col min="14" max="14" width="16.33203125" style="2"/>
    <col min="15" max="15" width="81.5546875" style="2" customWidth="1"/>
    <col min="16" max="16384" width="16.33203125" style="2"/>
  </cols>
  <sheetData>
    <row r="1" spans="1:13" ht="41.4" customHeight="1">
      <c r="A1" s="5" t="s">
        <v>0</v>
      </c>
      <c r="B1" s="5" t="s">
        <v>28</v>
      </c>
      <c r="C1" s="5" t="s">
        <v>40</v>
      </c>
      <c r="D1" s="5" t="s">
        <v>41</v>
      </c>
      <c r="E1" s="5" t="s">
        <v>14</v>
      </c>
      <c r="F1" s="5" t="s">
        <v>42</v>
      </c>
      <c r="G1" s="5" t="s">
        <v>43</v>
      </c>
      <c r="H1" s="32">
        <v>45836</v>
      </c>
      <c r="I1" s="32">
        <v>45835</v>
      </c>
      <c r="J1" s="32">
        <v>45834</v>
      </c>
      <c r="K1" s="32">
        <v>45833</v>
      </c>
      <c r="L1" s="32">
        <v>45832</v>
      </c>
      <c r="M1" s="32">
        <v>45831</v>
      </c>
    </row>
    <row r="2" spans="1:13" ht="57.6" customHeight="1">
      <c r="A2" s="33" t="s">
        <v>26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ht="57.6" customHeight="1">
      <c r="A3" s="31" t="s">
        <v>47</v>
      </c>
      <c r="B3" s="39" t="s">
        <v>37</v>
      </c>
      <c r="C3" s="40">
        <v>1500</v>
      </c>
      <c r="D3" s="36">
        <v>5900</v>
      </c>
      <c r="E3" s="36">
        <f>C3*D3</f>
        <v>8850000</v>
      </c>
      <c r="F3" s="41">
        <f t="shared" ref="F3:F6" si="0">SUM(H3:M3)</f>
        <v>1500</v>
      </c>
      <c r="G3" s="41">
        <f t="shared" ref="G3:G6" si="1">C3-F3</f>
        <v>0</v>
      </c>
      <c r="H3" s="37"/>
      <c r="I3" s="37"/>
      <c r="J3" s="37"/>
      <c r="K3" s="37"/>
      <c r="L3" s="37">
        <v>750</v>
      </c>
      <c r="M3" s="37">
        <v>750</v>
      </c>
    </row>
    <row r="4" spans="1:13" ht="57.6" customHeight="1">
      <c r="A4" s="31" t="s">
        <v>48</v>
      </c>
      <c r="B4" s="39" t="s">
        <v>31</v>
      </c>
      <c r="C4" s="40">
        <v>1</v>
      </c>
      <c r="D4" s="36">
        <v>124000</v>
      </c>
      <c r="E4" s="36">
        <f>C4*D4</f>
        <v>124000</v>
      </c>
      <c r="F4" s="41">
        <f t="shared" ref="F4:F5" si="2">SUM(H4:M4)</f>
        <v>1</v>
      </c>
      <c r="G4" s="41">
        <f t="shared" ref="G4:G5" si="3">C4-F4</f>
        <v>0</v>
      </c>
      <c r="H4" s="37"/>
      <c r="I4" s="37"/>
      <c r="J4" s="37"/>
      <c r="K4" s="37"/>
      <c r="L4" s="37"/>
      <c r="M4" s="37">
        <v>1</v>
      </c>
    </row>
    <row r="5" spans="1:13" ht="57.6" customHeight="1">
      <c r="A5" s="31" t="s">
        <v>49</v>
      </c>
      <c r="B5" s="39" t="s">
        <v>39</v>
      </c>
      <c r="C5" s="40">
        <v>14000</v>
      </c>
      <c r="D5" s="36">
        <v>590</v>
      </c>
      <c r="E5" s="36">
        <f>C5*D5</f>
        <v>8260000</v>
      </c>
      <c r="F5" s="41">
        <f t="shared" si="2"/>
        <v>11100</v>
      </c>
      <c r="G5" s="41">
        <f t="shared" si="3"/>
        <v>2900</v>
      </c>
      <c r="H5" s="37">
        <v>1100</v>
      </c>
      <c r="I5" s="37">
        <v>4000</v>
      </c>
      <c r="J5" s="37">
        <v>3500</v>
      </c>
      <c r="K5" s="37">
        <v>2500</v>
      </c>
      <c r="L5" s="37"/>
      <c r="M5" s="37"/>
    </row>
    <row r="6" spans="1:13" ht="57.6" customHeight="1">
      <c r="A6" s="31" t="s">
        <v>50</v>
      </c>
      <c r="B6" s="39" t="s">
        <v>51</v>
      </c>
      <c r="C6" s="40">
        <v>15400</v>
      </c>
      <c r="D6" s="36">
        <v>90</v>
      </c>
      <c r="E6" s="36">
        <f>C6*D6</f>
        <v>1386000</v>
      </c>
      <c r="F6" s="41">
        <f t="shared" si="0"/>
        <v>11900</v>
      </c>
      <c r="G6" s="41">
        <f t="shared" si="1"/>
        <v>3500</v>
      </c>
      <c r="H6" s="37">
        <v>900</v>
      </c>
      <c r="I6" s="37">
        <v>5000</v>
      </c>
      <c r="J6" s="37">
        <v>4000</v>
      </c>
      <c r="K6" s="37">
        <v>2000</v>
      </c>
      <c r="L6" s="37"/>
      <c r="M6" s="37"/>
    </row>
    <row r="7" spans="1:13" ht="36" customHeight="1">
      <c r="A7" s="34" t="s">
        <v>2</v>
      </c>
      <c r="B7" s="34"/>
      <c r="C7" s="35"/>
      <c r="D7" s="36"/>
      <c r="E7" s="36">
        <f>E3+E6+E4+E5</f>
        <v>18620000</v>
      </c>
      <c r="F7" s="36">
        <f>F3*D3+F4*D4+F5*D5+F6*D6</f>
        <v>16594000</v>
      </c>
      <c r="G7" s="36">
        <f>G3*D3+G4*D4+G5*D5+G6*D6</f>
        <v>2026000</v>
      </c>
      <c r="H7" s="38">
        <f t="shared" ref="H7:L7" si="4">H3*$D3+H6*$D6+H4*$D4+H5*$D5</f>
        <v>730000</v>
      </c>
      <c r="I7" s="38">
        <f t="shared" si="4"/>
        <v>2810000</v>
      </c>
      <c r="J7" s="38">
        <f>J3*$D3+J6*$D6+J4*$D4+J5*$D5</f>
        <v>2425000</v>
      </c>
      <c r="K7" s="38">
        <f>K3*$D3+K6*$D6+K4*$D4+K5*$D5</f>
        <v>1655000</v>
      </c>
      <c r="L7" s="38">
        <f>L3*$D3+L6*$D6+L4*$D4+L5*$D5</f>
        <v>4425000</v>
      </c>
      <c r="M7" s="38">
        <f>M3*$D3+M6*$D6+M4*$D4+M5*$D5</f>
        <v>4549000</v>
      </c>
    </row>
  </sheetData>
  <mergeCells count="1">
    <mergeCell ref="A2:M2"/>
  </mergeCells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GridLines="0" zoomScale="55" zoomScaleNormal="55" workbookViewId="0">
      <pane xSplit="7" ySplit="1" topLeftCell="H2" activePane="bottomRight" state="frozen"/>
      <selection pane="topRight"/>
      <selection pane="bottomLeft"/>
      <selection pane="bottomRight" activeCell="F18" sqref="F18"/>
    </sheetView>
  </sheetViews>
  <sheetFormatPr defaultColWidth="16.33203125" defaultRowHeight="19.95" customHeight="1"/>
  <cols>
    <col min="1" max="1" width="47.77734375" style="2" customWidth="1"/>
    <col min="2" max="2" width="12.77734375" style="2" customWidth="1"/>
    <col min="3" max="3" width="13.109375" style="2" customWidth="1"/>
    <col min="4" max="4" width="14.77734375" style="2" customWidth="1"/>
    <col min="5" max="5" width="13.77734375" style="2" customWidth="1"/>
    <col min="6" max="6" width="14.5546875" style="2" customWidth="1"/>
    <col min="7" max="7" width="18.33203125" style="2" customWidth="1"/>
    <col min="8" max="11" width="13.109375" style="2" customWidth="1"/>
    <col min="12" max="12" width="16.33203125" style="2"/>
    <col min="13" max="13" width="81.5546875" style="2" customWidth="1"/>
    <col min="14" max="16384" width="16.33203125" style="2"/>
  </cols>
  <sheetData>
    <row r="1" spans="1:11" ht="41.4" customHeight="1">
      <c r="A1" s="20" t="s">
        <v>0</v>
      </c>
      <c r="B1" s="20" t="s">
        <v>28</v>
      </c>
      <c r="C1" s="20" t="s">
        <v>17</v>
      </c>
      <c r="D1" s="20" t="s">
        <v>32</v>
      </c>
      <c r="E1" s="20" t="s">
        <v>14</v>
      </c>
      <c r="F1" s="20" t="s">
        <v>16</v>
      </c>
      <c r="G1" s="20" t="s">
        <v>15</v>
      </c>
      <c r="H1" s="6">
        <v>45836</v>
      </c>
      <c r="I1" s="6">
        <v>45835</v>
      </c>
      <c r="J1" s="6">
        <v>45834</v>
      </c>
      <c r="K1" s="6">
        <v>45833</v>
      </c>
    </row>
    <row r="2" spans="1:11" ht="41.4" customHeight="1">
      <c r="A2" s="19" t="s">
        <v>25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23.7" customHeight="1">
      <c r="A3" s="7" t="s">
        <v>20</v>
      </c>
      <c r="B3" s="7"/>
      <c r="C3" s="8"/>
      <c r="D3" s="8"/>
      <c r="E3" s="8"/>
      <c r="F3" s="8"/>
      <c r="G3" s="8"/>
      <c r="H3" s="9"/>
      <c r="I3" s="9"/>
      <c r="J3" s="9"/>
      <c r="K3" s="9"/>
    </row>
    <row r="4" spans="1:11" ht="25.95" customHeight="1">
      <c r="A4" s="10" t="s">
        <v>1</v>
      </c>
      <c r="B4" s="10" t="s">
        <v>29</v>
      </c>
      <c r="C4" s="29">
        <v>600</v>
      </c>
      <c r="D4" s="12">
        <v>500</v>
      </c>
      <c r="E4" s="11">
        <f>C4*D4</f>
        <v>300000</v>
      </c>
      <c r="F4" s="23">
        <f>SUM(H4:K4)</f>
        <v>370</v>
      </c>
      <c r="G4" s="23">
        <f>C4-F4</f>
        <v>230</v>
      </c>
      <c r="H4" s="24">
        <v>120</v>
      </c>
      <c r="I4" s="24">
        <v>90</v>
      </c>
      <c r="J4" s="24">
        <v>80</v>
      </c>
      <c r="K4" s="24">
        <v>80</v>
      </c>
    </row>
    <row r="5" spans="1:11" ht="28.5" customHeight="1">
      <c r="A5" s="10" t="s">
        <v>59</v>
      </c>
      <c r="B5" s="10" t="s">
        <v>29</v>
      </c>
      <c r="C5" s="29">
        <v>800</v>
      </c>
      <c r="D5" s="12">
        <v>1100</v>
      </c>
      <c r="E5" s="13">
        <f t="shared" ref="E5:E6" si="0">C5*D5</f>
        <v>880000</v>
      </c>
      <c r="F5" s="23">
        <f>SUM(H5:K5)</f>
        <v>448</v>
      </c>
      <c r="G5" s="23">
        <f t="shared" ref="G5:G6" si="1">C5-F5</f>
        <v>352</v>
      </c>
      <c r="H5" s="24">
        <v>140</v>
      </c>
      <c r="I5" s="24">
        <v>90</v>
      </c>
      <c r="J5" s="24">
        <v>88</v>
      </c>
      <c r="K5" s="24">
        <v>130</v>
      </c>
    </row>
    <row r="6" spans="1:11" ht="24.3" customHeight="1">
      <c r="A6" s="10" t="s">
        <v>19</v>
      </c>
      <c r="B6" s="10" t="s">
        <v>29</v>
      </c>
      <c r="C6" s="29">
        <v>1200</v>
      </c>
      <c r="D6" s="12">
        <v>400</v>
      </c>
      <c r="E6" s="13">
        <f t="shared" si="0"/>
        <v>480000</v>
      </c>
      <c r="F6" s="23">
        <f>SUM(H6:K6)</f>
        <v>940</v>
      </c>
      <c r="G6" s="23">
        <f t="shared" si="1"/>
        <v>260</v>
      </c>
      <c r="H6" s="24">
        <v>100</v>
      </c>
      <c r="I6" s="24">
        <v>400</v>
      </c>
      <c r="J6" s="24">
        <v>240</v>
      </c>
      <c r="K6" s="24">
        <v>200</v>
      </c>
    </row>
    <row r="7" spans="1:11" ht="26.1" customHeight="1">
      <c r="A7" s="14" t="s">
        <v>2</v>
      </c>
      <c r="B7" s="14"/>
      <c r="C7" s="29"/>
      <c r="D7" s="12"/>
      <c r="E7" s="13">
        <f>SUM(E4:E6)</f>
        <v>1660000</v>
      </c>
      <c r="F7" s="23"/>
      <c r="G7" s="23"/>
      <c r="H7" s="24"/>
      <c r="I7" s="24"/>
      <c r="J7" s="24"/>
      <c r="K7" s="24"/>
    </row>
    <row r="8" spans="1:11" ht="23.7" customHeight="1">
      <c r="A8" s="7" t="s">
        <v>22</v>
      </c>
      <c r="B8" s="7"/>
      <c r="C8" s="30"/>
      <c r="D8" s="15"/>
      <c r="E8" s="15"/>
      <c r="F8" s="25"/>
      <c r="G8" s="25"/>
      <c r="H8" s="26"/>
      <c r="I8" s="26"/>
      <c r="J8" s="26"/>
      <c r="K8" s="26"/>
    </row>
    <row r="9" spans="1:11" ht="21.9" customHeight="1">
      <c r="A9" s="18" t="s">
        <v>60</v>
      </c>
      <c r="B9" s="18" t="s">
        <v>31</v>
      </c>
      <c r="C9" s="29">
        <v>900</v>
      </c>
      <c r="D9" s="12">
        <v>700</v>
      </c>
      <c r="E9" s="11">
        <f>C9*D9</f>
        <v>630000</v>
      </c>
      <c r="F9" s="23">
        <f>SUM(H9:K9)</f>
        <v>24</v>
      </c>
      <c r="G9" s="23">
        <f>C9-F9</f>
        <v>876</v>
      </c>
      <c r="H9" s="24">
        <v>6</v>
      </c>
      <c r="I9" s="24">
        <v>6</v>
      </c>
      <c r="J9" s="24">
        <v>6</v>
      </c>
      <c r="K9" s="24">
        <v>6</v>
      </c>
    </row>
    <row r="10" spans="1:11" ht="21.15" customHeight="1">
      <c r="A10" s="18" t="s">
        <v>61</v>
      </c>
      <c r="B10" s="18" t="s">
        <v>31</v>
      </c>
      <c r="C10" s="29">
        <v>36000</v>
      </c>
      <c r="D10" s="12">
        <v>100</v>
      </c>
      <c r="E10" s="11">
        <f t="shared" ref="E10:E11" si="2">C10*D10</f>
        <v>3600000</v>
      </c>
      <c r="F10" s="23">
        <f>SUM(H10:K10)</f>
        <v>18400</v>
      </c>
      <c r="G10" s="23">
        <f t="shared" ref="G10:G11" si="3">C10-F10</f>
        <v>17600</v>
      </c>
      <c r="H10" s="37">
        <v>400</v>
      </c>
      <c r="I10" s="37">
        <v>6000</v>
      </c>
      <c r="J10" s="37">
        <v>8000</v>
      </c>
      <c r="K10" s="37">
        <v>4000</v>
      </c>
    </row>
    <row r="11" spans="1:11" ht="21.15" customHeight="1">
      <c r="A11" s="18" t="s">
        <v>62</v>
      </c>
      <c r="B11" s="18" t="s">
        <v>39</v>
      </c>
      <c r="C11" s="29">
        <v>9000</v>
      </c>
      <c r="D11" s="12">
        <v>2500</v>
      </c>
      <c r="E11" s="11">
        <f t="shared" si="2"/>
        <v>22500000</v>
      </c>
      <c r="F11" s="23">
        <f>SUM(H11:K11)</f>
        <v>4800</v>
      </c>
      <c r="G11" s="23">
        <f t="shared" si="3"/>
        <v>4200</v>
      </c>
      <c r="H11" s="37">
        <v>100</v>
      </c>
      <c r="I11" s="37">
        <v>1700</v>
      </c>
      <c r="J11" s="37">
        <v>2000</v>
      </c>
      <c r="K11" s="37">
        <v>1000</v>
      </c>
    </row>
    <row r="12" spans="1:11" ht="26.1" customHeight="1">
      <c r="A12" s="14" t="s">
        <v>2</v>
      </c>
      <c r="B12" s="14"/>
      <c r="C12" s="29"/>
      <c r="D12" s="12"/>
      <c r="E12" s="13">
        <f>SUM(E9:E11)</f>
        <v>26730000</v>
      </c>
      <c r="F12" s="23"/>
      <c r="G12" s="23"/>
      <c r="H12" s="24"/>
      <c r="I12" s="24"/>
      <c r="J12" s="24"/>
      <c r="K12" s="24"/>
    </row>
    <row r="13" spans="1:11" ht="26.1" customHeight="1">
      <c r="A13" s="7" t="s">
        <v>33</v>
      </c>
      <c r="B13" s="7"/>
      <c r="C13" s="30"/>
      <c r="D13" s="15"/>
      <c r="E13" s="15"/>
      <c r="F13" s="25"/>
      <c r="G13" s="25"/>
      <c r="H13" s="24"/>
      <c r="I13" s="24"/>
      <c r="J13" s="24"/>
      <c r="K13" s="24"/>
    </row>
    <row r="14" spans="1:11" ht="26.1" customHeight="1">
      <c r="A14" s="16" t="s">
        <v>10</v>
      </c>
      <c r="B14" s="16" t="s">
        <v>53</v>
      </c>
      <c r="C14" s="29">
        <v>20</v>
      </c>
      <c r="D14" s="12">
        <v>4500</v>
      </c>
      <c r="E14" s="11">
        <f t="shared" ref="E14:E15" si="4">C14*D14</f>
        <v>90000</v>
      </c>
      <c r="F14" s="23">
        <f>SUM(H14:K14)</f>
        <v>20</v>
      </c>
      <c r="G14" s="23">
        <f>C14-F14</f>
        <v>0</v>
      </c>
      <c r="H14" s="24"/>
      <c r="I14" s="24"/>
      <c r="J14" s="24"/>
      <c r="K14" s="24">
        <v>20</v>
      </c>
    </row>
    <row r="15" spans="1:11" ht="26.1" customHeight="1">
      <c r="A15" s="16" t="s">
        <v>11</v>
      </c>
      <c r="B15" s="16" t="s">
        <v>31</v>
      </c>
      <c r="C15" s="29">
        <v>20</v>
      </c>
      <c r="D15" s="12">
        <v>700</v>
      </c>
      <c r="E15" s="11">
        <f t="shared" si="4"/>
        <v>14000</v>
      </c>
      <c r="F15" s="23">
        <f>SUM(H15:K15)</f>
        <v>20</v>
      </c>
      <c r="G15" s="23">
        <f t="shared" ref="G15" si="5">C15-F15</f>
        <v>0</v>
      </c>
      <c r="H15" s="24"/>
      <c r="I15" s="24"/>
      <c r="J15" s="24"/>
      <c r="K15" s="24">
        <v>20</v>
      </c>
    </row>
    <row r="16" spans="1:11" ht="26.1" customHeight="1">
      <c r="A16" s="14" t="s">
        <v>2</v>
      </c>
      <c r="B16" s="14"/>
      <c r="C16" s="29"/>
      <c r="D16" s="12"/>
      <c r="E16" s="13">
        <f>SUM(E14:E15)</f>
        <v>104000</v>
      </c>
      <c r="F16" s="23"/>
      <c r="G16" s="23"/>
      <c r="H16" s="24"/>
      <c r="I16" s="24"/>
      <c r="J16" s="24"/>
      <c r="K16" s="24"/>
    </row>
    <row r="17" spans="1:11" ht="43.2" customHeight="1">
      <c r="A17" s="17" t="s">
        <v>38</v>
      </c>
      <c r="B17" s="17"/>
      <c r="C17" s="29"/>
      <c r="D17" s="12"/>
      <c r="E17" s="12">
        <f>E7+E12+E16</f>
        <v>28494000</v>
      </c>
      <c r="F17" s="27">
        <f>SUM(H17:K17)</f>
        <v>15014600</v>
      </c>
      <c r="G17" s="28"/>
      <c r="H17" s="21">
        <f t="shared" ref="H17:J17" si="6">H4*$D4+H5*$D5+H6*$D6+H9*$D9+H10*$D10+H11*$D11+H14*$D14+H15*$D15</f>
        <v>548200</v>
      </c>
      <c r="I17" s="21">
        <f t="shared" si="6"/>
        <v>5158200</v>
      </c>
      <c r="J17" s="21">
        <f t="shared" si="6"/>
        <v>6037000</v>
      </c>
      <c r="K17" s="21">
        <f>K4*$D4+K5*$D5+K6*$D6+K9*$D9+K10*$D10+K11*$D11+K14*$D14+K15*$D15</f>
        <v>3271200</v>
      </c>
    </row>
  </sheetData>
  <mergeCells count="1">
    <mergeCell ref="A2:K2"/>
  </mergeCells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showGridLines="0" zoomScale="55" zoomScaleNormal="55" workbookViewId="0">
      <pane xSplit="7" ySplit="1" topLeftCell="H2" activePane="bottomRight" state="frozen"/>
      <selection pane="topRight"/>
      <selection pane="bottomLeft"/>
      <selection pane="bottomRight" activeCell="J25" sqref="J25"/>
    </sheetView>
  </sheetViews>
  <sheetFormatPr defaultColWidth="16.33203125" defaultRowHeight="19.95" customHeight="1"/>
  <cols>
    <col min="1" max="1" width="47.77734375" style="2" customWidth="1"/>
    <col min="2" max="2" width="16.6640625" style="2" customWidth="1"/>
    <col min="3" max="3" width="13.109375" style="2" customWidth="1"/>
    <col min="4" max="4" width="14.77734375" style="2" customWidth="1"/>
    <col min="5" max="5" width="17" style="2" customWidth="1"/>
    <col min="6" max="6" width="17.21875" style="2" customWidth="1"/>
    <col min="7" max="7" width="16.109375" style="2" customWidth="1"/>
    <col min="8" max="11" width="18.88671875" style="2" customWidth="1"/>
    <col min="12" max="12" width="16.33203125" style="2"/>
    <col min="13" max="13" width="81.5546875" style="2" customWidth="1"/>
    <col min="14" max="16384" width="16.33203125" style="2"/>
  </cols>
  <sheetData>
    <row r="1" spans="1:11" ht="41.4" customHeight="1">
      <c r="A1" s="5" t="s">
        <v>0</v>
      </c>
      <c r="B1" s="5" t="s">
        <v>28</v>
      </c>
      <c r="C1" s="5" t="s">
        <v>40</v>
      </c>
      <c r="D1" s="5" t="s">
        <v>41</v>
      </c>
      <c r="E1" s="5" t="s">
        <v>14</v>
      </c>
      <c r="F1" s="5" t="s">
        <v>42</v>
      </c>
      <c r="G1" s="5" t="s">
        <v>43</v>
      </c>
      <c r="H1" s="32">
        <v>45836</v>
      </c>
      <c r="I1" s="32">
        <v>45835</v>
      </c>
      <c r="J1" s="32">
        <v>45834</v>
      </c>
      <c r="K1" s="32">
        <v>45833</v>
      </c>
    </row>
    <row r="2" spans="1:11" ht="57.6" customHeight="1">
      <c r="A2" s="33" t="s">
        <v>26</v>
      </c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1" ht="57.6" customHeight="1">
      <c r="A3" s="31" t="s">
        <v>58</v>
      </c>
      <c r="B3" s="39" t="s">
        <v>39</v>
      </c>
      <c r="C3" s="40">
        <v>9000</v>
      </c>
      <c r="D3" s="36">
        <v>3800</v>
      </c>
      <c r="E3" s="36">
        <f>C3*D3</f>
        <v>34200000</v>
      </c>
      <c r="F3" s="41">
        <f>SUM(H3:K3)</f>
        <v>7000</v>
      </c>
      <c r="G3" s="41">
        <f t="shared" ref="G3" si="0">C3-F3</f>
        <v>2000</v>
      </c>
      <c r="H3" s="37">
        <v>2300</v>
      </c>
      <c r="I3" s="37">
        <v>1700</v>
      </c>
      <c r="J3" s="37">
        <v>2000</v>
      </c>
      <c r="K3" s="37">
        <v>1000</v>
      </c>
    </row>
    <row r="4" spans="1:11" ht="36" customHeight="1">
      <c r="A4" s="34" t="s">
        <v>2</v>
      </c>
      <c r="B4" s="34"/>
      <c r="C4" s="35"/>
      <c r="D4" s="36"/>
      <c r="E4" s="36">
        <f>E3</f>
        <v>34200000</v>
      </c>
      <c r="F4" s="36">
        <f>F3*D3</f>
        <v>26600000</v>
      </c>
      <c r="G4" s="36">
        <f>G3*D3</f>
        <v>7600000</v>
      </c>
      <c r="H4" s="38">
        <f t="shared" ref="H4:J4" si="1">H3*$D3</f>
        <v>8740000</v>
      </c>
      <c r="I4" s="38">
        <f t="shared" si="1"/>
        <v>6460000</v>
      </c>
      <c r="J4" s="38">
        <f t="shared" si="1"/>
        <v>7600000</v>
      </c>
      <c r="K4" s="38">
        <f>K3*$D3</f>
        <v>3800000</v>
      </c>
    </row>
  </sheetData>
  <mergeCells count="1">
    <mergeCell ref="A2:K2"/>
  </mergeCells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Сводка</vt:lpstr>
      <vt:lpstr>obj1.minus</vt:lpstr>
      <vt:lpstr>obj1.plus</vt:lpstr>
      <vt:lpstr>obj2.minus</vt:lpstr>
      <vt:lpstr>obj2.plus</vt:lpstr>
      <vt:lpstr>obj3.minus</vt:lpstr>
      <vt:lpstr>obj3.plus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X.</dc:creator>
  <cp:lastModifiedBy>asustufa15507@outlook.com</cp:lastModifiedBy>
  <dcterms:created xsi:type="dcterms:W3CDTF">2025-04-01T18:01:34Z</dcterms:created>
  <dcterms:modified xsi:type="dcterms:W3CDTF">2025-06-23T22:20:53Z</dcterms:modified>
</cp:coreProperties>
</file>