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 To Duplicate" sheetId="1" r:id="rId5"/>
    <sheet state="visible" name="17  04" sheetId="2" r:id="rId6"/>
    <sheet state="visible" name="18  04" sheetId="3" r:id="rId7"/>
    <sheet state="visible" name="15  04" sheetId="4" r:id="rId8"/>
    <sheet state="visible" name="13  04" sheetId="5" r:id="rId9"/>
    <sheet state="visible" name="11  04" sheetId="6" r:id="rId10"/>
    <sheet state="visible" name="10  04" sheetId="7" r:id="rId11"/>
    <sheet state="visible" name="1604" sheetId="8" r:id="rId12"/>
    <sheet state="visible" name="09  04" sheetId="9" r:id="rId13"/>
    <sheet state="visible" name="08  04" sheetId="10" r:id="rId14"/>
    <sheet state="visible" name="07  04" sheetId="11" r:id="rId15"/>
    <sheet state="visible" name="06  04" sheetId="12" r:id="rId16"/>
    <sheet state="visible" name="05  04 " sheetId="13" r:id="rId17"/>
    <sheet state="visible" name="04  04" sheetId="14" r:id="rId18"/>
    <sheet state="visible" name="09  03" sheetId="15" r:id="rId19"/>
    <sheet state="visible" name="08  03" sheetId="16" r:id="rId20"/>
    <sheet state="visible" name="07  03" sheetId="17" r:id="rId21"/>
    <sheet state="visible" name="06  03" sheetId="18" r:id="rId22"/>
    <sheet state="visible" name="05  03" sheetId="19" r:id="rId23"/>
    <sheet state="visible" name="04  03" sheetId="20" r:id="rId24"/>
    <sheet state="visible" name="0303" sheetId="21" r:id="rId25"/>
    <sheet state="visible" name="02  03" sheetId="22" r:id="rId26"/>
    <sheet state="visible" name="01  03" sheetId="23" r:id="rId27"/>
    <sheet state="visible" name="28  02 " sheetId="24" r:id="rId28"/>
    <sheet state="visible" name="Finances" sheetId="25" r:id="rId29"/>
  </sheets>
  <definedNames>
    <definedName name="Revenue">'06  03'!$E$17:$G$18</definedName>
  </definedNames>
  <calcPr/>
</workbook>
</file>

<file path=xl/sharedStrings.xml><?xml version="1.0" encoding="utf-8"?>
<sst xmlns="http://schemas.openxmlformats.org/spreadsheetml/2006/main" count="1649" uniqueCount="360">
  <si>
    <t>Num</t>
  </si>
  <si>
    <t>Names</t>
  </si>
  <si>
    <t>Order</t>
  </si>
  <si>
    <t>Paid</t>
  </si>
  <si>
    <t>Cooked</t>
  </si>
  <si>
    <t>Delivered</t>
  </si>
  <si>
    <t>Financials</t>
  </si>
  <si>
    <t>Slot 1</t>
  </si>
  <si>
    <t>Type</t>
  </si>
  <si>
    <t>Standard</t>
  </si>
  <si>
    <t>With Fries</t>
  </si>
  <si>
    <t>Total</t>
  </si>
  <si>
    <t>Boxes</t>
  </si>
  <si>
    <t>Revenue</t>
  </si>
  <si>
    <t>Total Orders</t>
  </si>
  <si>
    <t>Total Day Revenue</t>
  </si>
  <si>
    <t>Profit Per Person</t>
  </si>
  <si>
    <t>Slot 2</t>
  </si>
  <si>
    <t>Kumail</t>
  </si>
  <si>
    <t>1 x s</t>
  </si>
  <si>
    <t>Asad</t>
  </si>
  <si>
    <t>Taqi bhai</t>
  </si>
  <si>
    <t>Taha Asim</t>
  </si>
  <si>
    <t>suli bhai</t>
  </si>
  <si>
    <t>Xaurayz</t>
  </si>
  <si>
    <t>Abdullah</t>
  </si>
  <si>
    <t>Adil</t>
  </si>
  <si>
    <t>2 x s</t>
  </si>
  <si>
    <t>Ahmed Alvi</t>
  </si>
  <si>
    <t>Hassan Abubakr</t>
  </si>
  <si>
    <t>Maria</t>
  </si>
  <si>
    <t>muhammad</t>
  </si>
  <si>
    <t>anas ss</t>
  </si>
  <si>
    <t xml:space="preserve">Ahmed karim </t>
  </si>
  <si>
    <t>Ayan asad</t>
  </si>
  <si>
    <t>proof shown</t>
  </si>
  <si>
    <t>fahad dar</t>
  </si>
  <si>
    <t>Ali hassan</t>
  </si>
  <si>
    <t>Ali sahir</t>
  </si>
  <si>
    <t>alefiya</t>
  </si>
  <si>
    <t>ahmed</t>
  </si>
  <si>
    <t>ali hasnain</t>
  </si>
  <si>
    <t>hashir</t>
  </si>
  <si>
    <t>3 x s</t>
  </si>
  <si>
    <t>abdullah</t>
  </si>
  <si>
    <t>taki.k</t>
  </si>
  <si>
    <t>asad</t>
  </si>
  <si>
    <t>nafay</t>
  </si>
  <si>
    <t>ahmed waqas</t>
  </si>
  <si>
    <t>suleman</t>
  </si>
  <si>
    <t>~</t>
  </si>
  <si>
    <t xml:space="preserve">Hashir </t>
  </si>
  <si>
    <t>Emaad</t>
  </si>
  <si>
    <t>faraz</t>
  </si>
  <si>
    <t xml:space="preserve">Hasaan </t>
  </si>
  <si>
    <t xml:space="preserve">1 x s </t>
  </si>
  <si>
    <t xml:space="preserve">Hyder </t>
  </si>
  <si>
    <t>Butt</t>
  </si>
  <si>
    <t>Ibrahim</t>
  </si>
  <si>
    <t>Usayd</t>
  </si>
  <si>
    <t>Bilal</t>
  </si>
  <si>
    <t>Ahmed alvi</t>
  </si>
  <si>
    <t>Muez</t>
  </si>
  <si>
    <t>Faarid</t>
  </si>
  <si>
    <t>ayaan</t>
  </si>
  <si>
    <t>Raayam</t>
  </si>
  <si>
    <t>Shoaib</t>
  </si>
  <si>
    <t>Zainab</t>
  </si>
  <si>
    <t>Maahin</t>
  </si>
  <si>
    <t>Ashar Mir</t>
  </si>
  <si>
    <t>Karim</t>
  </si>
  <si>
    <t>Nafay</t>
  </si>
  <si>
    <t>Zarman</t>
  </si>
  <si>
    <t>Asjad</t>
  </si>
  <si>
    <t>Talha Aleem</t>
  </si>
  <si>
    <t>Ahmad Waqas</t>
  </si>
  <si>
    <t>Momin Mustafa</t>
  </si>
  <si>
    <t>Abdul Wasay</t>
  </si>
  <si>
    <t>Taqi Bhai</t>
  </si>
  <si>
    <t>Ali Hassan</t>
  </si>
  <si>
    <t>Ahmed Tahir</t>
  </si>
  <si>
    <t>Ammar</t>
  </si>
  <si>
    <t>Rayyan</t>
  </si>
  <si>
    <t>Ali Tariq</t>
  </si>
  <si>
    <t>Tulaib</t>
  </si>
  <si>
    <t>Abdullah ‪+92 312 7766835‬</t>
  </si>
  <si>
    <t>Taqi bahi</t>
  </si>
  <si>
    <t>Abdullah ‪+92 332 6266676‬</t>
  </si>
  <si>
    <t>Ahmad Karim</t>
  </si>
  <si>
    <t>ali raza</t>
  </si>
  <si>
    <t>zamin</t>
  </si>
  <si>
    <t>adil</t>
  </si>
  <si>
    <t>ammar</t>
  </si>
  <si>
    <t>usman</t>
  </si>
  <si>
    <t>Abdul wasay</t>
  </si>
  <si>
    <t>xaurayz</t>
  </si>
  <si>
    <t>emaad</t>
  </si>
  <si>
    <t>shuja abbas</t>
  </si>
  <si>
    <t>Suleman</t>
  </si>
  <si>
    <t>Ehsan</t>
  </si>
  <si>
    <t>Ayaan Asad</t>
  </si>
  <si>
    <t>Asna Fatima</t>
  </si>
  <si>
    <t>taha</t>
  </si>
  <si>
    <t>taqi.k</t>
  </si>
  <si>
    <t>Faraz</t>
  </si>
  <si>
    <t>cash</t>
  </si>
  <si>
    <t>Huzaifa</t>
  </si>
  <si>
    <t>Huzaifa Amjad</t>
  </si>
  <si>
    <t>Zulqurnain</t>
  </si>
  <si>
    <t>Ahmad</t>
  </si>
  <si>
    <t xml:space="preserve">Ammar </t>
  </si>
  <si>
    <t>syed hassan raza</t>
  </si>
  <si>
    <t>Namwar Ahmad</t>
  </si>
  <si>
    <t>Abeer Awan</t>
  </si>
  <si>
    <t>Alefiya</t>
  </si>
  <si>
    <t>lala</t>
  </si>
  <si>
    <t>Jibril</t>
  </si>
  <si>
    <t>Lala</t>
  </si>
  <si>
    <t>Raja Omer</t>
  </si>
  <si>
    <t>coming</t>
  </si>
  <si>
    <t>Mustafa</t>
  </si>
  <si>
    <t>Tarrar</t>
  </si>
  <si>
    <t>Ahmed sameen</t>
  </si>
  <si>
    <t>paid 1000(100 discount on next order)</t>
  </si>
  <si>
    <t>Hashir</t>
  </si>
  <si>
    <t>Fahad Dar</t>
  </si>
  <si>
    <t>c</t>
  </si>
  <si>
    <t>Shaheer</t>
  </si>
  <si>
    <t>Hamza</t>
  </si>
  <si>
    <t>namwar</t>
  </si>
  <si>
    <t>o</t>
  </si>
  <si>
    <t>Usman</t>
  </si>
  <si>
    <t>Muhammad Ahmed</t>
  </si>
  <si>
    <t>Mohid Sohail</t>
  </si>
  <si>
    <t>Amal Kazi</t>
  </si>
  <si>
    <t>Ammar Virrani</t>
  </si>
  <si>
    <t>Azlan</t>
  </si>
  <si>
    <t>Shuja</t>
  </si>
  <si>
    <t>ysf</t>
  </si>
  <si>
    <t>huzaifa zahid</t>
  </si>
  <si>
    <t>Ali tariq</t>
  </si>
  <si>
    <t>Zamin</t>
  </si>
  <si>
    <t>wasey</t>
  </si>
  <si>
    <t>jibril</t>
  </si>
  <si>
    <t>xaurez</t>
  </si>
  <si>
    <t>Ali hussain</t>
  </si>
  <si>
    <t>Hadi bhai</t>
  </si>
  <si>
    <t>cash prev aswel</t>
  </si>
  <si>
    <t>khuzaima</t>
  </si>
  <si>
    <t>Ali Raza</t>
  </si>
  <si>
    <t>Omar Sheikh</t>
  </si>
  <si>
    <t>Hashir Zaheer</t>
  </si>
  <si>
    <t>Rohaan</t>
  </si>
  <si>
    <t>Aitasaam</t>
  </si>
  <si>
    <t xml:space="preserve">Ashar Mir </t>
  </si>
  <si>
    <t>Fahad dar</t>
  </si>
  <si>
    <t>zaineb (ordered thru dm)</t>
  </si>
  <si>
    <t>ahmar</t>
  </si>
  <si>
    <t>ahmed shah</t>
  </si>
  <si>
    <t>abdullah hassan</t>
  </si>
  <si>
    <t>Al;efiya</t>
  </si>
  <si>
    <t>p</t>
  </si>
  <si>
    <t>Abduallah</t>
  </si>
  <si>
    <t>Amna koreshi</t>
  </si>
  <si>
    <t>abdul hadi</t>
  </si>
  <si>
    <t>waris</t>
  </si>
  <si>
    <t>ilyas</t>
  </si>
  <si>
    <t xml:space="preserve">ali tariq qureshi </t>
  </si>
  <si>
    <t>Bilal mubin</t>
  </si>
  <si>
    <t>shaheer</t>
  </si>
  <si>
    <t>hasir</t>
  </si>
  <si>
    <t>karim</t>
  </si>
  <si>
    <t>momin</t>
  </si>
  <si>
    <t>arham</t>
  </si>
  <si>
    <t>-.</t>
  </si>
  <si>
    <t>Ali raza</t>
  </si>
  <si>
    <t>shehleem</t>
  </si>
  <si>
    <t>shuja w/o box</t>
  </si>
  <si>
    <t xml:space="preserve">Ahmed without box </t>
  </si>
  <si>
    <t>Ahmed karim</t>
  </si>
  <si>
    <t>~~ (HAIDER)</t>
  </si>
  <si>
    <t>Abdullah faisal</t>
  </si>
  <si>
    <t>Yahya habib</t>
  </si>
  <si>
    <t>Ali Hasnain</t>
  </si>
  <si>
    <t>Abdullah Mohsin</t>
  </si>
  <si>
    <t>Abdullah Ch</t>
  </si>
  <si>
    <t xml:space="preserve">Fahad Dar </t>
  </si>
  <si>
    <t>Saaoud</t>
  </si>
  <si>
    <t>Azlan &amp; Ahmed Karim</t>
  </si>
  <si>
    <t>Waris</t>
  </si>
  <si>
    <t>Shayan Tariq</t>
  </si>
  <si>
    <t>ObaidUllah</t>
  </si>
  <si>
    <t>Xaurayz Nadeem</t>
  </si>
  <si>
    <t xml:space="preserve">Wasey </t>
  </si>
  <si>
    <t>Jawad</t>
  </si>
  <si>
    <t>Taqi. K</t>
  </si>
  <si>
    <t>. guy</t>
  </si>
  <si>
    <t>Rai</t>
  </si>
  <si>
    <t>Furqan</t>
  </si>
  <si>
    <t>Taqi</t>
  </si>
  <si>
    <t>Hasan Muhammad Khan</t>
  </si>
  <si>
    <t>Muhammad Fardeen</t>
  </si>
  <si>
    <t>Muhammad Ahmad</t>
  </si>
  <si>
    <t>Abdullah Khan</t>
  </si>
  <si>
    <t>Ali Sangeen</t>
  </si>
  <si>
    <t>abdullah ch</t>
  </si>
  <si>
    <t>Ahmed ali</t>
  </si>
  <si>
    <t xml:space="preserve">zulkarnain </t>
  </si>
  <si>
    <t>moeed hassan</t>
  </si>
  <si>
    <t>abdul samad</t>
  </si>
  <si>
    <t>~.</t>
  </si>
  <si>
    <t>1x s</t>
  </si>
  <si>
    <t>mobeen ahsan</t>
  </si>
  <si>
    <t>ahmad karim</t>
  </si>
  <si>
    <t>ali tariq</t>
  </si>
  <si>
    <t xml:space="preserve">asjad </t>
  </si>
  <si>
    <t>Ahmed Imran</t>
  </si>
  <si>
    <t>Virrani</t>
  </si>
  <si>
    <t>Moaz</t>
  </si>
  <si>
    <t>Shees</t>
  </si>
  <si>
    <t>taha asim</t>
  </si>
  <si>
    <t>ashoraim</t>
  </si>
  <si>
    <t>aly sahir</t>
  </si>
  <si>
    <t>/u</t>
  </si>
  <si>
    <t>Ameer Hamza</t>
  </si>
  <si>
    <t>Hamza Shinwari</t>
  </si>
  <si>
    <t>Aly Saahir</t>
  </si>
  <si>
    <t>Mobeen</t>
  </si>
  <si>
    <t>yahya habib</t>
  </si>
  <si>
    <t>shubhan</t>
  </si>
  <si>
    <t>Each person revenue</t>
  </si>
  <si>
    <t>azlan</t>
  </si>
  <si>
    <t>.375 x s</t>
  </si>
  <si>
    <t>Yahya Habib</t>
  </si>
  <si>
    <t>2 x f</t>
  </si>
  <si>
    <t>Rayam (early)</t>
  </si>
  <si>
    <t xml:space="preserve">Mobeen </t>
  </si>
  <si>
    <t>Haseeb Khan</t>
  </si>
  <si>
    <t>Arham</t>
  </si>
  <si>
    <t>A hadi (early)</t>
  </si>
  <si>
    <t>abdul wasay</t>
  </si>
  <si>
    <t>Abdullah sameen</t>
  </si>
  <si>
    <t>Saifullah</t>
  </si>
  <si>
    <t>Abdullah Chaudhry</t>
  </si>
  <si>
    <t>1 x f</t>
  </si>
  <si>
    <t>Ahsan Raza</t>
  </si>
  <si>
    <t>Maddy</t>
  </si>
  <si>
    <t>Abdullah Hassan</t>
  </si>
  <si>
    <t>Ibrahim Nauman</t>
  </si>
  <si>
    <t>Fail</t>
  </si>
  <si>
    <t xml:space="preserve">Momin </t>
  </si>
  <si>
    <t>Moeez</t>
  </si>
  <si>
    <t>Arham Nauman</t>
  </si>
  <si>
    <t>Owi</t>
  </si>
  <si>
    <t>ahmed sameen</t>
  </si>
  <si>
    <t>usayd</t>
  </si>
  <si>
    <t>Hasan Khan</t>
  </si>
  <si>
    <t>Wasey</t>
  </si>
  <si>
    <t xml:space="preserve">Hadi </t>
  </si>
  <si>
    <t xml:space="preserve">shuja </t>
  </si>
  <si>
    <t>gilani</t>
  </si>
  <si>
    <t>Muhammad Abdullah</t>
  </si>
  <si>
    <t>Sharjeel</t>
  </si>
  <si>
    <t>assam</t>
  </si>
  <si>
    <t>abdullah Hassan gym guy pfp</t>
  </si>
  <si>
    <t xml:space="preserve">Muhammad </t>
  </si>
  <si>
    <t>shit the hell</t>
  </si>
  <si>
    <t xml:space="preserve">alefiya </t>
  </si>
  <si>
    <t>ali sidiqs</t>
  </si>
  <si>
    <t>ansari</t>
  </si>
  <si>
    <t xml:space="preserve">taqi </t>
  </si>
  <si>
    <t xml:space="preserve">xaurayz </t>
  </si>
  <si>
    <t xml:space="preserve">Hisham </t>
  </si>
  <si>
    <t>omar adnan</t>
  </si>
  <si>
    <t>Hasan</t>
  </si>
  <si>
    <t>Abdullah ch</t>
  </si>
  <si>
    <t>Wasay</t>
  </si>
  <si>
    <t xml:space="preserve">haseeb </t>
  </si>
  <si>
    <t xml:space="preserve">ahmad karim </t>
  </si>
  <si>
    <t xml:space="preserve">abdullah     </t>
  </si>
  <si>
    <t>yusuf</t>
  </si>
  <si>
    <t>subhan</t>
  </si>
  <si>
    <t>the big zulqs</t>
  </si>
  <si>
    <t>kumail</t>
  </si>
  <si>
    <t>hadi</t>
  </si>
  <si>
    <t>sharjeel</t>
  </si>
  <si>
    <t>taqi</t>
  </si>
  <si>
    <t>moeed</t>
  </si>
  <si>
    <t>tulaib</t>
  </si>
  <si>
    <t>yahya</t>
  </si>
  <si>
    <t xml:space="preserve">Ali Tariq </t>
  </si>
  <si>
    <t>ahmed sarfraz</t>
  </si>
  <si>
    <t>Ahmed Kareem</t>
  </si>
  <si>
    <t>Yahya</t>
  </si>
  <si>
    <t>3 x f</t>
  </si>
  <si>
    <t>Zaineb</t>
  </si>
  <si>
    <t>Abdul Rafey</t>
  </si>
  <si>
    <t>Abdul Rehman Waris</t>
  </si>
  <si>
    <t>Zunair</t>
  </si>
  <si>
    <t>Ayyob</t>
  </si>
  <si>
    <t>Gillani</t>
  </si>
  <si>
    <t>Hadi</t>
  </si>
  <si>
    <t>1 x Standard</t>
  </si>
  <si>
    <t>2 x Fries</t>
  </si>
  <si>
    <t>2 x Standard</t>
  </si>
  <si>
    <t>Mahad</t>
  </si>
  <si>
    <t>1 x Fries</t>
  </si>
  <si>
    <t>Ahad</t>
  </si>
  <si>
    <t>Hafi +92 336 1110815</t>
  </si>
  <si>
    <t>1x standard</t>
  </si>
  <si>
    <t>Muhammad</t>
  </si>
  <si>
    <t>hamza</t>
  </si>
  <si>
    <t>1x standard with fries</t>
  </si>
  <si>
    <t>asjad</t>
  </si>
  <si>
    <t>shuja</t>
  </si>
  <si>
    <t xml:space="preserve">Haider </t>
  </si>
  <si>
    <t>1 x S</t>
  </si>
  <si>
    <t>Isa</t>
  </si>
  <si>
    <t>Ansari</t>
  </si>
  <si>
    <t>2 x S</t>
  </si>
  <si>
    <t>Irtaza</t>
  </si>
  <si>
    <t>Haseeb</t>
  </si>
  <si>
    <t>Shavan Kumar</t>
  </si>
  <si>
    <t>Hisham</t>
  </si>
  <si>
    <t>Hassan</t>
  </si>
  <si>
    <t>anns haseeb (at sehri)</t>
  </si>
  <si>
    <t>2 X S</t>
  </si>
  <si>
    <t>Ali Reza</t>
  </si>
  <si>
    <t>wasay</t>
  </si>
  <si>
    <t>hkferoze</t>
  </si>
  <si>
    <t>haseeb</t>
  </si>
  <si>
    <t xml:space="preserve">abdullah Naeem  </t>
  </si>
  <si>
    <t>meher</t>
  </si>
  <si>
    <t>anas allahwala</t>
  </si>
  <si>
    <t>Ammar virani</t>
  </si>
  <si>
    <t>abdullah qazi</t>
  </si>
  <si>
    <t>dija</t>
  </si>
  <si>
    <t>Material Name</t>
  </si>
  <si>
    <t>Total price</t>
  </si>
  <si>
    <t>Single Unit</t>
  </si>
  <si>
    <t>One serving</t>
  </si>
  <si>
    <t>Sufi Nuggets</t>
  </si>
  <si>
    <t>200 Sauce Packets</t>
  </si>
  <si>
    <t>Tissues</t>
  </si>
  <si>
    <t xml:space="preserve"> Total Revenue To Date</t>
  </si>
  <si>
    <t>Dispoasable Boxes</t>
  </si>
  <si>
    <t>Daily Buyers</t>
  </si>
  <si>
    <t>Fries</t>
  </si>
  <si>
    <t>Total till now</t>
  </si>
  <si>
    <t>Cost</t>
  </si>
  <si>
    <t>Selling Price</t>
  </si>
  <si>
    <t>Profit per serving</t>
  </si>
  <si>
    <t>Profit per buyers</t>
  </si>
  <si>
    <t>Profit per month</t>
  </si>
  <si>
    <t>Profit per person</t>
  </si>
  <si>
    <t>% Profit</t>
  </si>
  <si>
    <t>Without Fries</t>
  </si>
  <si>
    <t>Average</t>
  </si>
  <si>
    <t>Per Person</t>
  </si>
  <si>
    <t>Profit Till now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</si>
</sst>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s]#,##0"/>
  </numFmts>
  <fonts count="21">
    <font>
      <sz val="10.0"/>
      <color rgb="FF000000"/>
      <name val="Arial"/>
      <scheme val="minor"/>
    </font>
    <font>
      <color rgb="FFF3F3F3"/>
      <name val="Roboto"/>
    </font>
    <font>
      <b/>
      <sz val="12.0"/>
      <color rgb="FFFFFFFF"/>
      <name val="Roboto"/>
    </font>
    <font>
      <color theme="1"/>
      <name val="Roboto"/>
    </font>
    <font>
      <b/>
      <i/>
      <color rgb="FFFFFFFF"/>
      <name val="Roboto"/>
    </font>
    <font>
      <b/>
      <sz val="18.0"/>
      <color rgb="FFFFFFFF"/>
      <name val="Roboto"/>
    </font>
    <font>
      <b/>
      <color rgb="FFFFFFFF"/>
      <name val="Arial"/>
    </font>
    <font>
      <b/>
      <color rgb="FFFFFFFF"/>
      <name val="Roboto"/>
    </font>
    <font>
      <color theme="1"/>
      <name val="Arial"/>
    </font>
    <font>
      <color rgb="FF000000"/>
      <name val="Roboto"/>
    </font>
    <font>
      <b/>
      <sz val="17.0"/>
      <color rgb="FFFFFFFF"/>
      <name val="Roboto"/>
    </font>
    <font>
      <sz val="17.0"/>
      <color rgb="FFFFFFFF"/>
      <name val="Roboto"/>
    </font>
    <font>
      <b/>
      <color theme="1"/>
      <name val="Roboto"/>
    </font>
    <font>
      <b/>
      <i/>
      <color theme="0"/>
      <name val="Roboto"/>
    </font>
    <font>
      <b/>
      <i/>
      <color theme="1"/>
      <name val="Roboto"/>
    </font>
    <font>
      <sz val="17.0"/>
      <color theme="1"/>
      <name val="Roboto"/>
    </font>
    <font/>
    <font>
      <b/>
      <sz val="13.0"/>
      <color rgb="FFFFFFFF"/>
      <name val="Arial"/>
    </font>
    <font>
      <color rgb="FFFFFFFF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  <fill>
      <patternFill patternType="solid">
        <fgColor rgb="FF00742F"/>
        <bgColor rgb="FF00742F"/>
      </patternFill>
    </fill>
    <fill>
      <patternFill patternType="solid">
        <fgColor rgb="FFB7E1CD"/>
        <bgColor rgb="FFB7E1CD"/>
      </patternFill>
    </fill>
    <fill>
      <patternFill patternType="solid">
        <fgColor rgb="FF00FF00"/>
        <bgColor rgb="FF00FF00"/>
      </patternFill>
    </fill>
    <fill>
      <patternFill patternType="solid">
        <fgColor rgb="FF6FA8DC"/>
        <bgColor rgb="FF6FA8D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Alignment="1" applyFont="1">
      <alignment horizontal="center" readingOrder="0"/>
    </xf>
    <xf borderId="0" fillId="0" fontId="3" numFmtId="0" xfId="0" applyFont="1"/>
    <xf borderId="0" fillId="2" fontId="4" numFmtId="0" xfId="0" applyAlignment="1" applyFont="1">
      <alignment horizontal="center" vertical="bottom"/>
    </xf>
    <xf borderId="0" fillId="2" fontId="5" numFmtId="0" xfId="0" applyAlignment="1" applyFont="1">
      <alignment horizontal="center" readingOrder="0" textRotation="90" vertical="center"/>
    </xf>
    <xf borderId="0" fillId="3" fontId="3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2" fontId="6" numFmtId="0" xfId="0" applyAlignment="1" applyFont="1">
      <alignment readingOrder="0" vertical="bottom"/>
    </xf>
    <xf borderId="0" fillId="2" fontId="7" numFmtId="0" xfId="0" applyAlignment="1" applyFont="1">
      <alignment vertical="bottom"/>
    </xf>
    <xf borderId="1" fillId="0" fontId="8" numFmtId="0" xfId="0" applyAlignment="1" applyBorder="1" applyFont="1">
      <alignment readingOrder="0" vertical="bottom"/>
    </xf>
    <xf borderId="1" fillId="0" fontId="3" numFmtId="0" xfId="0" applyAlignment="1" applyBorder="1" applyFont="1">
      <alignment horizontal="right" vertical="bottom"/>
    </xf>
    <xf borderId="0" fillId="2" fontId="4" numFmtId="0" xfId="0" applyAlignment="1" applyFont="1">
      <alignment readingOrder="0"/>
    </xf>
    <xf borderId="1" fillId="0" fontId="3" numFmtId="0" xfId="0" applyBorder="1" applyFont="1"/>
    <xf borderId="0" fillId="3" fontId="9" numFmtId="0" xfId="0" applyAlignment="1" applyFont="1">
      <alignment readingOrder="0"/>
    </xf>
    <xf borderId="0" fillId="4" fontId="10" numFmtId="0" xfId="0" applyAlignment="1" applyFill="1" applyFont="1">
      <alignment horizontal="center" readingOrder="0" vertical="center"/>
    </xf>
    <xf borderId="0" fillId="4" fontId="10" numFmtId="0" xfId="0" applyAlignment="1" applyFont="1">
      <alignment horizontal="center" vertical="center"/>
    </xf>
    <xf borderId="0" fillId="4" fontId="11" numFmtId="0" xfId="0" applyAlignment="1" applyFont="1">
      <alignment horizontal="center" readingOrder="0"/>
    </xf>
    <xf borderId="0" fillId="3" fontId="4" numFmtId="0" xfId="0" applyAlignment="1" applyFont="1">
      <alignment horizontal="center" readingOrder="0"/>
    </xf>
    <xf borderId="0" fillId="2" fontId="2" numFmtId="0" xfId="0" applyAlignment="1" applyFont="1">
      <alignment readingOrder="0" vertical="center"/>
    </xf>
    <xf borderId="0" fillId="2" fontId="4" numFmtId="0" xfId="0" applyAlignment="1" applyFont="1">
      <alignment horizontal="center" readingOrder="0"/>
    </xf>
    <xf borderId="0" fillId="3" fontId="3" numFmtId="0" xfId="0" applyFont="1"/>
    <xf borderId="0" fillId="2" fontId="7" numFmtId="0" xfId="0" applyAlignment="1" applyFont="1">
      <alignment readingOrder="0"/>
    </xf>
    <xf borderId="0" fillId="0" fontId="12" numFmtId="0" xfId="0" applyFont="1"/>
    <xf borderId="0" fillId="0" fontId="12" numFmtId="0" xfId="0" applyAlignment="1" applyFont="1">
      <alignment readingOrder="0"/>
    </xf>
    <xf borderId="0" fillId="2" fontId="13" numFmtId="0" xfId="0" applyAlignment="1" applyFont="1">
      <alignment readingOrder="0"/>
    </xf>
    <xf borderId="0" fillId="4" fontId="11" numFmtId="0" xfId="0" applyAlignment="1" applyFont="1">
      <alignment horizontal="center" vertical="center"/>
    </xf>
    <xf borderId="0" fillId="5" fontId="3" numFmtId="0" xfId="0" applyAlignment="1" applyFill="1" applyFont="1">
      <alignment readingOrder="0"/>
    </xf>
    <xf borderId="0" fillId="2" fontId="2" numFmtId="0" xfId="0" applyAlignment="1" applyFont="1">
      <alignment readingOrder="0"/>
    </xf>
    <xf borderId="0" fillId="0" fontId="14" numFmtId="0" xfId="0" applyAlignment="1" applyFont="1">
      <alignment horizontal="center" vertical="bottom"/>
    </xf>
    <xf borderId="0" fillId="6" fontId="3" numFmtId="0" xfId="0" applyAlignment="1" applyFill="1" applyFont="1">
      <alignment readingOrder="0"/>
    </xf>
    <xf borderId="0" fillId="0" fontId="8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2" fontId="10" numFmtId="0" xfId="0" applyAlignment="1" applyFont="1">
      <alignment horizontal="center" readingOrder="0" vertical="center"/>
    </xf>
    <xf borderId="2" fillId="0" fontId="15" numFmtId="0" xfId="0" applyAlignment="1" applyBorder="1" applyFont="1">
      <alignment horizontal="center" vertical="center"/>
    </xf>
    <xf borderId="3" fillId="0" fontId="16" numFmtId="0" xfId="0" applyBorder="1" applyFont="1"/>
    <xf borderId="4" fillId="0" fontId="16" numFmtId="0" xfId="0" applyBorder="1" applyFont="1"/>
    <xf borderId="5" fillId="0" fontId="16" numFmtId="0" xfId="0" applyBorder="1" applyFont="1"/>
    <xf borderId="6" fillId="0" fontId="16" numFmtId="0" xfId="0" applyBorder="1" applyFont="1"/>
    <xf borderId="7" fillId="0" fontId="16" numFmtId="0" xfId="0" applyBorder="1" applyFont="1"/>
    <xf borderId="0" fillId="0" fontId="14" numFmtId="0" xfId="0" applyAlignment="1" applyFont="1">
      <alignment horizontal="center" readingOrder="0"/>
    </xf>
    <xf borderId="0" fillId="6" fontId="8" numFmtId="0" xfId="0" applyAlignment="1" applyFont="1">
      <alignment vertical="bottom"/>
    </xf>
    <xf borderId="0" fillId="0" fontId="8" numFmtId="0" xfId="0" applyAlignment="1" applyFont="1">
      <alignment vertical="bottom"/>
    </xf>
    <xf borderId="0" fillId="6" fontId="8" numFmtId="0" xfId="0" applyAlignment="1" applyFont="1">
      <alignment vertical="bottom"/>
    </xf>
    <xf borderId="1" fillId="7" fontId="17" numFmtId="0" xfId="0" applyAlignment="1" applyBorder="1" applyFill="1" applyFont="1">
      <alignment vertical="bottom"/>
    </xf>
    <xf borderId="1" fillId="7" fontId="6" numFmtId="0" xfId="0" applyAlignment="1" applyBorder="1" applyFont="1">
      <alignment vertical="bottom"/>
    </xf>
    <xf borderId="1" fillId="3" fontId="8" numFmtId="164" xfId="0" applyAlignment="1" applyBorder="1" applyFont="1" applyNumberFormat="1">
      <alignment horizontal="right" readingOrder="0" vertical="bottom"/>
    </xf>
    <xf borderId="1" fillId="3" fontId="8" numFmtId="164" xfId="0" applyAlignment="1" applyBorder="1" applyFont="1" applyNumberFormat="1">
      <alignment horizontal="right" vertical="bottom"/>
    </xf>
    <xf borderId="1" fillId="7" fontId="6" numFmtId="0" xfId="0" applyAlignment="1" applyBorder="1" applyFont="1">
      <alignment readingOrder="0" vertical="bottom"/>
    </xf>
    <xf borderId="1" fillId="0" fontId="8" numFmtId="0" xfId="0" applyAlignment="1" applyBorder="1" applyFont="1">
      <alignment vertical="bottom"/>
    </xf>
    <xf borderId="1" fillId="0" fontId="8" numFmtId="0" xfId="0" applyAlignment="1" applyBorder="1" applyFont="1">
      <alignment horizontal="right" readingOrder="0" vertical="bottom"/>
    </xf>
    <xf borderId="1" fillId="7" fontId="17" numFmtId="0" xfId="0" applyAlignment="1" applyBorder="1" applyFont="1">
      <alignment readingOrder="0" vertical="bottom"/>
    </xf>
    <xf borderId="1" fillId="0" fontId="8" numFmtId="164" xfId="0" applyAlignment="1" applyBorder="1" applyFont="1" applyNumberFormat="1">
      <alignment horizontal="right" vertical="bottom"/>
    </xf>
    <xf borderId="1" fillId="0" fontId="8" numFmtId="10" xfId="0" applyAlignment="1" applyBorder="1" applyFont="1" applyNumberFormat="1">
      <alignment horizontal="right" vertical="bottom"/>
    </xf>
    <xf borderId="1" fillId="0" fontId="8" numFmtId="164" xfId="0" applyAlignment="1" applyBorder="1" applyFont="1" applyNumberFormat="1">
      <alignment horizontal="right" readingOrder="0" vertical="bottom"/>
    </xf>
    <xf borderId="1" fillId="7" fontId="18" numFmtId="0" xfId="0" applyBorder="1" applyFont="1"/>
    <xf borderId="1" fillId="7" fontId="19" numFmtId="0" xfId="0" applyAlignment="1" applyBorder="1" applyFont="1">
      <alignment readingOrder="0"/>
    </xf>
    <xf borderId="1" fillId="0" fontId="20" numFmtId="0" xfId="0" applyBorder="1" applyFont="1"/>
    <xf borderId="1" fillId="0" fontId="20" numFmtId="164" xfId="0" applyBorder="1" applyFont="1" applyNumberFormat="1"/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5.25"/>
    <col customWidth="1" min="3" max="3" width="24.5"/>
    <col customWidth="1" min="4" max="4" width="6.0"/>
    <col customWidth="1" min="5" max="5" width="7.38"/>
    <col customWidth="1" min="6" max="6" width="7.88"/>
    <col customWidth="1" min="7" max="7" width="9.5"/>
    <col customWidth="1" min="9" max="9" width="17.5"/>
    <col customWidth="1" min="10" max="10" width="7.75"/>
    <col customWidth="1" min="11" max="11" width="10.13"/>
    <col customWidth="1" min="12" max="12" width="4.7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/>
      <c r="I1" s="4" t="s">
        <v>6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5" t="s">
        <v>7</v>
      </c>
      <c r="B2" s="6">
        <v>1.0</v>
      </c>
      <c r="C2" s="6"/>
      <c r="D2" s="7"/>
      <c r="E2" s="7" t="b">
        <v>0</v>
      </c>
      <c r="F2" s="7" t="b">
        <v>0</v>
      </c>
      <c r="G2" s="7" t="b">
        <v>0</v>
      </c>
      <c r="H2" s="3"/>
      <c r="I2" s="8" t="s">
        <v>8</v>
      </c>
      <c r="J2" s="9" t="s">
        <v>9</v>
      </c>
      <c r="K2" s="9" t="s">
        <v>10</v>
      </c>
      <c r="L2" s="9" t="s">
        <v>11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B3" s="6">
        <v>2.0</v>
      </c>
      <c r="C3" s="6"/>
      <c r="D3" s="3"/>
      <c r="E3" s="7" t="b">
        <v>0</v>
      </c>
      <c r="F3" s="7" t="b">
        <v>0</v>
      </c>
      <c r="G3" s="7" t="b">
        <v>0</v>
      </c>
      <c r="H3" s="3"/>
      <c r="I3" s="9" t="s">
        <v>12</v>
      </c>
      <c r="J3" s="10">
        <f>SUMPRODUCT(IFERROR(LEFT(D2:D16, SEARCH("x s", D2:D16)-1)+0, 0))</f>
        <v>0</v>
      </c>
      <c r="K3" s="10">
        <f>SUMPRODUCT(IFERROR(LEFT(D2:D16, SEARCH("x f", D2:D16)-1)+0, 0))</f>
        <v>0</v>
      </c>
      <c r="L3" s="11">
        <f t="shared" ref="L3:L4" si="1">J3+K3</f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B4" s="6">
        <v>3.0</v>
      </c>
      <c r="C4" s="6"/>
      <c r="D4" s="3"/>
      <c r="E4" s="7" t="b">
        <v>0</v>
      </c>
      <c r="F4" s="7" t="b">
        <v>0</v>
      </c>
      <c r="G4" s="7" t="b">
        <v>0</v>
      </c>
      <c r="H4" s="3"/>
      <c r="I4" s="9" t="s">
        <v>13</v>
      </c>
      <c r="J4" s="11">
        <f>J3 * 300</f>
        <v>0</v>
      </c>
      <c r="K4" s="11">
        <f>K3*380</f>
        <v>0</v>
      </c>
      <c r="L4" s="11">
        <f t="shared" si="1"/>
        <v>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B5" s="6">
        <v>4.0</v>
      </c>
      <c r="C5" s="6"/>
      <c r="D5" s="3"/>
      <c r="E5" s="7" t="b">
        <v>0</v>
      </c>
      <c r="F5" s="7" t="b">
        <v>0</v>
      </c>
      <c r="G5" s="7" t="b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B6" s="6">
        <v>5.0</v>
      </c>
      <c r="C6" s="6"/>
      <c r="D6" s="3"/>
      <c r="E6" s="7" t="b">
        <v>0</v>
      </c>
      <c r="F6" s="7" t="b">
        <v>0</v>
      </c>
      <c r="G6" s="7" t="b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B7" s="6">
        <v>6.0</v>
      </c>
      <c r="C7" s="6"/>
      <c r="D7" s="3"/>
      <c r="E7" s="7" t="b">
        <v>0</v>
      </c>
      <c r="F7" s="7" t="b">
        <v>0</v>
      </c>
      <c r="G7" s="7" t="b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B8" s="6">
        <v>7.0</v>
      </c>
      <c r="C8" s="6"/>
      <c r="D8" s="3"/>
      <c r="E8" s="7" t="b">
        <v>0</v>
      </c>
      <c r="F8" s="7" t="b">
        <v>0</v>
      </c>
      <c r="G8" s="7" t="b">
        <v>0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B9" s="6">
        <v>8.0</v>
      </c>
      <c r="C9" s="6"/>
      <c r="D9" s="3"/>
      <c r="E9" s="7" t="b">
        <v>0</v>
      </c>
      <c r="F9" s="7" t="b">
        <v>0</v>
      </c>
      <c r="G9" s="7" t="b">
        <v>0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B10" s="6">
        <v>9.0</v>
      </c>
      <c r="C10" s="6"/>
      <c r="D10" s="3"/>
      <c r="E10" s="7" t="b">
        <v>0</v>
      </c>
      <c r="F10" s="7" t="b">
        <v>0</v>
      </c>
      <c r="G10" s="7" t="b">
        <v>0</v>
      </c>
      <c r="H10" s="7"/>
      <c r="I10" s="3"/>
      <c r="J10" s="3"/>
      <c r="K10" s="12" t="s">
        <v>14</v>
      </c>
      <c r="L10" s="13">
        <f>L3+L22</f>
        <v>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B11" s="6">
        <v>10.0</v>
      </c>
      <c r="C11" s="6"/>
      <c r="D11" s="3"/>
      <c r="E11" s="7" t="b">
        <v>0</v>
      </c>
      <c r="F11" s="7" t="b">
        <v>0</v>
      </c>
      <c r="G11" s="7" t="b">
        <v>0</v>
      </c>
      <c r="H11" s="3"/>
      <c r="K11" s="7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B12" s="6">
        <v>11.0</v>
      </c>
      <c r="C12" s="6"/>
      <c r="D12" s="3"/>
      <c r="E12" s="7" t="b">
        <v>0</v>
      </c>
      <c r="F12" s="7" t="b">
        <v>0</v>
      </c>
      <c r="G12" s="7" t="b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B13" s="14">
        <v>12.0</v>
      </c>
      <c r="C13" s="14"/>
      <c r="D13" s="3"/>
      <c r="E13" s="7" t="b">
        <v>0</v>
      </c>
      <c r="F13" s="7" t="b">
        <v>0</v>
      </c>
      <c r="G13" s="7" t="b">
        <v>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B14" s="6">
        <v>13.0</v>
      </c>
      <c r="C14" s="6"/>
      <c r="D14" s="3"/>
      <c r="E14" s="7" t="b">
        <v>0</v>
      </c>
      <c r="F14" s="7" t="b">
        <v>0</v>
      </c>
      <c r="G14" s="7" t="b">
        <v>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B15" s="6">
        <v>14.0</v>
      </c>
      <c r="C15" s="6"/>
      <c r="D15" s="3"/>
      <c r="E15" s="7" t="b">
        <v>0</v>
      </c>
      <c r="F15" s="7" t="b">
        <v>0</v>
      </c>
      <c r="G15" s="7" t="b">
        <v>0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B16" s="6">
        <v>15.0</v>
      </c>
      <c r="C16" s="6"/>
      <c r="D16" s="3"/>
      <c r="E16" s="7" t="b">
        <v>0</v>
      </c>
      <c r="F16" s="7" t="b">
        <v>0</v>
      </c>
      <c r="G16" s="7" t="b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1"/>
      <c r="B17" s="15" t="s">
        <v>15</v>
      </c>
      <c r="E17" s="16">
        <f>L4+L23</f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H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B19" s="15" t="s">
        <v>16</v>
      </c>
      <c r="E19" s="17">
        <f>E17 *0.52/4</f>
        <v>0</v>
      </c>
      <c r="H19" s="3"/>
      <c r="I19" s="18"/>
      <c r="J19" s="18"/>
      <c r="K19" s="18"/>
      <c r="L19" s="18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B20" s="19" t="s">
        <v>0</v>
      </c>
      <c r="C20" s="2" t="s">
        <v>1</v>
      </c>
      <c r="D20" s="2" t="s">
        <v>2</v>
      </c>
      <c r="E20" s="2" t="s">
        <v>3</v>
      </c>
      <c r="F20" s="2" t="s">
        <v>4</v>
      </c>
      <c r="G20" s="2" t="s">
        <v>5</v>
      </c>
      <c r="H20" s="3"/>
      <c r="I20" s="20" t="s">
        <v>6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5" t="s">
        <v>17</v>
      </c>
      <c r="B21" s="6">
        <v>1.0</v>
      </c>
      <c r="C21" s="21"/>
      <c r="D21" s="3"/>
      <c r="E21" s="7" t="b">
        <v>0</v>
      </c>
      <c r="F21" s="7" t="b">
        <v>0</v>
      </c>
      <c r="G21" s="7" t="b">
        <v>0</v>
      </c>
      <c r="H21" s="3"/>
      <c r="I21" s="8" t="s">
        <v>8</v>
      </c>
      <c r="J21" s="22" t="s">
        <v>9</v>
      </c>
      <c r="K21" s="22" t="s">
        <v>10</v>
      </c>
      <c r="L21" s="22" t="s">
        <v>11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B22" s="6">
        <v>2.0</v>
      </c>
      <c r="C22" s="6"/>
      <c r="D22" s="3"/>
      <c r="E22" s="7" t="b">
        <v>0</v>
      </c>
      <c r="F22" s="7" t="b">
        <v>0</v>
      </c>
      <c r="G22" s="7" t="b">
        <v>0</v>
      </c>
      <c r="H22" s="3"/>
      <c r="I22" s="22" t="s">
        <v>12</v>
      </c>
      <c r="J22" s="13">
        <f>SUMPRODUCT(IFERROR(LEFT(D21:D35, SEARCH("x s", D21:D35)-1)+0, 0))</f>
        <v>0</v>
      </c>
      <c r="K22" s="13">
        <f>SUMPRODUCT(IFERROR(LEFT(D21:D35, SEARCH("x f", D21:D35)-1)+0, 0))</f>
        <v>0</v>
      </c>
      <c r="L22" s="13">
        <f t="shared" ref="L22:L23" si="2">J22+K22</f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B23" s="6">
        <v>3.0</v>
      </c>
      <c r="C23" s="6"/>
      <c r="D23" s="3"/>
      <c r="E23" s="7" t="b">
        <v>0</v>
      </c>
      <c r="F23" s="7" t="b">
        <v>0</v>
      </c>
      <c r="G23" s="7" t="b">
        <v>0</v>
      </c>
      <c r="H23" s="3"/>
      <c r="I23" s="22" t="s">
        <v>13</v>
      </c>
      <c r="J23" s="13">
        <f>J22 * 300</f>
        <v>0</v>
      </c>
      <c r="K23" s="13">
        <f>K22*380</f>
        <v>0</v>
      </c>
      <c r="L23" s="13">
        <f t="shared" si="2"/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B24" s="6">
        <v>4.0</v>
      </c>
      <c r="C24" s="6"/>
      <c r="D24" s="3"/>
      <c r="E24" s="7" t="b">
        <v>0</v>
      </c>
      <c r="F24" s="7" t="b">
        <v>0</v>
      </c>
      <c r="G24" s="7" t="b">
        <v>0</v>
      </c>
      <c r="H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B25" s="6">
        <v>5.0</v>
      </c>
      <c r="C25" s="6"/>
      <c r="D25" s="3"/>
      <c r="E25" s="7" t="b">
        <v>0</v>
      </c>
      <c r="F25" s="7" t="b">
        <v>0</v>
      </c>
      <c r="G25" s="7" t="b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B26" s="6">
        <v>6.0</v>
      </c>
      <c r="C26" s="6"/>
      <c r="D26" s="3"/>
      <c r="E26" s="7" t="b">
        <v>0</v>
      </c>
      <c r="F26" s="7" t="b">
        <v>0</v>
      </c>
      <c r="G26" s="7" t="b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B27" s="6">
        <v>7.0</v>
      </c>
      <c r="C27" s="21"/>
      <c r="D27" s="3"/>
      <c r="E27" s="7" t="b">
        <v>0</v>
      </c>
      <c r="F27" s="7" t="b">
        <v>0</v>
      </c>
      <c r="G27" s="7" t="b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B28" s="6">
        <v>8.0</v>
      </c>
      <c r="C28" s="6"/>
      <c r="D28" s="3"/>
      <c r="E28" s="7" t="b">
        <v>0</v>
      </c>
      <c r="F28" s="7" t="b">
        <v>0</v>
      </c>
      <c r="G28" s="7" t="b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B29" s="6">
        <v>9.0</v>
      </c>
      <c r="C29" s="6"/>
      <c r="D29" s="3"/>
      <c r="E29" s="7" t="b">
        <v>0</v>
      </c>
      <c r="F29" s="7" t="b">
        <v>0</v>
      </c>
      <c r="G29" s="7" t="b">
        <v>0</v>
      </c>
      <c r="H29" s="7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B30" s="6">
        <v>10.0</v>
      </c>
      <c r="C30" s="6"/>
      <c r="D30" s="3"/>
      <c r="E30" s="7" t="b">
        <v>0</v>
      </c>
      <c r="F30" s="7" t="b">
        <v>0</v>
      </c>
      <c r="G30" s="7" t="b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B31" s="6">
        <v>11.0</v>
      </c>
      <c r="C31" s="6"/>
      <c r="D31" s="3"/>
      <c r="E31" s="7" t="b">
        <v>0</v>
      </c>
      <c r="F31" s="7" t="b">
        <v>0</v>
      </c>
      <c r="G31" s="7" t="b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B32" s="14">
        <v>12.0</v>
      </c>
      <c r="C32" s="14"/>
      <c r="D32" s="3"/>
      <c r="E32" s="7" t="b">
        <v>0</v>
      </c>
      <c r="F32" s="7" t="b">
        <v>0</v>
      </c>
      <c r="G32" s="7" t="b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B33" s="6">
        <v>13.0</v>
      </c>
      <c r="C33" s="6"/>
      <c r="D33" s="3"/>
      <c r="E33" s="7" t="b">
        <v>0</v>
      </c>
      <c r="F33" s="7" t="b">
        <v>0</v>
      </c>
      <c r="G33" s="7" t="b">
        <v>0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B34" s="6">
        <v>14.0</v>
      </c>
      <c r="C34" s="6"/>
      <c r="D34" s="3"/>
      <c r="E34" s="7" t="b">
        <v>0</v>
      </c>
      <c r="F34" s="7" t="b">
        <v>0</v>
      </c>
      <c r="G34" s="7" t="b">
        <v>0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B35" s="6">
        <v>15.0</v>
      </c>
      <c r="C35" s="6"/>
      <c r="D35" s="3"/>
      <c r="E35" s="7" t="b">
        <v>0</v>
      </c>
      <c r="F35" s="7" t="b">
        <v>0</v>
      </c>
      <c r="G35" s="7" t="b">
        <v>0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</sheetData>
  <mergeCells count="9">
    <mergeCell ref="A17:A20"/>
    <mergeCell ref="A21:A35"/>
    <mergeCell ref="I1:L1"/>
    <mergeCell ref="A2:A16"/>
    <mergeCell ref="B17:D18"/>
    <mergeCell ref="E17:G18"/>
    <mergeCell ref="B19:D19"/>
    <mergeCell ref="E19:G19"/>
    <mergeCell ref="I20:L20"/>
  </mergeCells>
  <conditionalFormatting sqref="I26">
    <cfRule type="notContainsBlanks" dxfId="0" priority="1">
      <formula>LEN(TRIM(I26))&gt;0</formula>
    </cfRule>
  </conditionalFormatting>
  <conditionalFormatting sqref="C2:G15">
    <cfRule type="expression" dxfId="0" priority="2">
      <formula>AND($E2=TRUE,$F2=TRUE,$G2=TRUE)</formula>
    </cfRule>
  </conditionalFormatting>
  <conditionalFormatting sqref="B21:G35">
    <cfRule type="expression" dxfId="0" priority="3">
      <formula>AND($E21=TRUE, $F21=TRUE, $G21=TRUE)</formula>
    </cfRule>
  </conditionalFormatting>
  <conditionalFormatting sqref="B2:G16">
    <cfRule type="expression" dxfId="1" priority="4">
      <formula>AND($F2=TRUE,$G2=TRUE,$E2=FALSE)</formula>
    </cfRule>
  </conditionalFormatting>
  <conditionalFormatting sqref="B21:G37">
    <cfRule type="expression" dxfId="1" priority="5">
      <formula>AND($E21=FALSE,$F21=TRUE,$G21=TRUE)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5.25"/>
    <col customWidth="1" min="3" max="3" width="24.5"/>
    <col customWidth="1" min="4" max="4" width="6.0"/>
    <col customWidth="1" min="5" max="5" width="7.38"/>
    <col customWidth="1" min="6" max="6" width="7.88"/>
    <col customWidth="1" min="7" max="7" width="9.5"/>
    <col customWidth="1" min="9" max="9" width="17.5"/>
    <col customWidth="1" min="10" max="10" width="7.75"/>
    <col customWidth="1" min="11" max="11" width="10.13"/>
    <col customWidth="1" min="12" max="12" width="4.7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/>
      <c r="I1" s="4" t="s">
        <v>6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5" t="s">
        <v>7</v>
      </c>
      <c r="B2" s="6">
        <v>1.0</v>
      </c>
      <c r="C2" s="6" t="s">
        <v>18</v>
      </c>
      <c r="D2" s="7" t="s">
        <v>19</v>
      </c>
      <c r="E2" s="7" t="b">
        <v>1</v>
      </c>
      <c r="F2" s="7" t="b">
        <v>1</v>
      </c>
      <c r="G2" s="7" t="b">
        <v>1</v>
      </c>
      <c r="H2" s="3"/>
      <c r="I2" s="8" t="s">
        <v>8</v>
      </c>
      <c r="J2" s="9" t="s">
        <v>9</v>
      </c>
      <c r="K2" s="9" t="s">
        <v>10</v>
      </c>
      <c r="L2" s="9" t="s">
        <v>11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B3" s="6">
        <v>2.0</v>
      </c>
      <c r="C3" s="6" t="s">
        <v>20</v>
      </c>
      <c r="D3" s="7" t="s">
        <v>19</v>
      </c>
      <c r="E3" s="7" t="b">
        <v>1</v>
      </c>
      <c r="F3" s="7" t="b">
        <v>1</v>
      </c>
      <c r="G3" s="7" t="b">
        <v>1</v>
      </c>
      <c r="H3" s="3"/>
      <c r="I3" s="9" t="s">
        <v>12</v>
      </c>
      <c r="J3" s="10">
        <f>SUMPRODUCT(IFERROR(LEFT(D2:D16, SEARCH("x s", D2:D16)-1)+0, 0))</f>
        <v>15</v>
      </c>
      <c r="K3" s="10">
        <f>SUMPRODUCT(IFERROR(LEFT(D2:D16, SEARCH("x f", D2:D16)-1)+0, 0))</f>
        <v>0</v>
      </c>
      <c r="L3" s="11">
        <f t="shared" ref="L3:L4" si="1">J3+K3</f>
        <v>15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B4" s="6">
        <v>3.0</v>
      </c>
      <c r="C4" s="6" t="s">
        <v>21</v>
      </c>
      <c r="D4" s="7" t="s">
        <v>19</v>
      </c>
      <c r="E4" s="7" t="b">
        <v>1</v>
      </c>
      <c r="F4" s="7" t="b">
        <v>1</v>
      </c>
      <c r="G4" s="7" t="b">
        <v>1</v>
      </c>
      <c r="H4" s="7">
        <v>5.0</v>
      </c>
      <c r="I4" s="9" t="s">
        <v>13</v>
      </c>
      <c r="J4" s="11">
        <f>J3 * 300</f>
        <v>4500</v>
      </c>
      <c r="K4" s="11">
        <f>K3*380</f>
        <v>0</v>
      </c>
      <c r="L4" s="11">
        <f t="shared" si="1"/>
        <v>4500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B5" s="6">
        <v>4.0</v>
      </c>
      <c r="C5" s="6" t="s">
        <v>22</v>
      </c>
      <c r="D5" s="7" t="s">
        <v>19</v>
      </c>
      <c r="E5" s="7" t="b">
        <v>1</v>
      </c>
      <c r="F5" s="7" t="b">
        <v>1</v>
      </c>
      <c r="G5" s="7" t="b">
        <v>1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B6" s="6">
        <v>5.0</v>
      </c>
      <c r="C6" s="6" t="s">
        <v>23</v>
      </c>
      <c r="D6" s="7" t="s">
        <v>19</v>
      </c>
      <c r="E6" s="7" t="b">
        <v>1</v>
      </c>
      <c r="F6" s="7" t="b">
        <v>1</v>
      </c>
      <c r="G6" s="7" t="b">
        <v>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B7" s="6">
        <v>6.0</v>
      </c>
      <c r="C7" s="6" t="s">
        <v>24</v>
      </c>
      <c r="D7" s="7" t="s">
        <v>19</v>
      </c>
      <c r="E7" s="7" t="b">
        <v>1</v>
      </c>
      <c r="F7" s="7" t="b">
        <v>1</v>
      </c>
      <c r="G7" s="7" t="b">
        <v>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B8" s="6">
        <v>7.0</v>
      </c>
      <c r="C8" s="6" t="s">
        <v>25</v>
      </c>
      <c r="D8" s="7" t="s">
        <v>19</v>
      </c>
      <c r="E8" s="7" t="b">
        <v>1</v>
      </c>
      <c r="F8" s="7" t="b">
        <v>1</v>
      </c>
      <c r="G8" s="7" t="b">
        <v>1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B9" s="6">
        <v>8.0</v>
      </c>
      <c r="C9" s="6" t="s">
        <v>26</v>
      </c>
      <c r="D9" s="7" t="s">
        <v>27</v>
      </c>
      <c r="E9" s="7" t="b">
        <v>1</v>
      </c>
      <c r="F9" s="7" t="b">
        <v>1</v>
      </c>
      <c r="G9" s="7" t="b">
        <v>1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B10" s="6">
        <v>9.0</v>
      </c>
      <c r="C10" s="6" t="s">
        <v>28</v>
      </c>
      <c r="D10" s="7" t="s">
        <v>27</v>
      </c>
      <c r="E10" s="7" t="b">
        <v>1</v>
      </c>
      <c r="F10" s="7" t="b">
        <v>1</v>
      </c>
      <c r="G10" s="7" t="b">
        <v>1</v>
      </c>
      <c r="H10" s="7"/>
      <c r="I10" s="3"/>
      <c r="J10" s="3"/>
      <c r="K10" s="12" t="s">
        <v>14</v>
      </c>
      <c r="L10" s="13">
        <f>L3+L22</f>
        <v>26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B11" s="6">
        <v>10.0</v>
      </c>
      <c r="C11" s="6" t="s">
        <v>29</v>
      </c>
      <c r="D11" s="7" t="s">
        <v>27</v>
      </c>
      <c r="E11" s="7" t="b">
        <v>1</v>
      </c>
      <c r="F11" s="7" t="b">
        <v>1</v>
      </c>
      <c r="G11" s="7" t="b">
        <v>1</v>
      </c>
      <c r="H11" s="3"/>
      <c r="K11" s="7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B12" s="6">
        <v>11.0</v>
      </c>
      <c r="C12" s="6" t="s">
        <v>30</v>
      </c>
      <c r="D12" s="7" t="s">
        <v>27</v>
      </c>
      <c r="E12" s="7" t="b">
        <v>1</v>
      </c>
      <c r="F12" s="7" t="b">
        <v>1</v>
      </c>
      <c r="G12" s="7" t="b">
        <v>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B13" s="14">
        <v>12.0</v>
      </c>
      <c r="C13" s="14"/>
      <c r="D13" s="3"/>
      <c r="E13" s="7" t="b">
        <v>0</v>
      </c>
      <c r="F13" s="7" t="b">
        <v>0</v>
      </c>
      <c r="G13" s="7" t="b">
        <v>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B14" s="6">
        <v>13.0</v>
      </c>
      <c r="C14" s="6"/>
      <c r="D14" s="3"/>
      <c r="E14" s="7" t="b">
        <v>0</v>
      </c>
      <c r="F14" s="7" t="b">
        <v>0</v>
      </c>
      <c r="G14" s="7" t="b">
        <v>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B15" s="6">
        <v>14.0</v>
      </c>
      <c r="C15" s="6"/>
      <c r="D15" s="3"/>
      <c r="E15" s="7" t="b">
        <v>0</v>
      </c>
      <c r="F15" s="7" t="b">
        <v>0</v>
      </c>
      <c r="G15" s="7" t="b">
        <v>0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B16" s="6">
        <v>15.0</v>
      </c>
      <c r="C16" s="6"/>
      <c r="D16" s="3"/>
      <c r="E16" s="7" t="b">
        <v>0</v>
      </c>
      <c r="F16" s="7" t="b">
        <v>0</v>
      </c>
      <c r="G16" s="7" t="b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1"/>
      <c r="B17" s="15" t="s">
        <v>15</v>
      </c>
      <c r="E17" s="16">
        <f>L4+L23</f>
        <v>7800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H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B19" s="15" t="s">
        <v>16</v>
      </c>
      <c r="E19" s="17">
        <f>E17 *0.52/4</f>
        <v>1014</v>
      </c>
      <c r="H19" s="3"/>
      <c r="I19" s="18"/>
      <c r="J19" s="18"/>
      <c r="K19" s="18"/>
      <c r="L19" s="18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B20" s="19" t="s">
        <v>0</v>
      </c>
      <c r="C20" s="2" t="s">
        <v>1</v>
      </c>
      <c r="D20" s="2" t="s">
        <v>2</v>
      </c>
      <c r="E20" s="2" t="s">
        <v>3</v>
      </c>
      <c r="F20" s="2" t="s">
        <v>4</v>
      </c>
      <c r="G20" s="2" t="s">
        <v>5</v>
      </c>
      <c r="H20" s="23"/>
      <c r="I20" s="20" t="s">
        <v>6</v>
      </c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</row>
    <row r="21">
      <c r="A21" s="5" t="s">
        <v>17</v>
      </c>
      <c r="B21" s="6">
        <v>1.0</v>
      </c>
      <c r="C21" s="6" t="s">
        <v>31</v>
      </c>
      <c r="D21" s="7" t="s">
        <v>27</v>
      </c>
      <c r="E21" s="7" t="b">
        <v>1</v>
      </c>
      <c r="F21" s="7" t="b">
        <v>1</v>
      </c>
      <c r="G21" s="7" t="b">
        <v>1</v>
      </c>
      <c r="H21" s="7" t="s">
        <v>32</v>
      </c>
      <c r="I21" s="8" t="s">
        <v>8</v>
      </c>
      <c r="J21" s="22" t="s">
        <v>9</v>
      </c>
      <c r="K21" s="22" t="s">
        <v>10</v>
      </c>
      <c r="L21" s="22" t="s">
        <v>11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B22" s="6">
        <v>2.0</v>
      </c>
      <c r="C22" s="6" t="s">
        <v>33</v>
      </c>
      <c r="D22" s="7" t="s">
        <v>19</v>
      </c>
      <c r="E22" s="7" t="b">
        <v>1</v>
      </c>
      <c r="F22" s="7" t="b">
        <v>1</v>
      </c>
      <c r="G22" s="7" t="b">
        <v>1</v>
      </c>
      <c r="H22" s="3"/>
      <c r="I22" s="22" t="s">
        <v>12</v>
      </c>
      <c r="J22" s="13">
        <f>SUMPRODUCT(IFERROR(LEFT(D21:D35, SEARCH("x s", D21:D35)-1)+0, 0))</f>
        <v>11</v>
      </c>
      <c r="K22" s="13">
        <f>SUMPRODUCT(IFERROR(LEFT(D21:D35, SEARCH("x f", D21:D35)-1)+0, 0))</f>
        <v>0</v>
      </c>
      <c r="L22" s="13">
        <f t="shared" ref="L22:L23" si="2">J22+K22</f>
        <v>11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B23" s="6">
        <v>3.0</v>
      </c>
      <c r="C23" s="6" t="s">
        <v>34</v>
      </c>
      <c r="D23" s="7" t="s">
        <v>19</v>
      </c>
      <c r="E23" s="7" t="b">
        <v>1</v>
      </c>
      <c r="F23" s="7" t="b">
        <v>1</v>
      </c>
      <c r="G23" s="7" t="b">
        <v>1</v>
      </c>
      <c r="H23" s="7" t="s">
        <v>35</v>
      </c>
      <c r="I23" s="22" t="s">
        <v>13</v>
      </c>
      <c r="J23" s="13">
        <f>J22 * 300</f>
        <v>3300</v>
      </c>
      <c r="K23" s="13">
        <f>K22*380</f>
        <v>0</v>
      </c>
      <c r="L23" s="13">
        <f t="shared" si="2"/>
        <v>3300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B24" s="6">
        <v>4.0</v>
      </c>
      <c r="C24" s="6" t="s">
        <v>36</v>
      </c>
      <c r="D24" s="7" t="s">
        <v>27</v>
      </c>
      <c r="E24" s="7" t="b">
        <v>1</v>
      </c>
      <c r="F24" s="7" t="b">
        <v>1</v>
      </c>
      <c r="G24" s="7" t="b">
        <v>1</v>
      </c>
      <c r="H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B25" s="6">
        <v>5.0</v>
      </c>
      <c r="C25" s="6" t="s">
        <v>37</v>
      </c>
      <c r="D25" s="7" t="s">
        <v>19</v>
      </c>
      <c r="E25" s="7" t="b">
        <v>1</v>
      </c>
      <c r="F25" s="7" t="b">
        <v>1</v>
      </c>
      <c r="G25" s="7" t="b">
        <v>1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B26" s="6">
        <v>6.0</v>
      </c>
      <c r="C26" s="6" t="s">
        <v>38</v>
      </c>
      <c r="D26" s="7" t="s">
        <v>19</v>
      </c>
      <c r="E26" s="7" t="b">
        <v>1</v>
      </c>
      <c r="F26" s="7" t="b">
        <v>1</v>
      </c>
      <c r="G26" s="7" t="b">
        <v>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B27" s="6">
        <v>7.0</v>
      </c>
      <c r="C27" s="6" t="s">
        <v>39</v>
      </c>
      <c r="D27" s="7" t="s">
        <v>19</v>
      </c>
      <c r="E27" s="7" t="b">
        <v>1</v>
      </c>
      <c r="F27" s="7" t="b">
        <v>1</v>
      </c>
      <c r="G27" s="7" t="b">
        <v>1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B28" s="6">
        <v>8.0</v>
      </c>
      <c r="C28" s="6" t="s">
        <v>40</v>
      </c>
      <c r="D28" s="7" t="s">
        <v>19</v>
      </c>
      <c r="E28" s="7" t="b">
        <v>1</v>
      </c>
      <c r="F28" s="7" t="b">
        <v>1</v>
      </c>
      <c r="G28" s="7" t="b">
        <v>1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B29" s="6">
        <v>9.0</v>
      </c>
      <c r="C29" s="6" t="s">
        <v>41</v>
      </c>
      <c r="D29" s="7" t="s">
        <v>19</v>
      </c>
      <c r="E29" s="7" t="b">
        <v>1</v>
      </c>
      <c r="F29" s="7" t="b">
        <v>1</v>
      </c>
      <c r="G29" s="7" t="b">
        <v>1</v>
      </c>
      <c r="H29" s="7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B30" s="6">
        <v>10.0</v>
      </c>
      <c r="C30" s="6"/>
      <c r="D30" s="3"/>
      <c r="E30" s="7" t="b">
        <v>0</v>
      </c>
      <c r="F30" s="7" t="b">
        <v>0</v>
      </c>
      <c r="G30" s="7" t="b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B31" s="6">
        <v>11.0</v>
      </c>
      <c r="C31" s="6"/>
      <c r="D31" s="3"/>
      <c r="E31" s="7" t="b">
        <v>0</v>
      </c>
      <c r="F31" s="7" t="b">
        <v>0</v>
      </c>
      <c r="G31" s="7" t="b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B32" s="14">
        <v>12.0</v>
      </c>
      <c r="C32" s="14"/>
      <c r="D32" s="3"/>
      <c r="E32" s="7" t="b">
        <v>0</v>
      </c>
      <c r="F32" s="7" t="b">
        <v>0</v>
      </c>
      <c r="G32" s="7" t="b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B33" s="6">
        <v>13.0</v>
      </c>
      <c r="C33" s="6"/>
      <c r="D33" s="3"/>
      <c r="E33" s="7" t="b">
        <v>0</v>
      </c>
      <c r="F33" s="7" t="b">
        <v>0</v>
      </c>
      <c r="G33" s="7" t="b">
        <v>0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B34" s="6">
        <v>14.0</v>
      </c>
      <c r="C34" s="6"/>
      <c r="D34" s="3"/>
      <c r="E34" s="7" t="b">
        <v>0</v>
      </c>
      <c r="F34" s="7" t="b">
        <v>0</v>
      </c>
      <c r="G34" s="7" t="b">
        <v>0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B35" s="6">
        <v>15.0</v>
      </c>
      <c r="C35" s="6"/>
      <c r="D35" s="3"/>
      <c r="E35" s="7" t="b">
        <v>0</v>
      </c>
      <c r="F35" s="7" t="b">
        <v>0</v>
      </c>
      <c r="G35" s="7" t="b">
        <v>0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</sheetData>
  <mergeCells count="9">
    <mergeCell ref="A17:A20"/>
    <mergeCell ref="A21:A35"/>
    <mergeCell ref="I1:L1"/>
    <mergeCell ref="A2:A16"/>
    <mergeCell ref="B17:D18"/>
    <mergeCell ref="E17:G18"/>
    <mergeCell ref="B19:D19"/>
    <mergeCell ref="E19:G19"/>
    <mergeCell ref="I20:L20"/>
  </mergeCells>
  <conditionalFormatting sqref="I26">
    <cfRule type="notContainsBlanks" dxfId="0" priority="1">
      <formula>LEN(TRIM(I26))&gt;0</formula>
    </cfRule>
  </conditionalFormatting>
  <conditionalFormatting sqref="C2:G15">
    <cfRule type="expression" dxfId="0" priority="2">
      <formula>AND($E2=TRUE,$F2=TRUE,$G2=TRUE)</formula>
    </cfRule>
  </conditionalFormatting>
  <conditionalFormatting sqref="B21:G35">
    <cfRule type="expression" dxfId="0" priority="3">
      <formula>AND($E21=TRUE, $F21=TRUE, $G21=TRUE)</formula>
    </cfRule>
  </conditionalFormatting>
  <conditionalFormatting sqref="B2:G16">
    <cfRule type="expression" dxfId="1" priority="4">
      <formula>AND($F2=TRUE,$G2=TRUE,$E2=FALSE)</formula>
    </cfRule>
  </conditionalFormatting>
  <conditionalFormatting sqref="B21:G37">
    <cfRule type="expression" dxfId="1" priority="5">
      <formula>AND($E21=FALSE,$F21=TRUE,$G21=TRUE)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5.25"/>
    <col customWidth="1" min="3" max="3" width="24.5"/>
    <col customWidth="1" min="4" max="4" width="6.0"/>
    <col customWidth="1" min="5" max="5" width="7.38"/>
    <col customWidth="1" min="6" max="6" width="7.88"/>
    <col customWidth="1" min="7" max="7" width="9.5"/>
    <col customWidth="1" min="9" max="9" width="17.5"/>
    <col customWidth="1" min="10" max="10" width="7.75"/>
    <col customWidth="1" min="11" max="11" width="10.13"/>
    <col customWidth="1" min="12" max="12" width="4.7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/>
      <c r="I1" s="4" t="s">
        <v>6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5" t="s">
        <v>7</v>
      </c>
      <c r="B2" s="6">
        <v>1.0</v>
      </c>
      <c r="C2" s="6" t="s">
        <v>42</v>
      </c>
      <c r="D2" s="7" t="s">
        <v>43</v>
      </c>
      <c r="E2" s="7" t="b">
        <v>0</v>
      </c>
      <c r="F2" s="7" t="b">
        <v>1</v>
      </c>
      <c r="G2" s="7" t="b">
        <v>1</v>
      </c>
      <c r="H2" s="3"/>
      <c r="I2" s="8" t="s">
        <v>8</v>
      </c>
      <c r="J2" s="9" t="s">
        <v>9</v>
      </c>
      <c r="K2" s="9" t="s">
        <v>10</v>
      </c>
      <c r="L2" s="9" t="s">
        <v>11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B3" s="6">
        <v>2.0</v>
      </c>
      <c r="C3" s="6" t="s">
        <v>44</v>
      </c>
      <c r="D3" s="7" t="s">
        <v>19</v>
      </c>
      <c r="E3" s="7" t="b">
        <v>0</v>
      </c>
      <c r="F3" s="7" t="b">
        <v>1</v>
      </c>
      <c r="G3" s="7" t="b">
        <v>1</v>
      </c>
      <c r="H3" s="3"/>
      <c r="I3" s="9" t="s">
        <v>12</v>
      </c>
      <c r="J3" s="10">
        <f>SUMPRODUCT(IFERROR(LEFT(D2:D16, SEARCH("x s", D2:D16)-1)+0, 0))</f>
        <v>10</v>
      </c>
      <c r="K3" s="10">
        <f>SUMPRODUCT(IFERROR(LEFT(D2:D16, SEARCH("x f", D2:D16)-1)+0, 0))</f>
        <v>0</v>
      </c>
      <c r="L3" s="11">
        <f t="shared" ref="L3:L4" si="1">J3+K3</f>
        <v>10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B4" s="6">
        <v>3.0</v>
      </c>
      <c r="C4" s="6" t="s">
        <v>45</v>
      </c>
      <c r="D4" s="7" t="s">
        <v>19</v>
      </c>
      <c r="E4" s="7" t="b">
        <v>1</v>
      </c>
      <c r="F4" s="7" t="b">
        <v>0</v>
      </c>
      <c r="G4" s="7" t="b">
        <v>0</v>
      </c>
      <c r="H4" s="3"/>
      <c r="I4" s="9" t="s">
        <v>13</v>
      </c>
      <c r="J4" s="11">
        <f>J3 * 300</f>
        <v>3000</v>
      </c>
      <c r="K4" s="11">
        <f>K3*380</f>
        <v>0</v>
      </c>
      <c r="L4" s="11">
        <f t="shared" si="1"/>
        <v>3000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B5" s="6">
        <v>4.0</v>
      </c>
      <c r="C5" s="6" t="s">
        <v>46</v>
      </c>
      <c r="D5" s="7" t="s">
        <v>19</v>
      </c>
      <c r="E5" s="7" t="b">
        <v>0</v>
      </c>
      <c r="F5" s="7" t="b">
        <v>1</v>
      </c>
      <c r="G5" s="7" t="b">
        <v>1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B6" s="6">
        <v>5.0</v>
      </c>
      <c r="C6" s="6" t="s">
        <v>47</v>
      </c>
      <c r="D6" s="7" t="s">
        <v>19</v>
      </c>
      <c r="E6" s="7" t="b">
        <v>0</v>
      </c>
      <c r="F6" s="7" t="b">
        <v>0</v>
      </c>
      <c r="G6" s="7" t="b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B7" s="6">
        <v>6.0</v>
      </c>
      <c r="C7" s="6" t="s">
        <v>48</v>
      </c>
      <c r="D7" s="7" t="s">
        <v>27</v>
      </c>
      <c r="E7" s="7" t="b">
        <v>0</v>
      </c>
      <c r="F7" s="7" t="b">
        <v>1</v>
      </c>
      <c r="G7" s="7" t="b">
        <v>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B8" s="6">
        <v>7.0</v>
      </c>
      <c r="C8" s="6" t="s">
        <v>49</v>
      </c>
      <c r="D8" s="7" t="s">
        <v>19</v>
      </c>
      <c r="E8" s="7" t="b">
        <v>0</v>
      </c>
      <c r="F8" s="7" t="b">
        <v>0</v>
      </c>
      <c r="G8" s="7" t="b">
        <v>0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B9" s="6">
        <v>8.0</v>
      </c>
      <c r="C9" s="6"/>
      <c r="D9" s="3"/>
      <c r="E9" s="7" t="b">
        <v>0</v>
      </c>
      <c r="F9" s="7" t="b">
        <v>0</v>
      </c>
      <c r="G9" s="7" t="b">
        <v>0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B10" s="6">
        <v>9.0</v>
      </c>
      <c r="C10" s="6"/>
      <c r="D10" s="3"/>
      <c r="E10" s="7" t="b">
        <v>0</v>
      </c>
      <c r="F10" s="7" t="b">
        <v>0</v>
      </c>
      <c r="G10" s="7" t="b">
        <v>0</v>
      </c>
      <c r="H10" s="7"/>
      <c r="I10" s="3"/>
      <c r="J10" s="3"/>
      <c r="K10" s="12" t="s">
        <v>14</v>
      </c>
      <c r="L10" s="13">
        <f>L3+L22</f>
        <v>20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B11" s="6">
        <v>10.0</v>
      </c>
      <c r="C11" s="6"/>
      <c r="D11" s="3"/>
      <c r="E11" s="7" t="b">
        <v>0</v>
      </c>
      <c r="F11" s="7" t="b">
        <v>0</v>
      </c>
      <c r="G11" s="7" t="b">
        <v>0</v>
      </c>
      <c r="H11" s="3"/>
      <c r="K11" s="7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B12" s="6">
        <v>11.0</v>
      </c>
      <c r="C12" s="6"/>
      <c r="D12" s="3"/>
      <c r="E12" s="7" t="b">
        <v>0</v>
      </c>
      <c r="F12" s="7" t="b">
        <v>0</v>
      </c>
      <c r="G12" s="7" t="b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B13" s="14">
        <v>12.0</v>
      </c>
      <c r="C13" s="14"/>
      <c r="D13" s="3"/>
      <c r="E13" s="7" t="b">
        <v>0</v>
      </c>
      <c r="F13" s="7" t="b">
        <v>0</v>
      </c>
      <c r="G13" s="7" t="b">
        <v>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B14" s="6">
        <v>13.0</v>
      </c>
      <c r="C14" s="6"/>
      <c r="D14" s="3"/>
      <c r="E14" s="7" t="b">
        <v>0</v>
      </c>
      <c r="F14" s="7" t="b">
        <v>0</v>
      </c>
      <c r="G14" s="7" t="b">
        <v>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B15" s="6">
        <v>14.0</v>
      </c>
      <c r="C15" s="6"/>
      <c r="D15" s="3"/>
      <c r="E15" s="7" t="b">
        <v>0</v>
      </c>
      <c r="F15" s="7" t="b">
        <v>0</v>
      </c>
      <c r="G15" s="7" t="b">
        <v>0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B16" s="6">
        <v>15.0</v>
      </c>
      <c r="C16" s="6"/>
      <c r="D16" s="3"/>
      <c r="E16" s="7" t="b">
        <v>0</v>
      </c>
      <c r="F16" s="7" t="b">
        <v>0</v>
      </c>
      <c r="G16" s="7" t="b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1"/>
      <c r="B17" s="15" t="s">
        <v>15</v>
      </c>
      <c r="E17" s="16">
        <f>L4+L23</f>
        <v>6000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H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B19" s="15" t="s">
        <v>16</v>
      </c>
      <c r="E19" s="17">
        <f>E17 *0.52/4</f>
        <v>780</v>
      </c>
      <c r="H19" s="3"/>
      <c r="I19" s="18"/>
      <c r="J19" s="18"/>
      <c r="K19" s="18"/>
      <c r="L19" s="18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B20" s="19" t="s">
        <v>0</v>
      </c>
      <c r="C20" s="2" t="s">
        <v>1</v>
      </c>
      <c r="D20" s="2" t="s">
        <v>2</v>
      </c>
      <c r="E20" s="2" t="s">
        <v>3</v>
      </c>
      <c r="F20" s="2" t="s">
        <v>4</v>
      </c>
      <c r="G20" s="2" t="s">
        <v>5</v>
      </c>
      <c r="H20" s="3"/>
      <c r="I20" s="20" t="s">
        <v>6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5" t="s">
        <v>17</v>
      </c>
      <c r="B21" s="6">
        <v>1.0</v>
      </c>
      <c r="C21" s="6" t="s">
        <v>50</v>
      </c>
      <c r="D21" s="7" t="s">
        <v>19</v>
      </c>
      <c r="E21" s="7" t="b">
        <v>0</v>
      </c>
      <c r="F21" s="7" t="b">
        <v>1</v>
      </c>
      <c r="G21" s="7" t="b">
        <v>1</v>
      </c>
      <c r="H21" s="3"/>
      <c r="I21" s="8" t="s">
        <v>8</v>
      </c>
      <c r="J21" s="22" t="s">
        <v>9</v>
      </c>
      <c r="K21" s="22" t="s">
        <v>10</v>
      </c>
      <c r="L21" s="22" t="s">
        <v>11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B22" s="6">
        <v>2.0</v>
      </c>
      <c r="C22" s="6" t="s">
        <v>51</v>
      </c>
      <c r="D22" s="7" t="s">
        <v>19</v>
      </c>
      <c r="E22" s="7" t="b">
        <v>1</v>
      </c>
      <c r="F22" s="7" t="b">
        <v>1</v>
      </c>
      <c r="G22" s="7" t="b">
        <v>1</v>
      </c>
      <c r="H22" s="3"/>
      <c r="I22" s="22" t="s">
        <v>12</v>
      </c>
      <c r="J22" s="13">
        <f>SUMPRODUCT(IFERROR(LEFT(D21:D35, SEARCH("x s", D21:D35)-1)+0, 0))</f>
        <v>10</v>
      </c>
      <c r="K22" s="13">
        <f>SUMPRODUCT(IFERROR(LEFT(D21:D35, SEARCH("x f", D21:D35)-1)+0, 0))</f>
        <v>0</v>
      </c>
      <c r="L22" s="13">
        <f t="shared" ref="L22:L23" si="2">J22+K22</f>
        <v>10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B23" s="6">
        <v>3.0</v>
      </c>
      <c r="C23" s="6" t="s">
        <v>52</v>
      </c>
      <c r="D23" s="7" t="s">
        <v>19</v>
      </c>
      <c r="E23" s="7" t="b">
        <v>1</v>
      </c>
      <c r="F23" s="7" t="b">
        <v>1</v>
      </c>
      <c r="G23" s="7" t="b">
        <v>1</v>
      </c>
      <c r="H23" s="3"/>
      <c r="I23" s="22" t="s">
        <v>13</v>
      </c>
      <c r="J23" s="13">
        <f>J22 * 300</f>
        <v>3000</v>
      </c>
      <c r="K23" s="13">
        <f>K22*380</f>
        <v>0</v>
      </c>
      <c r="L23" s="13">
        <f t="shared" si="2"/>
        <v>3000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B24" s="6">
        <v>4.0</v>
      </c>
      <c r="C24" s="6" t="s">
        <v>24</v>
      </c>
      <c r="D24" s="7" t="s">
        <v>19</v>
      </c>
      <c r="E24" s="7" t="b">
        <v>1</v>
      </c>
      <c r="F24" s="7" t="b">
        <v>1</v>
      </c>
      <c r="G24" s="7" t="b">
        <v>1</v>
      </c>
      <c r="H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B25" s="6">
        <v>5.0</v>
      </c>
      <c r="C25" s="6" t="s">
        <v>53</v>
      </c>
      <c r="D25" s="7" t="s">
        <v>27</v>
      </c>
      <c r="E25" s="7" t="b">
        <v>0</v>
      </c>
      <c r="F25" s="7" t="b">
        <v>1</v>
      </c>
      <c r="G25" s="7" t="b">
        <v>1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B26" s="6">
        <v>6.0</v>
      </c>
      <c r="C26" s="6" t="s">
        <v>54</v>
      </c>
      <c r="D26" s="7" t="s">
        <v>55</v>
      </c>
      <c r="E26" s="7" t="b">
        <v>0</v>
      </c>
      <c r="F26" s="7" t="b">
        <v>1</v>
      </c>
      <c r="G26" s="7" t="b">
        <v>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B27" s="6">
        <v>7.0</v>
      </c>
      <c r="C27" s="6" t="s">
        <v>56</v>
      </c>
      <c r="D27" s="7" t="s">
        <v>55</v>
      </c>
      <c r="E27" s="7" t="b">
        <v>1</v>
      </c>
      <c r="F27" s="7" t="b">
        <v>1</v>
      </c>
      <c r="G27" s="7" t="b">
        <v>1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B28" s="6">
        <v>8.0</v>
      </c>
      <c r="C28" s="6" t="s">
        <v>57</v>
      </c>
      <c r="D28" s="7" t="s">
        <v>19</v>
      </c>
      <c r="E28" s="7" t="b">
        <v>0</v>
      </c>
      <c r="F28" s="7" t="b">
        <v>1</v>
      </c>
      <c r="G28" s="7" t="b">
        <v>1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B29" s="6">
        <v>9.0</v>
      </c>
      <c r="C29" s="6" t="s">
        <v>58</v>
      </c>
      <c r="D29" s="7" t="s">
        <v>19</v>
      </c>
      <c r="E29" s="7" t="b">
        <v>0</v>
      </c>
      <c r="F29" s="7" t="b">
        <v>1</v>
      </c>
      <c r="G29" s="7" t="b">
        <v>1</v>
      </c>
      <c r="H29" s="7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B30" s="6">
        <v>10.0</v>
      </c>
      <c r="C30" s="6"/>
      <c r="D30" s="3"/>
      <c r="E30" s="7" t="b">
        <v>0</v>
      </c>
      <c r="F30" s="7" t="b">
        <v>0</v>
      </c>
      <c r="G30" s="7" t="b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B31" s="6">
        <v>11.0</v>
      </c>
      <c r="C31" s="6"/>
      <c r="D31" s="3"/>
      <c r="E31" s="7" t="b">
        <v>0</v>
      </c>
      <c r="F31" s="7" t="b">
        <v>0</v>
      </c>
      <c r="G31" s="7" t="b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B32" s="14">
        <v>12.0</v>
      </c>
      <c r="C32" s="14"/>
      <c r="D32" s="3"/>
      <c r="E32" s="7" t="b">
        <v>0</v>
      </c>
      <c r="F32" s="7" t="b">
        <v>0</v>
      </c>
      <c r="G32" s="7" t="b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B33" s="6">
        <v>13.0</v>
      </c>
      <c r="C33" s="6"/>
      <c r="D33" s="3"/>
      <c r="E33" s="7" t="b">
        <v>0</v>
      </c>
      <c r="F33" s="7" t="b">
        <v>0</v>
      </c>
      <c r="G33" s="7" t="b">
        <v>0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B34" s="6">
        <v>14.0</v>
      </c>
      <c r="C34" s="6"/>
      <c r="D34" s="3"/>
      <c r="E34" s="7" t="b">
        <v>0</v>
      </c>
      <c r="F34" s="7" t="b">
        <v>0</v>
      </c>
      <c r="G34" s="7" t="b">
        <v>0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B35" s="6">
        <v>15.0</v>
      </c>
      <c r="C35" s="6"/>
      <c r="D35" s="3"/>
      <c r="E35" s="7" t="b">
        <v>0</v>
      </c>
      <c r="F35" s="7" t="b">
        <v>0</v>
      </c>
      <c r="G35" s="7" t="b">
        <v>0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</sheetData>
  <mergeCells count="9">
    <mergeCell ref="A17:A20"/>
    <mergeCell ref="A21:A35"/>
    <mergeCell ref="I1:L1"/>
    <mergeCell ref="A2:A16"/>
    <mergeCell ref="B17:D18"/>
    <mergeCell ref="E17:G18"/>
    <mergeCell ref="B19:D19"/>
    <mergeCell ref="E19:G19"/>
    <mergeCell ref="I20:L20"/>
  </mergeCells>
  <conditionalFormatting sqref="I26">
    <cfRule type="notContainsBlanks" dxfId="0" priority="1">
      <formula>LEN(TRIM(I26))&gt;0</formula>
    </cfRule>
  </conditionalFormatting>
  <conditionalFormatting sqref="C2:G15">
    <cfRule type="expression" dxfId="0" priority="2">
      <formula>AND($E2=TRUE,$F2=TRUE,$G2=TRUE)</formula>
    </cfRule>
  </conditionalFormatting>
  <conditionalFormatting sqref="B21:G35">
    <cfRule type="expression" dxfId="0" priority="3">
      <formula>AND($E21=TRUE, $F21=TRUE, $G21=TRUE)</formula>
    </cfRule>
  </conditionalFormatting>
  <conditionalFormatting sqref="B2:G16">
    <cfRule type="expression" dxfId="1" priority="4">
      <formula>AND($F2=TRUE,$G2=TRUE,$E2=FALSE)</formula>
    </cfRule>
  </conditionalFormatting>
  <conditionalFormatting sqref="B21:G37">
    <cfRule type="expression" dxfId="1" priority="5">
      <formula>AND($E21=FALSE,$F21=TRUE,$G21=TRUE)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5.25"/>
    <col customWidth="1" min="3" max="3" width="24.5"/>
    <col customWidth="1" min="4" max="4" width="6.0"/>
    <col customWidth="1" min="5" max="5" width="7.38"/>
    <col customWidth="1" min="6" max="6" width="7.88"/>
    <col customWidth="1" min="7" max="7" width="9.5"/>
    <col customWidth="1" min="9" max="9" width="17.5"/>
    <col customWidth="1" min="10" max="10" width="7.75"/>
    <col customWidth="1" min="11" max="11" width="10.13"/>
    <col customWidth="1" min="12" max="12" width="4.7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/>
      <c r="I1" s="4" t="s">
        <v>6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5" t="s">
        <v>7</v>
      </c>
      <c r="B2" s="6">
        <v>1.0</v>
      </c>
      <c r="C2" s="6" t="s">
        <v>59</v>
      </c>
      <c r="D2" s="7" t="s">
        <v>19</v>
      </c>
      <c r="E2" s="7" t="b">
        <v>1</v>
      </c>
      <c r="F2" s="7" t="b">
        <v>1</v>
      </c>
      <c r="G2" s="7" t="b">
        <v>1</v>
      </c>
      <c r="H2" s="3"/>
      <c r="I2" s="8" t="s">
        <v>8</v>
      </c>
      <c r="J2" s="9" t="s">
        <v>9</v>
      </c>
      <c r="K2" s="9" t="s">
        <v>10</v>
      </c>
      <c r="L2" s="9" t="s">
        <v>11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B3" s="6">
        <v>2.0</v>
      </c>
      <c r="C3" s="6" t="s">
        <v>60</v>
      </c>
      <c r="D3" s="7" t="s">
        <v>19</v>
      </c>
      <c r="E3" s="7" t="b">
        <v>1</v>
      </c>
      <c r="F3" s="7" t="b">
        <v>1</v>
      </c>
      <c r="G3" s="7" t="b">
        <v>1</v>
      </c>
      <c r="H3" s="3"/>
      <c r="I3" s="9" t="s">
        <v>12</v>
      </c>
      <c r="J3" s="10">
        <f>SUMPRODUCT(IFERROR(LEFT(D2:D16, SEARCH("x s", D2:D16)-1)+0, 0))</f>
        <v>18</v>
      </c>
      <c r="K3" s="10">
        <f>SUMPRODUCT(IFERROR(LEFT(D2:D16, SEARCH("x f", D2:D16)-1)+0, 0))</f>
        <v>0</v>
      </c>
      <c r="L3" s="11">
        <f t="shared" ref="L3:L4" si="1">J3+K3</f>
        <v>18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B4" s="6">
        <v>3.0</v>
      </c>
      <c r="C4" s="6" t="s">
        <v>61</v>
      </c>
      <c r="D4" s="7" t="s">
        <v>27</v>
      </c>
      <c r="E4" s="7" t="b">
        <v>1</v>
      </c>
      <c r="F4" s="7" t="b">
        <v>1</v>
      </c>
      <c r="G4" s="7" t="b">
        <v>1</v>
      </c>
      <c r="H4" s="7"/>
      <c r="I4" s="9" t="s">
        <v>13</v>
      </c>
      <c r="J4" s="11">
        <f>J3 * 300</f>
        <v>5400</v>
      </c>
      <c r="K4" s="11">
        <f>K3*380</f>
        <v>0</v>
      </c>
      <c r="L4" s="11">
        <f t="shared" si="1"/>
        <v>5400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B5" s="6">
        <v>4.0</v>
      </c>
      <c r="C5" s="6" t="s">
        <v>62</v>
      </c>
      <c r="D5" s="7" t="s">
        <v>19</v>
      </c>
      <c r="E5" s="7" t="b">
        <v>1</v>
      </c>
      <c r="F5" s="7" t="b">
        <v>1</v>
      </c>
      <c r="G5" s="7" t="b">
        <v>1</v>
      </c>
      <c r="H5" s="7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B6" s="6">
        <v>5.0</v>
      </c>
      <c r="C6" s="6" t="s">
        <v>63</v>
      </c>
      <c r="D6" s="7" t="s">
        <v>19</v>
      </c>
      <c r="E6" s="7" t="b">
        <v>1</v>
      </c>
      <c r="F6" s="7" t="b">
        <v>1</v>
      </c>
      <c r="G6" s="7" t="b">
        <v>1</v>
      </c>
      <c r="H6" s="7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B7" s="6">
        <v>6.0</v>
      </c>
      <c r="C7" s="6" t="s">
        <v>64</v>
      </c>
      <c r="D7" s="7" t="s">
        <v>19</v>
      </c>
      <c r="E7" s="7" t="b">
        <v>1</v>
      </c>
      <c r="F7" s="7" t="b">
        <v>1</v>
      </c>
      <c r="G7" s="7" t="b">
        <v>1</v>
      </c>
      <c r="H7" s="7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B8" s="6">
        <v>7.0</v>
      </c>
      <c r="C8" s="6" t="s">
        <v>65</v>
      </c>
      <c r="D8" s="7" t="s">
        <v>19</v>
      </c>
      <c r="E8" s="7" t="b">
        <v>1</v>
      </c>
      <c r="F8" s="7" t="b">
        <v>1</v>
      </c>
      <c r="G8" s="7" t="b">
        <v>1</v>
      </c>
      <c r="H8" s="7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B9" s="6">
        <v>8.0</v>
      </c>
      <c r="C9" s="6" t="s">
        <v>66</v>
      </c>
      <c r="D9" s="7" t="s">
        <v>19</v>
      </c>
      <c r="E9" s="7" t="b">
        <v>1</v>
      </c>
      <c r="F9" s="7" t="b">
        <v>1</v>
      </c>
      <c r="G9" s="7" t="b">
        <v>1</v>
      </c>
      <c r="H9" s="7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B10" s="6">
        <v>9.0</v>
      </c>
      <c r="C10" s="6" t="s">
        <v>67</v>
      </c>
      <c r="D10" s="7" t="s">
        <v>19</v>
      </c>
      <c r="E10" s="7" t="b">
        <v>1</v>
      </c>
      <c r="F10" s="7" t="b">
        <v>1</v>
      </c>
      <c r="G10" s="7" t="b">
        <v>1</v>
      </c>
      <c r="H10" s="7"/>
      <c r="I10" s="3"/>
      <c r="J10" s="3"/>
      <c r="K10" s="12" t="s">
        <v>14</v>
      </c>
      <c r="L10" s="13">
        <f>L3+L22</f>
        <v>20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B11" s="6">
        <v>10.0</v>
      </c>
      <c r="C11" s="6" t="s">
        <v>68</v>
      </c>
      <c r="D11" s="7" t="s">
        <v>27</v>
      </c>
      <c r="E11" s="7" t="b">
        <v>1</v>
      </c>
      <c r="F11" s="7" t="b">
        <v>1</v>
      </c>
      <c r="G11" s="7" t="b">
        <v>1</v>
      </c>
      <c r="H11" s="7"/>
      <c r="K11" s="7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B12" s="6">
        <v>11.0</v>
      </c>
      <c r="C12" s="6" t="s">
        <v>69</v>
      </c>
      <c r="D12" s="7" t="s">
        <v>27</v>
      </c>
      <c r="E12" s="7" t="b">
        <v>1</v>
      </c>
      <c r="F12" s="7" t="b">
        <v>1</v>
      </c>
      <c r="G12" s="7" t="b">
        <v>1</v>
      </c>
      <c r="H12" s="7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B13" s="14">
        <v>12.0</v>
      </c>
      <c r="C13" s="14" t="s">
        <v>30</v>
      </c>
      <c r="D13" s="7" t="s">
        <v>19</v>
      </c>
      <c r="E13" s="7" t="b">
        <v>1</v>
      </c>
      <c r="F13" s="7" t="b">
        <v>1</v>
      </c>
      <c r="G13" s="7" t="b">
        <v>1</v>
      </c>
      <c r="H13" s="7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B14" s="6">
        <v>13.0</v>
      </c>
      <c r="C14" s="6" t="s">
        <v>70</v>
      </c>
      <c r="D14" s="7" t="s">
        <v>19</v>
      </c>
      <c r="E14" s="7" t="b">
        <v>1</v>
      </c>
      <c r="F14" s="7" t="b">
        <v>1</v>
      </c>
      <c r="G14" s="7" t="b">
        <v>1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B15" s="6">
        <v>14.0</v>
      </c>
      <c r="C15" s="6" t="s">
        <v>71</v>
      </c>
      <c r="D15" s="7" t="s">
        <v>19</v>
      </c>
      <c r="E15" s="7" t="b">
        <v>1</v>
      </c>
      <c r="F15" s="7" t="b">
        <v>1</v>
      </c>
      <c r="G15" s="7" t="b">
        <v>1</v>
      </c>
      <c r="H15" s="7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B16" s="6">
        <v>15.0</v>
      </c>
      <c r="C16" s="6" t="s">
        <v>72</v>
      </c>
      <c r="D16" s="7" t="s">
        <v>19</v>
      </c>
      <c r="E16" s="7" t="b">
        <v>1</v>
      </c>
      <c r="F16" s="7" t="b">
        <v>1</v>
      </c>
      <c r="G16" s="7" t="b">
        <v>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1"/>
      <c r="B17" s="15" t="s">
        <v>15</v>
      </c>
      <c r="E17" s="16">
        <f>L4+L23</f>
        <v>6000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H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B19" s="15" t="s">
        <v>16</v>
      </c>
      <c r="E19" s="17">
        <f>E17 *0.52/4</f>
        <v>780</v>
      </c>
      <c r="H19" s="3"/>
      <c r="I19" s="18"/>
      <c r="J19" s="18"/>
      <c r="K19" s="18"/>
      <c r="L19" s="18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B20" s="19" t="s">
        <v>0</v>
      </c>
      <c r="C20" s="2" t="s">
        <v>1</v>
      </c>
      <c r="D20" s="2" t="s">
        <v>2</v>
      </c>
      <c r="E20" s="2" t="s">
        <v>3</v>
      </c>
      <c r="F20" s="2" t="s">
        <v>4</v>
      </c>
      <c r="G20" s="2" t="s">
        <v>5</v>
      </c>
      <c r="H20" s="3"/>
      <c r="I20" s="20" t="s">
        <v>6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5" t="s">
        <v>17</v>
      </c>
      <c r="B21" s="6">
        <v>1.0</v>
      </c>
      <c r="C21" s="6" t="s">
        <v>73</v>
      </c>
      <c r="D21" s="7" t="s">
        <v>27</v>
      </c>
      <c r="E21" s="7" t="b">
        <v>1</v>
      </c>
      <c r="F21" s="7" t="b">
        <v>1</v>
      </c>
      <c r="G21" s="7" t="b">
        <v>1</v>
      </c>
      <c r="H21" s="3"/>
      <c r="I21" s="8" t="s">
        <v>8</v>
      </c>
      <c r="J21" s="22" t="s">
        <v>9</v>
      </c>
      <c r="K21" s="22" t="s">
        <v>10</v>
      </c>
      <c r="L21" s="22" t="s">
        <v>11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B22" s="6">
        <v>2.0</v>
      </c>
      <c r="C22" s="6"/>
      <c r="D22" s="3"/>
      <c r="E22" s="7" t="b">
        <v>0</v>
      </c>
      <c r="F22" s="7" t="b">
        <v>0</v>
      </c>
      <c r="G22" s="7" t="b">
        <v>0</v>
      </c>
      <c r="H22" s="3"/>
      <c r="I22" s="22" t="s">
        <v>12</v>
      </c>
      <c r="J22" s="13">
        <f>SUMPRODUCT(IFERROR(LEFT(D21:D35, SEARCH("x s", D21:D35)-1)+0, 0))</f>
        <v>2</v>
      </c>
      <c r="K22" s="13">
        <f>SUMPRODUCT(IFERROR(LEFT(D21:D35, SEARCH("x f", D21:D35)-1)+0, 0))</f>
        <v>0</v>
      </c>
      <c r="L22" s="13">
        <f t="shared" ref="L22:L23" si="2">J22+K22</f>
        <v>2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B23" s="6">
        <v>3.0</v>
      </c>
      <c r="C23" s="6"/>
      <c r="D23" s="3"/>
      <c r="E23" s="7" t="b">
        <v>0</v>
      </c>
      <c r="F23" s="7" t="b">
        <v>0</v>
      </c>
      <c r="G23" s="7" t="b">
        <v>0</v>
      </c>
      <c r="H23" s="3"/>
      <c r="I23" s="22" t="s">
        <v>13</v>
      </c>
      <c r="J23" s="13">
        <f>J22 * 300</f>
        <v>600</v>
      </c>
      <c r="K23" s="13">
        <f>K22*380</f>
        <v>0</v>
      </c>
      <c r="L23" s="13">
        <f t="shared" si="2"/>
        <v>600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B24" s="6">
        <v>4.0</v>
      </c>
      <c r="C24" s="6"/>
      <c r="D24" s="3"/>
      <c r="E24" s="7" t="b">
        <v>0</v>
      </c>
      <c r="F24" s="7" t="b">
        <v>0</v>
      </c>
      <c r="G24" s="7" t="b">
        <v>0</v>
      </c>
      <c r="H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B25" s="6">
        <v>5.0</v>
      </c>
      <c r="C25" s="6"/>
      <c r="D25" s="3"/>
      <c r="E25" s="7" t="b">
        <v>0</v>
      </c>
      <c r="F25" s="7" t="b">
        <v>0</v>
      </c>
      <c r="G25" s="7" t="b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B26" s="6">
        <v>6.0</v>
      </c>
      <c r="C26" s="6"/>
      <c r="D26" s="3"/>
      <c r="E26" s="7" t="b">
        <v>0</v>
      </c>
      <c r="F26" s="7" t="b">
        <v>0</v>
      </c>
      <c r="G26" s="7" t="b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B27" s="6">
        <v>7.0</v>
      </c>
      <c r="C27" s="21"/>
      <c r="D27" s="3"/>
      <c r="E27" s="7" t="b">
        <v>0</v>
      </c>
      <c r="F27" s="7" t="b">
        <v>0</v>
      </c>
      <c r="G27" s="7" t="b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B28" s="6">
        <v>8.0</v>
      </c>
      <c r="C28" s="6"/>
      <c r="D28" s="3"/>
      <c r="E28" s="7" t="b">
        <v>0</v>
      </c>
      <c r="F28" s="7" t="b">
        <v>0</v>
      </c>
      <c r="G28" s="7" t="b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B29" s="6">
        <v>9.0</v>
      </c>
      <c r="C29" s="6"/>
      <c r="D29" s="3"/>
      <c r="E29" s="7" t="b">
        <v>0</v>
      </c>
      <c r="F29" s="7" t="b">
        <v>0</v>
      </c>
      <c r="G29" s="7" t="b">
        <v>0</v>
      </c>
      <c r="H29" s="7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B30" s="6">
        <v>10.0</v>
      </c>
      <c r="C30" s="6"/>
      <c r="D30" s="3"/>
      <c r="E30" s="7" t="b">
        <v>0</v>
      </c>
      <c r="F30" s="7" t="b">
        <v>0</v>
      </c>
      <c r="G30" s="7" t="b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B31" s="6">
        <v>11.0</v>
      </c>
      <c r="C31" s="6"/>
      <c r="D31" s="3"/>
      <c r="E31" s="7" t="b">
        <v>0</v>
      </c>
      <c r="F31" s="7" t="b">
        <v>0</v>
      </c>
      <c r="G31" s="7" t="b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B32" s="14">
        <v>12.0</v>
      </c>
      <c r="C32" s="14"/>
      <c r="D32" s="3"/>
      <c r="E32" s="7" t="b">
        <v>0</v>
      </c>
      <c r="F32" s="7" t="b">
        <v>0</v>
      </c>
      <c r="G32" s="7" t="b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B33" s="6">
        <v>13.0</v>
      </c>
      <c r="C33" s="6"/>
      <c r="D33" s="3"/>
      <c r="E33" s="7" t="b">
        <v>0</v>
      </c>
      <c r="F33" s="7" t="b">
        <v>0</v>
      </c>
      <c r="G33" s="7" t="b">
        <v>0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B34" s="6">
        <v>14.0</v>
      </c>
      <c r="C34" s="6"/>
      <c r="D34" s="3"/>
      <c r="E34" s="7" t="b">
        <v>0</v>
      </c>
      <c r="F34" s="7" t="b">
        <v>0</v>
      </c>
      <c r="G34" s="7" t="b">
        <v>0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B35" s="6">
        <v>15.0</v>
      </c>
      <c r="C35" s="6"/>
      <c r="D35" s="3"/>
      <c r="E35" s="7" t="b">
        <v>0</v>
      </c>
      <c r="F35" s="7" t="b">
        <v>0</v>
      </c>
      <c r="G35" s="7" t="b">
        <v>0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</sheetData>
  <mergeCells count="9">
    <mergeCell ref="A17:A20"/>
    <mergeCell ref="A21:A35"/>
    <mergeCell ref="I1:L1"/>
    <mergeCell ref="A2:A16"/>
    <mergeCell ref="B17:D18"/>
    <mergeCell ref="E17:G18"/>
    <mergeCell ref="B19:D19"/>
    <mergeCell ref="E19:G19"/>
    <mergeCell ref="I20:L20"/>
  </mergeCells>
  <conditionalFormatting sqref="I26">
    <cfRule type="notContainsBlanks" dxfId="0" priority="1">
      <formula>LEN(TRIM(I26))&gt;0</formula>
    </cfRule>
  </conditionalFormatting>
  <conditionalFormatting sqref="C2:C15 D2:D16 E2:G15">
    <cfRule type="expression" dxfId="0" priority="2">
      <formula>AND($E2=TRUE,$F2=TRUE,$G2=TRUE)</formula>
    </cfRule>
  </conditionalFormatting>
  <conditionalFormatting sqref="B21:G35">
    <cfRule type="expression" dxfId="0" priority="3">
      <formula>AND($E21=TRUE, $F21=TRUE, $G21=TRUE)</formula>
    </cfRule>
  </conditionalFormatting>
  <conditionalFormatting sqref="B2:G16">
    <cfRule type="expression" dxfId="1" priority="4">
      <formula>AND($F2=TRUE,$G2=TRUE,$E2=FALSE)</formula>
    </cfRule>
  </conditionalFormatting>
  <conditionalFormatting sqref="B21:G37">
    <cfRule type="expression" dxfId="1" priority="5">
      <formula>AND($E21=FALSE,$F21=TRUE,$G21=TRUE)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5.25"/>
    <col customWidth="1" min="3" max="3" width="24.5"/>
    <col customWidth="1" min="4" max="4" width="6.0"/>
    <col customWidth="1" min="5" max="5" width="7.38"/>
    <col customWidth="1" min="6" max="6" width="7.88"/>
    <col customWidth="1" min="7" max="7" width="9.5"/>
    <col customWidth="1" min="9" max="9" width="17.5"/>
    <col customWidth="1" min="10" max="10" width="7.75"/>
    <col customWidth="1" min="11" max="11" width="10.13"/>
    <col customWidth="1" min="12" max="12" width="4.7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/>
      <c r="I1" s="4" t="s">
        <v>6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5" t="s">
        <v>7</v>
      </c>
      <c r="B2" s="6">
        <v>1.0</v>
      </c>
      <c r="C2" s="6" t="s">
        <v>74</v>
      </c>
      <c r="D2" s="7" t="s">
        <v>19</v>
      </c>
      <c r="E2" s="7" t="b">
        <v>1</v>
      </c>
      <c r="F2" s="7" t="b">
        <v>1</v>
      </c>
      <c r="G2" s="7" t="b">
        <v>1</v>
      </c>
      <c r="H2" s="3"/>
      <c r="I2" s="8" t="s">
        <v>8</v>
      </c>
      <c r="J2" s="9" t="s">
        <v>9</v>
      </c>
      <c r="K2" s="9" t="s">
        <v>10</v>
      </c>
      <c r="L2" s="9" t="s">
        <v>11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B3" s="6">
        <v>2.0</v>
      </c>
      <c r="C3" s="6" t="s">
        <v>75</v>
      </c>
      <c r="D3" s="7" t="s">
        <v>19</v>
      </c>
      <c r="E3" s="7" t="b">
        <v>1</v>
      </c>
      <c r="F3" s="7" t="b">
        <v>1</v>
      </c>
      <c r="G3" s="7" t="b">
        <v>1</v>
      </c>
      <c r="H3" s="3"/>
      <c r="I3" s="9" t="s">
        <v>12</v>
      </c>
      <c r="J3" s="10">
        <f>SUMPRODUCT(IFERROR(LEFT(D2:D16, SEARCH("x s", D2:D16)-1)+0, 0))</f>
        <v>10</v>
      </c>
      <c r="K3" s="10">
        <f>SUMPRODUCT(IFERROR(LEFT(D2:D16, SEARCH("x f", D2:D16)-1)+0, 0))</f>
        <v>0</v>
      </c>
      <c r="L3" s="11">
        <f t="shared" ref="L3:L4" si="1">J3+K3</f>
        <v>10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B4" s="6">
        <v>3.0</v>
      </c>
      <c r="C4" s="6" t="s">
        <v>59</v>
      </c>
      <c r="D4" s="7" t="s">
        <v>19</v>
      </c>
      <c r="E4" s="7" t="b">
        <v>1</v>
      </c>
      <c r="F4" s="7" t="b">
        <v>1</v>
      </c>
      <c r="G4" s="7" t="b">
        <v>1</v>
      </c>
      <c r="H4" s="3"/>
      <c r="I4" s="9" t="s">
        <v>13</v>
      </c>
      <c r="J4" s="11">
        <f>J3 * 300</f>
        <v>3000</v>
      </c>
      <c r="K4" s="11">
        <f>K3*380</f>
        <v>0</v>
      </c>
      <c r="L4" s="11">
        <f t="shared" si="1"/>
        <v>3000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B5" s="6">
        <v>4.0</v>
      </c>
      <c r="C5" s="6" t="s">
        <v>76</v>
      </c>
      <c r="D5" s="7" t="s">
        <v>19</v>
      </c>
      <c r="E5" s="7" t="b">
        <v>1</v>
      </c>
      <c r="F5" s="7" t="b">
        <v>1</v>
      </c>
      <c r="G5" s="7" t="b">
        <v>1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B6" s="6">
        <v>5.0</v>
      </c>
      <c r="C6" s="6" t="s">
        <v>77</v>
      </c>
      <c r="D6" s="7" t="s">
        <v>19</v>
      </c>
      <c r="E6" s="7" t="b">
        <v>1</v>
      </c>
      <c r="F6" s="7" t="b">
        <v>1</v>
      </c>
      <c r="G6" s="7" t="b">
        <v>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B7" s="6">
        <v>6.0</v>
      </c>
      <c r="C7" s="6" t="s">
        <v>78</v>
      </c>
      <c r="D7" s="7" t="s">
        <v>19</v>
      </c>
      <c r="E7" s="7" t="b">
        <v>1</v>
      </c>
      <c r="F7" s="7" t="b">
        <v>1</v>
      </c>
      <c r="G7" s="7" t="b">
        <v>1</v>
      </c>
      <c r="H7" s="7">
        <v>3.0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B8" s="6">
        <v>7.0</v>
      </c>
      <c r="C8" s="6" t="s">
        <v>79</v>
      </c>
      <c r="D8" s="7" t="s">
        <v>19</v>
      </c>
      <c r="E8" s="7" t="b">
        <v>1</v>
      </c>
      <c r="F8" s="7" t="b">
        <v>1</v>
      </c>
      <c r="G8" s="7" t="b">
        <v>1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B9" s="6">
        <v>8.0</v>
      </c>
      <c r="C9" s="6" t="s">
        <v>80</v>
      </c>
      <c r="D9" s="7" t="s">
        <v>19</v>
      </c>
      <c r="E9" s="7" t="b">
        <v>1</v>
      </c>
      <c r="F9" s="7" t="b">
        <v>1</v>
      </c>
      <c r="G9" s="7" t="b">
        <v>1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B10" s="6">
        <v>9.0</v>
      </c>
      <c r="C10" s="6" t="s">
        <v>81</v>
      </c>
      <c r="D10" s="7" t="s">
        <v>19</v>
      </c>
      <c r="E10" s="7" t="b">
        <v>0</v>
      </c>
      <c r="F10" s="7" t="b">
        <v>1</v>
      </c>
      <c r="G10" s="7" t="b">
        <v>1</v>
      </c>
      <c r="H10" s="7"/>
      <c r="I10" s="3"/>
      <c r="J10" s="3"/>
      <c r="K10" s="12" t="s">
        <v>14</v>
      </c>
      <c r="L10" s="13">
        <f>L3+L22</f>
        <v>10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B11" s="6">
        <v>10.0</v>
      </c>
      <c r="C11" s="6" t="s">
        <v>82</v>
      </c>
      <c r="D11" s="7" t="s">
        <v>19</v>
      </c>
      <c r="E11" s="7" t="b">
        <v>1</v>
      </c>
      <c r="F11" s="7" t="b">
        <v>1</v>
      </c>
      <c r="G11" s="7" t="b">
        <v>1</v>
      </c>
      <c r="H11" s="3"/>
      <c r="K11" s="7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B12" s="6">
        <v>11.0</v>
      </c>
      <c r="C12" s="6"/>
      <c r="D12" s="3"/>
      <c r="E12" s="7" t="b">
        <v>0</v>
      </c>
      <c r="F12" s="7" t="b">
        <v>0</v>
      </c>
      <c r="G12" s="7" t="b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B13" s="14">
        <v>12.0</v>
      </c>
      <c r="C13" s="14"/>
      <c r="D13" s="3"/>
      <c r="E13" s="7" t="b">
        <v>0</v>
      </c>
      <c r="F13" s="7" t="b">
        <v>0</v>
      </c>
      <c r="G13" s="7" t="b">
        <v>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B14" s="6">
        <v>13.0</v>
      </c>
      <c r="C14" s="6"/>
      <c r="D14" s="3"/>
      <c r="E14" s="7" t="b">
        <v>0</v>
      </c>
      <c r="F14" s="7" t="b">
        <v>0</v>
      </c>
      <c r="G14" s="7" t="b">
        <v>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B15" s="6">
        <v>14.0</v>
      </c>
      <c r="C15" s="6"/>
      <c r="D15" s="3"/>
      <c r="E15" s="7" t="b">
        <v>0</v>
      </c>
      <c r="F15" s="7" t="b">
        <v>0</v>
      </c>
      <c r="G15" s="7" t="b">
        <v>0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B16" s="6">
        <v>15.0</v>
      </c>
      <c r="C16" s="6"/>
      <c r="D16" s="3"/>
      <c r="E16" s="7" t="b">
        <v>0</v>
      </c>
      <c r="F16" s="7" t="b">
        <v>0</v>
      </c>
      <c r="G16" s="7" t="b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1"/>
      <c r="B17" s="15" t="s">
        <v>15</v>
      </c>
      <c r="E17" s="16">
        <f>L4+L23</f>
        <v>3000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H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B19" s="15" t="s">
        <v>16</v>
      </c>
      <c r="E19" s="17">
        <f>E17 *0.52/4</f>
        <v>390</v>
      </c>
      <c r="H19" s="3"/>
      <c r="I19" s="18"/>
      <c r="J19" s="18"/>
      <c r="K19" s="18"/>
      <c r="L19" s="18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B20" s="19" t="s">
        <v>0</v>
      </c>
      <c r="C20" s="2" t="s">
        <v>1</v>
      </c>
      <c r="D20" s="2" t="s">
        <v>2</v>
      </c>
      <c r="E20" s="2" t="s">
        <v>3</v>
      </c>
      <c r="F20" s="2" t="s">
        <v>4</v>
      </c>
      <c r="G20" s="2" t="s">
        <v>5</v>
      </c>
      <c r="H20" s="3"/>
      <c r="I20" s="20" t="s">
        <v>6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5" t="s">
        <v>17</v>
      </c>
      <c r="B21" s="6">
        <v>1.0</v>
      </c>
      <c r="C21" s="21"/>
      <c r="D21" s="3"/>
      <c r="E21" s="7" t="b">
        <v>0</v>
      </c>
      <c r="F21" s="7" t="b">
        <v>0</v>
      </c>
      <c r="G21" s="7" t="b">
        <v>0</v>
      </c>
      <c r="H21" s="3"/>
      <c r="I21" s="8" t="s">
        <v>8</v>
      </c>
      <c r="J21" s="22" t="s">
        <v>9</v>
      </c>
      <c r="K21" s="22" t="s">
        <v>10</v>
      </c>
      <c r="L21" s="22" t="s">
        <v>11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B22" s="6">
        <v>2.0</v>
      </c>
      <c r="C22" s="6"/>
      <c r="D22" s="3"/>
      <c r="E22" s="7" t="b">
        <v>0</v>
      </c>
      <c r="F22" s="7" t="b">
        <v>0</v>
      </c>
      <c r="G22" s="7" t="b">
        <v>0</v>
      </c>
      <c r="H22" s="3"/>
      <c r="I22" s="22" t="s">
        <v>12</v>
      </c>
      <c r="J22" s="13">
        <f>SUMPRODUCT(IFERROR(LEFT(D21:D35, SEARCH("x s", D21:D35)-1)+0, 0))</f>
        <v>0</v>
      </c>
      <c r="K22" s="13">
        <f>SUMPRODUCT(IFERROR(LEFT(D21:D35, SEARCH("x f", D21:D35)-1)+0, 0))</f>
        <v>0</v>
      </c>
      <c r="L22" s="13">
        <f t="shared" ref="L22:L23" si="2">J22+K22</f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B23" s="6">
        <v>3.0</v>
      </c>
      <c r="C23" s="6"/>
      <c r="D23" s="3"/>
      <c r="E23" s="7" t="b">
        <v>0</v>
      </c>
      <c r="F23" s="7" t="b">
        <v>0</v>
      </c>
      <c r="G23" s="7" t="b">
        <v>0</v>
      </c>
      <c r="H23" s="3"/>
      <c r="I23" s="22" t="s">
        <v>13</v>
      </c>
      <c r="J23" s="13">
        <f>J22 * 300</f>
        <v>0</v>
      </c>
      <c r="K23" s="13">
        <f>K22*380</f>
        <v>0</v>
      </c>
      <c r="L23" s="13">
        <f t="shared" si="2"/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B24" s="6">
        <v>4.0</v>
      </c>
      <c r="C24" s="6"/>
      <c r="D24" s="3"/>
      <c r="E24" s="7" t="b">
        <v>0</v>
      </c>
      <c r="F24" s="7" t="b">
        <v>0</v>
      </c>
      <c r="G24" s="7" t="b">
        <v>0</v>
      </c>
      <c r="H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B25" s="6">
        <v>5.0</v>
      </c>
      <c r="C25" s="6"/>
      <c r="D25" s="3"/>
      <c r="E25" s="7" t="b">
        <v>0</v>
      </c>
      <c r="F25" s="7" t="b">
        <v>0</v>
      </c>
      <c r="G25" s="7" t="b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B26" s="6">
        <v>6.0</v>
      </c>
      <c r="C26" s="6"/>
      <c r="D26" s="3"/>
      <c r="E26" s="7" t="b">
        <v>0</v>
      </c>
      <c r="F26" s="7" t="b">
        <v>0</v>
      </c>
      <c r="G26" s="7" t="b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B27" s="6">
        <v>7.0</v>
      </c>
      <c r="C27" s="21"/>
      <c r="D27" s="3"/>
      <c r="E27" s="7" t="b">
        <v>0</v>
      </c>
      <c r="F27" s="7" t="b">
        <v>0</v>
      </c>
      <c r="G27" s="7" t="b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B28" s="6">
        <v>8.0</v>
      </c>
      <c r="C28" s="6"/>
      <c r="D28" s="3"/>
      <c r="E28" s="7" t="b">
        <v>0</v>
      </c>
      <c r="F28" s="7" t="b">
        <v>0</v>
      </c>
      <c r="G28" s="7" t="b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B29" s="6">
        <v>9.0</v>
      </c>
      <c r="C29" s="6"/>
      <c r="D29" s="3"/>
      <c r="E29" s="7" t="b">
        <v>0</v>
      </c>
      <c r="F29" s="7" t="b">
        <v>0</v>
      </c>
      <c r="G29" s="7" t="b">
        <v>0</v>
      </c>
      <c r="H29" s="7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B30" s="6">
        <v>10.0</v>
      </c>
      <c r="C30" s="6"/>
      <c r="D30" s="3"/>
      <c r="E30" s="7" t="b">
        <v>0</v>
      </c>
      <c r="F30" s="7" t="b">
        <v>0</v>
      </c>
      <c r="G30" s="7" t="b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B31" s="6">
        <v>11.0</v>
      </c>
      <c r="C31" s="6"/>
      <c r="D31" s="3"/>
      <c r="E31" s="7" t="b">
        <v>0</v>
      </c>
      <c r="F31" s="7" t="b">
        <v>0</v>
      </c>
      <c r="G31" s="7" t="b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B32" s="14">
        <v>12.0</v>
      </c>
      <c r="C32" s="14"/>
      <c r="D32" s="3"/>
      <c r="E32" s="7" t="b">
        <v>0</v>
      </c>
      <c r="F32" s="7" t="b">
        <v>0</v>
      </c>
      <c r="G32" s="7" t="b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B33" s="6">
        <v>13.0</v>
      </c>
      <c r="C33" s="6"/>
      <c r="D33" s="3"/>
      <c r="E33" s="7" t="b">
        <v>0</v>
      </c>
      <c r="F33" s="7" t="b">
        <v>0</v>
      </c>
      <c r="G33" s="7" t="b">
        <v>0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B34" s="6">
        <v>14.0</v>
      </c>
      <c r="C34" s="6"/>
      <c r="D34" s="3"/>
      <c r="E34" s="7" t="b">
        <v>0</v>
      </c>
      <c r="F34" s="7" t="b">
        <v>0</v>
      </c>
      <c r="G34" s="7" t="b">
        <v>0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B35" s="6">
        <v>15.0</v>
      </c>
      <c r="C35" s="6"/>
      <c r="D35" s="3"/>
      <c r="E35" s="7" t="b">
        <v>0</v>
      </c>
      <c r="F35" s="7" t="b">
        <v>0</v>
      </c>
      <c r="G35" s="7" t="b">
        <v>0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</sheetData>
  <mergeCells count="9">
    <mergeCell ref="A17:A20"/>
    <mergeCell ref="A21:A35"/>
    <mergeCell ref="I1:L1"/>
    <mergeCell ref="A2:A16"/>
    <mergeCell ref="B17:D18"/>
    <mergeCell ref="E17:G18"/>
    <mergeCell ref="B19:D19"/>
    <mergeCell ref="E19:G19"/>
    <mergeCell ref="I20:L20"/>
  </mergeCells>
  <conditionalFormatting sqref="I26">
    <cfRule type="notContainsBlanks" dxfId="0" priority="1">
      <formula>LEN(TRIM(I26))&gt;0</formula>
    </cfRule>
  </conditionalFormatting>
  <conditionalFormatting sqref="C2:G15">
    <cfRule type="expression" dxfId="0" priority="2">
      <formula>AND($E2=TRUE,$F2=TRUE,$G2=TRUE)</formula>
    </cfRule>
  </conditionalFormatting>
  <conditionalFormatting sqref="B21:G35">
    <cfRule type="expression" dxfId="0" priority="3">
      <formula>AND($E21=TRUE, $F21=TRUE, $G21=TRUE)</formula>
    </cfRule>
  </conditionalFormatting>
  <conditionalFormatting sqref="B2:G16">
    <cfRule type="expression" dxfId="1" priority="4">
      <formula>AND($F2=TRUE,$G2=TRUE,$E2=FALSE)</formula>
    </cfRule>
  </conditionalFormatting>
  <conditionalFormatting sqref="B21:G37">
    <cfRule type="expression" dxfId="1" priority="5">
      <formula>AND($E21=FALSE,$F21=TRUE,$G21=TRUE)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5.25"/>
    <col customWidth="1" min="3" max="3" width="24.5"/>
    <col customWidth="1" min="4" max="4" width="6.0"/>
    <col customWidth="1" min="5" max="5" width="7.38"/>
    <col customWidth="1" min="6" max="6" width="7.88"/>
    <col customWidth="1" min="7" max="7" width="9.5"/>
    <col customWidth="1" min="9" max="9" width="17.5"/>
    <col customWidth="1" min="10" max="10" width="7.75"/>
    <col customWidth="1" min="11" max="11" width="10.13"/>
    <col customWidth="1" min="12" max="12" width="4.7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/>
      <c r="I1" s="4" t="s">
        <v>6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5" t="s">
        <v>7</v>
      </c>
      <c r="B2" s="6">
        <v>1.0</v>
      </c>
      <c r="C2" s="6" t="s">
        <v>83</v>
      </c>
      <c r="D2" s="7" t="s">
        <v>19</v>
      </c>
      <c r="E2" s="7" t="b">
        <v>1</v>
      </c>
      <c r="F2" s="7" t="b">
        <v>1</v>
      </c>
      <c r="G2" s="7" t="b">
        <v>1</v>
      </c>
      <c r="H2" s="3"/>
      <c r="I2" s="8" t="s">
        <v>8</v>
      </c>
      <c r="J2" s="9" t="s">
        <v>9</v>
      </c>
      <c r="K2" s="9" t="s">
        <v>10</v>
      </c>
      <c r="L2" s="9" t="s">
        <v>11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B3" s="6">
        <v>2.0</v>
      </c>
      <c r="C3" s="6" t="s">
        <v>84</v>
      </c>
      <c r="D3" s="7" t="s">
        <v>19</v>
      </c>
      <c r="E3" s="7" t="b">
        <v>1</v>
      </c>
      <c r="F3" s="7" t="b">
        <v>1</v>
      </c>
      <c r="G3" s="7" t="b">
        <v>1</v>
      </c>
      <c r="H3" s="3"/>
      <c r="I3" s="9" t="s">
        <v>12</v>
      </c>
      <c r="J3" s="10">
        <f>SUMPRODUCT(IFERROR(LEFT(D2:D16, SEARCH("x s", D2:D16)-1)+0, 0))</f>
        <v>10</v>
      </c>
      <c r="K3" s="10">
        <f>SUMPRODUCT(IFERROR(LEFT(D2:D16, SEARCH("x f", D2:D16)-1)+0, 0))</f>
        <v>0</v>
      </c>
      <c r="L3" s="11">
        <f t="shared" ref="L3:L4" si="1">J3+K3</f>
        <v>10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B4" s="6">
        <v>3.0</v>
      </c>
      <c r="C4" s="6" t="s">
        <v>81</v>
      </c>
      <c r="D4" s="7" t="s">
        <v>19</v>
      </c>
      <c r="E4" s="7" t="b">
        <v>1</v>
      </c>
      <c r="F4" s="7" t="b">
        <v>1</v>
      </c>
      <c r="G4" s="7" t="b">
        <v>1</v>
      </c>
      <c r="H4" s="3"/>
      <c r="I4" s="9" t="s">
        <v>13</v>
      </c>
      <c r="J4" s="11">
        <f>J3 * 300</f>
        <v>3000</v>
      </c>
      <c r="K4" s="11">
        <f>K3*380</f>
        <v>0</v>
      </c>
      <c r="L4" s="11">
        <f t="shared" si="1"/>
        <v>3000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B5" s="6">
        <v>4.0</v>
      </c>
      <c r="C5" s="6" t="s">
        <v>85</v>
      </c>
      <c r="D5" s="7" t="s">
        <v>19</v>
      </c>
      <c r="E5" s="7" t="b">
        <v>1</v>
      </c>
      <c r="F5" s="7" t="b">
        <v>1</v>
      </c>
      <c r="G5" s="7" t="b">
        <v>1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B6" s="6">
        <v>5.0</v>
      </c>
      <c r="C6" s="6" t="s">
        <v>86</v>
      </c>
      <c r="D6" s="7" t="s">
        <v>19</v>
      </c>
      <c r="E6" s="7" t="b">
        <v>1</v>
      </c>
      <c r="F6" s="7" t="b">
        <v>1</v>
      </c>
      <c r="G6" s="7" t="b">
        <v>1</v>
      </c>
      <c r="H6" s="7">
        <v>1.0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B7" s="6">
        <v>6.0</v>
      </c>
      <c r="C7" s="6" t="s">
        <v>87</v>
      </c>
      <c r="D7" s="7" t="s">
        <v>19</v>
      </c>
      <c r="E7" s="7" t="b">
        <v>1</v>
      </c>
      <c r="F7" s="7" t="b">
        <v>1</v>
      </c>
      <c r="G7" s="7" t="b">
        <v>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B8" s="6">
        <v>7.0</v>
      </c>
      <c r="C8" s="6" t="s">
        <v>88</v>
      </c>
      <c r="D8" s="7" t="s">
        <v>19</v>
      </c>
      <c r="E8" s="7" t="b">
        <v>1</v>
      </c>
      <c r="F8" s="7" t="b">
        <v>1</v>
      </c>
      <c r="G8" s="7" t="b">
        <v>1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B9" s="6">
        <v>8.0</v>
      </c>
      <c r="C9" s="6" t="s">
        <v>89</v>
      </c>
      <c r="D9" s="7" t="s">
        <v>27</v>
      </c>
      <c r="E9" s="7" t="b">
        <v>0</v>
      </c>
      <c r="F9" s="7" t="b">
        <v>1</v>
      </c>
      <c r="G9" s="7" t="b">
        <v>1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B10" s="6">
        <v>9.0</v>
      </c>
      <c r="C10" s="6" t="s">
        <v>90</v>
      </c>
      <c r="D10" s="7" t="s">
        <v>19</v>
      </c>
      <c r="E10" s="7" t="b">
        <v>1</v>
      </c>
      <c r="F10" s="7" t="b">
        <v>1</v>
      </c>
      <c r="G10" s="7" t="b">
        <v>1</v>
      </c>
      <c r="H10" s="7"/>
      <c r="I10" s="3"/>
      <c r="J10" s="3"/>
      <c r="K10" s="12" t="s">
        <v>14</v>
      </c>
      <c r="L10" s="13">
        <f>L3+L22</f>
        <v>10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B11" s="6">
        <v>10.0</v>
      </c>
      <c r="C11" s="6"/>
      <c r="D11" s="3"/>
      <c r="E11" s="7" t="b">
        <v>0</v>
      </c>
      <c r="F11" s="7" t="b">
        <v>0</v>
      </c>
      <c r="G11" s="7" t="b">
        <v>0</v>
      </c>
      <c r="H11" s="3"/>
      <c r="K11" s="7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B12" s="6">
        <v>11.0</v>
      </c>
      <c r="C12" s="6"/>
      <c r="D12" s="3"/>
      <c r="E12" s="7" t="b">
        <v>0</v>
      </c>
      <c r="F12" s="7" t="b">
        <v>0</v>
      </c>
      <c r="G12" s="7" t="b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B13" s="14">
        <v>12.0</v>
      </c>
      <c r="C13" s="14"/>
      <c r="D13" s="3"/>
      <c r="E13" s="7" t="b">
        <v>0</v>
      </c>
      <c r="F13" s="7" t="b">
        <v>0</v>
      </c>
      <c r="G13" s="7" t="b">
        <v>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B14" s="6">
        <v>13.0</v>
      </c>
      <c r="C14" s="6"/>
      <c r="D14" s="3"/>
      <c r="E14" s="7" t="b">
        <v>0</v>
      </c>
      <c r="F14" s="7" t="b">
        <v>0</v>
      </c>
      <c r="G14" s="7" t="b">
        <v>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B15" s="6">
        <v>14.0</v>
      </c>
      <c r="C15" s="6"/>
      <c r="D15" s="3"/>
      <c r="E15" s="7" t="b">
        <v>0</v>
      </c>
      <c r="F15" s="7" t="b">
        <v>0</v>
      </c>
      <c r="G15" s="7" t="b">
        <v>0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B16" s="6">
        <v>15.0</v>
      </c>
      <c r="C16" s="6"/>
      <c r="D16" s="3"/>
      <c r="E16" s="7" t="b">
        <v>0</v>
      </c>
      <c r="F16" s="7" t="b">
        <v>0</v>
      </c>
      <c r="G16" s="7" t="b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1"/>
      <c r="B17" s="15" t="s">
        <v>15</v>
      </c>
      <c r="E17" s="16">
        <f>L4+L23</f>
        <v>3000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H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B19" s="15" t="s">
        <v>16</v>
      </c>
      <c r="E19" s="17">
        <f>E17 *0.52/4</f>
        <v>390</v>
      </c>
      <c r="H19" s="3"/>
      <c r="I19" s="18"/>
      <c r="J19" s="18"/>
      <c r="K19" s="18"/>
      <c r="L19" s="18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B20" s="19" t="s">
        <v>0</v>
      </c>
      <c r="C20" s="2" t="s">
        <v>1</v>
      </c>
      <c r="D20" s="2" t="s">
        <v>2</v>
      </c>
      <c r="E20" s="2" t="s">
        <v>3</v>
      </c>
      <c r="F20" s="2" t="s">
        <v>4</v>
      </c>
      <c r="G20" s="2" t="s">
        <v>5</v>
      </c>
      <c r="H20" s="3"/>
      <c r="I20" s="20" t="s">
        <v>6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5" t="s">
        <v>17</v>
      </c>
      <c r="B21" s="6">
        <v>1.0</v>
      </c>
      <c r="C21" s="21"/>
      <c r="D21" s="3"/>
      <c r="E21" s="7" t="b">
        <v>0</v>
      </c>
      <c r="F21" s="7" t="b">
        <v>0</v>
      </c>
      <c r="G21" s="7" t="b">
        <v>0</v>
      </c>
      <c r="H21" s="3"/>
      <c r="I21" s="8" t="s">
        <v>8</v>
      </c>
      <c r="J21" s="22" t="s">
        <v>9</v>
      </c>
      <c r="K21" s="22" t="s">
        <v>10</v>
      </c>
      <c r="L21" s="22" t="s">
        <v>11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B22" s="6">
        <v>2.0</v>
      </c>
      <c r="C22" s="6"/>
      <c r="D22" s="3"/>
      <c r="E22" s="7" t="b">
        <v>0</v>
      </c>
      <c r="F22" s="7" t="b">
        <v>0</v>
      </c>
      <c r="G22" s="7" t="b">
        <v>0</v>
      </c>
      <c r="H22" s="3"/>
      <c r="I22" s="22" t="s">
        <v>12</v>
      </c>
      <c r="J22" s="13">
        <f>SUMPRODUCT(IFERROR(LEFT(D21:D35, SEARCH("x s", D21:D35)-1)+0, 0))</f>
        <v>0</v>
      </c>
      <c r="K22" s="13">
        <f>SUMPRODUCT(IFERROR(LEFT(D21:D35, SEARCH("x f", D21:D35)-1)+0, 0))</f>
        <v>0</v>
      </c>
      <c r="L22" s="13">
        <f t="shared" ref="L22:L23" si="2">J22+K22</f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B23" s="6">
        <v>3.0</v>
      </c>
      <c r="C23" s="6"/>
      <c r="D23" s="3"/>
      <c r="E23" s="7" t="b">
        <v>0</v>
      </c>
      <c r="F23" s="7" t="b">
        <v>0</v>
      </c>
      <c r="G23" s="7" t="b">
        <v>0</v>
      </c>
      <c r="H23" s="3"/>
      <c r="I23" s="22" t="s">
        <v>13</v>
      </c>
      <c r="J23" s="13">
        <f>J22 * 300</f>
        <v>0</v>
      </c>
      <c r="K23" s="13">
        <f>K22*380</f>
        <v>0</v>
      </c>
      <c r="L23" s="13">
        <f t="shared" si="2"/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B24" s="6">
        <v>4.0</v>
      </c>
      <c r="C24" s="6"/>
      <c r="D24" s="3"/>
      <c r="E24" s="7" t="b">
        <v>0</v>
      </c>
      <c r="F24" s="7" t="b">
        <v>0</v>
      </c>
      <c r="G24" s="7" t="b">
        <v>0</v>
      </c>
      <c r="H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B25" s="6">
        <v>5.0</v>
      </c>
      <c r="C25" s="6"/>
      <c r="D25" s="3"/>
      <c r="E25" s="7" t="b">
        <v>0</v>
      </c>
      <c r="F25" s="7" t="b">
        <v>0</v>
      </c>
      <c r="G25" s="7" t="b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B26" s="6">
        <v>6.0</v>
      </c>
      <c r="C26" s="6"/>
      <c r="D26" s="3"/>
      <c r="E26" s="7" t="b">
        <v>0</v>
      </c>
      <c r="F26" s="7" t="b">
        <v>0</v>
      </c>
      <c r="G26" s="7" t="b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B27" s="6">
        <v>7.0</v>
      </c>
      <c r="C27" s="21"/>
      <c r="D27" s="3"/>
      <c r="E27" s="7" t="b">
        <v>0</v>
      </c>
      <c r="F27" s="7" t="b">
        <v>0</v>
      </c>
      <c r="G27" s="7" t="b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B28" s="6">
        <v>8.0</v>
      </c>
      <c r="C28" s="6"/>
      <c r="D28" s="3"/>
      <c r="E28" s="7" t="b">
        <v>0</v>
      </c>
      <c r="F28" s="7" t="b">
        <v>0</v>
      </c>
      <c r="G28" s="7" t="b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B29" s="6">
        <v>9.0</v>
      </c>
      <c r="C29" s="6"/>
      <c r="D29" s="3"/>
      <c r="E29" s="7" t="b">
        <v>0</v>
      </c>
      <c r="F29" s="7" t="b">
        <v>0</v>
      </c>
      <c r="G29" s="7" t="b">
        <v>0</v>
      </c>
      <c r="H29" s="7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B30" s="6">
        <v>10.0</v>
      </c>
      <c r="C30" s="6"/>
      <c r="D30" s="3"/>
      <c r="E30" s="7" t="b">
        <v>0</v>
      </c>
      <c r="F30" s="7" t="b">
        <v>0</v>
      </c>
      <c r="G30" s="7" t="b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B31" s="6">
        <v>11.0</v>
      </c>
      <c r="C31" s="6"/>
      <c r="D31" s="3"/>
      <c r="E31" s="7" t="b">
        <v>0</v>
      </c>
      <c r="F31" s="7" t="b">
        <v>0</v>
      </c>
      <c r="G31" s="7" t="b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B32" s="14">
        <v>12.0</v>
      </c>
      <c r="C32" s="14"/>
      <c r="D32" s="3"/>
      <c r="E32" s="7" t="b">
        <v>0</v>
      </c>
      <c r="F32" s="7" t="b">
        <v>0</v>
      </c>
      <c r="G32" s="7" t="b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B33" s="6">
        <v>13.0</v>
      </c>
      <c r="C33" s="6"/>
      <c r="D33" s="3"/>
      <c r="E33" s="7" t="b">
        <v>0</v>
      </c>
      <c r="F33" s="7" t="b">
        <v>0</v>
      </c>
      <c r="G33" s="7" t="b">
        <v>0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B34" s="6">
        <v>14.0</v>
      </c>
      <c r="C34" s="6"/>
      <c r="D34" s="3"/>
      <c r="E34" s="7" t="b">
        <v>0</v>
      </c>
      <c r="F34" s="7" t="b">
        <v>0</v>
      </c>
      <c r="G34" s="7" t="b">
        <v>0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B35" s="6">
        <v>15.0</v>
      </c>
      <c r="C35" s="6"/>
      <c r="D35" s="3"/>
      <c r="E35" s="7" t="b">
        <v>0</v>
      </c>
      <c r="F35" s="7" t="b">
        <v>0</v>
      </c>
      <c r="G35" s="7" t="b">
        <v>0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</sheetData>
  <mergeCells count="9">
    <mergeCell ref="A17:A20"/>
    <mergeCell ref="A21:A35"/>
    <mergeCell ref="I1:L1"/>
    <mergeCell ref="A2:A16"/>
    <mergeCell ref="B17:D18"/>
    <mergeCell ref="E17:G18"/>
    <mergeCell ref="B19:D19"/>
    <mergeCell ref="E19:G19"/>
    <mergeCell ref="I20:L20"/>
  </mergeCells>
  <conditionalFormatting sqref="I26">
    <cfRule type="notContainsBlanks" dxfId="0" priority="1">
      <formula>LEN(TRIM(I26))&gt;0</formula>
    </cfRule>
  </conditionalFormatting>
  <conditionalFormatting sqref="C2:G15">
    <cfRule type="expression" dxfId="0" priority="2">
      <formula>AND($E2=TRUE,$F2=TRUE,$G2=TRUE)</formula>
    </cfRule>
  </conditionalFormatting>
  <conditionalFormatting sqref="B21:G35">
    <cfRule type="expression" dxfId="0" priority="3">
      <formula>AND($E21=TRUE, $F21=TRUE, $G21=TRUE)</formula>
    </cfRule>
  </conditionalFormatting>
  <conditionalFormatting sqref="B2:G16">
    <cfRule type="expression" dxfId="1" priority="4">
      <formula>AND($F2=TRUE,$G2=TRUE,$E2=FALSE)</formula>
    </cfRule>
  </conditionalFormatting>
  <conditionalFormatting sqref="B21:G37">
    <cfRule type="expression" dxfId="1" priority="5">
      <formula>AND($E21=FALSE,$F21=TRUE,$G21=TRUE)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5.25"/>
    <col customWidth="1" min="3" max="3" width="24.5"/>
    <col customWidth="1" min="4" max="4" width="6.0"/>
    <col customWidth="1" min="5" max="5" width="7.38"/>
    <col customWidth="1" min="6" max="6" width="7.88"/>
    <col customWidth="1" min="7" max="7" width="9.5"/>
    <col customWidth="1" min="9" max="9" width="17.5"/>
    <col customWidth="1" min="10" max="10" width="7.75"/>
    <col customWidth="1" min="11" max="11" width="10.13"/>
    <col customWidth="1" min="12" max="12" width="4.7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/>
      <c r="I1" s="4" t="s">
        <v>6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5" t="s">
        <v>7</v>
      </c>
      <c r="B2" s="6">
        <v>1.0</v>
      </c>
      <c r="C2" s="6" t="s">
        <v>91</v>
      </c>
      <c r="D2" s="7" t="s">
        <v>27</v>
      </c>
      <c r="E2" s="7" t="b">
        <v>1</v>
      </c>
      <c r="F2" s="7" t="b">
        <v>1</v>
      </c>
      <c r="G2" s="7" t="b">
        <v>1</v>
      </c>
      <c r="H2" s="3"/>
      <c r="I2" s="8" t="s">
        <v>8</v>
      </c>
      <c r="J2" s="9" t="s">
        <v>9</v>
      </c>
      <c r="K2" s="9" t="s">
        <v>10</v>
      </c>
      <c r="L2" s="9" t="s">
        <v>11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B3" s="6">
        <v>2.0</v>
      </c>
      <c r="C3" s="6" t="s">
        <v>44</v>
      </c>
      <c r="D3" s="7" t="s">
        <v>27</v>
      </c>
      <c r="E3" s="7" t="b">
        <v>1</v>
      </c>
      <c r="F3" s="7" t="b">
        <v>1</v>
      </c>
      <c r="G3" s="7" t="b">
        <v>1</v>
      </c>
      <c r="H3" s="3"/>
      <c r="I3" s="9" t="s">
        <v>12</v>
      </c>
      <c r="J3" s="10">
        <f>SUMPRODUCT(IFERROR(LEFT(D2:D16, SEARCH("x s", D2:D16)-1)+0, 0))</f>
        <v>4</v>
      </c>
      <c r="K3" s="10">
        <f>SUMPRODUCT(IFERROR(LEFT(D2:D16, SEARCH("x f", D2:D16)-1)+0, 0))</f>
        <v>0</v>
      </c>
      <c r="L3" s="11">
        <f t="shared" ref="L3:L4" si="1">J3+K3</f>
        <v>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B4" s="6">
        <v>3.0</v>
      </c>
      <c r="C4" s="6"/>
      <c r="D4" s="3"/>
      <c r="E4" s="7" t="b">
        <v>0</v>
      </c>
      <c r="F4" s="7" t="b">
        <v>0</v>
      </c>
      <c r="G4" s="7" t="b">
        <v>0</v>
      </c>
      <c r="H4" s="3"/>
      <c r="I4" s="9" t="s">
        <v>13</v>
      </c>
      <c r="J4" s="11">
        <f>J3 * 300</f>
        <v>1200</v>
      </c>
      <c r="K4" s="11">
        <f>K3*380</f>
        <v>0</v>
      </c>
      <c r="L4" s="11">
        <f t="shared" si="1"/>
        <v>1200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B5" s="6">
        <v>4.0</v>
      </c>
      <c r="C5" s="6"/>
      <c r="D5" s="3"/>
      <c r="E5" s="7" t="b">
        <v>0</v>
      </c>
      <c r="F5" s="7" t="b">
        <v>0</v>
      </c>
      <c r="G5" s="7" t="b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B6" s="6">
        <v>5.0</v>
      </c>
      <c r="C6" s="6"/>
      <c r="D6" s="3"/>
      <c r="E6" s="7" t="b">
        <v>0</v>
      </c>
      <c r="F6" s="7" t="b">
        <v>0</v>
      </c>
      <c r="G6" s="7" t="b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B7" s="6">
        <v>6.0</v>
      </c>
      <c r="C7" s="6"/>
      <c r="D7" s="3"/>
      <c r="E7" s="7" t="b">
        <v>0</v>
      </c>
      <c r="F7" s="7" t="b">
        <v>0</v>
      </c>
      <c r="G7" s="7" t="b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B8" s="6">
        <v>7.0</v>
      </c>
      <c r="C8" s="6"/>
      <c r="D8" s="3"/>
      <c r="E8" s="7" t="b">
        <v>0</v>
      </c>
      <c r="F8" s="7" t="b">
        <v>0</v>
      </c>
      <c r="G8" s="7" t="b">
        <v>0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B9" s="6">
        <v>8.0</v>
      </c>
      <c r="C9" s="6"/>
      <c r="D9" s="3"/>
      <c r="E9" s="7" t="b">
        <v>0</v>
      </c>
      <c r="F9" s="7" t="b">
        <v>0</v>
      </c>
      <c r="G9" s="7" t="b">
        <v>0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B10" s="6">
        <v>9.0</v>
      </c>
      <c r="C10" s="6"/>
      <c r="D10" s="3"/>
      <c r="E10" s="7" t="b">
        <v>0</v>
      </c>
      <c r="F10" s="7" t="b">
        <v>0</v>
      </c>
      <c r="G10" s="7" t="b">
        <v>0</v>
      </c>
      <c r="H10" s="7"/>
      <c r="I10" s="3"/>
      <c r="J10" s="3"/>
      <c r="K10" s="12" t="s">
        <v>14</v>
      </c>
      <c r="L10" s="13">
        <f>L3+L22</f>
        <v>13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B11" s="6">
        <v>10.0</v>
      </c>
      <c r="C11" s="6"/>
      <c r="D11" s="3"/>
      <c r="E11" s="7" t="b">
        <v>0</v>
      </c>
      <c r="F11" s="7" t="b">
        <v>0</v>
      </c>
      <c r="G11" s="7" t="b">
        <v>0</v>
      </c>
      <c r="H11" s="3"/>
      <c r="K11" s="7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B12" s="6">
        <v>11.0</v>
      </c>
      <c r="C12" s="6"/>
      <c r="D12" s="3"/>
      <c r="E12" s="7" t="b">
        <v>0</v>
      </c>
      <c r="F12" s="7" t="b">
        <v>0</v>
      </c>
      <c r="G12" s="7" t="b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B13" s="14">
        <v>12.0</v>
      </c>
      <c r="C13" s="14"/>
      <c r="D13" s="3"/>
      <c r="E13" s="7" t="b">
        <v>0</v>
      </c>
      <c r="F13" s="7" t="b">
        <v>0</v>
      </c>
      <c r="G13" s="7" t="b">
        <v>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B14" s="6">
        <v>13.0</v>
      </c>
      <c r="C14" s="6"/>
      <c r="D14" s="3"/>
      <c r="E14" s="7" t="b">
        <v>0</v>
      </c>
      <c r="F14" s="7" t="b">
        <v>0</v>
      </c>
      <c r="G14" s="7" t="b">
        <v>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B15" s="6">
        <v>14.0</v>
      </c>
      <c r="C15" s="6"/>
      <c r="D15" s="3"/>
      <c r="E15" s="7" t="b">
        <v>0</v>
      </c>
      <c r="F15" s="7" t="b">
        <v>0</v>
      </c>
      <c r="G15" s="7" t="b">
        <v>0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B16" s="6">
        <v>15.0</v>
      </c>
      <c r="C16" s="6"/>
      <c r="D16" s="3"/>
      <c r="E16" s="7" t="b">
        <v>0</v>
      </c>
      <c r="F16" s="7" t="b">
        <v>0</v>
      </c>
      <c r="G16" s="7" t="b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1"/>
      <c r="B17" s="15" t="s">
        <v>15</v>
      </c>
      <c r="E17" s="16">
        <f>L4+L23</f>
        <v>3900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H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B19" s="15" t="s">
        <v>16</v>
      </c>
      <c r="E19" s="17">
        <f>E17 *0.52/4</f>
        <v>507</v>
      </c>
      <c r="H19" s="3"/>
      <c r="I19" s="18"/>
      <c r="J19" s="18"/>
      <c r="K19" s="18"/>
      <c r="L19" s="18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B20" s="19" t="s">
        <v>0</v>
      </c>
      <c r="C20" s="2" t="s">
        <v>1</v>
      </c>
      <c r="D20" s="2" t="s">
        <v>2</v>
      </c>
      <c r="E20" s="2" t="s">
        <v>3</v>
      </c>
      <c r="F20" s="2" t="s">
        <v>4</v>
      </c>
      <c r="G20" s="2" t="s">
        <v>5</v>
      </c>
      <c r="H20" s="3"/>
      <c r="I20" s="20" t="s">
        <v>6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5" t="s">
        <v>17</v>
      </c>
      <c r="B21" s="6">
        <v>1.0</v>
      </c>
      <c r="C21" s="6" t="s">
        <v>47</v>
      </c>
      <c r="D21" s="7" t="s">
        <v>19</v>
      </c>
      <c r="E21" s="7" t="b">
        <v>0</v>
      </c>
      <c r="F21" s="7" t="b">
        <v>1</v>
      </c>
      <c r="G21" s="7" t="b">
        <v>1</v>
      </c>
      <c r="H21" s="3"/>
      <c r="I21" s="8" t="s">
        <v>8</v>
      </c>
      <c r="J21" s="22" t="s">
        <v>9</v>
      </c>
      <c r="K21" s="22" t="s">
        <v>10</v>
      </c>
      <c r="L21" s="22" t="s">
        <v>11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B22" s="6">
        <v>2.0</v>
      </c>
      <c r="C22" s="6" t="s">
        <v>41</v>
      </c>
      <c r="D22" s="7" t="s">
        <v>19</v>
      </c>
      <c r="E22" s="7" t="b">
        <v>1</v>
      </c>
      <c r="F22" s="7" t="b">
        <v>1</v>
      </c>
      <c r="G22" s="7" t="b">
        <v>1</v>
      </c>
      <c r="H22" s="3"/>
      <c r="I22" s="22" t="s">
        <v>12</v>
      </c>
      <c r="J22" s="13">
        <f>SUMPRODUCT(IFERROR(LEFT(D21:D35, SEARCH("x s", D21:D35)-1)+0, 0))</f>
        <v>9</v>
      </c>
      <c r="K22" s="13">
        <f>SUMPRODUCT(IFERROR(LEFT(D21:D35, SEARCH("x f", D21:D35)-1)+0, 0))</f>
        <v>0</v>
      </c>
      <c r="L22" s="13">
        <f t="shared" ref="L22:L23" si="2">J22+K22</f>
        <v>9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B23" s="6">
        <v>3.0</v>
      </c>
      <c r="C23" s="6" t="s">
        <v>92</v>
      </c>
      <c r="D23" s="7" t="s">
        <v>19</v>
      </c>
      <c r="E23" s="7" t="b">
        <v>1</v>
      </c>
      <c r="F23" s="7" t="b">
        <v>1</v>
      </c>
      <c r="G23" s="7" t="b">
        <v>1</v>
      </c>
      <c r="H23" s="3"/>
      <c r="I23" s="22" t="s">
        <v>13</v>
      </c>
      <c r="J23" s="13">
        <f>J22 * 300</f>
        <v>2700</v>
      </c>
      <c r="K23" s="13">
        <f>K22*380</f>
        <v>0</v>
      </c>
      <c r="L23" s="13">
        <f t="shared" si="2"/>
        <v>2700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B24" s="6">
        <v>4.0</v>
      </c>
      <c r="C24" s="6" t="s">
        <v>93</v>
      </c>
      <c r="D24" s="7" t="s">
        <v>27</v>
      </c>
      <c r="E24" s="7" t="b">
        <v>1</v>
      </c>
      <c r="F24" s="7" t="b">
        <v>1</v>
      </c>
      <c r="G24" s="7" t="b">
        <v>1</v>
      </c>
      <c r="H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B25" s="6">
        <v>5.0</v>
      </c>
      <c r="C25" s="6" t="s">
        <v>42</v>
      </c>
      <c r="D25" s="7" t="s">
        <v>19</v>
      </c>
      <c r="E25" s="7" t="b">
        <v>1</v>
      </c>
      <c r="F25" s="7" t="b">
        <v>1</v>
      </c>
      <c r="G25" s="7" t="b">
        <v>1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B26" s="6">
        <v>6.0</v>
      </c>
      <c r="C26" s="6" t="s">
        <v>94</v>
      </c>
      <c r="D26" s="7" t="s">
        <v>19</v>
      </c>
      <c r="E26" s="7" t="b">
        <v>1</v>
      </c>
      <c r="F26" s="7" t="b">
        <v>1</v>
      </c>
      <c r="G26" s="7" t="b">
        <v>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B27" s="6">
        <v>7.0</v>
      </c>
      <c r="C27" s="6" t="s">
        <v>95</v>
      </c>
      <c r="D27" s="7" t="s">
        <v>19</v>
      </c>
      <c r="E27" s="7" t="b">
        <v>1</v>
      </c>
      <c r="F27" s="7" t="b">
        <v>1</v>
      </c>
      <c r="G27" s="7" t="b">
        <v>1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B28" s="6">
        <v>8.0</v>
      </c>
      <c r="C28" s="6" t="s">
        <v>96</v>
      </c>
      <c r="D28" s="7" t="s">
        <v>55</v>
      </c>
      <c r="E28" s="7" t="b">
        <v>1</v>
      </c>
      <c r="F28" s="7" t="b">
        <v>1</v>
      </c>
      <c r="G28" s="7" t="b">
        <v>1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B29" s="6">
        <v>9.0</v>
      </c>
      <c r="C29" s="6"/>
      <c r="D29" s="3"/>
      <c r="E29" s="7" t="b">
        <v>0</v>
      </c>
      <c r="F29" s="7" t="b">
        <v>0</v>
      </c>
      <c r="G29" s="7" t="b">
        <v>0</v>
      </c>
      <c r="H29" s="7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B30" s="6">
        <v>10.0</v>
      </c>
      <c r="C30" s="6"/>
      <c r="D30" s="3"/>
      <c r="E30" s="7" t="b">
        <v>0</v>
      </c>
      <c r="F30" s="7" t="b">
        <v>0</v>
      </c>
      <c r="G30" s="7" t="b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B31" s="6">
        <v>11.0</v>
      </c>
      <c r="C31" s="6"/>
      <c r="D31" s="3"/>
      <c r="E31" s="7" t="b">
        <v>0</v>
      </c>
      <c r="F31" s="7" t="b">
        <v>0</v>
      </c>
      <c r="G31" s="7" t="b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B32" s="14">
        <v>12.0</v>
      </c>
      <c r="C32" s="14"/>
      <c r="D32" s="3"/>
      <c r="E32" s="7" t="b">
        <v>0</v>
      </c>
      <c r="F32" s="7" t="b">
        <v>0</v>
      </c>
      <c r="G32" s="7" t="b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B33" s="6">
        <v>13.0</v>
      </c>
      <c r="C33" s="6"/>
      <c r="D33" s="3"/>
      <c r="E33" s="7" t="b">
        <v>0</v>
      </c>
      <c r="F33" s="7" t="b">
        <v>0</v>
      </c>
      <c r="G33" s="7" t="b">
        <v>0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B34" s="6">
        <v>14.0</v>
      </c>
      <c r="C34" s="6"/>
      <c r="D34" s="3"/>
      <c r="E34" s="7" t="b">
        <v>0</v>
      </c>
      <c r="F34" s="7" t="b">
        <v>0</v>
      </c>
      <c r="G34" s="7" t="b">
        <v>0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B35" s="6">
        <v>15.0</v>
      </c>
      <c r="C35" s="6"/>
      <c r="D35" s="3"/>
      <c r="E35" s="7" t="b">
        <v>0</v>
      </c>
      <c r="F35" s="7" t="b">
        <v>0</v>
      </c>
      <c r="G35" s="7" t="b">
        <v>0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</sheetData>
  <mergeCells count="9">
    <mergeCell ref="A17:A20"/>
    <mergeCell ref="A21:A35"/>
    <mergeCell ref="I1:L1"/>
    <mergeCell ref="A2:A16"/>
    <mergeCell ref="B17:D18"/>
    <mergeCell ref="E17:G18"/>
    <mergeCell ref="B19:D19"/>
    <mergeCell ref="E19:G19"/>
    <mergeCell ref="I20:L20"/>
  </mergeCells>
  <conditionalFormatting sqref="I26">
    <cfRule type="notContainsBlanks" dxfId="0" priority="1">
      <formula>LEN(TRIM(I26))&gt;0</formula>
    </cfRule>
  </conditionalFormatting>
  <conditionalFormatting sqref="C2:G15">
    <cfRule type="expression" dxfId="0" priority="2">
      <formula>AND($E2=TRUE,$F2=TRUE,$G2=TRUE)</formula>
    </cfRule>
  </conditionalFormatting>
  <conditionalFormatting sqref="B21:G35">
    <cfRule type="expression" dxfId="0" priority="3">
      <formula>AND($E21=TRUE, $F21=TRUE, $G21=TRUE)</formula>
    </cfRule>
  </conditionalFormatting>
  <conditionalFormatting sqref="B2:G16">
    <cfRule type="expression" dxfId="1" priority="4">
      <formula>AND($F2=TRUE,$G2=TRUE,$E2=FALSE)</formula>
    </cfRule>
  </conditionalFormatting>
  <conditionalFormatting sqref="B21:G37">
    <cfRule type="expression" dxfId="1" priority="5">
      <formula>AND($E21=FALSE,$F21=TRUE,$G21=TRUE)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5.25"/>
    <col customWidth="1" min="3" max="3" width="24.5"/>
    <col customWidth="1" min="4" max="4" width="6.0"/>
    <col customWidth="1" min="5" max="5" width="7.38"/>
    <col customWidth="1" min="6" max="6" width="7.88"/>
    <col customWidth="1" min="7" max="7" width="9.5"/>
    <col customWidth="1" min="9" max="9" width="17.5"/>
    <col customWidth="1" min="10" max="10" width="7.75"/>
    <col customWidth="1" min="11" max="11" width="10.13"/>
    <col customWidth="1" min="12" max="12" width="4.7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/>
      <c r="I1" s="4" t="s">
        <v>6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5" t="s">
        <v>7</v>
      </c>
      <c r="B2" s="6">
        <v>1.0</v>
      </c>
      <c r="C2" s="6" t="s">
        <v>97</v>
      </c>
      <c r="D2" s="7" t="s">
        <v>19</v>
      </c>
      <c r="E2" s="7" t="b">
        <v>1</v>
      </c>
      <c r="F2" s="7" t="b">
        <v>1</v>
      </c>
      <c r="G2" s="7" t="b">
        <v>1</v>
      </c>
      <c r="H2" s="3"/>
      <c r="I2" s="8" t="s">
        <v>8</v>
      </c>
      <c r="J2" s="9" t="s">
        <v>9</v>
      </c>
      <c r="K2" s="9" t="s">
        <v>10</v>
      </c>
      <c r="L2" s="9" t="s">
        <v>11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B3" s="6">
        <v>2.0</v>
      </c>
      <c r="C3" s="6" t="s">
        <v>98</v>
      </c>
      <c r="D3" s="7" t="s">
        <v>19</v>
      </c>
      <c r="E3" s="7" t="b">
        <v>0</v>
      </c>
      <c r="F3" s="7" t="b">
        <v>1</v>
      </c>
      <c r="G3" s="7" t="b">
        <v>0</v>
      </c>
      <c r="H3" s="3"/>
      <c r="I3" s="9" t="s">
        <v>12</v>
      </c>
      <c r="J3" s="10">
        <f>SUMPRODUCT(IFERROR(LEFT(D2:D16, SEARCH("x s", D2:D16)-1)+0, 0))</f>
        <v>16</v>
      </c>
      <c r="K3" s="10">
        <f>SUMPRODUCT(IFERROR(LEFT(D2:D16, SEARCH("x f", D2:D16)-1)+0, 0))</f>
        <v>0</v>
      </c>
      <c r="L3" s="11">
        <f t="shared" ref="L3:L4" si="1">J3+K3</f>
        <v>16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B4" s="6">
        <v>3.0</v>
      </c>
      <c r="C4" s="6" t="s">
        <v>99</v>
      </c>
      <c r="D4" s="7" t="s">
        <v>19</v>
      </c>
      <c r="E4" s="7" t="b">
        <v>0</v>
      </c>
      <c r="F4" s="7" t="b">
        <v>1</v>
      </c>
      <c r="G4" s="7" t="b">
        <v>0</v>
      </c>
      <c r="H4" s="3"/>
      <c r="I4" s="9" t="s">
        <v>13</v>
      </c>
      <c r="J4" s="11">
        <f>J3 * 300</f>
        <v>4800</v>
      </c>
      <c r="K4" s="11">
        <f>K3*380</f>
        <v>0</v>
      </c>
      <c r="L4" s="11">
        <f t="shared" si="1"/>
        <v>4800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B5" s="6">
        <v>4.0</v>
      </c>
      <c r="C5" s="6" t="s">
        <v>100</v>
      </c>
      <c r="D5" s="7" t="s">
        <v>19</v>
      </c>
      <c r="E5" s="7" t="b">
        <v>1</v>
      </c>
      <c r="F5" s="7" t="b">
        <v>1</v>
      </c>
      <c r="G5" s="7" t="b">
        <v>1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B6" s="6">
        <v>5.0</v>
      </c>
      <c r="C6" s="6" t="s">
        <v>101</v>
      </c>
      <c r="D6" s="7" t="s">
        <v>19</v>
      </c>
      <c r="E6" s="7" t="b">
        <v>1</v>
      </c>
      <c r="F6" s="7" t="b">
        <v>1</v>
      </c>
      <c r="G6" s="7" t="b">
        <v>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B7" s="6">
        <v>6.0</v>
      </c>
      <c r="C7" s="6" t="s">
        <v>102</v>
      </c>
      <c r="D7" s="7" t="s">
        <v>19</v>
      </c>
      <c r="E7" s="7" t="b">
        <v>1</v>
      </c>
      <c r="F7" s="7" t="b">
        <v>1</v>
      </c>
      <c r="G7" s="7" t="b">
        <v>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B8" s="6">
        <v>7.0</v>
      </c>
      <c r="C8" s="6" t="s">
        <v>103</v>
      </c>
      <c r="D8" s="7" t="s">
        <v>19</v>
      </c>
      <c r="E8" s="7" t="b">
        <v>1</v>
      </c>
      <c r="F8" s="7" t="b">
        <v>1</v>
      </c>
      <c r="G8" s="7" t="b">
        <v>1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B9" s="6">
        <v>8.0</v>
      </c>
      <c r="C9" s="6" t="s">
        <v>104</v>
      </c>
      <c r="D9" s="7" t="s">
        <v>19</v>
      </c>
      <c r="E9" s="7" t="b">
        <v>1</v>
      </c>
      <c r="F9" s="7" t="b">
        <v>1</v>
      </c>
      <c r="G9" s="7" t="b">
        <v>1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B10" s="6">
        <v>9.0</v>
      </c>
      <c r="C10" s="6" t="s">
        <v>80</v>
      </c>
      <c r="D10" s="7" t="s">
        <v>19</v>
      </c>
      <c r="E10" s="7" t="b">
        <v>1</v>
      </c>
      <c r="F10" s="7" t="b">
        <v>1</v>
      </c>
      <c r="G10" s="7" t="b">
        <v>1</v>
      </c>
      <c r="H10" s="7" t="s">
        <v>105</v>
      </c>
      <c r="I10" s="3"/>
      <c r="J10" s="3"/>
      <c r="K10" s="12" t="s">
        <v>14</v>
      </c>
      <c r="L10" s="13">
        <f>L3+L22</f>
        <v>16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B11" s="6">
        <v>10.0</v>
      </c>
      <c r="C11" s="6" t="s">
        <v>72</v>
      </c>
      <c r="D11" s="7" t="s">
        <v>19</v>
      </c>
      <c r="E11" s="7" t="b">
        <v>1</v>
      </c>
      <c r="F11" s="7" t="b">
        <v>1</v>
      </c>
      <c r="G11" s="7" t="b">
        <v>1</v>
      </c>
      <c r="H11" s="3"/>
      <c r="K11" s="7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B12" s="6">
        <v>11.0</v>
      </c>
      <c r="C12" s="6" t="s">
        <v>106</v>
      </c>
      <c r="D12" s="7" t="s">
        <v>19</v>
      </c>
      <c r="E12" s="7" t="b">
        <v>1</v>
      </c>
      <c r="F12" s="7" t="b">
        <v>1</v>
      </c>
      <c r="G12" s="7" t="b">
        <v>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B13" s="14">
        <v>12.0</v>
      </c>
      <c r="C13" s="14" t="s">
        <v>107</v>
      </c>
      <c r="D13" s="7" t="s">
        <v>19</v>
      </c>
      <c r="E13" s="7" t="b">
        <v>1</v>
      </c>
      <c r="F13" s="7" t="b">
        <v>1</v>
      </c>
      <c r="G13" s="7" t="b">
        <v>1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B14" s="6">
        <v>13.0</v>
      </c>
      <c r="C14" s="6" t="s">
        <v>100</v>
      </c>
      <c r="D14" s="7" t="s">
        <v>27</v>
      </c>
      <c r="E14" s="7" t="b">
        <v>1</v>
      </c>
      <c r="F14" s="7" t="b">
        <v>1</v>
      </c>
      <c r="G14" s="7" t="b">
        <v>1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B15" s="6">
        <v>14.0</v>
      </c>
      <c r="C15" s="6" t="s">
        <v>108</v>
      </c>
      <c r="D15" s="7" t="s">
        <v>19</v>
      </c>
      <c r="E15" s="7" t="b">
        <v>1</v>
      </c>
      <c r="F15" s="7" t="b">
        <v>1</v>
      </c>
      <c r="G15" s="7" t="b">
        <v>1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B16" s="6">
        <v>15.0</v>
      </c>
      <c r="C16" s="6" t="s">
        <v>25</v>
      </c>
      <c r="D16" s="7" t="s">
        <v>19</v>
      </c>
      <c r="E16" s="7" t="b">
        <v>1</v>
      </c>
      <c r="F16" s="7" t="b">
        <v>1</v>
      </c>
      <c r="G16" s="7" t="b">
        <v>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1"/>
      <c r="B17" s="15" t="s">
        <v>15</v>
      </c>
      <c r="E17" s="16">
        <f>L4+L23</f>
        <v>4800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H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B19" s="15" t="s">
        <v>16</v>
      </c>
      <c r="E19" s="17">
        <f>E17 *0.52/4</f>
        <v>624</v>
      </c>
      <c r="H19" s="3"/>
      <c r="I19" s="18"/>
      <c r="J19" s="18"/>
      <c r="K19" s="18"/>
      <c r="L19" s="18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B20" s="19" t="s">
        <v>0</v>
      </c>
      <c r="C20" s="2" t="s">
        <v>1</v>
      </c>
      <c r="D20" s="2" t="s">
        <v>2</v>
      </c>
      <c r="E20" s="2" t="s">
        <v>3</v>
      </c>
      <c r="F20" s="2" t="s">
        <v>4</v>
      </c>
      <c r="G20" s="2" t="s">
        <v>5</v>
      </c>
      <c r="H20" s="3"/>
      <c r="I20" s="20" t="s">
        <v>6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5" t="s">
        <v>17</v>
      </c>
      <c r="B21" s="6">
        <v>1.0</v>
      </c>
      <c r="C21" s="21"/>
      <c r="D21" s="3"/>
      <c r="E21" s="7" t="b">
        <v>0</v>
      </c>
      <c r="F21" s="7" t="b">
        <v>0</v>
      </c>
      <c r="G21" s="7" t="b">
        <v>0</v>
      </c>
      <c r="H21" s="3"/>
      <c r="I21" s="8" t="s">
        <v>8</v>
      </c>
      <c r="J21" s="22" t="s">
        <v>9</v>
      </c>
      <c r="K21" s="22" t="s">
        <v>10</v>
      </c>
      <c r="L21" s="22" t="s">
        <v>11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B22" s="6">
        <v>2.0</v>
      </c>
      <c r="C22" s="6"/>
      <c r="D22" s="3"/>
      <c r="E22" s="7" t="b">
        <v>0</v>
      </c>
      <c r="F22" s="7" t="b">
        <v>0</v>
      </c>
      <c r="G22" s="7" t="b">
        <v>0</v>
      </c>
      <c r="H22" s="3"/>
      <c r="I22" s="22" t="s">
        <v>12</v>
      </c>
      <c r="J22" s="13">
        <f>SUMPRODUCT(IFERROR(LEFT(D21:D35, SEARCH("x s", D21:D35)-1)+0, 0))</f>
        <v>0</v>
      </c>
      <c r="K22" s="13">
        <f>SUMPRODUCT(IFERROR(LEFT(D21:D35, SEARCH("x f", D21:D35)-1)+0, 0))</f>
        <v>0</v>
      </c>
      <c r="L22" s="13">
        <f t="shared" ref="L22:L23" si="2">J22+K22</f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B23" s="6">
        <v>3.0</v>
      </c>
      <c r="C23" s="6"/>
      <c r="D23" s="3"/>
      <c r="E23" s="7" t="b">
        <v>0</v>
      </c>
      <c r="F23" s="7" t="b">
        <v>0</v>
      </c>
      <c r="G23" s="7" t="b">
        <v>0</v>
      </c>
      <c r="H23" s="3"/>
      <c r="I23" s="22" t="s">
        <v>13</v>
      </c>
      <c r="J23" s="13">
        <f>J22 * 300</f>
        <v>0</v>
      </c>
      <c r="K23" s="13">
        <f>K22*380</f>
        <v>0</v>
      </c>
      <c r="L23" s="13">
        <f t="shared" si="2"/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B24" s="6">
        <v>4.0</v>
      </c>
      <c r="C24" s="6"/>
      <c r="D24" s="3"/>
      <c r="E24" s="7" t="b">
        <v>0</v>
      </c>
      <c r="F24" s="7" t="b">
        <v>0</v>
      </c>
      <c r="G24" s="7" t="b">
        <v>0</v>
      </c>
      <c r="H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B25" s="6">
        <v>5.0</v>
      </c>
      <c r="C25" s="6"/>
      <c r="D25" s="3"/>
      <c r="E25" s="7" t="b">
        <v>0</v>
      </c>
      <c r="F25" s="7" t="b">
        <v>0</v>
      </c>
      <c r="G25" s="7" t="b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B26" s="6">
        <v>6.0</v>
      </c>
      <c r="C26" s="6"/>
      <c r="D26" s="3"/>
      <c r="E26" s="7" t="b">
        <v>0</v>
      </c>
      <c r="F26" s="7" t="b">
        <v>0</v>
      </c>
      <c r="G26" s="7" t="b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B27" s="6">
        <v>7.0</v>
      </c>
      <c r="C27" s="21"/>
      <c r="D27" s="3"/>
      <c r="E27" s="7" t="b">
        <v>0</v>
      </c>
      <c r="F27" s="7" t="b">
        <v>0</v>
      </c>
      <c r="G27" s="7" t="b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B28" s="6">
        <v>8.0</v>
      </c>
      <c r="C28" s="6"/>
      <c r="D28" s="3"/>
      <c r="E28" s="7" t="b">
        <v>0</v>
      </c>
      <c r="F28" s="7" t="b">
        <v>0</v>
      </c>
      <c r="G28" s="7" t="b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B29" s="6">
        <v>9.0</v>
      </c>
      <c r="C29" s="6"/>
      <c r="D29" s="3"/>
      <c r="E29" s="7" t="b">
        <v>0</v>
      </c>
      <c r="F29" s="7" t="b">
        <v>0</v>
      </c>
      <c r="G29" s="7" t="b">
        <v>0</v>
      </c>
      <c r="H29" s="7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B30" s="6">
        <v>10.0</v>
      </c>
      <c r="C30" s="6"/>
      <c r="D30" s="3"/>
      <c r="E30" s="7" t="b">
        <v>0</v>
      </c>
      <c r="F30" s="7" t="b">
        <v>0</v>
      </c>
      <c r="G30" s="7" t="b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B31" s="6">
        <v>11.0</v>
      </c>
      <c r="C31" s="6"/>
      <c r="D31" s="3"/>
      <c r="E31" s="7" t="b">
        <v>0</v>
      </c>
      <c r="F31" s="7" t="b">
        <v>0</v>
      </c>
      <c r="G31" s="7" t="b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B32" s="14">
        <v>12.0</v>
      </c>
      <c r="C32" s="14"/>
      <c r="D32" s="3"/>
      <c r="E32" s="7" t="b">
        <v>0</v>
      </c>
      <c r="F32" s="7" t="b">
        <v>0</v>
      </c>
      <c r="G32" s="7" t="b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B33" s="6">
        <v>13.0</v>
      </c>
      <c r="C33" s="6"/>
      <c r="D33" s="3"/>
      <c r="E33" s="7" t="b">
        <v>0</v>
      </c>
      <c r="F33" s="7" t="b">
        <v>0</v>
      </c>
      <c r="G33" s="7" t="b">
        <v>0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B34" s="6">
        <v>14.0</v>
      </c>
      <c r="C34" s="6"/>
      <c r="D34" s="3"/>
      <c r="E34" s="7" t="b">
        <v>0</v>
      </c>
      <c r="F34" s="7" t="b">
        <v>0</v>
      </c>
      <c r="G34" s="7" t="b">
        <v>0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B35" s="6">
        <v>15.0</v>
      </c>
      <c r="C35" s="6"/>
      <c r="D35" s="3"/>
      <c r="E35" s="7" t="b">
        <v>0</v>
      </c>
      <c r="F35" s="7" t="b">
        <v>0</v>
      </c>
      <c r="G35" s="7" t="b">
        <v>0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</sheetData>
  <mergeCells count="9">
    <mergeCell ref="A17:A20"/>
    <mergeCell ref="A21:A35"/>
    <mergeCell ref="I1:L1"/>
    <mergeCell ref="A2:A16"/>
    <mergeCell ref="B17:D18"/>
    <mergeCell ref="E17:G18"/>
    <mergeCell ref="B19:D19"/>
    <mergeCell ref="E19:G19"/>
    <mergeCell ref="I20:L20"/>
  </mergeCells>
  <conditionalFormatting sqref="I26">
    <cfRule type="notContainsBlanks" dxfId="0" priority="1">
      <formula>LEN(TRIM(I26))&gt;0</formula>
    </cfRule>
  </conditionalFormatting>
  <conditionalFormatting sqref="C2:G15">
    <cfRule type="expression" dxfId="0" priority="2">
      <formula>AND($E2=TRUE,$F2=TRUE,$G2=TRUE)</formula>
    </cfRule>
  </conditionalFormatting>
  <conditionalFormatting sqref="B21:G35">
    <cfRule type="expression" dxfId="0" priority="3">
      <formula>AND($E21=TRUE, $F21=TRUE, $G21=TRUE)</formula>
    </cfRule>
  </conditionalFormatting>
  <conditionalFormatting sqref="B2:G16">
    <cfRule type="expression" dxfId="1" priority="4">
      <formula>AND($F2=TRUE,$G2=TRUE,$E2=FALSE)</formula>
    </cfRule>
  </conditionalFormatting>
  <conditionalFormatting sqref="B21:G37">
    <cfRule type="expression" dxfId="1" priority="5">
      <formula>AND($E21=FALSE,$F21=TRUE,$G21=TRUE)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5.25"/>
    <col customWidth="1" min="3" max="3" width="24.5"/>
    <col customWidth="1" min="4" max="4" width="6.0"/>
    <col customWidth="1" min="5" max="5" width="7.38"/>
    <col customWidth="1" min="6" max="6" width="7.88"/>
    <col customWidth="1" min="7" max="7" width="9.5"/>
    <col customWidth="1" min="9" max="9" width="17.5"/>
    <col customWidth="1" min="10" max="10" width="7.75"/>
    <col customWidth="1" min="11" max="11" width="10.13"/>
    <col customWidth="1" min="12" max="12" width="4.7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/>
      <c r="I1" s="4" t="s">
        <v>6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5" t="s">
        <v>7</v>
      </c>
      <c r="B2" s="6">
        <v>1.0</v>
      </c>
      <c r="C2" s="6" t="s">
        <v>20</v>
      </c>
      <c r="D2" s="7" t="s">
        <v>19</v>
      </c>
      <c r="E2" s="7" t="b">
        <v>1</v>
      </c>
      <c r="F2" s="7" t="b">
        <v>1</v>
      </c>
      <c r="G2" s="7" t="b">
        <v>1</v>
      </c>
      <c r="H2" s="3"/>
      <c r="I2" s="8" t="s">
        <v>8</v>
      </c>
      <c r="J2" s="9" t="s">
        <v>9</v>
      </c>
      <c r="K2" s="9" t="s">
        <v>10</v>
      </c>
      <c r="L2" s="9" t="s">
        <v>11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B3" s="6">
        <v>2.0</v>
      </c>
      <c r="C3" s="6" t="s">
        <v>109</v>
      </c>
      <c r="D3" s="7" t="s">
        <v>27</v>
      </c>
      <c r="E3" s="7" t="b">
        <v>1</v>
      </c>
      <c r="F3" s="7" t="b">
        <v>1</v>
      </c>
      <c r="G3" s="7" t="b">
        <v>1</v>
      </c>
      <c r="H3" s="3"/>
      <c r="I3" s="9" t="s">
        <v>12</v>
      </c>
      <c r="J3" s="10">
        <f>SUMPRODUCT(IFERROR(LEFT(D2:D16, SEARCH("x s", D2:D16)-1)+0, 0))</f>
        <v>5</v>
      </c>
      <c r="K3" s="10">
        <f>SUMPRODUCT(IFERROR(LEFT(D2:D16, SEARCH("x f", D2:D16)-1)+0, 0))</f>
        <v>0</v>
      </c>
      <c r="L3" s="11">
        <f t="shared" ref="L3:L4" si="1">J3+K3</f>
        <v>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B4" s="6">
        <v>3.0</v>
      </c>
      <c r="C4" s="6" t="s">
        <v>110</v>
      </c>
      <c r="D4" s="7" t="s">
        <v>19</v>
      </c>
      <c r="E4" s="7" t="b">
        <v>1</v>
      </c>
      <c r="F4" s="7" t="b">
        <v>1</v>
      </c>
      <c r="G4" s="7" t="b">
        <v>1</v>
      </c>
      <c r="H4" s="3"/>
      <c r="I4" s="9" t="s">
        <v>13</v>
      </c>
      <c r="J4" s="11">
        <f>J3 * 300</f>
        <v>1500</v>
      </c>
      <c r="K4" s="11">
        <f>K3*380</f>
        <v>0</v>
      </c>
      <c r="L4" s="11">
        <f t="shared" si="1"/>
        <v>1500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B5" s="6">
        <v>4.0</v>
      </c>
      <c r="C5" s="6" t="s">
        <v>111</v>
      </c>
      <c r="D5" s="7" t="s">
        <v>19</v>
      </c>
      <c r="E5" s="7" t="b">
        <v>1</v>
      </c>
      <c r="F5" s="7" t="b">
        <v>1</v>
      </c>
      <c r="G5" s="7" t="b">
        <v>1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B6" s="6">
        <v>5.0</v>
      </c>
      <c r="C6" s="6"/>
      <c r="D6" s="3"/>
      <c r="E6" s="7" t="b">
        <v>0</v>
      </c>
      <c r="F6" s="7" t="b">
        <v>0</v>
      </c>
      <c r="G6" s="7" t="b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B7" s="6">
        <v>6.0</v>
      </c>
      <c r="C7" s="6"/>
      <c r="D7" s="3"/>
      <c r="E7" s="7" t="b">
        <v>0</v>
      </c>
      <c r="F7" s="7" t="b">
        <v>0</v>
      </c>
      <c r="G7" s="7" t="b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B8" s="6">
        <v>7.0</v>
      </c>
      <c r="C8" s="6"/>
      <c r="D8" s="3"/>
      <c r="E8" s="7" t="b">
        <v>0</v>
      </c>
      <c r="F8" s="7" t="b">
        <v>0</v>
      </c>
      <c r="G8" s="7" t="b">
        <v>0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B9" s="6">
        <v>8.0</v>
      </c>
      <c r="C9" s="6"/>
      <c r="D9" s="3"/>
      <c r="E9" s="7" t="b">
        <v>0</v>
      </c>
      <c r="F9" s="7" t="b">
        <v>0</v>
      </c>
      <c r="G9" s="7" t="b">
        <v>0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B10" s="6">
        <v>9.0</v>
      </c>
      <c r="C10" s="6"/>
      <c r="D10" s="3"/>
      <c r="E10" s="7" t="b">
        <v>0</v>
      </c>
      <c r="F10" s="7" t="b">
        <v>0</v>
      </c>
      <c r="G10" s="7" t="b">
        <v>0</v>
      </c>
      <c r="H10" s="3"/>
      <c r="I10" s="3"/>
      <c r="J10" s="3"/>
      <c r="K10" s="12" t="s">
        <v>14</v>
      </c>
      <c r="L10" s="13">
        <f>L3+L22</f>
        <v>5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B11" s="6">
        <v>10.0</v>
      </c>
      <c r="C11" s="6"/>
      <c r="D11" s="3"/>
      <c r="E11" s="7" t="b">
        <v>0</v>
      </c>
      <c r="F11" s="7" t="b">
        <v>0</v>
      </c>
      <c r="G11" s="7" t="b">
        <v>0</v>
      </c>
      <c r="H11" s="3"/>
      <c r="K11" s="7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B12" s="6">
        <v>11.0</v>
      </c>
      <c r="C12" s="6"/>
      <c r="D12" s="3"/>
      <c r="E12" s="7" t="b">
        <v>0</v>
      </c>
      <c r="F12" s="7" t="b">
        <v>0</v>
      </c>
      <c r="G12" s="7" t="b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B13" s="14">
        <v>12.0</v>
      </c>
      <c r="C13" s="14"/>
      <c r="D13" s="3"/>
      <c r="E13" s="7" t="b">
        <v>0</v>
      </c>
      <c r="F13" s="7" t="b">
        <v>0</v>
      </c>
      <c r="G13" s="7" t="b">
        <v>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B14" s="6">
        <v>13.0</v>
      </c>
      <c r="C14" s="6"/>
      <c r="D14" s="3"/>
      <c r="E14" s="7" t="b">
        <v>0</v>
      </c>
      <c r="F14" s="7" t="b">
        <v>0</v>
      </c>
      <c r="G14" s="7" t="b">
        <v>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B15" s="6">
        <v>14.0</v>
      </c>
      <c r="C15" s="6"/>
      <c r="D15" s="3"/>
      <c r="E15" s="7" t="b">
        <v>0</v>
      </c>
      <c r="F15" s="7" t="b">
        <v>0</v>
      </c>
      <c r="G15" s="7" t="b">
        <v>0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B16" s="6">
        <v>15.0</v>
      </c>
      <c r="C16" s="6"/>
      <c r="D16" s="3"/>
      <c r="E16" s="7" t="b">
        <v>0</v>
      </c>
      <c r="F16" s="7" t="b">
        <v>0</v>
      </c>
      <c r="G16" s="7" t="b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1"/>
      <c r="B17" s="15" t="s">
        <v>15</v>
      </c>
      <c r="E17" s="16">
        <f>L4+L23</f>
        <v>1500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H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B19" s="15" t="s">
        <v>16</v>
      </c>
      <c r="E19" s="17">
        <f>E17 *0.52/4</f>
        <v>195</v>
      </c>
      <c r="H19" s="3"/>
      <c r="I19" s="18"/>
      <c r="J19" s="18"/>
      <c r="K19" s="18"/>
      <c r="L19" s="18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B20" s="19" t="s">
        <v>0</v>
      </c>
      <c r="C20" s="2" t="s">
        <v>1</v>
      </c>
      <c r="D20" s="2" t="s">
        <v>2</v>
      </c>
      <c r="E20" s="2" t="s">
        <v>3</v>
      </c>
      <c r="F20" s="2" t="s">
        <v>4</v>
      </c>
      <c r="G20" s="2" t="s">
        <v>5</v>
      </c>
      <c r="H20" s="3"/>
      <c r="I20" s="20" t="s">
        <v>6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5" t="s">
        <v>17</v>
      </c>
      <c r="B21" s="6">
        <v>1.0</v>
      </c>
      <c r="C21" s="21"/>
      <c r="D21" s="3"/>
      <c r="E21" s="7" t="b">
        <v>0</v>
      </c>
      <c r="F21" s="7" t="b">
        <v>0</v>
      </c>
      <c r="G21" s="7" t="b">
        <v>0</v>
      </c>
      <c r="H21" s="3"/>
      <c r="I21" s="8" t="s">
        <v>8</v>
      </c>
      <c r="J21" s="22" t="s">
        <v>9</v>
      </c>
      <c r="K21" s="22" t="s">
        <v>10</v>
      </c>
      <c r="L21" s="22" t="s">
        <v>11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B22" s="6">
        <v>2.0</v>
      </c>
      <c r="C22" s="6"/>
      <c r="D22" s="3"/>
      <c r="E22" s="7" t="b">
        <v>0</v>
      </c>
      <c r="F22" s="7" t="b">
        <v>0</v>
      </c>
      <c r="G22" s="7" t="b">
        <v>0</v>
      </c>
      <c r="H22" s="3"/>
      <c r="I22" s="22" t="s">
        <v>12</v>
      </c>
      <c r="J22" s="13">
        <f>SUMPRODUCT(IFERROR(LEFT(D21:D35, SEARCH("x s", D21:D35)-1)+0, 0))</f>
        <v>0</v>
      </c>
      <c r="K22" s="13">
        <f>SUMPRODUCT(IFERROR(LEFT(D21:D35, SEARCH("x f", D21:D35)-1)+0, 0))</f>
        <v>0</v>
      </c>
      <c r="L22" s="13">
        <f t="shared" ref="L22:L23" si="2">J22+K22</f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B23" s="6">
        <v>3.0</v>
      </c>
      <c r="C23" s="6"/>
      <c r="D23" s="3"/>
      <c r="E23" s="7" t="b">
        <v>0</v>
      </c>
      <c r="F23" s="7" t="b">
        <v>0</v>
      </c>
      <c r="G23" s="7" t="b">
        <v>0</v>
      </c>
      <c r="H23" s="3"/>
      <c r="I23" s="22" t="s">
        <v>13</v>
      </c>
      <c r="J23" s="13">
        <f>J22 * 300</f>
        <v>0</v>
      </c>
      <c r="K23" s="13">
        <f>K22*380</f>
        <v>0</v>
      </c>
      <c r="L23" s="13">
        <f t="shared" si="2"/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B24" s="6">
        <v>4.0</v>
      </c>
      <c r="C24" s="6"/>
      <c r="D24" s="3"/>
      <c r="E24" s="7" t="b">
        <v>0</v>
      </c>
      <c r="F24" s="7" t="b">
        <v>0</v>
      </c>
      <c r="G24" s="7" t="b">
        <v>0</v>
      </c>
      <c r="H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B25" s="6">
        <v>5.0</v>
      </c>
      <c r="C25" s="6"/>
      <c r="D25" s="3"/>
      <c r="E25" s="7" t="b">
        <v>0</v>
      </c>
      <c r="F25" s="7" t="b">
        <v>0</v>
      </c>
      <c r="G25" s="7" t="b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B26" s="6">
        <v>6.0</v>
      </c>
      <c r="C26" s="6"/>
      <c r="D26" s="3"/>
      <c r="E26" s="7" t="b">
        <v>0</v>
      </c>
      <c r="F26" s="7" t="b">
        <v>0</v>
      </c>
      <c r="G26" s="7" t="b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B27" s="6">
        <v>7.0</v>
      </c>
      <c r="C27" s="21"/>
      <c r="D27" s="3"/>
      <c r="E27" s="7" t="b">
        <v>0</v>
      </c>
      <c r="F27" s="7" t="b">
        <v>0</v>
      </c>
      <c r="G27" s="7" t="b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B28" s="6">
        <v>8.0</v>
      </c>
      <c r="C28" s="6"/>
      <c r="D28" s="3"/>
      <c r="E28" s="7" t="b">
        <v>0</v>
      </c>
      <c r="F28" s="7" t="b">
        <v>0</v>
      </c>
      <c r="G28" s="7" t="b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B29" s="6">
        <v>9.0</v>
      </c>
      <c r="C29" s="6"/>
      <c r="D29" s="3"/>
      <c r="E29" s="7" t="b">
        <v>0</v>
      </c>
      <c r="F29" s="7" t="b">
        <v>0</v>
      </c>
      <c r="G29" s="7" t="b">
        <v>0</v>
      </c>
      <c r="H29" s="7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B30" s="6">
        <v>10.0</v>
      </c>
      <c r="C30" s="6"/>
      <c r="D30" s="3"/>
      <c r="E30" s="7" t="b">
        <v>0</v>
      </c>
      <c r="F30" s="7" t="b">
        <v>0</v>
      </c>
      <c r="G30" s="7" t="b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B31" s="6">
        <v>11.0</v>
      </c>
      <c r="C31" s="6"/>
      <c r="D31" s="3"/>
      <c r="E31" s="7" t="b">
        <v>0</v>
      </c>
      <c r="F31" s="7" t="b">
        <v>0</v>
      </c>
      <c r="G31" s="7" t="b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B32" s="14">
        <v>12.0</v>
      </c>
      <c r="C32" s="14"/>
      <c r="D32" s="3"/>
      <c r="E32" s="7" t="b">
        <v>0</v>
      </c>
      <c r="F32" s="7" t="b">
        <v>0</v>
      </c>
      <c r="G32" s="7" t="b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B33" s="6">
        <v>13.0</v>
      </c>
      <c r="C33" s="6"/>
      <c r="D33" s="3"/>
      <c r="E33" s="7" t="b">
        <v>0</v>
      </c>
      <c r="F33" s="7" t="b">
        <v>0</v>
      </c>
      <c r="G33" s="7" t="b">
        <v>0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B34" s="6">
        <v>14.0</v>
      </c>
      <c r="C34" s="6"/>
      <c r="D34" s="3"/>
      <c r="E34" s="7" t="b">
        <v>0</v>
      </c>
      <c r="F34" s="7" t="b">
        <v>0</v>
      </c>
      <c r="G34" s="7" t="b">
        <v>0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B35" s="6">
        <v>15.0</v>
      </c>
      <c r="C35" s="6"/>
      <c r="D35" s="3"/>
      <c r="E35" s="7" t="b">
        <v>0</v>
      </c>
      <c r="F35" s="7" t="b">
        <v>0</v>
      </c>
      <c r="G35" s="7" t="b">
        <v>0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</sheetData>
  <mergeCells count="9">
    <mergeCell ref="A17:A20"/>
    <mergeCell ref="A21:A35"/>
    <mergeCell ref="I1:L1"/>
    <mergeCell ref="A2:A16"/>
    <mergeCell ref="B17:D18"/>
    <mergeCell ref="E17:G18"/>
    <mergeCell ref="B19:D19"/>
    <mergeCell ref="E19:G19"/>
    <mergeCell ref="I20:L20"/>
  </mergeCells>
  <conditionalFormatting sqref="I26">
    <cfRule type="notContainsBlanks" dxfId="0" priority="1">
      <formula>LEN(TRIM(I26))&gt;0</formula>
    </cfRule>
  </conditionalFormatting>
  <conditionalFormatting sqref="C2:G15">
    <cfRule type="expression" dxfId="0" priority="2">
      <formula>AND($E2=TRUE,$F2=TRUE,$G2=TRUE)</formula>
    </cfRule>
  </conditionalFormatting>
  <conditionalFormatting sqref="B21:G35">
    <cfRule type="expression" dxfId="0" priority="3">
      <formula>AND($E21=TRUE, $F21=TRUE, $G21=TRUE)</formula>
    </cfRule>
  </conditionalFormatting>
  <conditionalFormatting sqref="B2:G16">
    <cfRule type="expression" dxfId="1" priority="4">
      <formula>AND($F2=TRUE,$G2=TRUE,$E2=FALSE)</formula>
    </cfRule>
  </conditionalFormatting>
  <conditionalFormatting sqref="B21:G37">
    <cfRule type="expression" dxfId="1" priority="5">
      <formula>AND($E21=FALSE,$F21=TRUE,$G21=TRUE)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5.25"/>
    <col customWidth="1" min="3" max="3" width="24.5"/>
    <col customWidth="1" min="4" max="4" width="6.0"/>
    <col customWidth="1" min="5" max="5" width="7.38"/>
    <col customWidth="1" min="6" max="6" width="7.88"/>
    <col customWidth="1" min="7" max="7" width="9.5"/>
    <col customWidth="1" min="9" max="9" width="17.5"/>
    <col customWidth="1" min="10" max="10" width="7.75"/>
    <col customWidth="1" min="11" max="11" width="10.13"/>
    <col customWidth="1" min="12" max="12" width="4.7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/>
      <c r="I1" s="4" t="s">
        <v>6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5" t="s">
        <v>7</v>
      </c>
      <c r="B2" s="6">
        <v>1.0</v>
      </c>
      <c r="C2" s="6" t="s">
        <v>26</v>
      </c>
      <c r="D2" s="7" t="s">
        <v>19</v>
      </c>
      <c r="E2" s="7" t="b">
        <v>1</v>
      </c>
      <c r="F2" s="7" t="b">
        <v>1</v>
      </c>
      <c r="G2" s="7" t="b">
        <v>1</v>
      </c>
      <c r="H2" s="3"/>
      <c r="I2" s="8" t="s">
        <v>8</v>
      </c>
      <c r="J2" s="9" t="s">
        <v>9</v>
      </c>
      <c r="K2" s="9" t="s">
        <v>10</v>
      </c>
      <c r="L2" s="9" t="s">
        <v>11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B3" s="6">
        <v>2.0</v>
      </c>
      <c r="C3" s="6" t="s">
        <v>112</v>
      </c>
      <c r="D3" s="7" t="s">
        <v>19</v>
      </c>
      <c r="E3" s="7" t="b">
        <v>1</v>
      </c>
      <c r="F3" s="7" t="b">
        <v>1</v>
      </c>
      <c r="G3" s="7" t="b">
        <v>1</v>
      </c>
      <c r="H3" s="3"/>
      <c r="I3" s="9" t="s">
        <v>12</v>
      </c>
      <c r="J3" s="10">
        <f>SUMPRODUCT(IFERROR(LEFT(D2:D16, SEARCH("x s", D2:D16)-1)+0, 0))</f>
        <v>19</v>
      </c>
      <c r="K3" s="10">
        <f>SUMPRODUCT(IFERROR(LEFT(D2:D16, SEARCH("x f", D2:D16)-1)+0, 0))</f>
        <v>0</v>
      </c>
      <c r="L3" s="11">
        <f t="shared" ref="L3:L4" si="1">J3+K3</f>
        <v>19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B4" s="6">
        <v>3.0</v>
      </c>
      <c r="C4" s="6" t="s">
        <v>106</v>
      </c>
      <c r="D4" s="7" t="s">
        <v>19</v>
      </c>
      <c r="E4" s="7" t="b">
        <v>1</v>
      </c>
      <c r="F4" s="7" t="b">
        <v>1</v>
      </c>
      <c r="G4" s="7" t="b">
        <v>1</v>
      </c>
      <c r="H4" s="3"/>
      <c r="I4" s="9" t="s">
        <v>13</v>
      </c>
      <c r="J4" s="11">
        <f>J3 * 300</f>
        <v>5700</v>
      </c>
      <c r="K4" s="11">
        <f>K3*380</f>
        <v>0</v>
      </c>
      <c r="L4" s="11">
        <f t="shared" si="1"/>
        <v>5700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B5" s="6">
        <v>4.0</v>
      </c>
      <c r="C5" s="6" t="s">
        <v>113</v>
      </c>
      <c r="D5" s="7" t="s">
        <v>19</v>
      </c>
      <c r="E5" s="7" t="b">
        <v>1</v>
      </c>
      <c r="F5" s="7" t="b">
        <v>1</v>
      </c>
      <c r="G5" s="7" t="b">
        <v>1</v>
      </c>
      <c r="H5" s="7" t="s">
        <v>105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B6" s="6">
        <v>5.0</v>
      </c>
      <c r="C6" s="6" t="s">
        <v>114</v>
      </c>
      <c r="D6" s="7" t="s">
        <v>19</v>
      </c>
      <c r="E6" s="7" t="b">
        <v>1</v>
      </c>
      <c r="F6" s="7" t="b">
        <v>1</v>
      </c>
      <c r="G6" s="7" t="b">
        <v>1</v>
      </c>
      <c r="H6" s="7" t="s">
        <v>115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B7" s="6">
        <v>6.0</v>
      </c>
      <c r="C7" s="6" t="s">
        <v>116</v>
      </c>
      <c r="D7" s="7" t="s">
        <v>19</v>
      </c>
      <c r="E7" s="7" t="b">
        <v>1</v>
      </c>
      <c r="F7" s="7" t="b">
        <v>1</v>
      </c>
      <c r="G7" s="7" t="b">
        <v>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B8" s="6">
        <v>7.0</v>
      </c>
      <c r="C8" s="6" t="s">
        <v>117</v>
      </c>
      <c r="D8" s="7" t="s">
        <v>27</v>
      </c>
      <c r="E8" s="7" t="b">
        <v>1</v>
      </c>
      <c r="F8" s="7" t="b">
        <v>1</v>
      </c>
      <c r="G8" s="7" t="b">
        <v>1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B9" s="6">
        <v>8.0</v>
      </c>
      <c r="C9" s="6" t="s">
        <v>118</v>
      </c>
      <c r="D9" s="7" t="s">
        <v>19</v>
      </c>
      <c r="E9" s="7" t="b">
        <v>1</v>
      </c>
      <c r="F9" s="7" t="b">
        <v>1</v>
      </c>
      <c r="G9" s="7" t="b">
        <v>1</v>
      </c>
      <c r="H9" s="7" t="s">
        <v>119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B10" s="6">
        <v>9.0</v>
      </c>
      <c r="C10" s="6" t="s">
        <v>75</v>
      </c>
      <c r="D10" s="7" t="s">
        <v>19</v>
      </c>
      <c r="E10" s="7" t="b">
        <v>1</v>
      </c>
      <c r="F10" s="7" t="b">
        <v>1</v>
      </c>
      <c r="G10" s="7" t="b">
        <v>1</v>
      </c>
      <c r="H10" s="7"/>
      <c r="I10" s="3"/>
      <c r="J10" s="3"/>
      <c r="K10" s="12" t="s">
        <v>14</v>
      </c>
      <c r="L10" s="13">
        <f>L3+L22</f>
        <v>34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B11" s="6">
        <v>10.0</v>
      </c>
      <c r="C11" s="6" t="s">
        <v>25</v>
      </c>
      <c r="D11" s="7" t="s">
        <v>27</v>
      </c>
      <c r="E11" s="7" t="b">
        <v>1</v>
      </c>
      <c r="F11" s="7" t="b">
        <v>1</v>
      </c>
      <c r="G11" s="7" t="b">
        <v>1</v>
      </c>
      <c r="H11" s="3"/>
      <c r="K11" s="7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B12" s="6">
        <v>11.0</v>
      </c>
      <c r="C12" s="6" t="s">
        <v>77</v>
      </c>
      <c r="D12" s="7" t="s">
        <v>19</v>
      </c>
      <c r="E12" s="7" t="b">
        <v>1</v>
      </c>
      <c r="F12" s="7" t="b">
        <v>1</v>
      </c>
      <c r="G12" s="7" t="b">
        <v>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B13" s="14">
        <v>12.0</v>
      </c>
      <c r="C13" s="14" t="s">
        <v>24</v>
      </c>
      <c r="D13" s="7" t="s">
        <v>19</v>
      </c>
      <c r="E13" s="7" t="b">
        <v>1</v>
      </c>
      <c r="F13" s="7" t="b">
        <v>1</v>
      </c>
      <c r="G13" s="7" t="b">
        <v>1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B14" s="6">
        <v>13.0</v>
      </c>
      <c r="C14" s="6" t="s">
        <v>120</v>
      </c>
      <c r="D14" s="7" t="s">
        <v>19</v>
      </c>
      <c r="E14" s="7" t="b">
        <v>1</v>
      </c>
      <c r="F14" s="7" t="b">
        <v>1</v>
      </c>
      <c r="G14" s="7" t="b">
        <v>1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B15" s="6">
        <v>14.0</v>
      </c>
      <c r="C15" s="6" t="s">
        <v>121</v>
      </c>
      <c r="D15" s="7" t="s">
        <v>19</v>
      </c>
      <c r="E15" s="7" t="b">
        <v>1</v>
      </c>
      <c r="F15" s="7" t="b">
        <v>1</v>
      </c>
      <c r="G15" s="7" t="b">
        <v>1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B16" s="6">
        <v>15.0</v>
      </c>
      <c r="C16" s="6" t="s">
        <v>122</v>
      </c>
      <c r="D16" s="7" t="s">
        <v>43</v>
      </c>
      <c r="E16" s="7" t="b">
        <v>1</v>
      </c>
      <c r="F16" s="7" t="b">
        <v>1</v>
      </c>
      <c r="G16" s="7" t="b">
        <v>1</v>
      </c>
      <c r="H16" s="7" t="s">
        <v>123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1"/>
      <c r="B17" s="15" t="s">
        <v>15</v>
      </c>
      <c r="E17" s="16">
        <f>L4+L23</f>
        <v>10200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H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B19" s="15" t="s">
        <v>16</v>
      </c>
      <c r="E19" s="17">
        <f>E17 *0.52/4</f>
        <v>1326</v>
      </c>
      <c r="H19" s="3"/>
      <c r="I19" s="18"/>
      <c r="J19" s="18"/>
      <c r="K19" s="18"/>
      <c r="L19" s="18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B20" s="19" t="s">
        <v>0</v>
      </c>
      <c r="C20" s="2" t="s">
        <v>1</v>
      </c>
      <c r="D20" s="2" t="s">
        <v>2</v>
      </c>
      <c r="E20" s="2" t="s">
        <v>3</v>
      </c>
      <c r="F20" s="2" t="s">
        <v>4</v>
      </c>
      <c r="G20" s="2" t="s">
        <v>5</v>
      </c>
      <c r="H20" s="3"/>
      <c r="I20" s="20" t="s">
        <v>6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5" t="s">
        <v>17</v>
      </c>
      <c r="B21" s="6">
        <v>1.0</v>
      </c>
      <c r="C21" s="6" t="s">
        <v>124</v>
      </c>
      <c r="D21" s="7" t="s">
        <v>27</v>
      </c>
      <c r="E21" s="7" t="b">
        <v>1</v>
      </c>
      <c r="F21" s="7" t="b">
        <v>1</v>
      </c>
      <c r="G21" s="7" t="b">
        <v>1</v>
      </c>
      <c r="H21" s="3"/>
      <c r="I21" s="8" t="s">
        <v>8</v>
      </c>
      <c r="J21" s="22" t="s">
        <v>9</v>
      </c>
      <c r="K21" s="22" t="s">
        <v>10</v>
      </c>
      <c r="L21" s="22" t="s">
        <v>11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B22" s="6">
        <v>2.0</v>
      </c>
      <c r="C22" s="6" t="s">
        <v>125</v>
      </c>
      <c r="D22" s="7" t="s">
        <v>19</v>
      </c>
      <c r="E22" s="7" t="b">
        <v>1</v>
      </c>
      <c r="F22" s="7" t="b">
        <v>1</v>
      </c>
      <c r="G22" s="7" t="b">
        <v>1</v>
      </c>
      <c r="H22" s="3"/>
      <c r="I22" s="22" t="s">
        <v>12</v>
      </c>
      <c r="J22" s="13">
        <f>SUMPRODUCT(IFERROR(LEFT(D21:D35, SEARCH("x s", D21:D35)-1)+0, 0))</f>
        <v>15</v>
      </c>
      <c r="K22" s="13">
        <f>SUMPRODUCT(IFERROR(LEFT(D21:D35, SEARCH("x f", D21:D35)-1)+0, 0))</f>
        <v>0</v>
      </c>
      <c r="L22" s="13">
        <f t="shared" ref="L22:L23" si="2">J22+K22</f>
        <v>15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B23" s="6">
        <v>3.0</v>
      </c>
      <c r="C23" s="6" t="s">
        <v>28</v>
      </c>
      <c r="D23" s="7" t="s">
        <v>27</v>
      </c>
      <c r="E23" s="7" t="b">
        <v>1</v>
      </c>
      <c r="F23" s="7" t="b">
        <v>1</v>
      </c>
      <c r="G23" s="7" t="b">
        <v>1</v>
      </c>
      <c r="H23" s="7" t="s">
        <v>126</v>
      </c>
      <c r="I23" s="22" t="s">
        <v>13</v>
      </c>
      <c r="J23" s="13">
        <f>J22 * 300</f>
        <v>4500</v>
      </c>
      <c r="K23" s="13">
        <f>K22*380</f>
        <v>0</v>
      </c>
      <c r="L23" s="13">
        <f t="shared" si="2"/>
        <v>4500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B24" s="6">
        <v>4.0</v>
      </c>
      <c r="C24" s="6" t="s">
        <v>81</v>
      </c>
      <c r="D24" s="7" t="s">
        <v>27</v>
      </c>
      <c r="E24" s="7" t="b">
        <v>1</v>
      </c>
      <c r="F24" s="7" t="b">
        <v>1</v>
      </c>
      <c r="G24" s="7" t="b">
        <v>1</v>
      </c>
      <c r="H24" s="7" t="s">
        <v>126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B25" s="6">
        <v>5.0</v>
      </c>
      <c r="C25" s="6" t="s">
        <v>127</v>
      </c>
      <c r="D25" s="7" t="s">
        <v>27</v>
      </c>
      <c r="E25" s="7" t="b">
        <v>1</v>
      </c>
      <c r="F25" s="7" t="b">
        <v>1</v>
      </c>
      <c r="G25" s="7" t="b">
        <v>1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B26" s="6">
        <v>6.0</v>
      </c>
      <c r="C26" s="6" t="s">
        <v>69</v>
      </c>
      <c r="D26" s="7" t="s">
        <v>27</v>
      </c>
      <c r="E26" s="7" t="b">
        <v>1</v>
      </c>
      <c r="F26" s="7" t="b">
        <v>1</v>
      </c>
      <c r="G26" s="7" t="b">
        <v>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B27" s="6">
        <v>7.0</v>
      </c>
      <c r="C27" s="6" t="s">
        <v>128</v>
      </c>
      <c r="D27" s="7" t="s">
        <v>19</v>
      </c>
      <c r="E27" s="7" t="b">
        <v>1</v>
      </c>
      <c r="F27" s="7" t="b">
        <v>1</v>
      </c>
      <c r="G27" s="7" t="b">
        <v>1</v>
      </c>
      <c r="H27" s="7" t="s">
        <v>126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B28" s="6">
        <v>8.0</v>
      </c>
      <c r="C28" s="6" t="s">
        <v>129</v>
      </c>
      <c r="D28" s="7" t="s">
        <v>27</v>
      </c>
      <c r="E28" s="7" t="b">
        <v>1</v>
      </c>
      <c r="F28" s="7" t="b">
        <v>1</v>
      </c>
      <c r="G28" s="7" t="b">
        <v>1</v>
      </c>
      <c r="H28" s="7" t="s">
        <v>130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B29" s="6">
        <v>9.0</v>
      </c>
      <c r="C29" s="6" t="s">
        <v>22</v>
      </c>
      <c r="D29" s="7" t="s">
        <v>19</v>
      </c>
      <c r="E29" s="7" t="b">
        <v>1</v>
      </c>
      <c r="F29" s="7" t="b">
        <v>1</v>
      </c>
      <c r="G29" s="7" t="b">
        <v>1</v>
      </c>
      <c r="H29" s="7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B30" s="6">
        <v>10.0</v>
      </c>
      <c r="C30" s="6"/>
      <c r="D30" s="3"/>
      <c r="E30" s="7" t="b">
        <v>0</v>
      </c>
      <c r="F30" s="7" t="b">
        <v>0</v>
      </c>
      <c r="G30" s="7" t="b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B31" s="6">
        <v>11.0</v>
      </c>
      <c r="C31" s="6"/>
      <c r="D31" s="3"/>
      <c r="E31" s="7" t="b">
        <v>0</v>
      </c>
      <c r="F31" s="7" t="b">
        <v>0</v>
      </c>
      <c r="G31" s="7" t="b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B32" s="14">
        <v>12.0</v>
      </c>
      <c r="C32" s="14"/>
      <c r="D32" s="3"/>
      <c r="E32" s="7" t="b">
        <v>0</v>
      </c>
      <c r="F32" s="7" t="b">
        <v>0</v>
      </c>
      <c r="G32" s="7" t="b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B33" s="6">
        <v>13.0</v>
      </c>
      <c r="C33" s="6"/>
      <c r="D33" s="3"/>
      <c r="E33" s="7" t="b">
        <v>0</v>
      </c>
      <c r="F33" s="7" t="b">
        <v>0</v>
      </c>
      <c r="G33" s="7" t="b">
        <v>0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B34" s="6">
        <v>14.0</v>
      </c>
      <c r="C34" s="6"/>
      <c r="D34" s="3"/>
      <c r="E34" s="7" t="b">
        <v>0</v>
      </c>
      <c r="F34" s="7" t="b">
        <v>0</v>
      </c>
      <c r="G34" s="7" t="b">
        <v>0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B35" s="6">
        <v>15.0</v>
      </c>
      <c r="C35" s="6"/>
      <c r="D35" s="3"/>
      <c r="E35" s="7" t="b">
        <v>0</v>
      </c>
      <c r="F35" s="7" t="b">
        <v>0</v>
      </c>
      <c r="G35" s="7" t="b">
        <v>0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</sheetData>
  <mergeCells count="9">
    <mergeCell ref="A17:A20"/>
    <mergeCell ref="A21:A35"/>
    <mergeCell ref="I1:L1"/>
    <mergeCell ref="A2:A16"/>
    <mergeCell ref="B17:D18"/>
    <mergeCell ref="E17:G18"/>
    <mergeCell ref="B19:D19"/>
    <mergeCell ref="E19:G19"/>
    <mergeCell ref="I20:L20"/>
  </mergeCells>
  <conditionalFormatting sqref="I26">
    <cfRule type="notContainsBlanks" dxfId="0" priority="1">
      <formula>LEN(TRIM(I26))&gt;0</formula>
    </cfRule>
  </conditionalFormatting>
  <conditionalFormatting sqref="C2:G15">
    <cfRule type="expression" dxfId="0" priority="2">
      <formula>AND($E2=TRUE,$F2=TRUE,$G2=TRUE)</formula>
    </cfRule>
  </conditionalFormatting>
  <conditionalFormatting sqref="B21:G35">
    <cfRule type="expression" dxfId="0" priority="3">
      <formula>AND($E21=TRUE, $F21=TRUE, $G21=TRUE)</formula>
    </cfRule>
  </conditionalFormatting>
  <conditionalFormatting sqref="B2:G16">
    <cfRule type="expression" dxfId="1" priority="4">
      <formula>AND($F2=TRUE,$G2=TRUE,$E2=FALSE)</formula>
    </cfRule>
  </conditionalFormatting>
  <conditionalFormatting sqref="B21:G37">
    <cfRule type="expression" dxfId="1" priority="5">
      <formula>AND($E21=FALSE,$F21=TRUE,$G21=TRUE)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5.25"/>
    <col customWidth="1" min="3" max="3" width="24.5"/>
    <col customWidth="1" min="4" max="4" width="6.0"/>
    <col customWidth="1" min="5" max="5" width="7.38"/>
    <col customWidth="1" min="6" max="6" width="7.88"/>
    <col customWidth="1" min="7" max="7" width="9.5"/>
    <col customWidth="1" min="9" max="9" width="17.5"/>
    <col customWidth="1" min="10" max="10" width="7.75"/>
    <col customWidth="1" min="11" max="11" width="10.13"/>
    <col customWidth="1" min="12" max="12" width="4.7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/>
      <c r="I1" s="4" t="s">
        <v>6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5" t="s">
        <v>7</v>
      </c>
      <c r="B2" s="6">
        <v>1.0</v>
      </c>
      <c r="C2" s="6" t="s">
        <v>74</v>
      </c>
      <c r="D2" s="7" t="s">
        <v>27</v>
      </c>
      <c r="E2" s="7" t="b">
        <v>1</v>
      </c>
      <c r="F2" s="7" t="b">
        <v>1</v>
      </c>
      <c r="G2" s="7" t="b">
        <v>1</v>
      </c>
      <c r="H2" s="3"/>
      <c r="I2" s="8" t="s">
        <v>8</v>
      </c>
      <c r="J2" s="9" t="s">
        <v>9</v>
      </c>
      <c r="K2" s="9" t="s">
        <v>10</v>
      </c>
      <c r="L2" s="9" t="s">
        <v>11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B3" s="6">
        <v>2.0</v>
      </c>
      <c r="C3" s="6" t="s">
        <v>116</v>
      </c>
      <c r="D3" s="7" t="s">
        <v>19</v>
      </c>
      <c r="E3" s="7" t="b">
        <v>1</v>
      </c>
      <c r="F3" s="7" t="b">
        <v>1</v>
      </c>
      <c r="G3" s="7" t="b">
        <v>1</v>
      </c>
      <c r="H3" s="3"/>
      <c r="I3" s="9" t="s">
        <v>12</v>
      </c>
      <c r="J3" s="10">
        <f>SUMPRODUCT(IFERROR(LEFT(D2:D16, SEARCH("x s", D2:D16)-1)+0, 0))</f>
        <v>18</v>
      </c>
      <c r="K3" s="10">
        <f>SUMPRODUCT(IFERROR(LEFT(D2:D16, SEARCH("x f", D2:D16)-1)+0, 0))</f>
        <v>0</v>
      </c>
      <c r="L3" s="11">
        <f t="shared" ref="L3:L4" si="1">J3+K3</f>
        <v>18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B4" s="6">
        <v>3.0</v>
      </c>
      <c r="C4" s="6" t="s">
        <v>131</v>
      </c>
      <c r="D4" s="7" t="s">
        <v>19</v>
      </c>
      <c r="E4" s="7" t="b">
        <v>1</v>
      </c>
      <c r="F4" s="7" t="b">
        <v>1</v>
      </c>
      <c r="G4" s="7" t="b">
        <v>1</v>
      </c>
      <c r="H4" s="3"/>
      <c r="I4" s="9" t="s">
        <v>13</v>
      </c>
      <c r="J4" s="11">
        <f>J3 * 300</f>
        <v>5400</v>
      </c>
      <c r="K4" s="11">
        <f>K3*380</f>
        <v>0</v>
      </c>
      <c r="L4" s="11">
        <f t="shared" si="1"/>
        <v>5400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B5" s="6">
        <v>4.0</v>
      </c>
      <c r="C5" s="6" t="s">
        <v>59</v>
      </c>
      <c r="D5" s="7" t="s">
        <v>19</v>
      </c>
      <c r="E5" s="7" t="b">
        <v>1</v>
      </c>
      <c r="F5" s="7" t="b">
        <v>1</v>
      </c>
      <c r="G5" s="7" t="b">
        <v>1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B6" s="6">
        <v>5.0</v>
      </c>
      <c r="C6" s="6" t="s">
        <v>132</v>
      </c>
      <c r="D6" s="7" t="s">
        <v>27</v>
      </c>
      <c r="E6" s="7" t="b">
        <v>1</v>
      </c>
      <c r="F6" s="7" t="b">
        <v>1</v>
      </c>
      <c r="G6" s="7" t="b">
        <v>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B7" s="6">
        <v>6.0</v>
      </c>
      <c r="C7" s="6" t="s">
        <v>25</v>
      </c>
      <c r="D7" s="7" t="s">
        <v>27</v>
      </c>
      <c r="E7" s="7" t="b">
        <v>1</v>
      </c>
      <c r="F7" s="7" t="b">
        <v>1</v>
      </c>
      <c r="G7" s="7" t="b">
        <v>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B8" s="6">
        <v>7.0</v>
      </c>
      <c r="C8" s="6"/>
      <c r="D8" s="7"/>
      <c r="E8" s="7" t="b">
        <v>0</v>
      </c>
      <c r="F8" s="7" t="b">
        <v>0</v>
      </c>
      <c r="G8" s="7" t="b">
        <v>0</v>
      </c>
      <c r="H8" s="7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B9" s="6">
        <v>8.0</v>
      </c>
      <c r="C9" s="6" t="s">
        <v>75</v>
      </c>
      <c r="D9" s="7" t="s">
        <v>19</v>
      </c>
      <c r="E9" s="7" t="b">
        <v>1</v>
      </c>
      <c r="F9" s="7" t="b">
        <v>1</v>
      </c>
      <c r="G9" s="7" t="b">
        <v>1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B10" s="6">
        <v>9.0</v>
      </c>
      <c r="C10" s="6" t="s">
        <v>83</v>
      </c>
      <c r="D10" s="7" t="s">
        <v>19</v>
      </c>
      <c r="E10" s="7" t="b">
        <v>1</v>
      </c>
      <c r="F10" s="7" t="b">
        <v>1</v>
      </c>
      <c r="G10" s="7" t="b">
        <v>1</v>
      </c>
      <c r="H10" s="7"/>
      <c r="I10" s="3"/>
      <c r="J10" s="3"/>
      <c r="K10" s="12" t="s">
        <v>14</v>
      </c>
      <c r="L10" s="13">
        <f>L3+L22</f>
        <v>18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B11" s="6">
        <v>10.0</v>
      </c>
      <c r="C11" s="6" t="s">
        <v>133</v>
      </c>
      <c r="D11" s="7" t="s">
        <v>19</v>
      </c>
      <c r="E11" s="7" t="b">
        <v>1</v>
      </c>
      <c r="F11" s="7" t="b">
        <v>1</v>
      </c>
      <c r="G11" s="7" t="b">
        <v>1</v>
      </c>
      <c r="H11" s="3"/>
      <c r="K11" s="7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B12" s="6">
        <v>11.0</v>
      </c>
      <c r="C12" s="6" t="s">
        <v>134</v>
      </c>
      <c r="D12" s="7" t="s">
        <v>19</v>
      </c>
      <c r="E12" s="7" t="b">
        <v>1</v>
      </c>
      <c r="F12" s="7" t="b">
        <v>1</v>
      </c>
      <c r="G12" s="7" t="b">
        <v>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B13" s="14">
        <v>12.0</v>
      </c>
      <c r="C13" s="14" t="s">
        <v>135</v>
      </c>
      <c r="D13" s="7" t="s">
        <v>27</v>
      </c>
      <c r="E13" s="7" t="b">
        <v>1</v>
      </c>
      <c r="F13" s="7" t="b">
        <v>1</v>
      </c>
      <c r="G13" s="7" t="b">
        <v>1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B14" s="6">
        <v>13.0</v>
      </c>
      <c r="C14" s="6" t="s">
        <v>136</v>
      </c>
      <c r="D14" s="7" t="s">
        <v>19</v>
      </c>
      <c r="E14" s="7" t="b">
        <v>1</v>
      </c>
      <c r="F14" s="7" t="b">
        <v>1</v>
      </c>
      <c r="G14" s="7" t="b">
        <v>1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B15" s="6">
        <v>14.0</v>
      </c>
      <c r="C15" s="6" t="s">
        <v>137</v>
      </c>
      <c r="D15" s="7" t="s">
        <v>19</v>
      </c>
      <c r="E15" s="7" t="b">
        <v>1</v>
      </c>
      <c r="F15" s="7" t="b">
        <v>1</v>
      </c>
      <c r="G15" s="7" t="b">
        <v>1</v>
      </c>
      <c r="H15" s="7" t="s">
        <v>138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B16" s="6">
        <v>15.0</v>
      </c>
      <c r="C16" s="6" t="s">
        <v>88</v>
      </c>
      <c r="D16" s="7" t="s">
        <v>19</v>
      </c>
      <c r="E16" s="7" t="b">
        <v>1</v>
      </c>
      <c r="F16" s="7" t="b">
        <v>1</v>
      </c>
      <c r="G16" s="7" t="b">
        <v>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1"/>
      <c r="B17" s="15" t="s">
        <v>15</v>
      </c>
      <c r="E17" s="16">
        <f>L4+L23</f>
        <v>5400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H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B19" s="15" t="s">
        <v>16</v>
      </c>
      <c r="E19" s="17">
        <f>E17 *0.52/4</f>
        <v>702</v>
      </c>
      <c r="H19" s="3"/>
      <c r="I19" s="18"/>
      <c r="J19" s="18"/>
      <c r="K19" s="18"/>
      <c r="L19" s="18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B20" s="19" t="s">
        <v>0</v>
      </c>
      <c r="C20" s="2" t="s">
        <v>1</v>
      </c>
      <c r="D20" s="2" t="s">
        <v>2</v>
      </c>
      <c r="E20" s="2" t="s">
        <v>3</v>
      </c>
      <c r="F20" s="2" t="s">
        <v>4</v>
      </c>
      <c r="G20" s="2" t="s">
        <v>5</v>
      </c>
      <c r="H20" s="3"/>
      <c r="I20" s="20" t="s">
        <v>6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5" t="s">
        <v>17</v>
      </c>
      <c r="B21" s="6">
        <v>1.0</v>
      </c>
      <c r="C21" s="21"/>
      <c r="D21" s="3"/>
      <c r="E21" s="7" t="b">
        <v>0</v>
      </c>
      <c r="F21" s="7" t="b">
        <v>0</v>
      </c>
      <c r="G21" s="7" t="b">
        <v>0</v>
      </c>
      <c r="H21" s="3"/>
      <c r="I21" s="8" t="s">
        <v>8</v>
      </c>
      <c r="J21" s="22" t="s">
        <v>9</v>
      </c>
      <c r="K21" s="22" t="s">
        <v>10</v>
      </c>
      <c r="L21" s="22" t="s">
        <v>11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B22" s="6">
        <v>2.0</v>
      </c>
      <c r="C22" s="6"/>
      <c r="D22" s="3"/>
      <c r="E22" s="7" t="b">
        <v>0</v>
      </c>
      <c r="F22" s="7" t="b">
        <v>0</v>
      </c>
      <c r="G22" s="7" t="b">
        <v>0</v>
      </c>
      <c r="H22" s="3"/>
      <c r="I22" s="22" t="s">
        <v>12</v>
      </c>
      <c r="J22" s="13">
        <f>SUMPRODUCT(IFERROR(LEFT(D21:D35, SEARCH("x s", D21:D35)-1)+0, 0))</f>
        <v>0</v>
      </c>
      <c r="K22" s="13">
        <f>SUMPRODUCT(IFERROR(LEFT(D21:D35, SEARCH("x f", D21:D35)-1)+0, 0))</f>
        <v>0</v>
      </c>
      <c r="L22" s="13">
        <f t="shared" ref="L22:L23" si="2">J22+K22</f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B23" s="6">
        <v>3.0</v>
      </c>
      <c r="C23" s="6"/>
      <c r="D23" s="3"/>
      <c r="E23" s="7" t="b">
        <v>0</v>
      </c>
      <c r="F23" s="7" t="b">
        <v>0</v>
      </c>
      <c r="G23" s="7" t="b">
        <v>0</v>
      </c>
      <c r="H23" s="3"/>
      <c r="I23" s="22" t="s">
        <v>13</v>
      </c>
      <c r="J23" s="13">
        <f>J22 * 300</f>
        <v>0</v>
      </c>
      <c r="K23" s="13">
        <f>K22*380</f>
        <v>0</v>
      </c>
      <c r="L23" s="13">
        <f t="shared" si="2"/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B24" s="6">
        <v>4.0</v>
      </c>
      <c r="C24" s="6"/>
      <c r="D24" s="3"/>
      <c r="E24" s="7" t="b">
        <v>0</v>
      </c>
      <c r="F24" s="7" t="b">
        <v>0</v>
      </c>
      <c r="G24" s="7" t="b">
        <v>0</v>
      </c>
      <c r="H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B25" s="6">
        <v>5.0</v>
      </c>
      <c r="C25" s="6"/>
      <c r="D25" s="3"/>
      <c r="E25" s="7" t="b">
        <v>0</v>
      </c>
      <c r="F25" s="7" t="b">
        <v>0</v>
      </c>
      <c r="G25" s="7" t="b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B26" s="6">
        <v>6.0</v>
      </c>
      <c r="C26" s="6"/>
      <c r="D26" s="3"/>
      <c r="E26" s="7" t="b">
        <v>0</v>
      </c>
      <c r="F26" s="7" t="b">
        <v>0</v>
      </c>
      <c r="G26" s="7" t="b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B27" s="6">
        <v>7.0</v>
      </c>
      <c r="C27" s="21"/>
      <c r="D27" s="3"/>
      <c r="E27" s="7" t="b">
        <v>0</v>
      </c>
      <c r="F27" s="7" t="b">
        <v>0</v>
      </c>
      <c r="G27" s="7" t="b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B28" s="6">
        <v>8.0</v>
      </c>
      <c r="C28" s="6"/>
      <c r="D28" s="3"/>
      <c r="E28" s="7" t="b">
        <v>0</v>
      </c>
      <c r="F28" s="7" t="b">
        <v>0</v>
      </c>
      <c r="G28" s="7" t="b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B29" s="6">
        <v>9.0</v>
      </c>
      <c r="C29" s="6"/>
      <c r="D29" s="3"/>
      <c r="E29" s="7" t="b">
        <v>0</v>
      </c>
      <c r="F29" s="7" t="b">
        <v>0</v>
      </c>
      <c r="G29" s="7" t="b">
        <v>0</v>
      </c>
      <c r="H29" s="7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B30" s="6">
        <v>10.0</v>
      </c>
      <c r="C30" s="6"/>
      <c r="D30" s="3"/>
      <c r="E30" s="7" t="b">
        <v>0</v>
      </c>
      <c r="F30" s="7" t="b">
        <v>0</v>
      </c>
      <c r="G30" s="7" t="b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B31" s="6">
        <v>11.0</v>
      </c>
      <c r="C31" s="6"/>
      <c r="D31" s="3"/>
      <c r="E31" s="7" t="b">
        <v>0</v>
      </c>
      <c r="F31" s="7" t="b">
        <v>0</v>
      </c>
      <c r="G31" s="7" t="b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B32" s="14">
        <v>12.0</v>
      </c>
      <c r="C32" s="14"/>
      <c r="D32" s="3"/>
      <c r="E32" s="7" t="b">
        <v>0</v>
      </c>
      <c r="F32" s="7" t="b">
        <v>0</v>
      </c>
      <c r="G32" s="7" t="b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B33" s="6">
        <v>13.0</v>
      </c>
      <c r="C33" s="6"/>
      <c r="D33" s="3"/>
      <c r="E33" s="7" t="b">
        <v>0</v>
      </c>
      <c r="F33" s="7" t="b">
        <v>0</v>
      </c>
      <c r="G33" s="7" t="b">
        <v>0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B34" s="6">
        <v>14.0</v>
      </c>
      <c r="C34" s="6"/>
      <c r="D34" s="3"/>
      <c r="E34" s="7" t="b">
        <v>0</v>
      </c>
      <c r="F34" s="7" t="b">
        <v>0</v>
      </c>
      <c r="G34" s="7" t="b">
        <v>0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B35" s="6">
        <v>15.0</v>
      </c>
      <c r="C35" s="6"/>
      <c r="D35" s="3"/>
      <c r="E35" s="7" t="b">
        <v>0</v>
      </c>
      <c r="F35" s="7" t="b">
        <v>0</v>
      </c>
      <c r="G35" s="7" t="b">
        <v>0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</sheetData>
  <mergeCells count="9">
    <mergeCell ref="A17:A20"/>
    <mergeCell ref="A21:A35"/>
    <mergeCell ref="I1:L1"/>
    <mergeCell ref="A2:A16"/>
    <mergeCell ref="B17:D18"/>
    <mergeCell ref="E17:G18"/>
    <mergeCell ref="B19:D19"/>
    <mergeCell ref="E19:G19"/>
    <mergeCell ref="I20:L20"/>
  </mergeCells>
  <conditionalFormatting sqref="I26">
    <cfRule type="notContainsBlanks" dxfId="0" priority="1">
      <formula>LEN(TRIM(I26))&gt;0</formula>
    </cfRule>
  </conditionalFormatting>
  <conditionalFormatting sqref="C2:G15">
    <cfRule type="expression" dxfId="0" priority="2">
      <formula>AND($E2=TRUE,$F2=TRUE,$G2=TRUE)</formula>
    </cfRule>
  </conditionalFormatting>
  <conditionalFormatting sqref="B21:G35">
    <cfRule type="expression" dxfId="0" priority="3">
      <formula>AND($E21=TRUE, $F21=TRUE, $G21=TRUE)</formula>
    </cfRule>
  </conditionalFormatting>
  <conditionalFormatting sqref="B2:G16">
    <cfRule type="expression" dxfId="1" priority="4">
      <formula>AND($F2=TRUE,$G2=TRUE,$E2=FALSE)</formula>
    </cfRule>
  </conditionalFormatting>
  <conditionalFormatting sqref="B21:G37">
    <cfRule type="expression" dxfId="1" priority="5">
      <formula>AND($E21=FALSE,$F21=TRUE,$G21=TRUE)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5.25"/>
    <col customWidth="1" min="3" max="3" width="24.5"/>
    <col customWidth="1" min="4" max="4" width="6.0"/>
    <col customWidth="1" min="5" max="5" width="7.38"/>
    <col customWidth="1" min="6" max="6" width="7.88"/>
    <col customWidth="1" min="7" max="7" width="9.5"/>
    <col customWidth="1" min="9" max="9" width="17.5"/>
    <col customWidth="1" min="10" max="10" width="7.75"/>
    <col customWidth="1" min="11" max="11" width="10.13"/>
    <col customWidth="1" min="12" max="12" width="4.7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/>
      <c r="I1" s="4" t="s">
        <v>6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5" t="s">
        <v>7</v>
      </c>
      <c r="B2" s="6">
        <v>1.0</v>
      </c>
      <c r="C2" s="6" t="s">
        <v>139</v>
      </c>
      <c r="D2" s="7" t="s">
        <v>27</v>
      </c>
      <c r="E2" s="7" t="b">
        <v>1</v>
      </c>
      <c r="F2" s="7" t="b">
        <v>1</v>
      </c>
      <c r="G2" s="7" t="b">
        <v>1</v>
      </c>
      <c r="H2" s="3"/>
      <c r="I2" s="8" t="s">
        <v>8</v>
      </c>
      <c r="J2" s="9" t="s">
        <v>9</v>
      </c>
      <c r="K2" s="9" t="s">
        <v>10</v>
      </c>
      <c r="L2" s="9" t="s">
        <v>11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B3" s="6">
        <v>2.0</v>
      </c>
      <c r="C3" s="6" t="s">
        <v>26</v>
      </c>
      <c r="D3" s="7" t="s">
        <v>19</v>
      </c>
      <c r="E3" s="7" t="b">
        <v>1</v>
      </c>
      <c r="F3" s="7" t="b">
        <v>1</v>
      </c>
      <c r="G3" s="7" t="b">
        <v>1</v>
      </c>
      <c r="H3" s="3"/>
      <c r="I3" s="9" t="s">
        <v>12</v>
      </c>
      <c r="J3" s="10">
        <f>SUMPRODUCT(IFERROR(LEFT(D2:D16, SEARCH("x s", D2:D16)-1)+0, 0))</f>
        <v>19</v>
      </c>
      <c r="K3" s="10">
        <f>SUMPRODUCT(IFERROR(LEFT(D2:D16, SEARCH("x f", D2:D16)-1)+0, 0))</f>
        <v>0</v>
      </c>
      <c r="L3" s="11">
        <f t="shared" ref="L3:L4" si="1">J3+K3</f>
        <v>19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B4" s="6">
        <v>3.0</v>
      </c>
      <c r="C4" s="6" t="s">
        <v>20</v>
      </c>
      <c r="D4" s="7" t="s">
        <v>19</v>
      </c>
      <c r="E4" s="7" t="b">
        <v>1</v>
      </c>
      <c r="F4" s="7" t="b">
        <v>1</v>
      </c>
      <c r="G4" s="7" t="b">
        <v>1</v>
      </c>
      <c r="H4" s="3"/>
      <c r="I4" s="9" t="s">
        <v>13</v>
      </c>
      <c r="J4" s="11">
        <f>J3 * 300</f>
        <v>5700</v>
      </c>
      <c r="K4" s="11">
        <f>K3*380</f>
        <v>0</v>
      </c>
      <c r="L4" s="11">
        <f t="shared" si="1"/>
        <v>5700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B5" s="6">
        <v>4.0</v>
      </c>
      <c r="C5" s="6" t="s">
        <v>140</v>
      </c>
      <c r="D5" s="7" t="s">
        <v>19</v>
      </c>
      <c r="E5" s="7" t="b">
        <v>1</v>
      </c>
      <c r="F5" s="7" t="b">
        <v>1</v>
      </c>
      <c r="G5" s="7" t="b">
        <v>1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B6" s="6">
        <v>5.0</v>
      </c>
      <c r="C6" s="6" t="s">
        <v>25</v>
      </c>
      <c r="D6" s="7" t="s">
        <v>19</v>
      </c>
      <c r="E6" s="7" t="b">
        <v>1</v>
      </c>
      <c r="F6" s="7" t="b">
        <v>1</v>
      </c>
      <c r="G6" s="7" t="b">
        <v>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B7" s="6">
        <v>6.0</v>
      </c>
      <c r="C7" s="6" t="s">
        <v>141</v>
      </c>
      <c r="D7" s="7" t="s">
        <v>19</v>
      </c>
      <c r="E7" s="7" t="b">
        <v>1</v>
      </c>
      <c r="F7" s="7" t="b">
        <v>1</v>
      </c>
      <c r="G7" s="7" t="b">
        <v>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B8" s="6">
        <v>7.0</v>
      </c>
      <c r="C8" s="6" t="s">
        <v>142</v>
      </c>
      <c r="D8" s="7" t="s">
        <v>19</v>
      </c>
      <c r="E8" s="7" t="b">
        <v>1</v>
      </c>
      <c r="F8" s="7" t="b">
        <v>1</v>
      </c>
      <c r="G8" s="7" t="b">
        <v>1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B9" s="6">
        <v>8.0</v>
      </c>
      <c r="C9" s="6" t="s">
        <v>143</v>
      </c>
      <c r="D9" s="7" t="s">
        <v>19</v>
      </c>
      <c r="E9" s="7" t="b">
        <v>1</v>
      </c>
      <c r="F9" s="7" t="b">
        <v>1</v>
      </c>
      <c r="G9" s="7" t="b">
        <v>1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B10" s="6">
        <v>9.0</v>
      </c>
      <c r="C10" s="6" t="s">
        <v>144</v>
      </c>
      <c r="D10" s="7" t="s">
        <v>19</v>
      </c>
      <c r="E10" s="7" t="b">
        <v>1</v>
      </c>
      <c r="F10" s="7" t="b">
        <v>1</v>
      </c>
      <c r="G10" s="7" t="b">
        <v>1</v>
      </c>
      <c r="H10" s="7"/>
      <c r="I10" s="3"/>
      <c r="J10" s="3"/>
      <c r="K10" s="12" t="s">
        <v>14</v>
      </c>
      <c r="L10" s="13">
        <f>L3+L22</f>
        <v>35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B11" s="6">
        <v>10.0</v>
      </c>
      <c r="C11" s="6" t="s">
        <v>39</v>
      </c>
      <c r="D11" s="7" t="s">
        <v>27</v>
      </c>
      <c r="E11" s="7" t="b">
        <v>1</v>
      </c>
      <c r="F11" s="7" t="b">
        <v>1</v>
      </c>
      <c r="G11" s="7" t="b">
        <v>1</v>
      </c>
      <c r="H11" s="3"/>
      <c r="K11" s="7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B12" s="6">
        <v>11.0</v>
      </c>
      <c r="C12" s="6" t="s">
        <v>145</v>
      </c>
      <c r="D12" s="7" t="s">
        <v>19</v>
      </c>
      <c r="E12" s="7" t="b">
        <v>1</v>
      </c>
      <c r="F12" s="7" t="b">
        <v>1</v>
      </c>
      <c r="G12" s="7" t="b">
        <v>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B13" s="14">
        <v>12.0</v>
      </c>
      <c r="C13" s="14" t="s">
        <v>146</v>
      </c>
      <c r="D13" s="7" t="s">
        <v>19</v>
      </c>
      <c r="E13" s="7" t="b">
        <v>1</v>
      </c>
      <c r="F13" s="7" t="b">
        <v>1</v>
      </c>
      <c r="G13" s="7" t="b">
        <v>1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B14" s="6">
        <v>13.0</v>
      </c>
      <c r="C14" s="6" t="s">
        <v>47</v>
      </c>
      <c r="D14" s="7" t="s">
        <v>19</v>
      </c>
      <c r="E14" s="7" t="b">
        <v>1</v>
      </c>
      <c r="F14" s="7" t="b">
        <v>1</v>
      </c>
      <c r="G14" s="7" t="b">
        <v>1</v>
      </c>
      <c r="H14" s="7" t="s">
        <v>147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B15" s="6">
        <v>14.0</v>
      </c>
      <c r="C15" s="6" t="s">
        <v>148</v>
      </c>
      <c r="D15" s="7" t="s">
        <v>27</v>
      </c>
      <c r="E15" s="7" t="b">
        <v>1</v>
      </c>
      <c r="F15" s="7" t="b">
        <v>1</v>
      </c>
      <c r="G15" s="7" t="b">
        <v>1</v>
      </c>
      <c r="H15" s="7" t="s">
        <v>105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B16" s="6">
        <v>15.0</v>
      </c>
      <c r="C16" s="6" t="s">
        <v>122</v>
      </c>
      <c r="D16" s="7" t="s">
        <v>27</v>
      </c>
      <c r="E16" s="7" t="b">
        <v>1</v>
      </c>
      <c r="F16" s="7" t="b">
        <v>1</v>
      </c>
      <c r="G16" s="24" t="b">
        <v>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1"/>
      <c r="B17" s="15" t="s">
        <v>15</v>
      </c>
      <c r="E17" s="16">
        <f>L4+L23</f>
        <v>10500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H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B19" s="15" t="s">
        <v>16</v>
      </c>
      <c r="E19" s="17">
        <f>E17 *0.52/4</f>
        <v>1365</v>
      </c>
      <c r="H19" s="3"/>
      <c r="I19" s="18"/>
      <c r="J19" s="18"/>
      <c r="K19" s="18"/>
      <c r="L19" s="18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B20" s="19" t="s">
        <v>0</v>
      </c>
      <c r="C20" s="2" t="s">
        <v>1</v>
      </c>
      <c r="D20" s="2" t="s">
        <v>2</v>
      </c>
      <c r="E20" s="2" t="s">
        <v>3</v>
      </c>
      <c r="F20" s="2" t="s">
        <v>4</v>
      </c>
      <c r="G20" s="2" t="s">
        <v>5</v>
      </c>
      <c r="H20" s="3"/>
      <c r="I20" s="20" t="s">
        <v>6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5" t="s">
        <v>17</v>
      </c>
      <c r="B21" s="6">
        <v>1.0</v>
      </c>
      <c r="C21" s="6" t="s">
        <v>149</v>
      </c>
      <c r="D21" s="7" t="s">
        <v>19</v>
      </c>
      <c r="E21" s="7" t="b">
        <v>1</v>
      </c>
      <c r="F21" s="7" t="b">
        <v>1</v>
      </c>
      <c r="G21" s="7" t="b">
        <v>1</v>
      </c>
      <c r="H21" s="3"/>
      <c r="I21" s="8" t="s">
        <v>8</v>
      </c>
      <c r="J21" s="22" t="s">
        <v>9</v>
      </c>
      <c r="K21" s="22" t="s">
        <v>10</v>
      </c>
      <c r="L21" s="22" t="s">
        <v>11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B22" s="6">
        <v>2.0</v>
      </c>
      <c r="C22" s="6" t="s">
        <v>150</v>
      </c>
      <c r="D22" s="7" t="s">
        <v>55</v>
      </c>
      <c r="E22" s="7" t="b">
        <v>1</v>
      </c>
      <c r="F22" s="7" t="b">
        <v>1</v>
      </c>
      <c r="G22" s="7" t="b">
        <v>1</v>
      </c>
      <c r="H22" s="3"/>
      <c r="I22" s="22" t="s">
        <v>12</v>
      </c>
      <c r="J22" s="13">
        <f>SUMPRODUCT(IFERROR(LEFT(D21:D35, SEARCH("x s", D21:D35)-1)+0, 0))</f>
        <v>16</v>
      </c>
      <c r="K22" s="13">
        <f>SUMPRODUCT(IFERROR(LEFT(D21:D35, SEARCH("x f", D21:D35)-1)+0, 0))</f>
        <v>0</v>
      </c>
      <c r="L22" s="13">
        <f t="shared" ref="L22:L23" si="2">J22+K22</f>
        <v>16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B23" s="6">
        <v>3.0</v>
      </c>
      <c r="C23" s="6"/>
      <c r="D23" s="7"/>
      <c r="E23" s="7" t="b">
        <v>0</v>
      </c>
      <c r="F23" s="7" t="b">
        <v>0</v>
      </c>
      <c r="G23" s="7" t="b">
        <v>0</v>
      </c>
      <c r="H23" s="3"/>
      <c r="I23" s="22" t="s">
        <v>13</v>
      </c>
      <c r="J23" s="13">
        <f>J22 * 300</f>
        <v>4800</v>
      </c>
      <c r="K23" s="13">
        <f>K22*380</f>
        <v>0</v>
      </c>
      <c r="L23" s="13">
        <f t="shared" si="2"/>
        <v>4800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B24" s="6">
        <v>4.0</v>
      </c>
      <c r="C24" s="6" t="s">
        <v>151</v>
      </c>
      <c r="D24" s="7" t="s">
        <v>27</v>
      </c>
      <c r="E24" s="7" t="b">
        <v>1</v>
      </c>
      <c r="F24" s="7" t="b">
        <v>1</v>
      </c>
      <c r="G24" s="7" t="b">
        <v>1</v>
      </c>
      <c r="H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B25" s="6">
        <v>5.0</v>
      </c>
      <c r="C25" s="6" t="s">
        <v>152</v>
      </c>
      <c r="D25" s="7" t="s">
        <v>19</v>
      </c>
      <c r="E25" s="7" t="b">
        <v>1</v>
      </c>
      <c r="F25" s="7" t="b">
        <v>1</v>
      </c>
      <c r="G25" s="7" t="b">
        <v>1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B26" s="6">
        <v>6.0</v>
      </c>
      <c r="C26" s="6" t="s">
        <v>81</v>
      </c>
      <c r="D26" s="7" t="s">
        <v>27</v>
      </c>
      <c r="E26" s="7" t="b">
        <v>1</v>
      </c>
      <c r="F26" s="7" t="b">
        <v>1</v>
      </c>
      <c r="G26" s="7" t="b">
        <v>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B27" s="6">
        <v>7.0</v>
      </c>
      <c r="C27" s="6" t="s">
        <v>153</v>
      </c>
      <c r="D27" s="7" t="s">
        <v>19</v>
      </c>
      <c r="E27" s="7" t="b">
        <v>1</v>
      </c>
      <c r="F27" s="7" t="b">
        <v>1</v>
      </c>
      <c r="G27" s="7" t="b">
        <v>1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B28" s="6">
        <v>8.0</v>
      </c>
      <c r="C28" s="6" t="s">
        <v>154</v>
      </c>
      <c r="D28" s="7" t="s">
        <v>19</v>
      </c>
      <c r="E28" s="7" t="b">
        <v>1</v>
      </c>
      <c r="F28" s="7" t="b">
        <v>1</v>
      </c>
      <c r="G28" s="7" t="b">
        <v>1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B29" s="6">
        <v>9.0</v>
      </c>
      <c r="C29" s="6" t="s">
        <v>155</v>
      </c>
      <c r="D29" s="7" t="s">
        <v>19</v>
      </c>
      <c r="E29" s="7" t="b">
        <v>1</v>
      </c>
      <c r="F29" s="7" t="b">
        <v>1</v>
      </c>
      <c r="G29" s="7" t="b">
        <v>1</v>
      </c>
      <c r="H29" s="7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B30" s="6">
        <v>10.0</v>
      </c>
      <c r="C30" s="6" t="s">
        <v>156</v>
      </c>
      <c r="D30" s="7" t="s">
        <v>27</v>
      </c>
      <c r="E30" s="7" t="b">
        <v>1</v>
      </c>
      <c r="F30" s="7" t="b">
        <v>1</v>
      </c>
      <c r="G30" s="7" t="b">
        <v>1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B31" s="6">
        <v>11.0</v>
      </c>
      <c r="C31" s="6" t="s">
        <v>157</v>
      </c>
      <c r="D31" s="7" t="s">
        <v>19</v>
      </c>
      <c r="E31" s="7" t="b">
        <v>1</v>
      </c>
      <c r="F31" s="7" t="b">
        <v>1</v>
      </c>
      <c r="G31" s="7" t="b">
        <v>1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B32" s="14">
        <v>12.0</v>
      </c>
      <c r="C32" s="14" t="s">
        <v>158</v>
      </c>
      <c r="D32" s="7" t="s">
        <v>27</v>
      </c>
      <c r="E32" s="7" t="b">
        <v>1</v>
      </c>
      <c r="F32" s="7" t="b">
        <v>1</v>
      </c>
      <c r="G32" s="7" t="b">
        <v>1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B33" s="6">
        <v>13.0</v>
      </c>
      <c r="C33" s="6" t="s">
        <v>159</v>
      </c>
      <c r="D33" s="7" t="s">
        <v>19</v>
      </c>
      <c r="E33" s="7" t="b">
        <v>1</v>
      </c>
      <c r="F33" s="7" t="b">
        <v>1</v>
      </c>
      <c r="G33" s="7" t="b">
        <v>1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B34" s="6">
        <v>14.0</v>
      </c>
      <c r="C34" s="6"/>
      <c r="D34" s="3"/>
      <c r="E34" s="7" t="b">
        <v>0</v>
      </c>
      <c r="F34" s="7" t="b">
        <v>0</v>
      </c>
      <c r="G34" s="7" t="b">
        <v>0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B35" s="6">
        <v>15.0</v>
      </c>
      <c r="C35" s="6"/>
      <c r="D35" s="3"/>
      <c r="E35" s="7" t="b">
        <v>0</v>
      </c>
      <c r="F35" s="7" t="b">
        <v>0</v>
      </c>
      <c r="G35" s="7" t="b">
        <v>0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</sheetData>
  <mergeCells count="9">
    <mergeCell ref="A17:A20"/>
    <mergeCell ref="A21:A35"/>
    <mergeCell ref="I1:L1"/>
    <mergeCell ref="A2:A16"/>
    <mergeCell ref="B17:D18"/>
    <mergeCell ref="E17:G18"/>
    <mergeCell ref="B19:D19"/>
    <mergeCell ref="E19:G19"/>
    <mergeCell ref="I20:L20"/>
  </mergeCells>
  <conditionalFormatting sqref="I26">
    <cfRule type="notContainsBlanks" dxfId="0" priority="1">
      <formula>LEN(TRIM(I26))&gt;0</formula>
    </cfRule>
  </conditionalFormatting>
  <conditionalFormatting sqref="C2:G15">
    <cfRule type="expression" dxfId="0" priority="2">
      <formula>AND($E2=TRUE,$F2=TRUE,$G2=TRUE)</formula>
    </cfRule>
  </conditionalFormatting>
  <conditionalFormatting sqref="B21:G35">
    <cfRule type="expression" dxfId="0" priority="3">
      <formula>AND($E21=TRUE, $F21=TRUE, $G21=TRUE)</formula>
    </cfRule>
  </conditionalFormatting>
  <conditionalFormatting sqref="B2:G16">
    <cfRule type="expression" dxfId="1" priority="4">
      <formula>AND($F2=TRUE,$G2=TRUE,$E2=FALSE)</formula>
    </cfRule>
  </conditionalFormatting>
  <conditionalFormatting sqref="B21:G37">
    <cfRule type="expression" dxfId="1" priority="5">
      <formula>AND($E21=FALSE,$F21=TRUE,$G21=TRUE)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5.25"/>
    <col customWidth="1" min="3" max="3" width="24.5"/>
    <col customWidth="1" min="4" max="4" width="6.0"/>
    <col customWidth="1" min="5" max="5" width="7.38"/>
    <col customWidth="1" min="6" max="6" width="7.88"/>
    <col customWidth="1" min="7" max="7" width="9.5"/>
    <col customWidth="1" min="9" max="9" width="17.5"/>
    <col customWidth="1" min="10" max="10" width="7.75"/>
    <col customWidth="1" min="11" max="11" width="10.13"/>
    <col customWidth="1" min="12" max="12" width="4.7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/>
      <c r="I1" s="4" t="s">
        <v>6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5" t="s">
        <v>7</v>
      </c>
      <c r="B2" s="6">
        <v>1.0</v>
      </c>
      <c r="C2" s="6" t="s">
        <v>160</v>
      </c>
      <c r="D2" s="7" t="s">
        <v>19</v>
      </c>
      <c r="E2" s="7" t="b">
        <v>1</v>
      </c>
      <c r="F2" s="7" t="b">
        <v>1</v>
      </c>
      <c r="G2" s="7" t="b">
        <v>1</v>
      </c>
      <c r="H2" s="7" t="s">
        <v>161</v>
      </c>
      <c r="I2" s="8" t="s">
        <v>8</v>
      </c>
      <c r="J2" s="9" t="s">
        <v>9</v>
      </c>
      <c r="K2" s="9" t="s">
        <v>10</v>
      </c>
      <c r="L2" s="9" t="s">
        <v>11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B3" s="6">
        <v>2.0</v>
      </c>
      <c r="C3" s="6" t="s">
        <v>26</v>
      </c>
      <c r="D3" s="7" t="s">
        <v>19</v>
      </c>
      <c r="E3" s="7" t="b">
        <v>1</v>
      </c>
      <c r="F3" s="7" t="b">
        <v>1</v>
      </c>
      <c r="G3" s="7" t="b">
        <v>1</v>
      </c>
      <c r="H3" s="7" t="s">
        <v>161</v>
      </c>
      <c r="I3" s="9" t="s">
        <v>12</v>
      </c>
      <c r="J3" s="10">
        <f>SUMPRODUCT(IFERROR(LEFT(D2:D16, SEARCH("x s", D2:D16)-1)+0, 0))</f>
        <v>14</v>
      </c>
      <c r="K3" s="10">
        <f>SUMPRODUCT(IFERROR(LEFT(D2:D16, SEARCH("x f", D2:D16)-1)+0, 0))</f>
        <v>0</v>
      </c>
      <c r="L3" s="11">
        <f t="shared" ref="L3:L4" si="1">J3+K3</f>
        <v>14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B4" s="6">
        <v>3.0</v>
      </c>
      <c r="C4" s="6" t="s">
        <v>162</v>
      </c>
      <c r="D4" s="7" t="s">
        <v>27</v>
      </c>
      <c r="E4" s="7" t="b">
        <v>1</v>
      </c>
      <c r="F4" s="7" t="b">
        <v>1</v>
      </c>
      <c r="G4" s="7" t="b">
        <v>1</v>
      </c>
      <c r="H4" s="7" t="s">
        <v>161</v>
      </c>
      <c r="I4" s="9" t="s">
        <v>13</v>
      </c>
      <c r="J4" s="11">
        <f>J3 * 300</f>
        <v>4200</v>
      </c>
      <c r="K4" s="11">
        <f>K3*380</f>
        <v>0</v>
      </c>
      <c r="L4" s="11">
        <f t="shared" si="1"/>
        <v>4200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B5" s="6">
        <v>4.0</v>
      </c>
      <c r="C5" s="6" t="s">
        <v>163</v>
      </c>
      <c r="D5" s="7" t="s">
        <v>19</v>
      </c>
      <c r="E5" s="7" t="b">
        <v>1</v>
      </c>
      <c r="F5" s="7" t="b">
        <v>1</v>
      </c>
      <c r="G5" s="7" t="b">
        <v>1</v>
      </c>
      <c r="H5" s="7" t="s">
        <v>161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B6" s="6">
        <v>5.0</v>
      </c>
      <c r="C6" s="6" t="s">
        <v>164</v>
      </c>
      <c r="D6" s="7" t="s">
        <v>19</v>
      </c>
      <c r="E6" s="7" t="b">
        <v>1</v>
      </c>
      <c r="F6" s="7" t="b">
        <v>1</v>
      </c>
      <c r="G6" s="7" t="b">
        <v>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B7" s="6">
        <v>6.0</v>
      </c>
      <c r="C7" s="6" t="s">
        <v>89</v>
      </c>
      <c r="D7" s="7" t="s">
        <v>19</v>
      </c>
      <c r="E7" s="7" t="b">
        <v>1</v>
      </c>
      <c r="F7" s="7" t="b">
        <v>1</v>
      </c>
      <c r="G7" s="7" t="b">
        <v>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B8" s="6">
        <v>7.0</v>
      </c>
      <c r="C8" s="6" t="s">
        <v>165</v>
      </c>
      <c r="D8" s="7" t="s">
        <v>27</v>
      </c>
      <c r="E8" s="7" t="b">
        <v>1</v>
      </c>
      <c r="F8" s="7" t="b">
        <v>1</v>
      </c>
      <c r="G8" s="7" t="b">
        <v>1</v>
      </c>
      <c r="H8" s="7" t="s">
        <v>161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B9" s="6">
        <v>8.0</v>
      </c>
      <c r="C9" s="6" t="s">
        <v>166</v>
      </c>
      <c r="D9" s="7" t="s">
        <v>19</v>
      </c>
      <c r="E9" s="7" t="b">
        <v>1</v>
      </c>
      <c r="F9" s="7" t="b">
        <v>1</v>
      </c>
      <c r="G9" s="7" t="b">
        <v>1</v>
      </c>
      <c r="H9" s="7" t="s">
        <v>161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B10" s="6">
        <v>9.0</v>
      </c>
      <c r="C10" s="6" t="s">
        <v>42</v>
      </c>
      <c r="D10" s="7" t="s">
        <v>27</v>
      </c>
      <c r="E10" s="7" t="b">
        <v>1</v>
      </c>
      <c r="F10" s="7" t="b">
        <v>1</v>
      </c>
      <c r="G10" s="7" t="b">
        <v>1</v>
      </c>
      <c r="H10" s="7" t="s">
        <v>161</v>
      </c>
      <c r="I10" s="3"/>
      <c r="J10" s="3"/>
      <c r="K10" s="12" t="s">
        <v>14</v>
      </c>
      <c r="L10" s="13">
        <f>L3+L22</f>
        <v>20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B11" s="6">
        <v>10.0</v>
      </c>
      <c r="C11" s="6" t="s">
        <v>50</v>
      </c>
      <c r="D11" s="7" t="s">
        <v>19</v>
      </c>
      <c r="E11" s="7" t="b">
        <v>1</v>
      </c>
      <c r="F11" s="7" t="b">
        <v>1</v>
      </c>
      <c r="G11" s="7" t="b">
        <v>1</v>
      </c>
      <c r="H11" s="3"/>
      <c r="K11" s="7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B12" s="6">
        <v>11.0</v>
      </c>
      <c r="C12" s="14" t="s">
        <v>167</v>
      </c>
      <c r="D12" s="7" t="s">
        <v>19</v>
      </c>
      <c r="E12" s="7" t="b">
        <v>1</v>
      </c>
      <c r="F12" s="7" t="b">
        <v>1</v>
      </c>
      <c r="G12" s="7" t="b">
        <v>1</v>
      </c>
      <c r="H12" s="7" t="s">
        <v>161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B13" s="14">
        <v>12.0</v>
      </c>
      <c r="E13" s="7" t="b">
        <v>0</v>
      </c>
      <c r="F13" s="7" t="b">
        <v>0</v>
      </c>
      <c r="G13" s="7" t="b">
        <v>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B14" s="6">
        <v>13.0</v>
      </c>
      <c r="C14" s="6"/>
      <c r="D14" s="3"/>
      <c r="E14" s="7" t="b">
        <v>0</v>
      </c>
      <c r="F14" s="7" t="b">
        <v>0</v>
      </c>
      <c r="G14" s="7" t="b">
        <v>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B15" s="6">
        <v>14.0</v>
      </c>
      <c r="C15" s="6"/>
      <c r="D15" s="3"/>
      <c r="E15" s="7" t="b">
        <v>0</v>
      </c>
      <c r="F15" s="7" t="b">
        <v>0</v>
      </c>
      <c r="G15" s="7" t="b">
        <v>0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B16" s="6">
        <v>15.0</v>
      </c>
      <c r="C16" s="6"/>
      <c r="D16" s="3"/>
      <c r="E16" s="7" t="b">
        <v>0</v>
      </c>
      <c r="F16" s="7" t="b">
        <v>0</v>
      </c>
      <c r="G16" s="7" t="b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1"/>
      <c r="B17" s="15" t="s">
        <v>15</v>
      </c>
      <c r="E17" s="16">
        <f>L4+L23</f>
        <v>6000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H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B19" s="15" t="s">
        <v>16</v>
      </c>
      <c r="E19" s="17">
        <f>E17 *0.52/4</f>
        <v>780</v>
      </c>
      <c r="H19" s="3"/>
      <c r="I19" s="18"/>
      <c r="J19" s="18"/>
      <c r="K19" s="18"/>
      <c r="L19" s="18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B20" s="19" t="s">
        <v>0</v>
      </c>
      <c r="C20" s="2" t="s">
        <v>1</v>
      </c>
      <c r="D20" s="2" t="s">
        <v>2</v>
      </c>
      <c r="E20" s="2" t="s">
        <v>3</v>
      </c>
      <c r="F20" s="2" t="s">
        <v>4</v>
      </c>
      <c r="G20" s="2" t="s">
        <v>5</v>
      </c>
      <c r="H20" s="3"/>
      <c r="I20" s="20" t="s">
        <v>6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5" t="s">
        <v>17</v>
      </c>
      <c r="B21" s="6">
        <v>1.0</v>
      </c>
      <c r="C21" s="6" t="s">
        <v>168</v>
      </c>
      <c r="D21" s="7" t="s">
        <v>19</v>
      </c>
      <c r="E21" s="7" t="b">
        <v>1</v>
      </c>
      <c r="F21" s="7" t="b">
        <v>1</v>
      </c>
      <c r="G21" s="7" t="b">
        <v>1</v>
      </c>
      <c r="H21" s="7" t="s">
        <v>161</v>
      </c>
      <c r="I21" s="8" t="s">
        <v>8</v>
      </c>
      <c r="J21" s="22" t="s">
        <v>9</v>
      </c>
      <c r="K21" s="22" t="s">
        <v>10</v>
      </c>
      <c r="L21" s="22" t="s">
        <v>11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B22" s="6">
        <v>2.0</v>
      </c>
      <c r="C22" s="6" t="s">
        <v>169</v>
      </c>
      <c r="D22" s="7" t="s">
        <v>27</v>
      </c>
      <c r="E22" s="7" t="b">
        <v>1</v>
      </c>
      <c r="F22" s="7" t="b">
        <v>1</v>
      </c>
      <c r="G22" s="7" t="b">
        <v>1</v>
      </c>
      <c r="H22" s="7" t="s">
        <v>161</v>
      </c>
      <c r="I22" s="22" t="s">
        <v>12</v>
      </c>
      <c r="J22" s="13">
        <f>SUMPRODUCT(IFERROR(LEFT(D21:D35, SEARCH("x s", D21:D35)-1)+0, 0))</f>
        <v>6</v>
      </c>
      <c r="K22" s="13">
        <f>SUMPRODUCT(IFERROR(LEFT(D21:D35, SEARCH("x f", D21:D35)-1)+0, 0))</f>
        <v>0</v>
      </c>
      <c r="L22" s="13">
        <f t="shared" ref="L22:L23" si="2">J22+K22</f>
        <v>6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B23" s="6">
        <v>3.0</v>
      </c>
      <c r="C23" s="6" t="s">
        <v>170</v>
      </c>
      <c r="D23" s="7" t="s">
        <v>19</v>
      </c>
      <c r="E23" s="7" t="b">
        <v>0</v>
      </c>
      <c r="F23" s="7" t="b">
        <v>1</v>
      </c>
      <c r="G23" s="7" t="b">
        <v>1</v>
      </c>
      <c r="H23" s="3"/>
      <c r="I23" s="22" t="s">
        <v>13</v>
      </c>
      <c r="J23" s="13">
        <f>J22 * 300</f>
        <v>1800</v>
      </c>
      <c r="K23" s="13">
        <f>K22*380</f>
        <v>0</v>
      </c>
      <c r="L23" s="13">
        <f t="shared" si="2"/>
        <v>1800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B24" s="6">
        <v>4.0</v>
      </c>
      <c r="C24" s="6" t="s">
        <v>37</v>
      </c>
      <c r="D24" s="7" t="s">
        <v>55</v>
      </c>
      <c r="E24" s="7" t="b">
        <v>1</v>
      </c>
      <c r="F24" s="7" t="b">
        <v>1</v>
      </c>
      <c r="G24" s="7" t="b">
        <v>1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B25" s="6">
        <v>5.0</v>
      </c>
      <c r="C25" s="6" t="s">
        <v>171</v>
      </c>
      <c r="D25" s="7" t="s">
        <v>19</v>
      </c>
      <c r="E25" s="7" t="b">
        <v>1</v>
      </c>
      <c r="F25" s="7" t="b">
        <v>1</v>
      </c>
      <c r="G25" s="7" t="b">
        <v>1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B26" s="6">
        <v>6.0</v>
      </c>
      <c r="C26" s="6"/>
      <c r="D26" s="3"/>
      <c r="E26" s="7" t="b">
        <v>0</v>
      </c>
      <c r="F26" s="7" t="b">
        <v>0</v>
      </c>
      <c r="G26" s="7" t="b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B27" s="6">
        <v>7.0</v>
      </c>
      <c r="C27" s="21"/>
      <c r="D27" s="3"/>
      <c r="E27" s="7" t="b">
        <v>0</v>
      </c>
      <c r="F27" s="7" t="b">
        <v>0</v>
      </c>
      <c r="G27" s="7" t="b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B28" s="6">
        <v>8.0</v>
      </c>
      <c r="C28" s="6"/>
      <c r="D28" s="3"/>
      <c r="E28" s="7" t="b">
        <v>0</v>
      </c>
      <c r="F28" s="7" t="b">
        <v>0</v>
      </c>
      <c r="G28" s="7" t="b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B29" s="6">
        <v>9.0</v>
      </c>
      <c r="C29" s="6"/>
      <c r="D29" s="3"/>
      <c r="E29" s="7" t="b">
        <v>0</v>
      </c>
      <c r="F29" s="7" t="b">
        <v>0</v>
      </c>
      <c r="G29" s="7" t="b">
        <v>0</v>
      </c>
      <c r="H29" s="7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B30" s="6">
        <v>10.0</v>
      </c>
      <c r="C30" s="6"/>
      <c r="D30" s="3"/>
      <c r="E30" s="7" t="b">
        <v>0</v>
      </c>
      <c r="F30" s="7" t="b">
        <v>0</v>
      </c>
      <c r="G30" s="7" t="b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B31" s="6">
        <v>11.0</v>
      </c>
      <c r="C31" s="6"/>
      <c r="D31" s="3"/>
      <c r="E31" s="7" t="b">
        <v>0</v>
      </c>
      <c r="F31" s="7" t="b">
        <v>0</v>
      </c>
      <c r="G31" s="7" t="b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B32" s="14">
        <v>12.0</v>
      </c>
      <c r="C32" s="14"/>
      <c r="D32" s="3"/>
      <c r="E32" s="7" t="b">
        <v>0</v>
      </c>
      <c r="F32" s="7" t="b">
        <v>0</v>
      </c>
      <c r="G32" s="7" t="b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B33" s="6">
        <v>13.0</v>
      </c>
      <c r="C33" s="6"/>
      <c r="D33" s="3"/>
      <c r="E33" s="7" t="b">
        <v>0</v>
      </c>
      <c r="F33" s="7" t="b">
        <v>0</v>
      </c>
      <c r="G33" s="7" t="b">
        <v>0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B34" s="6">
        <v>14.0</v>
      </c>
      <c r="C34" s="6"/>
      <c r="D34" s="3"/>
      <c r="E34" s="7" t="b">
        <v>0</v>
      </c>
      <c r="F34" s="7" t="b">
        <v>0</v>
      </c>
      <c r="G34" s="7" t="b">
        <v>0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B35" s="6">
        <v>15.0</v>
      </c>
      <c r="C35" s="6"/>
      <c r="D35" s="3"/>
      <c r="E35" s="7" t="b">
        <v>0</v>
      </c>
      <c r="F35" s="7" t="b">
        <v>0</v>
      </c>
      <c r="G35" s="7" t="b">
        <v>0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</sheetData>
  <mergeCells count="9">
    <mergeCell ref="A17:A20"/>
    <mergeCell ref="A21:A35"/>
    <mergeCell ref="I1:L1"/>
    <mergeCell ref="A2:A16"/>
    <mergeCell ref="B17:D18"/>
    <mergeCell ref="E17:G18"/>
    <mergeCell ref="B19:D19"/>
    <mergeCell ref="E19:G19"/>
    <mergeCell ref="I20:L20"/>
  </mergeCells>
  <conditionalFormatting sqref="I26">
    <cfRule type="notContainsBlanks" dxfId="0" priority="1">
      <formula>LEN(TRIM(I26))&gt;0</formula>
    </cfRule>
  </conditionalFormatting>
  <conditionalFormatting sqref="C2:G15">
    <cfRule type="expression" dxfId="0" priority="2">
      <formula>AND($E2=TRUE,$F2=TRUE,$G2=TRUE)</formula>
    </cfRule>
  </conditionalFormatting>
  <conditionalFormatting sqref="B21:G35">
    <cfRule type="expression" dxfId="0" priority="3">
      <formula>AND($E21=TRUE, $F21=TRUE, $G21=TRUE)</formula>
    </cfRule>
  </conditionalFormatting>
  <conditionalFormatting sqref="B2:G16">
    <cfRule type="expression" dxfId="1" priority="4">
      <formula>AND($F2=TRUE,$G2=TRUE,$E2=FALSE)</formula>
    </cfRule>
  </conditionalFormatting>
  <conditionalFormatting sqref="B21:G37">
    <cfRule type="expression" dxfId="1" priority="5">
      <formula>AND($E21=FALSE,$F21=TRUE,$G21=TRUE)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5.25"/>
    <col customWidth="1" min="3" max="3" width="24.5"/>
    <col customWidth="1" min="4" max="4" width="6.0"/>
    <col customWidth="1" min="5" max="5" width="7.38"/>
    <col customWidth="1" min="6" max="6" width="7.88"/>
    <col customWidth="1" min="7" max="7" width="9.5"/>
    <col customWidth="1" min="9" max="9" width="17.5"/>
    <col customWidth="1" min="10" max="10" width="7.75"/>
    <col customWidth="1" min="11" max="11" width="10.13"/>
    <col customWidth="1" min="12" max="12" width="4.7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/>
      <c r="I1" s="4" t="s">
        <v>6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5" t="s">
        <v>7</v>
      </c>
      <c r="B2" s="6">
        <v>1.0</v>
      </c>
      <c r="C2" s="6" t="s">
        <v>172</v>
      </c>
      <c r="D2" s="7" t="s">
        <v>19</v>
      </c>
      <c r="E2" s="7" t="b">
        <v>1</v>
      </c>
      <c r="F2" s="7" t="b">
        <v>1</v>
      </c>
      <c r="G2" s="7" t="b">
        <v>1</v>
      </c>
      <c r="H2" s="3"/>
      <c r="I2" s="8" t="s">
        <v>8</v>
      </c>
      <c r="J2" s="9" t="s">
        <v>9</v>
      </c>
      <c r="K2" s="9" t="s">
        <v>10</v>
      </c>
      <c r="L2" s="9" t="s">
        <v>11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B3" s="6">
        <v>2.0</v>
      </c>
      <c r="C3" s="6" t="s">
        <v>173</v>
      </c>
      <c r="D3" s="7" t="s">
        <v>19</v>
      </c>
      <c r="E3" s="7" t="b">
        <v>1</v>
      </c>
      <c r="F3" s="7" t="b">
        <v>1</v>
      </c>
      <c r="G3" s="7" t="b">
        <v>1</v>
      </c>
      <c r="H3" s="3"/>
      <c r="I3" s="9" t="s">
        <v>12</v>
      </c>
      <c r="J3" s="10">
        <f>SUMPRODUCT(IFERROR(LEFT(D2:D16, SEARCH("x s", D2:D16)-1)+0, 0))</f>
        <v>15</v>
      </c>
      <c r="K3" s="10">
        <f>SUMPRODUCT(IFERROR(LEFT(D2:D16, SEARCH("x f", D2:D16)-1)+0, 0))</f>
        <v>0</v>
      </c>
      <c r="L3" s="11">
        <f t="shared" ref="L3:L4" si="1">J3+K3</f>
        <v>15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B4" s="6">
        <v>3.0</v>
      </c>
      <c r="C4" s="6" t="s">
        <v>42</v>
      </c>
      <c r="D4" s="7" t="s">
        <v>27</v>
      </c>
      <c r="E4" s="7" t="b">
        <v>1</v>
      </c>
      <c r="F4" s="7" t="b">
        <v>1</v>
      </c>
      <c r="G4" s="7" t="b">
        <v>1</v>
      </c>
      <c r="H4" s="3"/>
      <c r="I4" s="9" t="s">
        <v>13</v>
      </c>
      <c r="J4" s="11">
        <f>J3 * 300</f>
        <v>4500</v>
      </c>
      <c r="K4" s="11">
        <f>K3*380</f>
        <v>0</v>
      </c>
      <c r="L4" s="11">
        <f t="shared" si="1"/>
        <v>4500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B5" s="6">
        <v>4.0</v>
      </c>
      <c r="C5" s="6" t="s">
        <v>140</v>
      </c>
      <c r="D5" s="7" t="s">
        <v>19</v>
      </c>
      <c r="E5" s="7" t="b">
        <v>1</v>
      </c>
      <c r="F5" s="7" t="b">
        <v>1</v>
      </c>
      <c r="G5" s="7" t="b">
        <v>1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B6" s="6">
        <v>5.0</v>
      </c>
      <c r="C6" s="6" t="s">
        <v>174</v>
      </c>
      <c r="D6" s="7" t="s">
        <v>19</v>
      </c>
      <c r="E6" s="7" t="b">
        <v>1</v>
      </c>
      <c r="F6" s="7" t="b">
        <v>1</v>
      </c>
      <c r="G6" s="7" t="b">
        <v>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B7" s="6">
        <v>6.0</v>
      </c>
      <c r="C7" s="6" t="s">
        <v>142</v>
      </c>
      <c r="D7" s="7" t="s">
        <v>19</v>
      </c>
      <c r="E7" s="7" t="b">
        <v>1</v>
      </c>
      <c r="F7" s="7" t="b">
        <v>1</v>
      </c>
      <c r="G7" s="7" t="b">
        <v>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B8" s="6">
        <v>7.0</v>
      </c>
      <c r="C8" s="6" t="s">
        <v>175</v>
      </c>
      <c r="D8" s="7" t="s">
        <v>19</v>
      </c>
      <c r="E8" s="7" t="b">
        <v>1</v>
      </c>
      <c r="F8" s="7" t="b">
        <v>1</v>
      </c>
      <c r="G8" s="7" t="b">
        <v>1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B9" s="6">
        <v>8.0</v>
      </c>
      <c r="C9" s="6" t="s">
        <v>176</v>
      </c>
      <c r="D9" s="7" t="s">
        <v>27</v>
      </c>
      <c r="E9" s="7" t="b">
        <v>1</v>
      </c>
      <c r="F9" s="7" t="b">
        <v>1</v>
      </c>
      <c r="G9" s="7" t="b">
        <v>1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B10" s="6">
        <v>9.0</v>
      </c>
      <c r="C10" s="6" t="s">
        <v>144</v>
      </c>
      <c r="D10" s="7" t="s">
        <v>19</v>
      </c>
      <c r="E10" s="7" t="b">
        <v>1</v>
      </c>
      <c r="F10" s="7" t="b">
        <v>1</v>
      </c>
      <c r="G10" s="7" t="b">
        <v>1</v>
      </c>
      <c r="H10" s="7"/>
      <c r="I10" s="3"/>
      <c r="J10" s="3"/>
      <c r="K10" s="12" t="s">
        <v>14</v>
      </c>
      <c r="L10" s="13">
        <f>L3+L22</f>
        <v>25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B11" s="6">
        <v>10.0</v>
      </c>
      <c r="C11" s="6" t="s">
        <v>177</v>
      </c>
      <c r="D11" s="7" t="s">
        <v>19</v>
      </c>
      <c r="E11" s="7" t="b">
        <v>1</v>
      </c>
      <c r="F11" s="7" t="b">
        <v>1</v>
      </c>
      <c r="G11" s="7" t="b">
        <v>1</v>
      </c>
      <c r="H11" s="3"/>
      <c r="K11" s="7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B12" s="6">
        <v>11.0</v>
      </c>
      <c r="C12" s="6" t="s">
        <v>47</v>
      </c>
      <c r="D12" s="7" t="s">
        <v>19</v>
      </c>
      <c r="E12" s="7" t="b">
        <v>1</v>
      </c>
      <c r="F12" s="7" t="b">
        <v>1</v>
      </c>
      <c r="G12" s="7" t="b">
        <v>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B13" s="14">
        <v>12.0</v>
      </c>
      <c r="C13" s="14" t="s">
        <v>178</v>
      </c>
      <c r="D13" s="7" t="s">
        <v>19</v>
      </c>
      <c r="E13" s="7" t="b">
        <v>1</v>
      </c>
      <c r="F13" s="7" t="b">
        <v>1</v>
      </c>
      <c r="G13" s="7" t="b">
        <v>1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B14" s="6">
        <v>13.0</v>
      </c>
      <c r="C14" s="6" t="s">
        <v>179</v>
      </c>
      <c r="D14" s="7" t="s">
        <v>19</v>
      </c>
      <c r="E14" s="7" t="b">
        <v>1</v>
      </c>
      <c r="F14" s="7" t="b">
        <v>1</v>
      </c>
      <c r="G14" s="7" t="b">
        <v>1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B15" s="6">
        <v>14.0</v>
      </c>
      <c r="C15" s="6"/>
      <c r="D15" s="3"/>
      <c r="E15" s="7" t="b">
        <v>0</v>
      </c>
      <c r="F15" s="7" t="b">
        <v>0</v>
      </c>
      <c r="G15" s="7" t="b">
        <v>0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B16" s="6">
        <v>15.0</v>
      </c>
      <c r="C16" s="6"/>
      <c r="D16" s="3"/>
      <c r="E16" s="7" t="b">
        <v>0</v>
      </c>
      <c r="F16" s="7" t="b">
        <v>0</v>
      </c>
      <c r="G16" s="7" t="b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1"/>
      <c r="B17" s="15" t="s">
        <v>15</v>
      </c>
      <c r="E17" s="16">
        <f>L4+L23</f>
        <v>7500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H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B19" s="15" t="s">
        <v>16</v>
      </c>
      <c r="E19" s="17">
        <f>E17 *0.52/4</f>
        <v>975</v>
      </c>
      <c r="H19" s="3"/>
      <c r="I19" s="18"/>
      <c r="J19" s="18"/>
      <c r="K19" s="18"/>
      <c r="L19" s="18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B20" s="19" t="s">
        <v>0</v>
      </c>
      <c r="C20" s="2" t="s">
        <v>1</v>
      </c>
      <c r="D20" s="2" t="s">
        <v>2</v>
      </c>
      <c r="E20" s="2" t="s">
        <v>3</v>
      </c>
      <c r="F20" s="2" t="s">
        <v>4</v>
      </c>
      <c r="G20" s="2" t="s">
        <v>5</v>
      </c>
      <c r="H20" s="3"/>
      <c r="I20" s="20" t="s">
        <v>6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5" t="s">
        <v>17</v>
      </c>
      <c r="B21" s="6">
        <v>1.0</v>
      </c>
      <c r="C21" s="6" t="s">
        <v>180</v>
      </c>
      <c r="D21" s="7" t="s">
        <v>19</v>
      </c>
      <c r="E21" s="7" t="b">
        <v>1</v>
      </c>
      <c r="F21" s="7" t="b">
        <v>1</v>
      </c>
      <c r="G21" s="7" t="b">
        <v>1</v>
      </c>
      <c r="H21" s="3"/>
      <c r="I21" s="8" t="s">
        <v>8</v>
      </c>
      <c r="J21" s="22" t="s">
        <v>9</v>
      </c>
      <c r="K21" s="22" t="s">
        <v>10</v>
      </c>
      <c r="L21" s="22" t="s">
        <v>11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B22" s="6">
        <v>2.0</v>
      </c>
      <c r="C22" s="6" t="s">
        <v>181</v>
      </c>
      <c r="D22" s="7" t="s">
        <v>19</v>
      </c>
      <c r="E22" s="7" t="b">
        <v>1</v>
      </c>
      <c r="F22" s="7" t="b">
        <v>1</v>
      </c>
      <c r="G22" s="7" t="b">
        <v>1</v>
      </c>
      <c r="H22" s="3"/>
      <c r="I22" s="22" t="s">
        <v>12</v>
      </c>
      <c r="J22" s="13">
        <f>SUMPRODUCT(IFERROR(LEFT(D21:D35, SEARCH("x s", D21:D35)-1)+0, 0))</f>
        <v>10</v>
      </c>
      <c r="K22" s="13">
        <f>SUMPRODUCT(IFERROR(LEFT(D21:D35, SEARCH("x f", D21:D35)-1)+0, 0))</f>
        <v>0</v>
      </c>
      <c r="L22" s="13">
        <f t="shared" ref="L22:L23" si="2">J22+K22</f>
        <v>10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B23" s="6">
        <v>3.0</v>
      </c>
      <c r="C23" s="6" t="s">
        <v>151</v>
      </c>
      <c r="D23" s="7" t="s">
        <v>27</v>
      </c>
      <c r="E23" s="7" t="b">
        <v>1</v>
      </c>
      <c r="F23" s="7" t="b">
        <v>1</v>
      </c>
      <c r="G23" s="7" t="b">
        <v>1</v>
      </c>
      <c r="H23" s="3"/>
      <c r="I23" s="22" t="s">
        <v>13</v>
      </c>
      <c r="J23" s="13">
        <f>J22 * 300</f>
        <v>3000</v>
      </c>
      <c r="K23" s="13">
        <f>K22*380</f>
        <v>0</v>
      </c>
      <c r="L23" s="13">
        <f t="shared" si="2"/>
        <v>3000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B24" s="6">
        <v>4.0</v>
      </c>
      <c r="C24" s="6" t="s">
        <v>182</v>
      </c>
      <c r="D24" s="7" t="s">
        <v>43</v>
      </c>
      <c r="E24" s="7" t="b">
        <v>1</v>
      </c>
      <c r="F24" s="7" t="b">
        <v>1</v>
      </c>
      <c r="G24" s="7" t="b">
        <v>1</v>
      </c>
      <c r="H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B25" s="6">
        <v>5.0</v>
      </c>
      <c r="C25" s="6" t="s">
        <v>183</v>
      </c>
      <c r="D25" s="7" t="s">
        <v>19</v>
      </c>
      <c r="E25" s="7" t="b">
        <v>1</v>
      </c>
      <c r="F25" s="7" t="b">
        <v>1</v>
      </c>
      <c r="G25" s="7" t="b">
        <v>1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B26" s="6">
        <v>6.0</v>
      </c>
      <c r="C26" s="6" t="s">
        <v>184</v>
      </c>
      <c r="D26" s="7" t="s">
        <v>19</v>
      </c>
      <c r="E26" s="7" t="b">
        <v>1</v>
      </c>
      <c r="F26" s="7" t="b">
        <v>1</v>
      </c>
      <c r="G26" s="7" t="b">
        <v>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B27" s="6">
        <v>7.0</v>
      </c>
      <c r="C27" s="6" t="s">
        <v>125</v>
      </c>
      <c r="D27" s="7" t="s">
        <v>19</v>
      </c>
      <c r="E27" s="7" t="b">
        <v>1</v>
      </c>
      <c r="F27" s="7" t="b">
        <v>1</v>
      </c>
      <c r="G27" s="7" t="b">
        <v>1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B28" s="6">
        <v>8.0</v>
      </c>
      <c r="C28" s="6"/>
      <c r="D28" s="3"/>
      <c r="E28" s="7" t="b">
        <v>0</v>
      </c>
      <c r="F28" s="7" t="b">
        <v>0</v>
      </c>
      <c r="G28" s="7" t="b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B29" s="6">
        <v>9.0</v>
      </c>
      <c r="C29" s="6"/>
      <c r="D29" s="3"/>
      <c r="E29" s="7" t="b">
        <v>0</v>
      </c>
      <c r="F29" s="7" t="b">
        <v>0</v>
      </c>
      <c r="G29" s="7" t="b">
        <v>0</v>
      </c>
      <c r="H29" s="7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B30" s="6">
        <v>10.0</v>
      </c>
      <c r="C30" s="6"/>
      <c r="D30" s="3"/>
      <c r="E30" s="7" t="b">
        <v>0</v>
      </c>
      <c r="F30" s="7" t="b">
        <v>0</v>
      </c>
      <c r="G30" s="7" t="b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B31" s="6">
        <v>11.0</v>
      </c>
      <c r="C31" s="6"/>
      <c r="D31" s="3"/>
      <c r="E31" s="7" t="b">
        <v>0</v>
      </c>
      <c r="F31" s="7" t="b">
        <v>0</v>
      </c>
      <c r="G31" s="7" t="b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B32" s="14">
        <v>12.0</v>
      </c>
      <c r="C32" s="14"/>
      <c r="D32" s="3"/>
      <c r="E32" s="7" t="b">
        <v>0</v>
      </c>
      <c r="F32" s="7" t="b">
        <v>0</v>
      </c>
      <c r="G32" s="7" t="b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B33" s="6">
        <v>13.0</v>
      </c>
      <c r="C33" s="6"/>
      <c r="D33" s="3"/>
      <c r="E33" s="7" t="b">
        <v>0</v>
      </c>
      <c r="F33" s="7" t="b">
        <v>0</v>
      </c>
      <c r="G33" s="7" t="b">
        <v>0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B34" s="6">
        <v>14.0</v>
      </c>
      <c r="C34" s="6"/>
      <c r="D34" s="3"/>
      <c r="E34" s="7" t="b">
        <v>0</v>
      </c>
      <c r="F34" s="7" t="b">
        <v>0</v>
      </c>
      <c r="G34" s="7" t="b">
        <v>0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B35" s="6">
        <v>15.0</v>
      </c>
      <c r="C35" s="6"/>
      <c r="D35" s="3"/>
      <c r="E35" s="7" t="b">
        <v>0</v>
      </c>
      <c r="F35" s="7" t="b">
        <v>0</v>
      </c>
      <c r="G35" s="7" t="b">
        <v>0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</sheetData>
  <mergeCells count="9">
    <mergeCell ref="A17:A20"/>
    <mergeCell ref="A21:A35"/>
    <mergeCell ref="I1:L1"/>
    <mergeCell ref="A2:A16"/>
    <mergeCell ref="B17:D18"/>
    <mergeCell ref="E17:G18"/>
    <mergeCell ref="B19:D19"/>
    <mergeCell ref="E19:G19"/>
    <mergeCell ref="I20:L20"/>
  </mergeCells>
  <conditionalFormatting sqref="I26">
    <cfRule type="notContainsBlanks" dxfId="0" priority="1">
      <formula>LEN(TRIM(I26))&gt;0</formula>
    </cfRule>
  </conditionalFormatting>
  <conditionalFormatting sqref="C2:G15">
    <cfRule type="expression" dxfId="0" priority="2">
      <formula>AND($E2=TRUE,$F2=TRUE,$G2=TRUE)</formula>
    </cfRule>
  </conditionalFormatting>
  <conditionalFormatting sqref="B21:G35">
    <cfRule type="expression" dxfId="0" priority="3">
      <formula>AND($E21=TRUE, $F21=TRUE, $G21=TRUE)</formula>
    </cfRule>
  </conditionalFormatting>
  <conditionalFormatting sqref="B2:G16">
    <cfRule type="expression" dxfId="1" priority="4">
      <formula>AND($F2=TRUE,$G2=TRUE,$E2=FALSE)</formula>
    </cfRule>
  </conditionalFormatting>
  <conditionalFormatting sqref="B21:G37">
    <cfRule type="expression" dxfId="1" priority="5">
      <formula>AND($E21=FALSE,$F21=TRUE,$G21=TRUE)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5.25"/>
    <col customWidth="1" min="3" max="3" width="24.5"/>
    <col customWidth="1" min="4" max="4" width="6.0"/>
    <col customWidth="1" min="5" max="5" width="7.38"/>
    <col customWidth="1" min="6" max="6" width="7.88"/>
    <col customWidth="1" min="7" max="7" width="9.5"/>
    <col customWidth="1" min="9" max="9" width="17.5"/>
    <col customWidth="1" min="10" max="10" width="7.75"/>
    <col customWidth="1" min="11" max="11" width="10.13"/>
    <col customWidth="1" min="12" max="12" width="4.7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/>
      <c r="I1" s="4" t="s">
        <v>6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5" t="s">
        <v>7</v>
      </c>
      <c r="B2" s="6">
        <v>1.0</v>
      </c>
      <c r="C2" s="6" t="s">
        <v>25</v>
      </c>
      <c r="D2" s="7" t="s">
        <v>27</v>
      </c>
      <c r="E2" s="7" t="b">
        <v>1</v>
      </c>
      <c r="F2" s="7" t="b">
        <v>1</v>
      </c>
      <c r="G2" s="7" t="b">
        <v>1</v>
      </c>
      <c r="H2" s="3"/>
      <c r="I2" s="8" t="s">
        <v>8</v>
      </c>
      <c r="J2" s="9" t="s">
        <v>9</v>
      </c>
      <c r="K2" s="9" t="s">
        <v>10</v>
      </c>
      <c r="L2" s="9" t="s">
        <v>11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B3" s="6">
        <v>2.0</v>
      </c>
      <c r="C3" s="6" t="s">
        <v>132</v>
      </c>
      <c r="D3" s="7" t="s">
        <v>27</v>
      </c>
      <c r="E3" s="7" t="b">
        <v>1</v>
      </c>
      <c r="F3" s="7" t="b">
        <v>1</v>
      </c>
      <c r="G3" s="7" t="b">
        <v>1</v>
      </c>
      <c r="H3" s="7"/>
      <c r="I3" s="9" t="s">
        <v>12</v>
      </c>
      <c r="J3" s="10">
        <f>SUMPRODUCT(IFERROR(LEFT(D2:D16, SEARCH("x s", D2:D16)-1)+0, 0))</f>
        <v>15</v>
      </c>
      <c r="K3" s="10">
        <f>SUMPRODUCT(IFERROR(LEFT(D2:D16, SEARCH("x f", D2:D16)-1)+0, 0))</f>
        <v>0</v>
      </c>
      <c r="L3" s="11">
        <f t="shared" ref="L3:L4" si="1">J3+K3</f>
        <v>15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B4" s="6">
        <v>3.0</v>
      </c>
      <c r="C4" s="6" t="s">
        <v>79</v>
      </c>
      <c r="D4" s="7" t="s">
        <v>19</v>
      </c>
      <c r="E4" s="7" t="b">
        <v>1</v>
      </c>
      <c r="F4" s="7" t="b">
        <v>1</v>
      </c>
      <c r="G4" s="7" t="b">
        <v>1</v>
      </c>
      <c r="H4" s="3"/>
      <c r="I4" s="9" t="s">
        <v>13</v>
      </c>
      <c r="J4" s="11">
        <f>J3 * 300</f>
        <v>4500</v>
      </c>
      <c r="K4" s="11">
        <f>K3*380</f>
        <v>0</v>
      </c>
      <c r="L4" s="11">
        <f t="shared" si="1"/>
        <v>4500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B5" s="6">
        <v>4.0</v>
      </c>
      <c r="C5" s="6" t="s">
        <v>185</v>
      </c>
      <c r="D5" s="7" t="s">
        <v>19</v>
      </c>
      <c r="E5" s="7" t="b">
        <v>1</v>
      </c>
      <c r="F5" s="7" t="b">
        <v>1</v>
      </c>
      <c r="G5" s="7" t="b">
        <v>1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B6" s="6">
        <v>5.0</v>
      </c>
      <c r="C6" s="6" t="s">
        <v>186</v>
      </c>
      <c r="D6" s="7" t="s">
        <v>19</v>
      </c>
      <c r="E6" s="7" t="b">
        <v>1</v>
      </c>
      <c r="F6" s="7" t="b">
        <v>1</v>
      </c>
      <c r="G6" s="7" t="b">
        <v>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B7" s="6">
        <v>6.0</v>
      </c>
      <c r="C7" s="6" t="s">
        <v>76</v>
      </c>
      <c r="D7" s="7" t="s">
        <v>19</v>
      </c>
      <c r="E7" s="7" t="b">
        <v>1</v>
      </c>
      <c r="F7" s="7" t="b">
        <v>1</v>
      </c>
      <c r="G7" s="7" t="b">
        <v>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B8" s="6">
        <v>7.0</v>
      </c>
      <c r="C8" s="6" t="s">
        <v>59</v>
      </c>
      <c r="D8" s="7" t="s">
        <v>19</v>
      </c>
      <c r="E8" s="7" t="b">
        <v>1</v>
      </c>
      <c r="F8" s="7" t="b">
        <v>1</v>
      </c>
      <c r="G8" s="7" t="b">
        <v>1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B9" s="6">
        <v>8.0</v>
      </c>
      <c r="C9" s="6" t="s">
        <v>83</v>
      </c>
      <c r="D9" s="7" t="s">
        <v>19</v>
      </c>
      <c r="E9" s="7" t="b">
        <v>1</v>
      </c>
      <c r="F9" s="7" t="b">
        <v>1</v>
      </c>
      <c r="G9" s="7" t="b">
        <v>1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B10" s="6">
        <v>9.0</v>
      </c>
      <c r="C10" s="6" t="s">
        <v>22</v>
      </c>
      <c r="D10" s="7" t="s">
        <v>43</v>
      </c>
      <c r="E10" s="7" t="b">
        <v>1</v>
      </c>
      <c r="F10" s="7" t="b">
        <v>1</v>
      </c>
      <c r="G10" s="7" t="b">
        <v>1</v>
      </c>
      <c r="H10" s="7"/>
      <c r="I10" s="3"/>
      <c r="J10" s="3"/>
      <c r="K10" s="12" t="s">
        <v>14</v>
      </c>
      <c r="L10" s="13">
        <f>L3+L22</f>
        <v>15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B11" s="6">
        <v>10.0</v>
      </c>
      <c r="C11" s="6" t="s">
        <v>136</v>
      </c>
      <c r="D11" s="7" t="s">
        <v>19</v>
      </c>
      <c r="E11" s="7" t="b">
        <v>1</v>
      </c>
      <c r="F11" s="7" t="b">
        <v>1</v>
      </c>
      <c r="G11" s="7" t="b">
        <v>1</v>
      </c>
      <c r="H11" s="3"/>
      <c r="K11" s="7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B12" s="6">
        <v>11.0</v>
      </c>
      <c r="C12" s="6" t="s">
        <v>187</v>
      </c>
      <c r="D12" s="7" t="s">
        <v>19</v>
      </c>
      <c r="E12" s="7" t="b">
        <v>1</v>
      </c>
      <c r="F12" s="7" t="b">
        <v>1</v>
      </c>
      <c r="G12" s="7" t="b">
        <v>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B13" s="14">
        <v>12.0</v>
      </c>
      <c r="C13" s="14"/>
      <c r="D13" s="3"/>
      <c r="E13" s="7" t="b">
        <v>0</v>
      </c>
      <c r="F13" s="7" t="b">
        <v>0</v>
      </c>
      <c r="G13" s="7" t="b">
        <v>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B14" s="6">
        <v>13.0</v>
      </c>
      <c r="C14" s="6"/>
      <c r="D14" s="3"/>
      <c r="E14" s="7" t="b">
        <v>0</v>
      </c>
      <c r="F14" s="7" t="b">
        <v>0</v>
      </c>
      <c r="G14" s="7" t="b">
        <v>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B15" s="6">
        <v>14.0</v>
      </c>
      <c r="C15" s="6"/>
      <c r="D15" s="3"/>
      <c r="E15" s="7" t="b">
        <v>0</v>
      </c>
      <c r="F15" s="7" t="b">
        <v>0</v>
      </c>
      <c r="G15" s="7" t="b">
        <v>0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B16" s="6">
        <v>15.0</v>
      </c>
      <c r="C16" s="6"/>
      <c r="D16" s="3"/>
      <c r="E16" s="7" t="b">
        <v>0</v>
      </c>
      <c r="F16" s="7" t="b">
        <v>0</v>
      </c>
      <c r="G16" s="7" t="b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1"/>
      <c r="B17" s="15" t="s">
        <v>15</v>
      </c>
      <c r="E17" s="16">
        <f>L4+L23</f>
        <v>4500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H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B19" s="15" t="s">
        <v>16</v>
      </c>
      <c r="E19" s="17">
        <f>E17 *0.52/4</f>
        <v>585</v>
      </c>
      <c r="H19" s="3"/>
      <c r="I19" s="18"/>
      <c r="J19" s="18"/>
      <c r="K19" s="18"/>
      <c r="L19" s="18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B20" s="19" t="s">
        <v>0</v>
      </c>
      <c r="C20" s="2" t="s">
        <v>1</v>
      </c>
      <c r="D20" s="2" t="s">
        <v>2</v>
      </c>
      <c r="E20" s="2" t="s">
        <v>3</v>
      </c>
      <c r="F20" s="2" t="s">
        <v>4</v>
      </c>
      <c r="G20" s="2" t="s">
        <v>5</v>
      </c>
      <c r="H20" s="3"/>
      <c r="I20" s="20" t="s">
        <v>6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5" t="s">
        <v>17</v>
      </c>
      <c r="B21" s="6">
        <v>1.0</v>
      </c>
      <c r="C21" s="21"/>
      <c r="D21" s="3"/>
      <c r="E21" s="7" t="b">
        <v>0</v>
      </c>
      <c r="F21" s="7" t="b">
        <v>0</v>
      </c>
      <c r="G21" s="7" t="b">
        <v>0</v>
      </c>
      <c r="H21" s="3"/>
      <c r="I21" s="8" t="s">
        <v>8</v>
      </c>
      <c r="J21" s="22" t="s">
        <v>9</v>
      </c>
      <c r="K21" s="22" t="s">
        <v>10</v>
      </c>
      <c r="L21" s="22" t="s">
        <v>11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B22" s="6">
        <v>2.0</v>
      </c>
      <c r="C22" s="6"/>
      <c r="D22" s="3"/>
      <c r="E22" s="7" t="b">
        <v>0</v>
      </c>
      <c r="F22" s="7" t="b">
        <v>0</v>
      </c>
      <c r="G22" s="7" t="b">
        <v>0</v>
      </c>
      <c r="H22" s="3"/>
      <c r="I22" s="22" t="s">
        <v>12</v>
      </c>
      <c r="J22" s="13">
        <f>SUMPRODUCT(IFERROR(LEFT(D21:D35, SEARCH("x s", D21:D35)-1)+0, 0))</f>
        <v>0</v>
      </c>
      <c r="K22" s="13">
        <f>SUMPRODUCT(IFERROR(LEFT(D21:D35, SEARCH("x f", D21:D35)-1)+0, 0))</f>
        <v>0</v>
      </c>
      <c r="L22" s="13">
        <f t="shared" ref="L22:L23" si="2">J22+K22</f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B23" s="6">
        <v>3.0</v>
      </c>
      <c r="C23" s="6"/>
      <c r="D23" s="3"/>
      <c r="E23" s="7" t="b">
        <v>0</v>
      </c>
      <c r="F23" s="7" t="b">
        <v>0</v>
      </c>
      <c r="G23" s="7" t="b">
        <v>0</v>
      </c>
      <c r="H23" s="3"/>
      <c r="I23" s="22" t="s">
        <v>13</v>
      </c>
      <c r="J23" s="13">
        <f>J22 * 300</f>
        <v>0</v>
      </c>
      <c r="K23" s="13">
        <f>K22*380</f>
        <v>0</v>
      </c>
      <c r="L23" s="13">
        <f t="shared" si="2"/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B24" s="6">
        <v>4.0</v>
      </c>
      <c r="C24" s="6"/>
      <c r="D24" s="3"/>
      <c r="E24" s="7" t="b">
        <v>0</v>
      </c>
      <c r="F24" s="7" t="b">
        <v>0</v>
      </c>
      <c r="G24" s="7" t="b">
        <v>0</v>
      </c>
      <c r="H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B25" s="6">
        <v>5.0</v>
      </c>
      <c r="C25" s="6"/>
      <c r="D25" s="3"/>
      <c r="E25" s="7" t="b">
        <v>0</v>
      </c>
      <c r="F25" s="7" t="b">
        <v>0</v>
      </c>
      <c r="G25" s="7" t="b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B26" s="6">
        <v>6.0</v>
      </c>
      <c r="C26" s="6"/>
      <c r="D26" s="3"/>
      <c r="E26" s="7" t="b">
        <v>0</v>
      </c>
      <c r="F26" s="7" t="b">
        <v>0</v>
      </c>
      <c r="G26" s="7" t="b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B27" s="6">
        <v>7.0</v>
      </c>
      <c r="C27" s="21"/>
      <c r="D27" s="3"/>
      <c r="E27" s="7" t="b">
        <v>0</v>
      </c>
      <c r="F27" s="7" t="b">
        <v>0</v>
      </c>
      <c r="G27" s="7" t="b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B28" s="6">
        <v>8.0</v>
      </c>
      <c r="C28" s="6"/>
      <c r="D28" s="3"/>
      <c r="E28" s="7" t="b">
        <v>0</v>
      </c>
      <c r="F28" s="7" t="b">
        <v>0</v>
      </c>
      <c r="G28" s="7" t="b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B29" s="6">
        <v>9.0</v>
      </c>
      <c r="C29" s="6"/>
      <c r="D29" s="3"/>
      <c r="E29" s="7" t="b">
        <v>0</v>
      </c>
      <c r="F29" s="7" t="b">
        <v>0</v>
      </c>
      <c r="G29" s="7" t="b">
        <v>0</v>
      </c>
      <c r="H29" s="7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B30" s="6">
        <v>10.0</v>
      </c>
      <c r="C30" s="6"/>
      <c r="D30" s="3"/>
      <c r="E30" s="7" t="b">
        <v>0</v>
      </c>
      <c r="F30" s="7" t="b">
        <v>0</v>
      </c>
      <c r="G30" s="7" t="b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B31" s="6">
        <v>11.0</v>
      </c>
      <c r="C31" s="6"/>
      <c r="D31" s="3"/>
      <c r="E31" s="7" t="b">
        <v>0</v>
      </c>
      <c r="F31" s="7" t="b">
        <v>0</v>
      </c>
      <c r="G31" s="7" t="b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B32" s="14">
        <v>12.0</v>
      </c>
      <c r="C32" s="14"/>
      <c r="D32" s="3"/>
      <c r="E32" s="7" t="b">
        <v>0</v>
      </c>
      <c r="F32" s="7" t="b">
        <v>0</v>
      </c>
      <c r="G32" s="7" t="b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B33" s="6">
        <v>13.0</v>
      </c>
      <c r="C33" s="6"/>
      <c r="D33" s="3"/>
      <c r="E33" s="7" t="b">
        <v>0</v>
      </c>
      <c r="F33" s="7" t="b">
        <v>0</v>
      </c>
      <c r="G33" s="7" t="b">
        <v>0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B34" s="6">
        <v>14.0</v>
      </c>
      <c r="C34" s="6"/>
      <c r="D34" s="3"/>
      <c r="E34" s="7" t="b">
        <v>0</v>
      </c>
      <c r="F34" s="7" t="b">
        <v>0</v>
      </c>
      <c r="G34" s="7" t="b">
        <v>0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B35" s="6">
        <v>15.0</v>
      </c>
      <c r="C35" s="6"/>
      <c r="D35" s="3"/>
      <c r="E35" s="7" t="b">
        <v>0</v>
      </c>
      <c r="F35" s="7" t="b">
        <v>0</v>
      </c>
      <c r="G35" s="7" t="b">
        <v>0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</sheetData>
  <mergeCells count="9">
    <mergeCell ref="A17:A20"/>
    <mergeCell ref="A21:A35"/>
    <mergeCell ref="I1:L1"/>
    <mergeCell ref="A2:A16"/>
    <mergeCell ref="B17:D18"/>
    <mergeCell ref="E17:G18"/>
    <mergeCell ref="B19:D19"/>
    <mergeCell ref="E19:G19"/>
    <mergeCell ref="I20:L20"/>
  </mergeCells>
  <conditionalFormatting sqref="I26">
    <cfRule type="notContainsBlanks" dxfId="0" priority="1">
      <formula>LEN(TRIM(I26))&gt;0</formula>
    </cfRule>
  </conditionalFormatting>
  <conditionalFormatting sqref="C2:G15">
    <cfRule type="expression" dxfId="0" priority="2">
      <formula>AND($E2=TRUE,$F2=TRUE,$G2=TRUE)</formula>
    </cfRule>
  </conditionalFormatting>
  <conditionalFormatting sqref="B21:G35">
    <cfRule type="expression" dxfId="0" priority="3">
      <formula>AND($E21=TRUE, $F21=TRUE, $G21=TRUE)</formula>
    </cfRule>
  </conditionalFormatting>
  <conditionalFormatting sqref="B2:G16">
    <cfRule type="expression" dxfId="1" priority="4">
      <formula>AND($F2=TRUE,$G2=TRUE,$E2=FALSE)</formula>
    </cfRule>
  </conditionalFormatting>
  <conditionalFormatting sqref="B21:G37">
    <cfRule type="expression" dxfId="1" priority="5">
      <formula>AND($E21=FALSE,$F21=TRUE,$G21=TRUE)</formula>
    </cfRule>
  </conditionalFormatting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5.25"/>
    <col customWidth="1" min="3" max="3" width="24.5"/>
    <col customWidth="1" min="4" max="4" width="6.0"/>
    <col customWidth="1" min="5" max="5" width="7.38"/>
    <col customWidth="1" min="6" max="6" width="7.88"/>
    <col customWidth="1" min="7" max="7" width="9.5"/>
    <col customWidth="1" min="9" max="9" width="17.5"/>
    <col customWidth="1" min="10" max="10" width="7.75"/>
    <col customWidth="1" min="11" max="11" width="10.13"/>
    <col customWidth="1" min="12" max="12" width="4.7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/>
      <c r="I1" s="4" t="s">
        <v>6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5" t="s">
        <v>7</v>
      </c>
      <c r="B2" s="6">
        <v>1.0</v>
      </c>
      <c r="C2" s="6" t="s">
        <v>188</v>
      </c>
      <c r="D2" s="7" t="s">
        <v>19</v>
      </c>
      <c r="E2" s="7" t="b">
        <v>1</v>
      </c>
      <c r="F2" s="7" t="b">
        <v>1</v>
      </c>
      <c r="G2" s="7" t="b">
        <v>1</v>
      </c>
      <c r="H2" s="7"/>
      <c r="I2" s="8" t="s">
        <v>8</v>
      </c>
      <c r="J2" s="9" t="s">
        <v>9</v>
      </c>
      <c r="K2" s="9" t="s">
        <v>10</v>
      </c>
      <c r="L2" s="9" t="s">
        <v>11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B3" s="6">
        <v>2.0</v>
      </c>
      <c r="C3" s="6" t="s">
        <v>189</v>
      </c>
      <c r="D3" s="7" t="s">
        <v>19</v>
      </c>
      <c r="E3" s="7" t="b">
        <v>1</v>
      </c>
      <c r="F3" s="7" t="b">
        <v>1</v>
      </c>
      <c r="G3" s="7" t="b">
        <v>1</v>
      </c>
      <c r="H3" s="3"/>
      <c r="I3" s="9" t="s">
        <v>12</v>
      </c>
      <c r="J3" s="10">
        <f>SUMPRODUCT(IFERROR(LEFT(D2:D16, SEARCH("x s", D2:D16)-1)+0, 0))</f>
        <v>14</v>
      </c>
      <c r="K3" s="10">
        <f>SUMPRODUCT(IFERROR(LEFT(D2:D16, SEARCH("x f", D2:D16)-1)+0, 0))</f>
        <v>0</v>
      </c>
      <c r="L3" s="11">
        <f t="shared" ref="L3:L4" si="1">J3+K3</f>
        <v>14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B4" s="6">
        <v>3.0</v>
      </c>
      <c r="C4" s="6" t="s">
        <v>185</v>
      </c>
      <c r="D4" s="7" t="s">
        <v>19</v>
      </c>
      <c r="E4" s="7" t="b">
        <v>1</v>
      </c>
      <c r="F4" s="7" t="b">
        <v>1</v>
      </c>
      <c r="G4" s="7" t="b">
        <v>1</v>
      </c>
      <c r="H4" s="3"/>
      <c r="I4" s="9" t="s">
        <v>13</v>
      </c>
      <c r="J4" s="11">
        <f>J3 * 300</f>
        <v>4200</v>
      </c>
      <c r="K4" s="11">
        <f>K3*380</f>
        <v>0</v>
      </c>
      <c r="L4" s="11">
        <f t="shared" si="1"/>
        <v>4200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B5" s="6">
        <v>4.0</v>
      </c>
      <c r="C5" s="6" t="s">
        <v>83</v>
      </c>
      <c r="D5" s="7" t="s">
        <v>19</v>
      </c>
      <c r="E5" s="7" t="b">
        <v>1</v>
      </c>
      <c r="F5" s="7" t="b">
        <v>1</v>
      </c>
      <c r="G5" s="7" t="b">
        <v>1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B6" s="6">
        <v>5.0</v>
      </c>
      <c r="C6" s="6" t="s">
        <v>190</v>
      </c>
      <c r="D6" s="7" t="s">
        <v>19</v>
      </c>
      <c r="E6" s="7" t="b">
        <v>1</v>
      </c>
      <c r="F6" s="7" t="b">
        <v>1</v>
      </c>
      <c r="G6" s="7" t="b">
        <v>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B7" s="6">
        <v>6.0</v>
      </c>
      <c r="C7" s="6" t="s">
        <v>191</v>
      </c>
      <c r="D7" s="7" t="s">
        <v>19</v>
      </c>
      <c r="E7" s="7" t="b">
        <v>1</v>
      </c>
      <c r="F7" s="7" t="b">
        <v>1</v>
      </c>
      <c r="G7" s="7" t="b">
        <v>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B8" s="6">
        <v>7.0</v>
      </c>
      <c r="C8" s="6" t="s">
        <v>192</v>
      </c>
      <c r="D8" s="7" t="s">
        <v>19</v>
      </c>
      <c r="E8" s="7" t="b">
        <v>1</v>
      </c>
      <c r="F8" s="7" t="b">
        <v>1</v>
      </c>
      <c r="G8" s="7" t="b">
        <v>1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B9" s="6">
        <v>8.0</v>
      </c>
      <c r="C9" s="6" t="s">
        <v>193</v>
      </c>
      <c r="D9" s="7" t="s">
        <v>19</v>
      </c>
      <c r="E9" s="7" t="b">
        <v>1</v>
      </c>
      <c r="F9" s="7" t="b">
        <v>1</v>
      </c>
      <c r="G9" s="7" t="b">
        <v>1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B10" s="6">
        <v>9.0</v>
      </c>
      <c r="C10" s="6" t="s">
        <v>194</v>
      </c>
      <c r="D10" s="7" t="s">
        <v>19</v>
      </c>
      <c r="E10" s="7" t="b">
        <v>1</v>
      </c>
      <c r="F10" s="7" t="b">
        <v>1</v>
      </c>
      <c r="G10" s="7" t="b">
        <v>1</v>
      </c>
      <c r="H10" s="7"/>
      <c r="I10" s="3"/>
      <c r="J10" s="3"/>
      <c r="K10" s="12" t="s">
        <v>14</v>
      </c>
      <c r="L10" s="13">
        <f>L3+L22</f>
        <v>32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B11" s="6">
        <v>10.0</v>
      </c>
      <c r="C11" s="6" t="s">
        <v>195</v>
      </c>
      <c r="D11" s="7" t="s">
        <v>19</v>
      </c>
      <c r="E11" s="7" t="b">
        <v>1</v>
      </c>
      <c r="F11" s="7" t="b">
        <v>1</v>
      </c>
      <c r="G11" s="7" t="b">
        <v>1</v>
      </c>
      <c r="H11" s="3"/>
      <c r="K11" s="7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B12" s="6">
        <v>11.0</v>
      </c>
      <c r="C12" s="6" t="s">
        <v>196</v>
      </c>
      <c r="D12" s="7" t="s">
        <v>19</v>
      </c>
      <c r="E12" s="7" t="b">
        <v>1</v>
      </c>
      <c r="F12" s="7" t="b">
        <v>1</v>
      </c>
      <c r="G12" s="7" t="b">
        <v>1</v>
      </c>
      <c r="H12" s="7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B13" s="14">
        <v>12.0</v>
      </c>
      <c r="C13" s="14" t="s">
        <v>92</v>
      </c>
      <c r="D13" s="7" t="s">
        <v>19</v>
      </c>
      <c r="E13" s="7" t="b">
        <v>1</v>
      </c>
      <c r="F13" s="7" t="b">
        <v>1</v>
      </c>
      <c r="G13" s="7" t="b">
        <v>1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B14" s="6">
        <v>13.0</v>
      </c>
      <c r="C14" s="6" t="s">
        <v>197</v>
      </c>
      <c r="D14" s="7" t="s">
        <v>19</v>
      </c>
      <c r="E14" s="7" t="b">
        <v>1</v>
      </c>
      <c r="F14" s="7" t="b">
        <v>1</v>
      </c>
      <c r="G14" s="7" t="b">
        <v>1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B15" s="6">
        <v>14.0</v>
      </c>
      <c r="C15" s="6" t="s">
        <v>71</v>
      </c>
      <c r="D15" s="7" t="s">
        <v>19</v>
      </c>
      <c r="E15" s="7" t="b">
        <v>1</v>
      </c>
      <c r="F15" s="7" t="b">
        <v>1</v>
      </c>
      <c r="G15" s="7" t="b">
        <v>1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B16" s="6">
        <v>15.0</v>
      </c>
      <c r="C16" s="6"/>
      <c r="D16" s="3"/>
      <c r="E16" s="7" t="b">
        <v>0</v>
      </c>
      <c r="F16" s="7" t="b">
        <v>0</v>
      </c>
      <c r="G16" s="7" t="b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1"/>
      <c r="B17" s="15" t="s">
        <v>15</v>
      </c>
      <c r="E17" s="16">
        <f>L4+L23</f>
        <v>9600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H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B19" s="15" t="s">
        <v>16</v>
      </c>
      <c r="E19" s="17">
        <f>E17 *0.52/4</f>
        <v>1248</v>
      </c>
      <c r="H19" s="3"/>
      <c r="I19" s="18"/>
      <c r="J19" s="18"/>
      <c r="K19" s="18"/>
      <c r="L19" s="18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B20" s="19" t="s">
        <v>0</v>
      </c>
      <c r="C20" s="2" t="s">
        <v>1</v>
      </c>
      <c r="D20" s="2" t="s">
        <v>2</v>
      </c>
      <c r="E20" s="2" t="s">
        <v>3</v>
      </c>
      <c r="F20" s="2" t="s">
        <v>4</v>
      </c>
      <c r="G20" s="2" t="s">
        <v>5</v>
      </c>
      <c r="H20" s="3"/>
      <c r="I20" s="20" t="s">
        <v>6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5" t="s">
        <v>17</v>
      </c>
      <c r="B21" s="6">
        <v>1.0</v>
      </c>
      <c r="C21" s="6" t="s">
        <v>198</v>
      </c>
      <c r="D21" s="7" t="s">
        <v>19</v>
      </c>
      <c r="E21" s="7" t="b">
        <v>1</v>
      </c>
      <c r="F21" s="7" t="b">
        <v>1</v>
      </c>
      <c r="G21" s="7" t="b">
        <v>1</v>
      </c>
      <c r="H21" s="3"/>
      <c r="I21" s="8" t="s">
        <v>8</v>
      </c>
      <c r="J21" s="22" t="s">
        <v>9</v>
      </c>
      <c r="K21" s="22" t="s">
        <v>10</v>
      </c>
      <c r="L21" s="22" t="s">
        <v>11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B22" s="6">
        <v>2.0</v>
      </c>
      <c r="C22" s="6" t="s">
        <v>199</v>
      </c>
      <c r="D22" s="7" t="s">
        <v>19</v>
      </c>
      <c r="E22" s="7" t="b">
        <v>1</v>
      </c>
      <c r="F22" s="7" t="b">
        <v>1</v>
      </c>
      <c r="G22" s="7" t="b">
        <v>1</v>
      </c>
      <c r="H22" s="3"/>
      <c r="I22" s="22" t="s">
        <v>12</v>
      </c>
      <c r="J22" s="13">
        <f>SUMPRODUCT(IFERROR(LEFT(D21:D35, SEARCH("x s", D21:D35)-1)+0, 0))</f>
        <v>18</v>
      </c>
      <c r="K22" s="13">
        <f>SUMPRODUCT(IFERROR(LEFT(D21:D35, SEARCH("x f", D21:D35)-1)+0, 0))</f>
        <v>0</v>
      </c>
      <c r="L22" s="13">
        <f t="shared" ref="L22:L23" si="2">J22+K22</f>
        <v>18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B23" s="6">
        <v>3.0</v>
      </c>
      <c r="C23" s="6" t="s">
        <v>200</v>
      </c>
      <c r="D23" s="7" t="s">
        <v>19</v>
      </c>
      <c r="E23" s="7" t="b">
        <v>1</v>
      </c>
      <c r="F23" s="7" t="b">
        <v>1</v>
      </c>
      <c r="G23" s="7" t="b">
        <v>1</v>
      </c>
      <c r="H23" s="3"/>
      <c r="I23" s="22" t="s">
        <v>13</v>
      </c>
      <c r="J23" s="13">
        <f>J22 * 300</f>
        <v>5400</v>
      </c>
      <c r="K23" s="13">
        <f>K22*380</f>
        <v>0</v>
      </c>
      <c r="L23" s="13">
        <f t="shared" si="2"/>
        <v>5400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B24" s="6">
        <v>4.0</v>
      </c>
      <c r="C24" s="6" t="s">
        <v>201</v>
      </c>
      <c r="D24" s="7" t="s">
        <v>19</v>
      </c>
      <c r="E24" s="7" t="b">
        <v>1</v>
      </c>
      <c r="F24" s="7" t="b">
        <v>1</v>
      </c>
      <c r="G24" s="7" t="b">
        <v>1</v>
      </c>
      <c r="H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B25" s="6">
        <v>5.0</v>
      </c>
      <c r="C25" s="6" t="s">
        <v>202</v>
      </c>
      <c r="D25" s="7" t="s">
        <v>27</v>
      </c>
      <c r="E25" s="7" t="b">
        <v>1</v>
      </c>
      <c r="F25" s="7" t="b">
        <v>1</v>
      </c>
      <c r="G25" s="7" t="b">
        <v>1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B26" s="6">
        <v>6.0</v>
      </c>
      <c r="C26" s="6" t="s">
        <v>81</v>
      </c>
      <c r="D26" s="7" t="s">
        <v>19</v>
      </c>
      <c r="E26" s="7" t="b">
        <v>1</v>
      </c>
      <c r="F26" s="7" t="b">
        <v>1</v>
      </c>
      <c r="G26" s="7" t="b">
        <v>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B27" s="6">
        <v>7.0</v>
      </c>
      <c r="C27" s="6" t="s">
        <v>203</v>
      </c>
      <c r="D27" s="7" t="s">
        <v>19</v>
      </c>
      <c r="E27" s="7" t="b">
        <v>1</v>
      </c>
      <c r="F27" s="7" t="b">
        <v>1</v>
      </c>
      <c r="G27" s="7" t="b">
        <v>1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B28" s="6">
        <v>8.0</v>
      </c>
      <c r="C28" s="6" t="s">
        <v>204</v>
      </c>
      <c r="D28" s="7" t="s">
        <v>43</v>
      </c>
      <c r="E28" s="7" t="b">
        <v>1</v>
      </c>
      <c r="F28" s="7" t="b">
        <v>1</v>
      </c>
      <c r="G28" s="7" t="b">
        <v>1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B29" s="6">
        <v>9.0</v>
      </c>
      <c r="C29" s="6" t="s">
        <v>71</v>
      </c>
      <c r="D29" s="7" t="s">
        <v>19</v>
      </c>
      <c r="E29" s="7" t="b">
        <v>1</v>
      </c>
      <c r="F29" s="7" t="b">
        <v>1</v>
      </c>
      <c r="G29" s="7" t="b">
        <v>1</v>
      </c>
      <c r="H29" s="7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B30" s="6">
        <v>10.0</v>
      </c>
      <c r="C30" s="6" t="s">
        <v>205</v>
      </c>
      <c r="D30" s="7" t="s">
        <v>27</v>
      </c>
      <c r="E30" s="7" t="b">
        <v>1</v>
      </c>
      <c r="F30" s="7" t="b">
        <v>1</v>
      </c>
      <c r="G30" s="7" t="b">
        <v>1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B31" s="6">
        <v>11.0</v>
      </c>
      <c r="C31" s="6" t="s">
        <v>206</v>
      </c>
      <c r="D31" s="7" t="s">
        <v>19</v>
      </c>
      <c r="E31" s="7" t="b">
        <v>1</v>
      </c>
      <c r="F31" s="7" t="b">
        <v>1</v>
      </c>
      <c r="G31" s="7" t="b">
        <v>1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B32" s="14">
        <v>12.0</v>
      </c>
      <c r="C32" s="14" t="s">
        <v>142</v>
      </c>
      <c r="D32" s="7" t="s">
        <v>19</v>
      </c>
      <c r="E32" s="7" t="b">
        <v>1</v>
      </c>
      <c r="F32" s="7" t="b">
        <v>1</v>
      </c>
      <c r="G32" s="7" t="b">
        <v>1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B33" s="6">
        <v>13.0</v>
      </c>
      <c r="C33" s="6" t="s">
        <v>207</v>
      </c>
      <c r="D33" s="7" t="s">
        <v>19</v>
      </c>
      <c r="E33" s="7" t="b">
        <v>1</v>
      </c>
      <c r="F33" s="7" t="b">
        <v>1</v>
      </c>
      <c r="G33" s="7" t="b">
        <v>1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B34" s="6">
        <v>14.0</v>
      </c>
      <c r="C34" s="6" t="s">
        <v>175</v>
      </c>
      <c r="D34" s="7" t="s">
        <v>19</v>
      </c>
      <c r="E34" s="7" t="b">
        <v>1</v>
      </c>
      <c r="F34" s="7" t="b">
        <v>1</v>
      </c>
      <c r="G34" s="7" t="b">
        <v>1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B35" s="6">
        <v>15.0</v>
      </c>
      <c r="C35" s="6"/>
      <c r="D35" s="3"/>
      <c r="E35" s="7" t="b">
        <v>1</v>
      </c>
      <c r="F35" s="7" t="b">
        <v>0</v>
      </c>
      <c r="G35" s="7" t="b">
        <v>0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</sheetData>
  <mergeCells count="9">
    <mergeCell ref="A17:A20"/>
    <mergeCell ref="A21:A35"/>
    <mergeCell ref="I1:L1"/>
    <mergeCell ref="A2:A16"/>
    <mergeCell ref="B17:D18"/>
    <mergeCell ref="E17:G18"/>
    <mergeCell ref="B19:D19"/>
    <mergeCell ref="E19:G19"/>
    <mergeCell ref="I20:L20"/>
  </mergeCells>
  <conditionalFormatting sqref="I26">
    <cfRule type="notContainsBlanks" dxfId="0" priority="1">
      <formula>LEN(TRIM(I26))&gt;0</formula>
    </cfRule>
  </conditionalFormatting>
  <conditionalFormatting sqref="C2:G15">
    <cfRule type="expression" dxfId="0" priority="2">
      <formula>AND($E2=TRUE,$F2=TRUE,$G2=TRUE)</formula>
    </cfRule>
  </conditionalFormatting>
  <conditionalFormatting sqref="B21:G35">
    <cfRule type="expression" dxfId="0" priority="3">
      <formula>AND($E21=TRUE, $F21=TRUE, $G21=TRUE)</formula>
    </cfRule>
  </conditionalFormatting>
  <conditionalFormatting sqref="B2:G16">
    <cfRule type="expression" dxfId="1" priority="4">
      <formula>AND($F2=TRUE,$G2=TRUE,$E2=FALSE)</formula>
    </cfRule>
  </conditionalFormatting>
  <conditionalFormatting sqref="B21:G37">
    <cfRule type="expression" dxfId="1" priority="5">
      <formula>AND($E21=FALSE,$F21=TRUE,$G21=TRUE)</formula>
    </cfRule>
  </conditionalFormatting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5.25"/>
    <col customWidth="1" min="3" max="3" width="24.5"/>
    <col customWidth="1" min="4" max="4" width="6.0"/>
    <col customWidth="1" min="5" max="5" width="7.38"/>
    <col customWidth="1" min="6" max="6" width="7.88"/>
    <col customWidth="1" min="7" max="7" width="9.5"/>
    <col customWidth="1" min="9" max="9" width="17.5"/>
    <col customWidth="1" min="10" max="10" width="7.75"/>
    <col customWidth="1" min="11" max="11" width="10.13"/>
    <col customWidth="1" min="12" max="12" width="4.7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/>
      <c r="I1" s="4" t="s">
        <v>6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5" t="s">
        <v>7</v>
      </c>
      <c r="B2" s="6">
        <v>1.0</v>
      </c>
      <c r="C2" s="6" t="s">
        <v>165</v>
      </c>
      <c r="D2" s="7" t="s">
        <v>19</v>
      </c>
      <c r="E2" s="7" t="b">
        <v>1</v>
      </c>
      <c r="F2" s="7" t="b">
        <v>1</v>
      </c>
      <c r="G2" s="7" t="b">
        <v>1</v>
      </c>
      <c r="H2" s="3"/>
      <c r="I2" s="8" t="s">
        <v>8</v>
      </c>
      <c r="J2" s="9" t="s">
        <v>9</v>
      </c>
      <c r="K2" s="9" t="s">
        <v>10</v>
      </c>
      <c r="L2" s="9" t="s">
        <v>11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B3" s="6">
        <v>2.0</v>
      </c>
      <c r="C3" s="6" t="s">
        <v>205</v>
      </c>
      <c r="D3" s="7" t="s">
        <v>19</v>
      </c>
      <c r="E3" s="7" t="b">
        <v>1</v>
      </c>
      <c r="F3" s="7" t="b">
        <v>1</v>
      </c>
      <c r="G3" s="7" t="b">
        <v>1</v>
      </c>
      <c r="H3" s="3"/>
      <c r="I3" s="9" t="s">
        <v>12</v>
      </c>
      <c r="J3" s="10">
        <f>SUMPRODUCT(IFERROR(LEFT(D2:D16, SEARCH("x s", D2:D16)-1)+0, 0))</f>
        <v>17</v>
      </c>
      <c r="K3" s="10">
        <f>SUMPRODUCT(IFERROR(LEFT(D2:D16, SEARCH("x f", D2:D16)-1)+0, 0))</f>
        <v>0</v>
      </c>
      <c r="L3" s="11">
        <f t="shared" ref="L3:L4" si="1">J3+K3</f>
        <v>17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B4" s="6">
        <v>3.0</v>
      </c>
      <c r="C4" s="6" t="s">
        <v>39</v>
      </c>
      <c r="D4" s="7" t="s">
        <v>27</v>
      </c>
      <c r="E4" s="7" t="b">
        <v>1</v>
      </c>
      <c r="F4" s="7" t="b">
        <v>1</v>
      </c>
      <c r="G4" s="7" t="b">
        <v>1</v>
      </c>
      <c r="H4" s="3"/>
      <c r="I4" s="9" t="s">
        <v>13</v>
      </c>
      <c r="J4" s="11">
        <f>J3 * 300</f>
        <v>5100</v>
      </c>
      <c r="K4" s="11">
        <f>K3*380</f>
        <v>0</v>
      </c>
      <c r="L4" s="11">
        <f t="shared" si="1"/>
        <v>5100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B5" s="6">
        <v>4.0</v>
      </c>
      <c r="C5" s="6" t="s">
        <v>208</v>
      </c>
      <c r="D5" s="7" t="s">
        <v>27</v>
      </c>
      <c r="E5" s="7" t="b">
        <v>1</v>
      </c>
      <c r="F5" s="7" t="b">
        <v>1</v>
      </c>
      <c r="G5" s="7" t="b">
        <v>1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B6" s="6">
        <v>5.0</v>
      </c>
      <c r="C6" s="6" t="s">
        <v>89</v>
      </c>
      <c r="D6" s="7" t="s">
        <v>19</v>
      </c>
      <c r="E6" s="7" t="b">
        <v>1</v>
      </c>
      <c r="F6" s="7" t="b">
        <v>1</v>
      </c>
      <c r="G6" s="7" t="b">
        <v>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B7" s="6">
        <v>6.0</v>
      </c>
      <c r="C7" s="6" t="s">
        <v>209</v>
      </c>
      <c r="D7" s="7" t="s">
        <v>19</v>
      </c>
      <c r="E7" s="7" t="b">
        <v>1</v>
      </c>
      <c r="F7" s="7" t="b">
        <v>1</v>
      </c>
      <c r="G7" s="7" t="b">
        <v>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B8" s="6">
        <v>7.0</v>
      </c>
      <c r="C8" s="6" t="s">
        <v>44</v>
      </c>
      <c r="D8" s="7" t="s">
        <v>19</v>
      </c>
      <c r="E8" s="7" t="b">
        <v>1</v>
      </c>
      <c r="F8" s="7" t="b">
        <v>1</v>
      </c>
      <c r="G8" s="7" t="b">
        <v>1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B9" s="6">
        <v>8.0</v>
      </c>
      <c r="C9" s="6" t="s">
        <v>210</v>
      </c>
      <c r="D9" s="7" t="s">
        <v>211</v>
      </c>
      <c r="E9" s="7" t="b">
        <v>1</v>
      </c>
      <c r="F9" s="7" t="b">
        <v>1</v>
      </c>
      <c r="G9" s="7" t="b">
        <v>1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B10" s="6">
        <v>9.0</v>
      </c>
      <c r="C10" s="6" t="s">
        <v>212</v>
      </c>
      <c r="D10" s="7" t="s">
        <v>19</v>
      </c>
      <c r="E10" s="7" t="b">
        <v>1</v>
      </c>
      <c r="F10" s="7" t="b">
        <v>1</v>
      </c>
      <c r="G10" s="7" t="b">
        <v>1</v>
      </c>
      <c r="H10" s="7"/>
      <c r="I10" s="3"/>
      <c r="J10" s="3"/>
      <c r="K10" s="12" t="s">
        <v>14</v>
      </c>
      <c r="L10" s="13">
        <f>L3+L22</f>
        <v>33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B11" s="6">
        <v>10.0</v>
      </c>
      <c r="C11" s="6" t="s">
        <v>213</v>
      </c>
      <c r="D11" s="7" t="s">
        <v>19</v>
      </c>
      <c r="E11" s="7" t="b">
        <v>1</v>
      </c>
      <c r="F11" s="7" t="b">
        <v>1</v>
      </c>
      <c r="G11" s="7" t="b">
        <v>1</v>
      </c>
      <c r="H11" s="3"/>
      <c r="K11" s="7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B12" s="6">
        <v>11.0</v>
      </c>
      <c r="C12" s="6" t="s">
        <v>47</v>
      </c>
      <c r="D12" s="7" t="s">
        <v>19</v>
      </c>
      <c r="E12" s="7" t="b">
        <v>1</v>
      </c>
      <c r="F12" s="7" t="b">
        <v>1</v>
      </c>
      <c r="G12" s="7" t="b">
        <v>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B13" s="14">
        <v>12.0</v>
      </c>
      <c r="C13" s="14" t="s">
        <v>214</v>
      </c>
      <c r="D13" s="7" t="s">
        <v>19</v>
      </c>
      <c r="E13" s="7" t="b">
        <v>1</v>
      </c>
      <c r="F13" s="7" t="b">
        <v>1</v>
      </c>
      <c r="G13" s="7" t="b">
        <v>1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B14" s="6">
        <v>13.0</v>
      </c>
      <c r="C14" s="6" t="s">
        <v>215</v>
      </c>
      <c r="D14" s="7" t="s">
        <v>27</v>
      </c>
      <c r="E14" s="7" t="b">
        <v>1</v>
      </c>
      <c r="F14" s="7" t="b">
        <v>1</v>
      </c>
      <c r="G14" s="7" t="b">
        <v>1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B15" s="6">
        <v>14.0</v>
      </c>
      <c r="C15" s="6" t="s">
        <v>216</v>
      </c>
      <c r="D15" s="7" t="s">
        <v>19</v>
      </c>
      <c r="E15" s="7" t="b">
        <v>1</v>
      </c>
      <c r="F15" s="7" t="b">
        <v>1</v>
      </c>
      <c r="G15" s="7" t="b">
        <v>1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B16" s="6">
        <v>15.0</v>
      </c>
      <c r="C16" s="6"/>
      <c r="D16" s="3"/>
      <c r="E16" s="7" t="b">
        <v>0</v>
      </c>
      <c r="F16" s="7" t="b">
        <v>0</v>
      </c>
      <c r="G16" s="7" t="b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1"/>
      <c r="B17" s="15" t="s">
        <v>15</v>
      </c>
      <c r="E17" s="16">
        <f>L4+L23</f>
        <v>9900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H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B19" s="15" t="s">
        <v>16</v>
      </c>
      <c r="E19" s="17">
        <f>E17 *0.52/4</f>
        <v>1287</v>
      </c>
      <c r="H19" s="3"/>
      <c r="I19" s="20"/>
      <c r="J19" s="20"/>
      <c r="K19" s="20"/>
      <c r="L19" s="20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B20" s="19" t="s">
        <v>0</v>
      </c>
      <c r="C20" s="2" t="s">
        <v>1</v>
      </c>
      <c r="D20" s="2" t="s">
        <v>2</v>
      </c>
      <c r="E20" s="2" t="s">
        <v>3</v>
      </c>
      <c r="F20" s="2" t="s">
        <v>4</v>
      </c>
      <c r="G20" s="2" t="s">
        <v>5</v>
      </c>
      <c r="H20" s="3"/>
      <c r="I20" s="20" t="s">
        <v>6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5" t="s">
        <v>17</v>
      </c>
      <c r="B21" s="6">
        <v>1.0</v>
      </c>
      <c r="C21" s="6" t="s">
        <v>127</v>
      </c>
      <c r="D21" s="7" t="s">
        <v>19</v>
      </c>
      <c r="E21" s="7" t="b">
        <v>1</v>
      </c>
      <c r="F21" s="7" t="b">
        <v>1</v>
      </c>
      <c r="G21" s="7" t="b">
        <v>1</v>
      </c>
      <c r="H21" s="7"/>
      <c r="I21" s="8" t="s">
        <v>8</v>
      </c>
      <c r="J21" s="22" t="s">
        <v>9</v>
      </c>
      <c r="K21" s="22" t="s">
        <v>10</v>
      </c>
      <c r="L21" s="22" t="s">
        <v>11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B22" s="6">
        <v>2.0</v>
      </c>
      <c r="C22" s="6" t="s">
        <v>200</v>
      </c>
      <c r="D22" s="7" t="s">
        <v>19</v>
      </c>
      <c r="E22" s="7" t="b">
        <v>1</v>
      </c>
      <c r="F22" s="7" t="b">
        <v>1</v>
      </c>
      <c r="G22" s="7" t="b">
        <v>1</v>
      </c>
      <c r="H22" s="3"/>
      <c r="I22" s="22" t="s">
        <v>12</v>
      </c>
      <c r="J22" s="13">
        <f>SUMPRODUCT(IFERROR(LEFT(D21:D35, SEARCH("x s", D21:D35)-1)+0, 0))</f>
        <v>16</v>
      </c>
      <c r="K22" s="13">
        <f>SUMPRODUCT(IFERROR(LEFT(D21:D35, SEARCH("x f", D21:D35)-1)+0, 0))</f>
        <v>0</v>
      </c>
      <c r="L22" s="13">
        <f t="shared" ref="L22:L23" si="2">J22+K22</f>
        <v>16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B23" s="6">
        <v>3.0</v>
      </c>
      <c r="C23" s="6" t="s">
        <v>78</v>
      </c>
      <c r="D23" s="7" t="s">
        <v>19</v>
      </c>
      <c r="E23" s="7" t="b">
        <v>1</v>
      </c>
      <c r="F23" s="7" t="b">
        <v>1</v>
      </c>
      <c r="G23" s="7" t="b">
        <v>1</v>
      </c>
      <c r="H23" s="3"/>
      <c r="I23" s="22" t="s">
        <v>13</v>
      </c>
      <c r="J23" s="13">
        <f>J22 * 300</f>
        <v>4800</v>
      </c>
      <c r="K23" s="13">
        <f>K22*380</f>
        <v>0</v>
      </c>
      <c r="L23" s="13">
        <f t="shared" si="2"/>
        <v>4800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B24" s="6">
        <v>4.0</v>
      </c>
      <c r="C24" s="6" t="s">
        <v>217</v>
      </c>
      <c r="D24" s="7" t="s">
        <v>43</v>
      </c>
      <c r="E24" s="7" t="b">
        <v>1</v>
      </c>
      <c r="F24" s="7" t="b">
        <v>1</v>
      </c>
      <c r="G24" s="7" t="b">
        <v>1</v>
      </c>
      <c r="H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B25" s="6">
        <v>5.0</v>
      </c>
      <c r="C25" s="6" t="s">
        <v>218</v>
      </c>
      <c r="D25" s="7" t="s">
        <v>19</v>
      </c>
      <c r="E25" s="7" t="b">
        <v>1</v>
      </c>
      <c r="F25" s="7" t="b">
        <v>1</v>
      </c>
      <c r="G25" s="7" t="b">
        <v>1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B26" s="6">
        <v>6.0</v>
      </c>
      <c r="C26" s="6" t="s">
        <v>219</v>
      </c>
      <c r="D26" s="7" t="s">
        <v>19</v>
      </c>
      <c r="E26" s="7" t="b">
        <v>1</v>
      </c>
      <c r="F26" s="7" t="b">
        <v>1</v>
      </c>
      <c r="G26" s="7" t="b">
        <v>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B27" s="6">
        <v>7.0</v>
      </c>
      <c r="C27" s="6" t="s">
        <v>44</v>
      </c>
      <c r="D27" s="7" t="s">
        <v>19</v>
      </c>
      <c r="E27" s="7" t="b">
        <v>1</v>
      </c>
      <c r="F27" s="7" t="b">
        <v>1</v>
      </c>
      <c r="G27" s="7" t="b">
        <v>1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B28" s="6">
        <v>8.0</v>
      </c>
      <c r="C28" s="6" t="s">
        <v>220</v>
      </c>
      <c r="D28" s="7" t="s">
        <v>19</v>
      </c>
      <c r="E28" s="7" t="b">
        <v>1</v>
      </c>
      <c r="F28" s="7" t="b">
        <v>1</v>
      </c>
      <c r="G28" s="7" t="b">
        <v>1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B29" s="6">
        <v>9.0</v>
      </c>
      <c r="C29" s="6" t="s">
        <v>138</v>
      </c>
      <c r="D29" s="7" t="s">
        <v>19</v>
      </c>
      <c r="E29" s="7" t="b">
        <v>1</v>
      </c>
      <c r="F29" s="7" t="b">
        <v>1</v>
      </c>
      <c r="G29" s="7" t="b">
        <v>1</v>
      </c>
      <c r="H29" s="7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B30" s="6">
        <v>10.0</v>
      </c>
      <c r="C30" s="6" t="s">
        <v>221</v>
      </c>
      <c r="D30" s="7" t="s">
        <v>19</v>
      </c>
      <c r="E30" s="7" t="b">
        <v>1</v>
      </c>
      <c r="F30" s="7" t="b">
        <v>1</v>
      </c>
      <c r="G30" s="7" t="b">
        <v>1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B31" s="6">
        <v>11.0</v>
      </c>
      <c r="C31" s="6" t="s">
        <v>222</v>
      </c>
      <c r="D31" s="7" t="s">
        <v>27</v>
      </c>
      <c r="E31" s="7" t="b">
        <v>1</v>
      </c>
      <c r="F31" s="7" t="b">
        <v>1</v>
      </c>
      <c r="G31" s="7" t="b">
        <v>1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B32" s="14">
        <v>12.0</v>
      </c>
      <c r="C32" s="14" t="s">
        <v>179</v>
      </c>
      <c r="D32" s="7" t="s">
        <v>19</v>
      </c>
      <c r="E32" s="7" t="b">
        <v>1</v>
      </c>
      <c r="F32" s="7" t="b">
        <v>1</v>
      </c>
      <c r="G32" s="7" t="b">
        <v>1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B33" s="6">
        <v>13.0</v>
      </c>
      <c r="C33" s="6" t="s">
        <v>207</v>
      </c>
      <c r="D33" s="7" t="s">
        <v>19</v>
      </c>
      <c r="E33" s="7" t="b">
        <v>1</v>
      </c>
      <c r="F33" s="7" t="b">
        <v>1</v>
      </c>
      <c r="G33" s="7" t="b">
        <v>1</v>
      </c>
      <c r="H33" s="7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B34" s="6">
        <v>14.0</v>
      </c>
      <c r="C34" s="6"/>
      <c r="D34" s="3"/>
      <c r="E34" s="7" t="b">
        <v>0</v>
      </c>
      <c r="F34" s="7" t="b">
        <v>0</v>
      </c>
      <c r="G34" s="7" t="b">
        <v>0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B35" s="6">
        <v>15.0</v>
      </c>
      <c r="C35" s="6"/>
      <c r="D35" s="3"/>
      <c r="E35" s="7" t="b">
        <v>0</v>
      </c>
      <c r="F35" s="7" t="b">
        <v>0</v>
      </c>
      <c r="G35" s="7" t="b">
        <v>0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</sheetData>
  <mergeCells count="9">
    <mergeCell ref="A17:A20"/>
    <mergeCell ref="A21:A35"/>
    <mergeCell ref="I1:L1"/>
    <mergeCell ref="A2:A16"/>
    <mergeCell ref="B17:D18"/>
    <mergeCell ref="E17:G18"/>
    <mergeCell ref="B19:D19"/>
    <mergeCell ref="E19:G19"/>
    <mergeCell ref="I20:L20"/>
  </mergeCells>
  <conditionalFormatting sqref="I26">
    <cfRule type="notContainsBlanks" dxfId="0" priority="1">
      <formula>LEN(TRIM(I26))&gt;0</formula>
    </cfRule>
  </conditionalFormatting>
  <conditionalFormatting sqref="C2:G15">
    <cfRule type="expression" dxfId="0" priority="2">
      <formula>AND($E2=TRUE,$F2=TRUE,$G2=TRUE)</formula>
    </cfRule>
  </conditionalFormatting>
  <conditionalFormatting sqref="B21:G35">
    <cfRule type="expression" dxfId="0" priority="3">
      <formula>AND($E21=TRUE, $F21=TRUE, $G21=TRUE)</formula>
    </cfRule>
  </conditionalFormatting>
  <conditionalFormatting sqref="B2:G16">
    <cfRule type="expression" dxfId="1" priority="4">
      <formula>AND($F2=TRUE,$G2=TRUE,$E2=FALSE)</formula>
    </cfRule>
  </conditionalFormatting>
  <conditionalFormatting sqref="B21:G37">
    <cfRule type="expression" dxfId="1" priority="5">
      <formula>AND($E21=FALSE,$F21=TRUE,$G21=TRUE)</formula>
    </cfRule>
  </conditionalFormatting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24.5"/>
    <col customWidth="1" min="3" max="3" width="15.63"/>
    <col customWidth="1" min="4" max="4" width="6.75"/>
    <col customWidth="1" min="5" max="5" width="9.75"/>
    <col customWidth="1" min="6" max="6" width="7.88"/>
    <col customWidth="1" min="7" max="7" width="9.5"/>
    <col customWidth="1" min="9" max="9" width="8.38"/>
    <col customWidth="1" min="10" max="10" width="7.75"/>
    <col customWidth="1" min="11" max="11" width="16.38"/>
    <col customWidth="1" min="12" max="12" width="7.88"/>
  </cols>
  <sheetData>
    <row r="1">
      <c r="A1" s="1" t="s">
        <v>223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/>
      <c r="I1" s="4" t="s">
        <v>6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5" t="s">
        <v>7</v>
      </c>
      <c r="B2" s="6">
        <v>1.0</v>
      </c>
      <c r="C2" s="6" t="s">
        <v>224</v>
      </c>
      <c r="D2" s="7" t="s">
        <v>19</v>
      </c>
      <c r="E2" s="7" t="b">
        <v>1</v>
      </c>
      <c r="F2" s="7" t="b">
        <v>1</v>
      </c>
      <c r="G2" s="7" t="b">
        <v>1</v>
      </c>
      <c r="H2" s="3"/>
      <c r="I2" s="8" t="s">
        <v>8</v>
      </c>
      <c r="J2" s="9" t="s">
        <v>9</v>
      </c>
      <c r="K2" s="9" t="s">
        <v>10</v>
      </c>
      <c r="L2" s="9" t="s">
        <v>11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B3" s="6">
        <v>2.0</v>
      </c>
      <c r="C3" s="6" t="s">
        <v>225</v>
      </c>
      <c r="D3" s="7" t="s">
        <v>19</v>
      </c>
      <c r="E3" s="7" t="b">
        <v>1</v>
      </c>
      <c r="F3" s="7" t="b">
        <v>1</v>
      </c>
      <c r="G3" s="7" t="b">
        <v>1</v>
      </c>
      <c r="H3" s="3"/>
      <c r="I3" s="9" t="s">
        <v>12</v>
      </c>
      <c r="J3" s="10">
        <f>SUMPRODUCT(IFERROR(LEFT(D2:D16, SEARCH("x s", D2:D16)-1)+0, 0))</f>
        <v>13.375</v>
      </c>
      <c r="K3" s="10">
        <f>SUMPRODUCT(IFERROR(LEFT(D2:D16, SEARCH("x f", D2:D16)-1)+0, 0))</f>
        <v>0</v>
      </c>
      <c r="L3" s="11">
        <f t="shared" ref="L3:L4" si="1">J3+K3</f>
        <v>13.375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B4" s="6">
        <v>3.0</v>
      </c>
      <c r="C4" s="6" t="s">
        <v>25</v>
      </c>
      <c r="D4" s="7" t="s">
        <v>19</v>
      </c>
      <c r="E4" s="7" t="b">
        <v>1</v>
      </c>
      <c r="F4" s="7" t="b">
        <v>1</v>
      </c>
      <c r="G4" s="7" t="b">
        <v>1</v>
      </c>
      <c r="H4" s="3"/>
      <c r="I4" s="9" t="s">
        <v>13</v>
      </c>
      <c r="J4" s="11">
        <f>J3 * 300</f>
        <v>4012.5</v>
      </c>
      <c r="K4" s="11">
        <f>K3*380</f>
        <v>0</v>
      </c>
      <c r="L4" s="11">
        <f t="shared" si="1"/>
        <v>4012.5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B5" s="6">
        <v>4.0</v>
      </c>
      <c r="C5" s="6" t="s">
        <v>132</v>
      </c>
      <c r="D5" s="7" t="s">
        <v>19</v>
      </c>
      <c r="E5" s="7" t="b">
        <v>1</v>
      </c>
      <c r="F5" s="7" t="b">
        <v>1</v>
      </c>
      <c r="G5" s="7" t="b">
        <v>1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B6" s="6">
        <v>5.0</v>
      </c>
      <c r="C6" s="6" t="s">
        <v>226</v>
      </c>
      <c r="D6" s="7" t="s">
        <v>19</v>
      </c>
      <c r="E6" s="7" t="b">
        <v>1</v>
      </c>
      <c r="F6" s="7" t="b">
        <v>1</v>
      </c>
      <c r="G6" s="7" t="b">
        <v>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B7" s="6">
        <v>6.0</v>
      </c>
      <c r="C7" s="6" t="s">
        <v>227</v>
      </c>
      <c r="D7" s="7" t="s">
        <v>27</v>
      </c>
      <c r="E7" s="7" t="b">
        <v>1</v>
      </c>
      <c r="F7" s="7" t="b">
        <v>1</v>
      </c>
      <c r="G7" s="7" t="b">
        <v>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B8" s="6">
        <v>7.0</v>
      </c>
      <c r="C8" s="6" t="s">
        <v>124</v>
      </c>
      <c r="D8" s="7" t="s">
        <v>27</v>
      </c>
      <c r="E8" s="7" t="b">
        <v>1</v>
      </c>
      <c r="F8" s="7" t="b">
        <v>1</v>
      </c>
      <c r="G8" s="7" t="b">
        <v>1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B9" s="6">
        <v>8.0</v>
      </c>
      <c r="C9" s="6" t="s">
        <v>228</v>
      </c>
      <c r="D9" s="7" t="s">
        <v>19</v>
      </c>
      <c r="E9" s="7" t="b">
        <v>1</v>
      </c>
      <c r="F9" s="7" t="b">
        <v>1</v>
      </c>
      <c r="G9" s="7" t="b">
        <v>1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B10" s="6">
        <v>9.0</v>
      </c>
      <c r="C10" s="6" t="s">
        <v>127</v>
      </c>
      <c r="D10" s="7" t="s">
        <v>27</v>
      </c>
      <c r="E10" s="7" t="b">
        <v>1</v>
      </c>
      <c r="F10" s="7" t="b">
        <v>1</v>
      </c>
      <c r="G10" s="7" t="b">
        <v>1</v>
      </c>
      <c r="H10" s="7"/>
      <c r="I10" s="3"/>
      <c r="J10" s="3"/>
      <c r="K10" s="12" t="s">
        <v>14</v>
      </c>
      <c r="L10" s="13">
        <f>L3+L21</f>
        <v>13.375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B11" s="6">
        <v>10.0</v>
      </c>
      <c r="C11" s="6" t="s">
        <v>229</v>
      </c>
      <c r="D11" s="7" t="s">
        <v>19</v>
      </c>
      <c r="E11" s="7" t="b">
        <v>1</v>
      </c>
      <c r="F11" s="7" t="b">
        <v>1</v>
      </c>
      <c r="G11" s="7" t="b">
        <v>1</v>
      </c>
      <c r="H11" s="3"/>
      <c r="K11" s="25" t="s">
        <v>230</v>
      </c>
      <c r="L11" s="3">
        <f>E17 *0.52/4</f>
        <v>521.625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B12" s="6">
        <v>11.0</v>
      </c>
      <c r="C12" s="6" t="s">
        <v>231</v>
      </c>
      <c r="D12" s="7" t="s">
        <v>232</v>
      </c>
      <c r="E12" s="7" t="b">
        <v>1</v>
      </c>
      <c r="F12" s="7" t="b">
        <v>1</v>
      </c>
      <c r="G12" s="7" t="b">
        <v>1</v>
      </c>
      <c r="H12" s="3"/>
      <c r="I12" s="3"/>
      <c r="J12" s="3"/>
      <c r="K12" s="3"/>
      <c r="L12" s="7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B13" s="14">
        <v>12.0</v>
      </c>
      <c r="C13" s="14"/>
      <c r="D13" s="3"/>
      <c r="E13" s="7" t="b">
        <v>0</v>
      </c>
      <c r="F13" s="7" t="b">
        <v>0</v>
      </c>
      <c r="G13" s="7" t="b">
        <v>0</v>
      </c>
      <c r="H13" s="3"/>
      <c r="I13" s="3"/>
      <c r="J13" s="3"/>
      <c r="K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B14" s="6">
        <v>13.0</v>
      </c>
      <c r="C14" s="6"/>
      <c r="D14" s="3"/>
      <c r="E14" s="7" t="b">
        <v>0</v>
      </c>
      <c r="F14" s="7" t="b">
        <v>0</v>
      </c>
      <c r="G14" s="7" t="b">
        <v>0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B15" s="6">
        <v>14.0</v>
      </c>
      <c r="C15" s="6"/>
      <c r="D15" s="3"/>
      <c r="E15" s="7" t="b">
        <v>0</v>
      </c>
      <c r="F15" s="7" t="b">
        <v>0</v>
      </c>
      <c r="G15" s="7" t="b">
        <v>0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B16" s="6">
        <v>15.0</v>
      </c>
      <c r="C16" s="6"/>
      <c r="D16" s="3"/>
      <c r="E16" s="7" t="b">
        <v>0</v>
      </c>
      <c r="F16" s="7" t="b">
        <v>0</v>
      </c>
      <c r="G16" s="7" t="b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1"/>
      <c r="B17" s="15" t="s">
        <v>15</v>
      </c>
      <c r="E17" s="26">
        <f>L4+L22</f>
        <v>4012.5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H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B19" s="19" t="s">
        <v>0</v>
      </c>
      <c r="C19" s="2" t="s">
        <v>1</v>
      </c>
      <c r="D19" s="2" t="s">
        <v>2</v>
      </c>
      <c r="E19" s="2" t="s">
        <v>3</v>
      </c>
      <c r="F19" s="2" t="s">
        <v>4</v>
      </c>
      <c r="G19" s="2" t="s">
        <v>5</v>
      </c>
      <c r="H19" s="3"/>
      <c r="I19" s="20" t="s">
        <v>6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5" t="s">
        <v>17</v>
      </c>
      <c r="B20" s="6">
        <v>1.0</v>
      </c>
      <c r="C20" s="21"/>
      <c r="D20" s="3"/>
      <c r="E20" s="7" t="b">
        <v>0</v>
      </c>
      <c r="F20" s="7" t="b">
        <v>0</v>
      </c>
      <c r="G20" s="7" t="b">
        <v>0</v>
      </c>
      <c r="H20" s="3"/>
      <c r="I20" s="8" t="s">
        <v>8</v>
      </c>
      <c r="J20" s="22" t="s">
        <v>9</v>
      </c>
      <c r="K20" s="22" t="s">
        <v>10</v>
      </c>
      <c r="L20" s="22" t="s">
        <v>11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B21" s="6">
        <v>2.0</v>
      </c>
      <c r="C21" s="6"/>
      <c r="D21" s="3"/>
      <c r="E21" s="7" t="b">
        <v>0</v>
      </c>
      <c r="F21" s="7" t="b">
        <v>0</v>
      </c>
      <c r="G21" s="7" t="b">
        <v>0</v>
      </c>
      <c r="H21" s="3"/>
      <c r="I21" s="22" t="s">
        <v>12</v>
      </c>
      <c r="J21" s="13">
        <f>SUMPRODUCT(IFERROR(LEFT(D20:D34, SEARCH("x s", D20:D34)-1)+0, 0))</f>
        <v>0</v>
      </c>
      <c r="K21" s="13">
        <f>SUMPRODUCT(IFERROR(LEFT(D20:D34, SEARCH("x f", D20:D34)-1)+0, 0))</f>
        <v>0</v>
      </c>
      <c r="L21" s="13">
        <f t="shared" ref="L21:L22" si="2">J21+K21</f>
        <v>0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B22" s="6">
        <v>3.0</v>
      </c>
      <c r="C22" s="6"/>
      <c r="D22" s="3"/>
      <c r="E22" s="7" t="b">
        <v>0</v>
      </c>
      <c r="F22" s="7" t="b">
        <v>0</v>
      </c>
      <c r="G22" s="7" t="b">
        <v>0</v>
      </c>
      <c r="H22" s="3"/>
      <c r="I22" s="22" t="s">
        <v>13</v>
      </c>
      <c r="J22" s="13">
        <f>J21 * 300</f>
        <v>0</v>
      </c>
      <c r="K22" s="13">
        <f>K21*380</f>
        <v>0</v>
      </c>
      <c r="L22" s="13">
        <f t="shared" si="2"/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B23" s="6">
        <v>4.0</v>
      </c>
      <c r="C23" s="6"/>
      <c r="D23" s="3"/>
      <c r="E23" s="7" t="b">
        <v>0</v>
      </c>
      <c r="F23" s="7" t="b">
        <v>0</v>
      </c>
      <c r="G23" s="7" t="b">
        <v>0</v>
      </c>
      <c r="H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B24" s="6">
        <v>5.0</v>
      </c>
      <c r="C24" s="6"/>
      <c r="D24" s="3"/>
      <c r="E24" s="7" t="b">
        <v>0</v>
      </c>
      <c r="F24" s="7" t="b">
        <v>0</v>
      </c>
      <c r="G24" s="7" t="b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B25" s="6">
        <v>6.0</v>
      </c>
      <c r="C25" s="6"/>
      <c r="D25" s="3"/>
      <c r="E25" s="7" t="b">
        <v>0</v>
      </c>
      <c r="F25" s="7" t="b">
        <v>0</v>
      </c>
      <c r="G25" s="7" t="b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B26" s="6">
        <v>7.0</v>
      </c>
      <c r="C26" s="21"/>
      <c r="D26" s="3"/>
      <c r="E26" s="7" t="b">
        <v>0</v>
      </c>
      <c r="F26" s="7" t="b">
        <v>0</v>
      </c>
      <c r="G26" s="7" t="b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B27" s="6">
        <v>8.0</v>
      </c>
      <c r="C27" s="6"/>
      <c r="D27" s="3"/>
      <c r="E27" s="7" t="b">
        <v>0</v>
      </c>
      <c r="F27" s="7" t="b">
        <v>0</v>
      </c>
      <c r="G27" s="7" t="b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B28" s="6">
        <v>9.0</v>
      </c>
      <c r="C28" s="6"/>
      <c r="D28" s="3"/>
      <c r="E28" s="7" t="b">
        <v>0</v>
      </c>
      <c r="F28" s="7" t="b">
        <v>0</v>
      </c>
      <c r="G28" s="7" t="b">
        <v>0</v>
      </c>
      <c r="H28" s="7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B29" s="6">
        <v>10.0</v>
      </c>
      <c r="C29" s="6"/>
      <c r="D29" s="3"/>
      <c r="E29" s="7" t="b">
        <v>0</v>
      </c>
      <c r="F29" s="7" t="b">
        <v>0</v>
      </c>
      <c r="G29" s="7" t="b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B30" s="6">
        <v>11.0</v>
      </c>
      <c r="C30" s="6"/>
      <c r="D30" s="3"/>
      <c r="E30" s="7" t="b">
        <v>0</v>
      </c>
      <c r="F30" s="7" t="b">
        <v>0</v>
      </c>
      <c r="G30" s="7" t="b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B31" s="14">
        <v>12.0</v>
      </c>
      <c r="C31" s="14"/>
      <c r="D31" s="3"/>
      <c r="E31" s="7" t="b">
        <v>0</v>
      </c>
      <c r="F31" s="7" t="b">
        <v>0</v>
      </c>
      <c r="G31" s="7" t="b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B32" s="6">
        <v>13.0</v>
      </c>
      <c r="C32" s="6"/>
      <c r="D32" s="3"/>
      <c r="E32" s="7" t="b">
        <v>0</v>
      </c>
      <c r="F32" s="7" t="b">
        <v>0</v>
      </c>
      <c r="G32" s="7" t="b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B33" s="6">
        <v>14.0</v>
      </c>
      <c r="C33" s="6"/>
      <c r="D33" s="3"/>
      <c r="E33" s="7" t="b">
        <v>0</v>
      </c>
      <c r="F33" s="7" t="b">
        <v>0</v>
      </c>
      <c r="G33" s="7" t="b">
        <v>0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B34" s="6">
        <v>15.0</v>
      </c>
      <c r="C34" s="6"/>
      <c r="D34" s="3"/>
      <c r="E34" s="7" t="b">
        <v>0</v>
      </c>
      <c r="F34" s="7" t="b">
        <v>0</v>
      </c>
      <c r="G34" s="7" t="b">
        <v>0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7">
    <mergeCell ref="I1:L1"/>
    <mergeCell ref="A2:A16"/>
    <mergeCell ref="A17:A19"/>
    <mergeCell ref="B17:D18"/>
    <mergeCell ref="E17:G18"/>
    <mergeCell ref="I19:L19"/>
    <mergeCell ref="A20:A34"/>
  </mergeCells>
  <conditionalFormatting sqref="I25">
    <cfRule type="notContainsBlanks" dxfId="0" priority="1">
      <formula>LEN(TRIM(I25))&gt;0</formula>
    </cfRule>
  </conditionalFormatting>
  <conditionalFormatting sqref="C2:G15">
    <cfRule type="expression" dxfId="0" priority="2">
      <formula>AND($E2=TRUE,$F2=TRUE,$G2=TRUE)</formula>
    </cfRule>
  </conditionalFormatting>
  <conditionalFormatting sqref="B20:G34">
    <cfRule type="expression" dxfId="0" priority="3">
      <formula>AND($E20=TRUE, $F20=TRUE, $G20=TRUE)</formula>
    </cfRule>
  </conditionalFormatting>
  <conditionalFormatting sqref="B2:G16">
    <cfRule type="expression" dxfId="1" priority="4">
      <formula>AND($F2=TRUE,$G2=TRUE,$E2=FALSE)</formula>
    </cfRule>
  </conditionalFormatting>
  <conditionalFormatting sqref="B20:G36">
    <cfRule type="expression" dxfId="1" priority="5">
      <formula>AND($E20=FALSE,$F20=TRUE,$G20=TRUE)</formula>
    </cfRule>
  </conditionalFormatting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5.25"/>
    <col customWidth="1" min="3" max="3" width="24.5"/>
    <col customWidth="1" min="4" max="4" width="6.0"/>
    <col customWidth="1" min="5" max="5" width="7.38"/>
    <col customWidth="1" min="6" max="6" width="7.88"/>
    <col customWidth="1" min="7" max="7" width="9.5"/>
    <col customWidth="1" min="9" max="9" width="17.5"/>
    <col customWidth="1" min="10" max="10" width="7.75"/>
    <col customWidth="1" min="11" max="11" width="10.13"/>
    <col customWidth="1" min="12" max="12" width="4.7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/>
      <c r="I1" s="4" t="s">
        <v>6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5" t="s">
        <v>7</v>
      </c>
      <c r="B2" s="6">
        <v>1.0</v>
      </c>
      <c r="C2" s="6" t="s">
        <v>233</v>
      </c>
      <c r="D2" s="7" t="s">
        <v>27</v>
      </c>
      <c r="E2" s="7" t="b">
        <v>1</v>
      </c>
      <c r="F2" s="7" t="b">
        <v>1</v>
      </c>
      <c r="G2" s="7" t="b">
        <v>1</v>
      </c>
      <c r="H2" s="3"/>
      <c r="I2" s="8" t="s">
        <v>8</v>
      </c>
      <c r="J2" s="9" t="s">
        <v>9</v>
      </c>
      <c r="K2" s="9" t="s">
        <v>10</v>
      </c>
      <c r="L2" s="9" t="s">
        <v>11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B3" s="6">
        <v>2.0</v>
      </c>
      <c r="C3" s="6" t="s">
        <v>233</v>
      </c>
      <c r="D3" s="7" t="s">
        <v>234</v>
      </c>
      <c r="E3" s="7" t="b">
        <v>1</v>
      </c>
      <c r="F3" s="7" t="b">
        <v>1</v>
      </c>
      <c r="G3" s="7" t="b">
        <v>1</v>
      </c>
      <c r="H3" s="3"/>
      <c r="I3" s="9" t="s">
        <v>12</v>
      </c>
      <c r="J3" s="10">
        <f>SUMPRODUCT(IFERROR(LEFT(D2:D16, SEARCH("x s", D2:D16)-1)+0, 0))</f>
        <v>19</v>
      </c>
      <c r="K3" s="10">
        <f>SUMPRODUCT(IFERROR(LEFT(D2:D16, SEARCH("x f", D2:D16)-1)+0, 0))</f>
        <v>2</v>
      </c>
      <c r="L3" s="11">
        <f t="shared" ref="L3:L4" si="1">J3+K3</f>
        <v>21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B4" s="6">
        <v>3.0</v>
      </c>
      <c r="C4" s="6" t="s">
        <v>114</v>
      </c>
      <c r="D4" s="7" t="s">
        <v>19</v>
      </c>
      <c r="E4" s="7" t="b">
        <v>1</v>
      </c>
      <c r="F4" s="7" t="b">
        <v>1</v>
      </c>
      <c r="G4" s="7" t="b">
        <v>1</v>
      </c>
      <c r="H4" s="3"/>
      <c r="I4" s="9" t="s">
        <v>13</v>
      </c>
      <c r="J4" s="11">
        <f>J3 * 300</f>
        <v>5700</v>
      </c>
      <c r="K4" s="11">
        <f>K3*380</f>
        <v>760</v>
      </c>
      <c r="L4" s="11">
        <f t="shared" si="1"/>
        <v>6460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B5" s="6">
        <v>4.0</v>
      </c>
      <c r="C5" s="6" t="s">
        <v>235</v>
      </c>
      <c r="D5" s="7" t="s">
        <v>19</v>
      </c>
      <c r="E5" s="7" t="b">
        <v>1</v>
      </c>
      <c r="F5" s="7" t="b">
        <v>1</v>
      </c>
      <c r="G5" s="7" t="b">
        <v>1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B6" s="6">
        <v>5.0</v>
      </c>
      <c r="C6" s="6" t="s">
        <v>199</v>
      </c>
      <c r="D6" s="7" t="s">
        <v>19</v>
      </c>
      <c r="E6" s="7" t="b">
        <v>1</v>
      </c>
      <c r="F6" s="7" t="b">
        <v>1</v>
      </c>
      <c r="G6" s="7" t="b">
        <v>1</v>
      </c>
      <c r="H6" s="7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B7" s="6">
        <v>6.0</v>
      </c>
      <c r="C7" s="6" t="s">
        <v>30</v>
      </c>
      <c r="D7" s="7" t="s">
        <v>19</v>
      </c>
      <c r="E7" s="7" t="b">
        <v>1</v>
      </c>
      <c r="F7" s="7" t="b">
        <v>1</v>
      </c>
      <c r="G7" s="7" t="b">
        <v>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B8" s="6">
        <v>7.0</v>
      </c>
      <c r="C8" s="6" t="s">
        <v>236</v>
      </c>
      <c r="D8" s="7" t="s">
        <v>19</v>
      </c>
      <c r="E8" s="7" t="b">
        <v>1</v>
      </c>
      <c r="F8" s="7" t="b">
        <v>1</v>
      </c>
      <c r="G8" s="7" t="b">
        <v>1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B9" s="6">
        <v>8.0</v>
      </c>
      <c r="C9" s="6" t="s">
        <v>237</v>
      </c>
      <c r="D9" s="7" t="s">
        <v>27</v>
      </c>
      <c r="E9" s="7" t="b">
        <v>1</v>
      </c>
      <c r="F9" s="7" t="b">
        <v>1</v>
      </c>
      <c r="G9" s="7" t="b">
        <v>1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B10" s="6">
        <v>9.0</v>
      </c>
      <c r="C10" s="6" t="s">
        <v>71</v>
      </c>
      <c r="D10" s="7" t="s">
        <v>43</v>
      </c>
      <c r="E10" s="7" t="b">
        <v>1</v>
      </c>
      <c r="F10" s="7" t="b">
        <v>1</v>
      </c>
      <c r="G10" s="7" t="b">
        <v>1</v>
      </c>
      <c r="H10" s="7"/>
      <c r="I10" s="3"/>
      <c r="J10" s="3"/>
      <c r="K10" s="12" t="s">
        <v>14</v>
      </c>
      <c r="L10" s="13">
        <f>L3+L21</f>
        <v>24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B11" s="6">
        <v>10.0</v>
      </c>
      <c r="C11" s="6" t="s">
        <v>238</v>
      </c>
      <c r="D11" s="7" t="s">
        <v>19</v>
      </c>
      <c r="E11" s="7" t="b">
        <v>1</v>
      </c>
      <c r="F11" s="7" t="b">
        <v>1</v>
      </c>
      <c r="G11" s="7" t="b">
        <v>1</v>
      </c>
      <c r="H11" s="3"/>
      <c r="K11" s="7" t="s">
        <v>230</v>
      </c>
      <c r="L11" s="3">
        <f>E17 *0.52/4</f>
        <v>963.3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B12" s="6">
        <v>11.0</v>
      </c>
      <c r="C12" s="6" t="s">
        <v>239</v>
      </c>
      <c r="D12" s="7" t="s">
        <v>19</v>
      </c>
      <c r="E12" s="7" t="b">
        <v>1</v>
      </c>
      <c r="F12" s="7" t="b">
        <v>1</v>
      </c>
      <c r="G12" s="7" t="b">
        <v>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B13" s="14">
        <v>12.0</v>
      </c>
      <c r="C13" s="14" t="s">
        <v>240</v>
      </c>
      <c r="D13" s="7" t="s">
        <v>19</v>
      </c>
      <c r="E13" s="7" t="b">
        <v>1</v>
      </c>
      <c r="F13" s="7" t="b">
        <v>1</v>
      </c>
      <c r="G13" s="7" t="b">
        <v>1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B14" s="6">
        <v>13.0</v>
      </c>
      <c r="C14" s="6" t="s">
        <v>88</v>
      </c>
      <c r="D14" s="7" t="s">
        <v>19</v>
      </c>
      <c r="E14" s="7" t="b">
        <v>1</v>
      </c>
      <c r="F14" s="7" t="b">
        <v>1</v>
      </c>
      <c r="G14" s="7" t="b">
        <v>1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B15" s="6">
        <v>14.0</v>
      </c>
      <c r="C15" s="6" t="s">
        <v>241</v>
      </c>
      <c r="D15" s="7" t="s">
        <v>27</v>
      </c>
      <c r="E15" s="7" t="b">
        <v>1</v>
      </c>
      <c r="F15" s="7" t="b">
        <v>1</v>
      </c>
      <c r="G15" s="7" t="b">
        <v>1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B16" s="6">
        <v>15.0</v>
      </c>
      <c r="C16" s="6" t="s">
        <v>136</v>
      </c>
      <c r="D16" s="7" t="s">
        <v>19</v>
      </c>
      <c r="E16" s="7" t="b">
        <v>1</v>
      </c>
      <c r="F16" s="7" t="b">
        <v>1</v>
      </c>
      <c r="G16" s="7" t="b">
        <v>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1"/>
      <c r="B17" s="15" t="s">
        <v>15</v>
      </c>
      <c r="E17" s="26">
        <f>L4+L22+50</f>
        <v>7410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H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B19" s="19" t="s">
        <v>0</v>
      </c>
      <c r="C19" s="2" t="s">
        <v>1</v>
      </c>
      <c r="D19" s="2" t="s">
        <v>2</v>
      </c>
      <c r="E19" s="2" t="s">
        <v>3</v>
      </c>
      <c r="F19" s="2" t="s">
        <v>4</v>
      </c>
      <c r="G19" s="2" t="s">
        <v>5</v>
      </c>
      <c r="H19" s="3"/>
      <c r="I19" s="20" t="s">
        <v>6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5" t="s">
        <v>17</v>
      </c>
      <c r="B20" s="6">
        <v>1.0</v>
      </c>
      <c r="C20" s="6" t="s">
        <v>81</v>
      </c>
      <c r="D20" s="7" t="s">
        <v>19</v>
      </c>
      <c r="E20" s="7" t="b">
        <v>1</v>
      </c>
      <c r="F20" s="7" t="b">
        <v>1</v>
      </c>
      <c r="G20" s="7" t="b">
        <v>1</v>
      </c>
      <c r="H20" s="3"/>
      <c r="I20" s="8" t="s">
        <v>8</v>
      </c>
      <c r="J20" s="22" t="s">
        <v>9</v>
      </c>
      <c r="K20" s="22" t="s">
        <v>10</v>
      </c>
      <c r="L20" s="22" t="s">
        <v>11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B21" s="6">
        <v>2.0</v>
      </c>
      <c r="C21" s="6" t="s">
        <v>59</v>
      </c>
      <c r="D21" s="7" t="s">
        <v>19</v>
      </c>
      <c r="E21" s="7" t="b">
        <v>1</v>
      </c>
      <c r="F21" s="7" t="b">
        <v>1</v>
      </c>
      <c r="G21" s="7" t="b">
        <v>1</v>
      </c>
      <c r="H21" s="3"/>
      <c r="I21" s="22" t="s">
        <v>12</v>
      </c>
      <c r="J21" s="13">
        <f>SUMPRODUCT(IFERROR(LEFT(D20:D34, SEARCH("x s", D20:D34)-1)+0, 0))</f>
        <v>3</v>
      </c>
      <c r="K21" s="13">
        <f>SUMPRODUCT(IFERROR(LEFT(D20:D34, SEARCH("x f", D20:D34)-1)+0, 0))</f>
        <v>0</v>
      </c>
      <c r="L21" s="13">
        <f t="shared" ref="L21:L22" si="2">J21+K21</f>
        <v>3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B22" s="6">
        <v>3.0</v>
      </c>
      <c r="C22" s="6" t="s">
        <v>242</v>
      </c>
      <c r="D22" s="7" t="s">
        <v>19</v>
      </c>
      <c r="E22" s="7" t="b">
        <v>1</v>
      </c>
      <c r="F22" s="7" t="b">
        <v>1</v>
      </c>
      <c r="G22" s="7" t="b">
        <v>1</v>
      </c>
      <c r="H22" s="3"/>
      <c r="I22" s="22" t="s">
        <v>13</v>
      </c>
      <c r="J22" s="13">
        <f>J21 * 300</f>
        <v>900</v>
      </c>
      <c r="K22" s="13">
        <f>K21*380</f>
        <v>0</v>
      </c>
      <c r="L22" s="13">
        <f t="shared" si="2"/>
        <v>900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B23" s="6">
        <v>4.0</v>
      </c>
      <c r="C23" s="6"/>
      <c r="D23" s="3"/>
      <c r="E23" s="7" t="b">
        <v>0</v>
      </c>
      <c r="F23" s="7" t="b">
        <v>0</v>
      </c>
      <c r="G23" s="7" t="b">
        <v>0</v>
      </c>
      <c r="H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B24" s="6">
        <v>5.0</v>
      </c>
      <c r="C24" s="6"/>
      <c r="D24" s="3"/>
      <c r="E24" s="7" t="b">
        <v>0</v>
      </c>
      <c r="F24" s="7" t="b">
        <v>0</v>
      </c>
      <c r="G24" s="7" t="b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B25" s="6">
        <v>6.0</v>
      </c>
      <c r="C25" s="6"/>
      <c r="D25" s="3"/>
      <c r="E25" s="7" t="b">
        <v>0</v>
      </c>
      <c r="F25" s="7" t="b">
        <v>0</v>
      </c>
      <c r="G25" s="7" t="b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B26" s="6">
        <v>7.0</v>
      </c>
      <c r="C26" s="21"/>
      <c r="D26" s="3"/>
      <c r="E26" s="7" t="b">
        <v>0</v>
      </c>
      <c r="F26" s="7" t="b">
        <v>0</v>
      </c>
      <c r="G26" s="7" t="b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B27" s="6">
        <v>8.0</v>
      </c>
      <c r="C27" s="6"/>
      <c r="D27" s="3"/>
      <c r="E27" s="7" t="b">
        <v>0</v>
      </c>
      <c r="F27" s="7" t="b">
        <v>0</v>
      </c>
      <c r="G27" s="7" t="b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B28" s="6">
        <v>9.0</v>
      </c>
      <c r="C28" s="6"/>
      <c r="D28" s="3"/>
      <c r="E28" s="7" t="b">
        <v>0</v>
      </c>
      <c r="F28" s="7" t="b">
        <v>0</v>
      </c>
      <c r="G28" s="7" t="b">
        <v>0</v>
      </c>
      <c r="H28" s="7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B29" s="6">
        <v>10.0</v>
      </c>
      <c r="C29" s="6"/>
      <c r="D29" s="3"/>
      <c r="E29" s="7" t="b">
        <v>0</v>
      </c>
      <c r="F29" s="7" t="b">
        <v>0</v>
      </c>
      <c r="G29" s="7" t="b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B30" s="6">
        <v>11.0</v>
      </c>
      <c r="C30" s="6"/>
      <c r="D30" s="3"/>
      <c r="E30" s="7" t="b">
        <v>0</v>
      </c>
      <c r="F30" s="7" t="b">
        <v>0</v>
      </c>
      <c r="G30" s="7" t="b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B31" s="14">
        <v>12.0</v>
      </c>
      <c r="C31" s="14"/>
      <c r="D31" s="3"/>
      <c r="E31" s="7" t="b">
        <v>0</v>
      </c>
      <c r="F31" s="7" t="b">
        <v>0</v>
      </c>
      <c r="G31" s="7" t="b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B32" s="6">
        <v>13.0</v>
      </c>
      <c r="C32" s="6"/>
      <c r="D32" s="3"/>
      <c r="E32" s="7" t="b">
        <v>0</v>
      </c>
      <c r="F32" s="7" t="b">
        <v>0</v>
      </c>
      <c r="G32" s="7" t="b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B33" s="6">
        <v>14.0</v>
      </c>
      <c r="C33" s="6"/>
      <c r="D33" s="3"/>
      <c r="E33" s="7" t="b">
        <v>0</v>
      </c>
      <c r="F33" s="7" t="b">
        <v>0</v>
      </c>
      <c r="G33" s="7" t="b">
        <v>0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B34" s="6">
        <v>15.0</v>
      </c>
      <c r="C34" s="6"/>
      <c r="D34" s="3"/>
      <c r="E34" s="7" t="b">
        <v>0</v>
      </c>
      <c r="F34" s="7" t="b">
        <v>0</v>
      </c>
      <c r="G34" s="7" t="b">
        <v>0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7">
    <mergeCell ref="I1:L1"/>
    <mergeCell ref="A2:A16"/>
    <mergeCell ref="A17:A19"/>
    <mergeCell ref="B17:D18"/>
    <mergeCell ref="E17:G18"/>
    <mergeCell ref="I19:L19"/>
    <mergeCell ref="A20:A34"/>
  </mergeCells>
  <conditionalFormatting sqref="I25">
    <cfRule type="notContainsBlanks" dxfId="0" priority="1">
      <formula>LEN(TRIM(I25))&gt;0</formula>
    </cfRule>
  </conditionalFormatting>
  <conditionalFormatting sqref="C2:G15">
    <cfRule type="expression" dxfId="0" priority="2">
      <formula>AND($E2=TRUE,$F2=TRUE,$G2=TRUE)</formula>
    </cfRule>
  </conditionalFormatting>
  <conditionalFormatting sqref="B20:G34">
    <cfRule type="expression" dxfId="0" priority="3">
      <formula>AND($E20=TRUE, $F20=TRUE, $G20=TRUE)</formula>
    </cfRule>
  </conditionalFormatting>
  <conditionalFormatting sqref="B2:G16">
    <cfRule type="expression" dxfId="1" priority="4">
      <formula>AND($F2=TRUE,$G2=TRUE,$E2=FALSE)</formula>
    </cfRule>
  </conditionalFormatting>
  <conditionalFormatting sqref="B20:G36">
    <cfRule type="expression" dxfId="1" priority="5">
      <formula>AND($E20=FALSE,$F20=TRUE,$G20=TRUE)</formula>
    </cfRule>
  </conditionalFormatting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5.25"/>
    <col customWidth="1" min="3" max="3" width="24.5"/>
    <col customWidth="1" min="4" max="4" width="6.0"/>
    <col customWidth="1" min="5" max="5" width="7.38"/>
    <col customWidth="1" min="6" max="6" width="7.88"/>
    <col customWidth="1" min="7" max="7" width="9.5"/>
    <col customWidth="1" min="8" max="8" width="13.75"/>
    <col customWidth="1" min="9" max="9" width="17.5"/>
    <col customWidth="1" min="10" max="10" width="7.75"/>
    <col customWidth="1" min="11" max="11" width="10.13"/>
    <col customWidth="1" min="12" max="12" width="4.7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/>
      <c r="I1" s="4" t="s">
        <v>6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5" t="s">
        <v>7</v>
      </c>
      <c r="B2" s="6">
        <v>1.0</v>
      </c>
      <c r="C2" s="6" t="s">
        <v>243</v>
      </c>
      <c r="D2" s="7" t="s">
        <v>244</v>
      </c>
      <c r="E2" s="7" t="b">
        <v>1</v>
      </c>
      <c r="F2" s="7" t="b">
        <v>1</v>
      </c>
      <c r="G2" s="7" t="b">
        <v>1</v>
      </c>
      <c r="H2" s="3"/>
      <c r="I2" s="8" t="s">
        <v>8</v>
      </c>
      <c r="J2" s="9" t="s">
        <v>9</v>
      </c>
      <c r="K2" s="9" t="s">
        <v>10</v>
      </c>
      <c r="L2" s="9" t="s">
        <v>11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B3" s="6">
        <v>2.0</v>
      </c>
      <c r="C3" s="6" t="s">
        <v>245</v>
      </c>
      <c r="D3" s="7" t="s">
        <v>19</v>
      </c>
      <c r="E3" s="7" t="b">
        <v>1</v>
      </c>
      <c r="F3" s="7" t="b">
        <v>1</v>
      </c>
      <c r="G3" s="7" t="b">
        <v>1</v>
      </c>
      <c r="H3" s="3"/>
      <c r="I3" s="9" t="s">
        <v>12</v>
      </c>
      <c r="J3" s="10">
        <f>SUMPRODUCT(IFERROR(LEFT(D2:D16, SEARCH("x s", D2:D16)-1)+0, 0))</f>
        <v>13</v>
      </c>
      <c r="K3" s="10">
        <f>SUMPRODUCT(IFERROR(LEFT(D2:D16, SEARCH("x f", D2:D16)-1)+0, 0))</f>
        <v>2</v>
      </c>
      <c r="L3" s="11">
        <f t="shared" ref="L3:L4" si="1">J3+K3</f>
        <v>15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B4" s="6">
        <v>3.0</v>
      </c>
      <c r="C4" s="6" t="s">
        <v>132</v>
      </c>
      <c r="D4" s="7" t="s">
        <v>19</v>
      </c>
      <c r="E4" s="7" t="b">
        <v>1</v>
      </c>
      <c r="F4" s="7" t="b">
        <v>1</v>
      </c>
      <c r="G4" s="7" t="b">
        <v>1</v>
      </c>
      <c r="H4" s="3"/>
      <c r="I4" s="9" t="s">
        <v>13</v>
      </c>
      <c r="J4" s="11">
        <f>J3 * 300</f>
        <v>3900</v>
      </c>
      <c r="K4" s="11">
        <f>K3*450</f>
        <v>900</v>
      </c>
      <c r="L4" s="11">
        <f t="shared" si="1"/>
        <v>4800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B5" s="6">
        <v>4.0</v>
      </c>
      <c r="C5" s="6" t="s">
        <v>114</v>
      </c>
      <c r="D5" s="7" t="s">
        <v>19</v>
      </c>
      <c r="E5" s="7" t="b">
        <v>1</v>
      </c>
      <c r="F5" s="7" t="b">
        <v>1</v>
      </c>
      <c r="G5" s="7" t="b">
        <v>1</v>
      </c>
      <c r="H5" s="7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B6" s="6">
        <v>5.0</v>
      </c>
      <c r="C6" s="6" t="s">
        <v>199</v>
      </c>
      <c r="D6" s="7" t="s">
        <v>19</v>
      </c>
      <c r="E6" s="7" t="b">
        <v>1</v>
      </c>
      <c r="F6" s="7" t="b">
        <v>1</v>
      </c>
      <c r="G6" s="7" t="b">
        <v>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B7" s="6">
        <v>6.0</v>
      </c>
      <c r="C7" s="6" t="s">
        <v>106</v>
      </c>
      <c r="D7" s="7" t="s">
        <v>19</v>
      </c>
      <c r="E7" s="7" t="b">
        <v>1</v>
      </c>
      <c r="F7" s="7" t="b">
        <v>1</v>
      </c>
      <c r="G7" s="7" t="b">
        <v>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B8" s="6">
        <v>7.0</v>
      </c>
      <c r="C8" s="6" t="s">
        <v>193</v>
      </c>
      <c r="D8" s="7" t="s">
        <v>19</v>
      </c>
      <c r="E8" s="7" t="b">
        <v>1</v>
      </c>
      <c r="F8" s="7" t="b">
        <v>1</v>
      </c>
      <c r="G8" s="7" t="b">
        <v>1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B9" s="6">
        <v>8.0</v>
      </c>
      <c r="C9" s="6" t="s">
        <v>246</v>
      </c>
      <c r="D9" s="7" t="s">
        <v>19</v>
      </c>
      <c r="E9" s="7" t="b">
        <v>1</v>
      </c>
      <c r="F9" s="7" t="b">
        <v>1</v>
      </c>
      <c r="G9" s="7" t="b">
        <v>1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B10" s="6">
        <v>9.0</v>
      </c>
      <c r="C10" s="6" t="s">
        <v>247</v>
      </c>
      <c r="D10" s="7" t="s">
        <v>19</v>
      </c>
      <c r="E10" s="7" t="b">
        <v>1</v>
      </c>
      <c r="F10" s="7" t="b">
        <v>1</v>
      </c>
      <c r="G10" s="7" t="b">
        <v>1</v>
      </c>
      <c r="H10" s="7"/>
      <c r="I10" s="3"/>
      <c r="J10" s="3"/>
      <c r="K10" s="12" t="s">
        <v>14</v>
      </c>
      <c r="L10" s="13">
        <f>L3+L21</f>
        <v>35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B11" s="6">
        <v>10.0</v>
      </c>
      <c r="C11" s="6" t="s">
        <v>248</v>
      </c>
      <c r="D11" s="7" t="s">
        <v>19</v>
      </c>
      <c r="E11" s="7" t="b">
        <v>1</v>
      </c>
      <c r="F11" s="7" t="b">
        <v>1</v>
      </c>
      <c r="G11" s="7" t="b">
        <v>1</v>
      </c>
      <c r="H11" s="3"/>
      <c r="K11" s="7" t="s">
        <v>230</v>
      </c>
      <c r="L11" s="3">
        <f>E17 *0.52/4</f>
        <v>1404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B12" s="6">
        <v>11.0</v>
      </c>
      <c r="C12" s="6" t="s">
        <v>249</v>
      </c>
      <c r="D12" s="7" t="s">
        <v>244</v>
      </c>
      <c r="E12" s="7" t="b">
        <v>1</v>
      </c>
      <c r="F12" s="7" t="b">
        <v>1</v>
      </c>
      <c r="G12" s="7" t="b">
        <v>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B13" s="14">
        <v>12.0</v>
      </c>
      <c r="C13" s="14" t="s">
        <v>250</v>
      </c>
      <c r="D13" s="7" t="s">
        <v>19</v>
      </c>
      <c r="E13" s="7" t="b">
        <v>1</v>
      </c>
      <c r="F13" s="7" t="b">
        <v>1</v>
      </c>
      <c r="G13" s="7" t="b">
        <v>1</v>
      </c>
      <c r="H13" s="7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B14" s="6">
        <v>13.0</v>
      </c>
      <c r="C14" s="6" t="s">
        <v>251</v>
      </c>
      <c r="D14" s="7" t="s">
        <v>19</v>
      </c>
      <c r="E14" s="7" t="b">
        <v>1</v>
      </c>
      <c r="F14" s="7" t="b">
        <v>1</v>
      </c>
      <c r="G14" s="7" t="b">
        <v>1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B15" s="6">
        <v>14.0</v>
      </c>
      <c r="C15" s="6" t="s">
        <v>252</v>
      </c>
      <c r="D15" s="7" t="s">
        <v>19</v>
      </c>
      <c r="E15" s="7" t="b">
        <v>1</v>
      </c>
      <c r="F15" s="7" t="b">
        <v>1</v>
      </c>
      <c r="G15" s="7" t="b">
        <v>1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B16" s="6">
        <v>15.0</v>
      </c>
      <c r="C16" s="6" t="s">
        <v>253</v>
      </c>
      <c r="D16" s="7" t="s">
        <v>19</v>
      </c>
      <c r="E16" s="7" t="b">
        <v>1</v>
      </c>
      <c r="F16" s="7" t="b">
        <v>1</v>
      </c>
      <c r="G16" s="7" t="b">
        <v>1</v>
      </c>
      <c r="H16" s="7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1"/>
      <c r="B17" s="15" t="s">
        <v>15</v>
      </c>
      <c r="E17" s="26">
        <f>L4+L22</f>
        <v>10800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H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B19" s="19" t="s">
        <v>0</v>
      </c>
      <c r="C19" s="2" t="s">
        <v>1</v>
      </c>
      <c r="D19" s="2" t="s">
        <v>2</v>
      </c>
      <c r="E19" s="2" t="s">
        <v>3</v>
      </c>
      <c r="F19" s="2" t="s">
        <v>4</v>
      </c>
      <c r="G19" s="2" t="s">
        <v>5</v>
      </c>
      <c r="H19" s="3"/>
      <c r="I19" s="20" t="s">
        <v>6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5" t="s">
        <v>17</v>
      </c>
      <c r="B20" s="6">
        <v>1.0</v>
      </c>
      <c r="C20" s="6" t="s">
        <v>115</v>
      </c>
      <c r="D20" s="7" t="s">
        <v>19</v>
      </c>
      <c r="E20" s="7" t="b">
        <v>1</v>
      </c>
      <c r="F20" s="7" t="b">
        <v>1</v>
      </c>
      <c r="G20" s="7" t="b">
        <v>1</v>
      </c>
      <c r="H20" s="3"/>
      <c r="I20" s="8" t="s">
        <v>8</v>
      </c>
      <c r="J20" s="22" t="s">
        <v>9</v>
      </c>
      <c r="K20" s="22" t="s">
        <v>10</v>
      </c>
      <c r="L20" s="22" t="s">
        <v>11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B21" s="6">
        <v>2.0</v>
      </c>
      <c r="C21" s="6" t="s">
        <v>254</v>
      </c>
      <c r="D21" s="7" t="s">
        <v>27</v>
      </c>
      <c r="E21" s="7" t="b">
        <v>1</v>
      </c>
      <c r="F21" s="7" t="b">
        <v>1</v>
      </c>
      <c r="G21" s="7" t="b">
        <v>1</v>
      </c>
      <c r="H21" s="3"/>
      <c r="I21" s="22" t="s">
        <v>12</v>
      </c>
      <c r="J21" s="13">
        <f>SUMPRODUCT(IFERROR(LEFT(D20:D39, SEARCH("x s", D20:D39)-1)+0, 0))</f>
        <v>20</v>
      </c>
      <c r="K21" s="13">
        <f>SUMPRODUCT(IFERROR(LEFT(D20:D34, SEARCH("x f", D20:D34)-1)+0, 0))</f>
        <v>0</v>
      </c>
      <c r="L21" s="13">
        <f t="shared" ref="L21:L22" si="2">J21+K21</f>
        <v>20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B22" s="6">
        <v>3.0</v>
      </c>
      <c r="C22" s="6" t="s">
        <v>255</v>
      </c>
      <c r="D22" s="7" t="s">
        <v>19</v>
      </c>
      <c r="E22" s="7" t="b">
        <v>1</v>
      </c>
      <c r="F22" s="7" t="b">
        <v>1</v>
      </c>
      <c r="G22" s="7" t="b">
        <v>1</v>
      </c>
      <c r="H22" s="7"/>
      <c r="I22" s="22" t="s">
        <v>13</v>
      </c>
      <c r="J22" s="13">
        <f>J21 * 300</f>
        <v>6000</v>
      </c>
      <c r="K22" s="13">
        <f>K21*380</f>
        <v>0</v>
      </c>
      <c r="L22" s="13">
        <f t="shared" si="2"/>
        <v>6000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B23" s="6">
        <v>4.0</v>
      </c>
      <c r="C23" s="6" t="s">
        <v>256</v>
      </c>
      <c r="D23" s="7" t="s">
        <v>19</v>
      </c>
      <c r="E23" s="7" t="b">
        <v>1</v>
      </c>
      <c r="F23" s="7" t="b">
        <v>1</v>
      </c>
      <c r="G23" s="7" t="b">
        <v>1</v>
      </c>
      <c r="H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B24" s="6">
        <v>5.0</v>
      </c>
      <c r="C24" s="6" t="s">
        <v>257</v>
      </c>
      <c r="D24" s="7" t="s">
        <v>19</v>
      </c>
      <c r="E24" s="7" t="b">
        <v>1</v>
      </c>
      <c r="F24" s="7" t="b">
        <v>1</v>
      </c>
      <c r="G24" s="7" t="b">
        <v>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B25" s="6">
        <v>6.0</v>
      </c>
      <c r="C25" s="6" t="s">
        <v>98</v>
      </c>
      <c r="D25" s="7" t="s">
        <v>19</v>
      </c>
      <c r="E25" s="7" t="b">
        <v>1</v>
      </c>
      <c r="F25" s="7" t="b">
        <v>1</v>
      </c>
      <c r="G25" s="7" t="b">
        <v>1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B26" s="6">
        <v>7.0</v>
      </c>
      <c r="C26" s="6" t="s">
        <v>151</v>
      </c>
      <c r="D26" s="7" t="s">
        <v>19</v>
      </c>
      <c r="E26" s="7" t="b">
        <v>1</v>
      </c>
      <c r="F26" s="7" t="b">
        <v>1</v>
      </c>
      <c r="G26" s="7" t="b">
        <v>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B27" s="6">
        <v>8.0</v>
      </c>
      <c r="C27" s="6" t="s">
        <v>149</v>
      </c>
      <c r="D27" s="7" t="s">
        <v>19</v>
      </c>
      <c r="E27" s="7" t="b">
        <v>1</v>
      </c>
      <c r="F27" s="7" t="b">
        <v>1</v>
      </c>
      <c r="G27" s="7" t="b">
        <v>1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B28" s="6">
        <v>9.0</v>
      </c>
      <c r="C28" s="6" t="s">
        <v>258</v>
      </c>
      <c r="D28" s="7" t="s">
        <v>19</v>
      </c>
      <c r="E28" s="7" t="b">
        <v>1</v>
      </c>
      <c r="F28" s="7" t="b">
        <v>1</v>
      </c>
      <c r="G28" s="7" t="b">
        <v>1</v>
      </c>
      <c r="H28" s="7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B29" s="6">
        <v>10.0</v>
      </c>
      <c r="C29" s="6" t="s">
        <v>189</v>
      </c>
      <c r="D29" s="7" t="s">
        <v>19</v>
      </c>
      <c r="E29" s="7" t="b">
        <v>1</v>
      </c>
      <c r="F29" s="7" t="b">
        <v>1</v>
      </c>
      <c r="G29" s="7" t="b">
        <v>1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B30" s="6">
        <v>11.0</v>
      </c>
      <c r="C30" s="6" t="s">
        <v>185</v>
      </c>
      <c r="D30" s="7" t="s">
        <v>19</v>
      </c>
      <c r="E30" s="7" t="b">
        <v>1</v>
      </c>
      <c r="F30" s="7" t="b">
        <v>1</v>
      </c>
      <c r="G30" s="7" t="b">
        <v>1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B31" s="14">
        <v>12.0</v>
      </c>
      <c r="C31" s="14" t="s">
        <v>259</v>
      </c>
      <c r="D31" s="7" t="s">
        <v>19</v>
      </c>
      <c r="E31" s="7" t="b">
        <v>1</v>
      </c>
      <c r="F31" s="7" t="b">
        <v>1</v>
      </c>
      <c r="G31" s="7" t="b">
        <v>1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B32" s="6">
        <v>13.0</v>
      </c>
      <c r="C32" s="6" t="s">
        <v>260</v>
      </c>
      <c r="D32" s="7" t="s">
        <v>19</v>
      </c>
      <c r="E32" s="7" t="b">
        <v>1</v>
      </c>
      <c r="F32" s="7" t="b">
        <v>1</v>
      </c>
      <c r="G32" s="7" t="b">
        <v>1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B33" s="6">
        <v>14.0</v>
      </c>
      <c r="C33" s="6" t="s">
        <v>28</v>
      </c>
      <c r="D33" s="7" t="s">
        <v>19</v>
      </c>
      <c r="E33" s="7" t="b">
        <v>1</v>
      </c>
      <c r="F33" s="7" t="b">
        <v>1</v>
      </c>
      <c r="G33" s="7" t="b">
        <v>1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B34" s="6">
        <v>15.0</v>
      </c>
      <c r="C34" s="6" t="s">
        <v>261</v>
      </c>
      <c r="D34" s="7" t="s">
        <v>19</v>
      </c>
      <c r="E34" s="7" t="b">
        <v>1</v>
      </c>
      <c r="F34" s="7" t="b">
        <v>1</v>
      </c>
      <c r="G34" s="7" t="b">
        <v>1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B35" s="27">
        <v>16.0</v>
      </c>
      <c r="C35" s="27" t="s">
        <v>213</v>
      </c>
      <c r="D35" s="27" t="s">
        <v>27</v>
      </c>
      <c r="E35" s="7" t="b">
        <v>1</v>
      </c>
      <c r="F35" s="7" t="b">
        <v>1</v>
      </c>
      <c r="G35" s="7" t="b">
        <v>1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B36" s="27">
        <v>17.0</v>
      </c>
      <c r="C36" s="27" t="s">
        <v>125</v>
      </c>
      <c r="D36" s="27" t="s">
        <v>19</v>
      </c>
      <c r="E36" s="7" t="b">
        <v>1</v>
      </c>
      <c r="F36" s="7" t="b">
        <v>1</v>
      </c>
      <c r="G36" s="7" t="b">
        <v>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B37" s="27">
        <v>18.0</v>
      </c>
      <c r="C37" s="27" t="s">
        <v>262</v>
      </c>
      <c r="D37" s="27" t="s">
        <v>19</v>
      </c>
      <c r="E37" s="7" t="b">
        <v>1</v>
      </c>
      <c r="F37" s="7" t="b">
        <v>1</v>
      </c>
      <c r="G37" s="7" t="b">
        <v>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7"/>
      <c r="D38" s="7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7">
    <mergeCell ref="I1:L1"/>
    <mergeCell ref="A2:A16"/>
    <mergeCell ref="A17:A19"/>
    <mergeCell ref="B17:D18"/>
    <mergeCell ref="E17:G18"/>
    <mergeCell ref="I19:L19"/>
    <mergeCell ref="A20:A37"/>
  </mergeCells>
  <conditionalFormatting sqref="I25">
    <cfRule type="notContainsBlanks" dxfId="0" priority="1">
      <formula>LEN(TRIM(I25))&gt;0</formula>
    </cfRule>
  </conditionalFormatting>
  <conditionalFormatting sqref="C2:E15 F2:F16 G2:G15">
    <cfRule type="expression" dxfId="0" priority="2">
      <formula>AND($E2=TRUE,$F2=TRUE,$G2=TRUE)</formula>
    </cfRule>
  </conditionalFormatting>
  <conditionalFormatting sqref="B20:D34 E20:G37">
    <cfRule type="expression" dxfId="0" priority="3">
      <formula>AND($E20=TRUE, $F20=TRUE, $G20=TRUE)</formula>
    </cfRule>
  </conditionalFormatting>
  <conditionalFormatting sqref="B2:G16">
    <cfRule type="expression" dxfId="1" priority="4">
      <formula>AND($F2=TRUE,$G2=TRUE,$E2=FALSE)</formula>
    </cfRule>
  </conditionalFormatting>
  <conditionalFormatting sqref="B20:D36 E20:G37">
    <cfRule type="expression" dxfId="1" priority="5">
      <formula>AND($E20=FALSE,$F20=TRUE,$G20=TRUE)</formula>
    </cfRule>
  </conditionalFormatting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5.25"/>
    <col customWidth="1" min="3" max="3" width="24.5"/>
    <col customWidth="1" min="4" max="4" width="6.0"/>
    <col customWidth="1" min="5" max="5" width="7.38"/>
    <col customWidth="1" min="6" max="6" width="7.88"/>
    <col customWidth="1" min="7" max="7" width="9.5"/>
    <col customWidth="1" min="9" max="9" width="17.5"/>
    <col customWidth="1" min="10" max="10" width="7.75"/>
    <col customWidth="1" min="11" max="11" width="10.13"/>
    <col customWidth="1" min="12" max="12" width="4.7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/>
      <c r="I1" s="4" t="s">
        <v>6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5" t="s">
        <v>7</v>
      </c>
      <c r="B2" s="6">
        <v>1.0</v>
      </c>
      <c r="C2" s="6" t="s">
        <v>205</v>
      </c>
      <c r="D2" s="7" t="s">
        <v>19</v>
      </c>
      <c r="E2" s="7" t="b">
        <v>1</v>
      </c>
      <c r="F2" s="7" t="b">
        <v>1</v>
      </c>
      <c r="G2" s="7" t="b">
        <v>1</v>
      </c>
      <c r="H2" s="3"/>
      <c r="I2" s="8" t="s">
        <v>8</v>
      </c>
      <c r="J2" s="9" t="s">
        <v>9</v>
      </c>
      <c r="K2" s="9" t="s">
        <v>10</v>
      </c>
      <c r="L2" s="9" t="s">
        <v>11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B3" s="6">
        <v>2.0</v>
      </c>
      <c r="C3" s="6" t="s">
        <v>263</v>
      </c>
      <c r="D3" s="7" t="s">
        <v>19</v>
      </c>
      <c r="E3" s="7" t="b">
        <v>1</v>
      </c>
      <c r="F3" s="7" t="b">
        <v>1</v>
      </c>
      <c r="G3" s="7" t="b">
        <v>1</v>
      </c>
      <c r="H3" s="3"/>
      <c r="I3" s="9" t="s">
        <v>12</v>
      </c>
      <c r="J3" s="10">
        <f>SUMPRODUCT(IFERROR(LEFT(D2:D16, SEARCH("x s", D2:D16)-1)+0, 0))</f>
        <v>17</v>
      </c>
      <c r="K3" s="10">
        <f>SUMPRODUCT(IFERROR(LEFT(D2:D16, SEARCH("x f", D2:D16)-1)+0, 0))</f>
        <v>0</v>
      </c>
      <c r="L3" s="11">
        <f t="shared" ref="L3:L4" si="1">J3+K3</f>
        <v>17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B4" s="6">
        <v>3.0</v>
      </c>
      <c r="C4" s="6" t="s">
        <v>264</v>
      </c>
      <c r="D4" s="7" t="s">
        <v>19</v>
      </c>
      <c r="E4" s="7" t="b">
        <v>1</v>
      </c>
      <c r="F4" s="7" t="b">
        <v>1</v>
      </c>
      <c r="G4" s="7" t="b">
        <v>1</v>
      </c>
      <c r="H4" s="3"/>
      <c r="I4" s="9" t="s">
        <v>13</v>
      </c>
      <c r="J4" s="11">
        <f>J3 * 300</f>
        <v>5100</v>
      </c>
      <c r="K4" s="11">
        <f>K3*380</f>
        <v>0</v>
      </c>
      <c r="L4" s="11">
        <f t="shared" si="1"/>
        <v>5100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B5" s="6">
        <v>4.0</v>
      </c>
      <c r="C5" s="6" t="s">
        <v>53</v>
      </c>
      <c r="D5" s="7" t="s">
        <v>43</v>
      </c>
      <c r="E5" s="7" t="b">
        <v>1</v>
      </c>
      <c r="F5" s="7" t="b">
        <v>1</v>
      </c>
      <c r="G5" s="7" t="b">
        <v>1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B6" s="6">
        <v>5.0</v>
      </c>
      <c r="C6" s="6" t="s">
        <v>265</v>
      </c>
      <c r="D6" s="7" t="s">
        <v>19</v>
      </c>
      <c r="E6" s="7" t="b">
        <v>1</v>
      </c>
      <c r="F6" s="7" t="b">
        <v>1</v>
      </c>
      <c r="G6" s="7" t="b">
        <v>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B7" s="6">
        <v>6.0</v>
      </c>
      <c r="C7" s="6" t="s">
        <v>266</v>
      </c>
      <c r="D7" s="7" t="s">
        <v>19</v>
      </c>
      <c r="E7" s="7" t="b">
        <v>1</v>
      </c>
      <c r="F7" s="7" t="b">
        <v>1</v>
      </c>
      <c r="G7" s="7" t="b">
        <v>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B8" s="6">
        <v>7.0</v>
      </c>
      <c r="C8" s="6" t="s">
        <v>267</v>
      </c>
      <c r="D8" s="7" t="s">
        <v>27</v>
      </c>
      <c r="E8" s="7" t="b">
        <v>1</v>
      </c>
      <c r="F8" s="7" t="b">
        <v>1</v>
      </c>
      <c r="G8" s="7" t="b">
        <v>1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B9" s="6">
        <v>8.0</v>
      </c>
      <c r="C9" s="6" t="s">
        <v>268</v>
      </c>
      <c r="D9" s="7" t="s">
        <v>27</v>
      </c>
      <c r="E9" s="7" t="b">
        <v>1</v>
      </c>
      <c r="F9" s="7" t="b">
        <v>1</v>
      </c>
      <c r="G9" s="7" t="b">
        <v>1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B10" s="6">
        <v>9.0</v>
      </c>
      <c r="C10" s="6" t="s">
        <v>269</v>
      </c>
      <c r="D10" s="7" t="s">
        <v>19</v>
      </c>
      <c r="E10" s="7" t="b">
        <v>1</v>
      </c>
      <c r="F10" s="7" t="b">
        <v>1</v>
      </c>
      <c r="G10" s="7" t="b">
        <v>1</v>
      </c>
      <c r="H10" s="7"/>
      <c r="I10" s="3"/>
      <c r="J10" s="3"/>
      <c r="K10" s="12" t="s">
        <v>14</v>
      </c>
      <c r="L10" s="13">
        <f>L3+L21</f>
        <v>34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B11" s="6">
        <v>10.0</v>
      </c>
      <c r="C11" s="6" t="s">
        <v>270</v>
      </c>
      <c r="D11" s="7" t="s">
        <v>19</v>
      </c>
      <c r="E11" s="7" t="b">
        <v>1</v>
      </c>
      <c r="F11" s="7" t="b">
        <v>1</v>
      </c>
      <c r="G11" s="7" t="b">
        <v>1</v>
      </c>
      <c r="H11" s="3"/>
      <c r="K11" s="7" t="s">
        <v>230</v>
      </c>
      <c r="L11" s="3">
        <f>E17 *0.52/4</f>
        <v>1326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B12" s="6">
        <v>11.0</v>
      </c>
      <c r="C12" s="6" t="s">
        <v>271</v>
      </c>
      <c r="D12" s="7" t="s">
        <v>19</v>
      </c>
      <c r="E12" s="7" t="b">
        <v>1</v>
      </c>
      <c r="F12" s="7" t="b">
        <v>1</v>
      </c>
      <c r="G12" s="7" t="b">
        <v>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B13" s="14">
        <v>12.0</v>
      </c>
      <c r="C13" s="14" t="s">
        <v>272</v>
      </c>
      <c r="D13" s="7" t="s">
        <v>19</v>
      </c>
      <c r="E13" s="7" t="b">
        <v>1</v>
      </c>
      <c r="F13" s="7" t="b">
        <v>1</v>
      </c>
      <c r="G13" s="7" t="b">
        <v>1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B14" s="6">
        <v>13.0</v>
      </c>
      <c r="C14" s="6" t="s">
        <v>59</v>
      </c>
      <c r="D14" s="7" t="s">
        <v>19</v>
      </c>
      <c r="E14" s="7" t="b">
        <v>1</v>
      </c>
      <c r="F14" s="7" t="b">
        <v>1</v>
      </c>
      <c r="G14" s="7" t="b">
        <v>1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B15" s="6">
        <v>14.0</v>
      </c>
      <c r="D15" s="7"/>
      <c r="E15" s="7" t="b">
        <v>0</v>
      </c>
      <c r="F15" s="7" t="b">
        <v>0</v>
      </c>
      <c r="G15" s="7" t="b">
        <v>0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B16" s="6">
        <v>15.0</v>
      </c>
      <c r="C16" s="6"/>
      <c r="D16" s="3"/>
      <c r="E16" s="7" t="b">
        <v>0</v>
      </c>
      <c r="F16" s="7" t="b">
        <v>0</v>
      </c>
      <c r="G16" s="7" t="b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1"/>
      <c r="B17" s="15" t="s">
        <v>15</v>
      </c>
      <c r="E17" s="26">
        <f>L4+L22</f>
        <v>10200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H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B19" s="19" t="s">
        <v>0</v>
      </c>
      <c r="C19" s="2" t="s">
        <v>1</v>
      </c>
      <c r="D19" s="2" t="s">
        <v>2</v>
      </c>
      <c r="E19" s="2" t="s">
        <v>3</v>
      </c>
      <c r="F19" s="2" t="s">
        <v>4</v>
      </c>
      <c r="G19" s="2" t="s">
        <v>5</v>
      </c>
      <c r="H19" s="3"/>
      <c r="I19" s="20" t="s">
        <v>6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5" t="s">
        <v>17</v>
      </c>
      <c r="B20" s="6">
        <v>1.0</v>
      </c>
      <c r="C20" s="6" t="s">
        <v>273</v>
      </c>
      <c r="D20" s="7" t="s">
        <v>19</v>
      </c>
      <c r="E20" s="7" t="b">
        <v>1</v>
      </c>
      <c r="F20" s="7" t="b">
        <v>1</v>
      </c>
      <c r="G20" s="7" t="b">
        <v>1</v>
      </c>
      <c r="H20" s="3"/>
      <c r="I20" s="8" t="s">
        <v>8</v>
      </c>
      <c r="J20" s="22" t="s">
        <v>9</v>
      </c>
      <c r="K20" s="22" t="s">
        <v>10</v>
      </c>
      <c r="L20" s="22" t="s">
        <v>11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B21" s="6">
        <v>2.0</v>
      </c>
      <c r="C21" s="6" t="s">
        <v>274</v>
      </c>
      <c r="D21" s="7" t="s">
        <v>19</v>
      </c>
      <c r="E21" s="7" t="b">
        <v>1</v>
      </c>
      <c r="F21" s="7" t="b">
        <v>1</v>
      </c>
      <c r="G21" s="7" t="b">
        <v>1</v>
      </c>
      <c r="H21" s="3"/>
      <c r="I21" s="22" t="s">
        <v>12</v>
      </c>
      <c r="J21" s="13">
        <f>SUMPRODUCT(IFERROR(LEFT(D20:D34, SEARCH("x s", D20:D34)-1)+0, 0))</f>
        <v>17</v>
      </c>
      <c r="K21" s="13">
        <f>SUMPRODUCT(IFERROR(LEFT(D20:D34, SEARCH("x f", D20:D34)-1)+0, 0))</f>
        <v>0</v>
      </c>
      <c r="L21" s="13">
        <f t="shared" ref="L21:L22" si="2">J21+K21</f>
        <v>17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B22" s="6">
        <v>3.0</v>
      </c>
      <c r="C22" s="6" t="s">
        <v>275</v>
      </c>
      <c r="D22" s="7" t="s">
        <v>19</v>
      </c>
      <c r="E22" s="7" t="b">
        <v>1</v>
      </c>
      <c r="F22" s="7" t="b">
        <v>1</v>
      </c>
      <c r="G22" s="7" t="b">
        <v>1</v>
      </c>
      <c r="H22" s="3"/>
      <c r="I22" s="22" t="s">
        <v>13</v>
      </c>
      <c r="J22" s="13">
        <f>J21 * 300</f>
        <v>5100</v>
      </c>
      <c r="K22" s="13">
        <f>K21*380</f>
        <v>0</v>
      </c>
      <c r="L22" s="13">
        <f t="shared" si="2"/>
        <v>5100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B23" s="6">
        <v>4.0</v>
      </c>
      <c r="C23" s="6" t="s">
        <v>276</v>
      </c>
      <c r="D23" s="7" t="s">
        <v>19</v>
      </c>
      <c r="E23" s="7" t="b">
        <v>1</v>
      </c>
      <c r="F23" s="7" t="b">
        <v>1</v>
      </c>
      <c r="G23" s="7" t="b">
        <v>1</v>
      </c>
      <c r="H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B24" s="6">
        <v>5.0</v>
      </c>
      <c r="C24" s="6" t="s">
        <v>277</v>
      </c>
      <c r="D24" s="7" t="s">
        <v>27</v>
      </c>
      <c r="E24" s="7" t="b">
        <v>1</v>
      </c>
      <c r="F24" s="7" t="b">
        <v>1</v>
      </c>
      <c r="G24" s="7" t="b">
        <v>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B25" s="6">
        <v>6.0</v>
      </c>
      <c r="C25" s="6" t="s">
        <v>254</v>
      </c>
      <c r="D25" s="7" t="s">
        <v>19</v>
      </c>
      <c r="E25" s="7" t="b">
        <v>1</v>
      </c>
      <c r="F25" s="7" t="b">
        <v>1</v>
      </c>
      <c r="G25" s="7" t="b">
        <v>1</v>
      </c>
      <c r="H25" s="7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B26" s="6">
        <v>7.0</v>
      </c>
      <c r="C26" s="6" t="s">
        <v>278</v>
      </c>
      <c r="D26" s="7" t="s">
        <v>27</v>
      </c>
      <c r="E26" s="7" t="b">
        <v>1</v>
      </c>
      <c r="F26" s="7" t="b">
        <v>1</v>
      </c>
      <c r="G26" s="7" t="b">
        <v>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B27" s="6">
        <v>8.0</v>
      </c>
      <c r="C27" s="6" t="s">
        <v>279</v>
      </c>
      <c r="D27" s="7" t="s">
        <v>19</v>
      </c>
      <c r="E27" s="7" t="b">
        <v>1</v>
      </c>
      <c r="F27" s="7" t="b">
        <v>1</v>
      </c>
      <c r="G27" s="7" t="b">
        <v>1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B28" s="6">
        <v>9.0</v>
      </c>
      <c r="C28" s="6" t="s">
        <v>280</v>
      </c>
      <c r="D28" s="7" t="s">
        <v>19</v>
      </c>
      <c r="E28" s="7" t="b">
        <v>1</v>
      </c>
      <c r="F28" s="7" t="b">
        <v>1</v>
      </c>
      <c r="G28" s="7" t="b">
        <v>1</v>
      </c>
      <c r="H28" s="7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B29" s="6">
        <v>10.0</v>
      </c>
      <c r="C29" s="6" t="s">
        <v>102</v>
      </c>
      <c r="D29" s="7" t="s">
        <v>19</v>
      </c>
      <c r="E29" s="7" t="b">
        <v>1</v>
      </c>
      <c r="F29" s="7" t="b">
        <v>1</v>
      </c>
      <c r="G29" s="7" t="b">
        <v>1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B30" s="6">
        <v>11.0</v>
      </c>
      <c r="C30" s="6" t="s">
        <v>281</v>
      </c>
      <c r="D30" s="7" t="s">
        <v>19</v>
      </c>
      <c r="E30" s="7" t="b">
        <v>1</v>
      </c>
      <c r="F30" s="7" t="b">
        <v>1</v>
      </c>
      <c r="G30" s="7" t="b">
        <v>1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B31" s="14">
        <v>12.0</v>
      </c>
      <c r="C31" s="14" t="s">
        <v>282</v>
      </c>
      <c r="D31" s="7" t="s">
        <v>19</v>
      </c>
      <c r="E31" s="7" t="b">
        <v>1</v>
      </c>
      <c r="F31" s="7" t="b">
        <v>1</v>
      </c>
      <c r="G31" s="7" t="b">
        <v>1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B32" s="6">
        <v>13.0</v>
      </c>
      <c r="C32" s="6" t="s">
        <v>283</v>
      </c>
      <c r="D32" s="7" t="s">
        <v>19</v>
      </c>
      <c r="E32" s="7" t="b">
        <v>1</v>
      </c>
      <c r="F32" s="7" t="b">
        <v>1</v>
      </c>
      <c r="G32" s="7" t="b">
        <v>1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B33" s="6">
        <v>14.0</v>
      </c>
      <c r="C33" s="6" t="s">
        <v>284</v>
      </c>
      <c r="D33" s="7" t="s">
        <v>19</v>
      </c>
      <c r="E33" s="7" t="b">
        <v>1</v>
      </c>
      <c r="F33" s="7" t="b">
        <v>1</v>
      </c>
      <c r="G33" s="7" t="b">
        <v>1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B34" s="6">
        <v>15.0</v>
      </c>
      <c r="C34" s="6" t="s">
        <v>285</v>
      </c>
      <c r="D34" s="7" t="s">
        <v>19</v>
      </c>
      <c r="E34" s="7" t="b">
        <v>1</v>
      </c>
      <c r="F34" s="7" t="b">
        <v>1</v>
      </c>
      <c r="G34" s="7" t="b">
        <v>1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7">
    <mergeCell ref="I1:L1"/>
    <mergeCell ref="A2:A16"/>
    <mergeCell ref="A17:A19"/>
    <mergeCell ref="B17:D18"/>
    <mergeCell ref="E17:G18"/>
    <mergeCell ref="I19:L19"/>
    <mergeCell ref="A20:A34"/>
  </mergeCells>
  <conditionalFormatting sqref="I25">
    <cfRule type="notContainsBlanks" dxfId="0" priority="1">
      <formula>LEN(TRIM(I25))&gt;0</formula>
    </cfRule>
  </conditionalFormatting>
  <conditionalFormatting sqref="C2:G15 D20:D23">
    <cfRule type="expression" dxfId="0" priority="2">
      <formula>AND($E2=TRUE,$F2=TRUE,$G2=TRUE)</formula>
    </cfRule>
  </conditionalFormatting>
  <conditionalFormatting sqref="B20:G34">
    <cfRule type="expression" dxfId="0" priority="3">
      <formula>AND($E20=TRUE, $F20=TRUE, $G20=TRUE)</formula>
    </cfRule>
  </conditionalFormatting>
  <conditionalFormatting sqref="B20:G34">
    <cfRule type="expression" dxfId="1" priority="4">
      <formula>AND($E20=FALSE,$F20=TRUE,$G20=TRUE)</formula>
    </cfRule>
  </conditionalFormatting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4.5"/>
    <col customWidth="1" min="2" max="2" width="5.25"/>
    <col customWidth="1" min="3" max="3" width="24.5"/>
    <col customWidth="1" min="4" max="4" width="6.0"/>
    <col customWidth="1" min="5" max="5" width="7.38"/>
    <col customWidth="1" min="6" max="6" width="7.88"/>
    <col customWidth="1" min="7" max="7" width="9.5"/>
    <col customWidth="1" min="9" max="9" width="17.5"/>
    <col customWidth="1" min="10" max="10" width="7.75"/>
    <col customWidth="1" min="11" max="11" width="9.88"/>
    <col customWidth="1" min="12" max="12" width="4.75"/>
  </cols>
  <sheetData>
    <row r="1">
      <c r="A1" s="1"/>
      <c r="B1" s="28" t="s">
        <v>0</v>
      </c>
      <c r="C1" s="28" t="s">
        <v>1</v>
      </c>
      <c r="D1" s="28" t="s">
        <v>2</v>
      </c>
      <c r="E1" s="28" t="s">
        <v>3</v>
      </c>
      <c r="F1" s="28" t="s">
        <v>4</v>
      </c>
      <c r="G1" s="28" t="s">
        <v>5</v>
      </c>
      <c r="H1" s="3"/>
      <c r="I1" s="29" t="s">
        <v>6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5" t="s">
        <v>7</v>
      </c>
      <c r="B2" s="6">
        <v>1.0</v>
      </c>
      <c r="C2" s="30" t="b">
        <f>AND($E2=TRUE,$F2=TRUE,$G2=TRUE)</f>
        <v>1</v>
      </c>
      <c r="D2" s="7" t="s">
        <v>244</v>
      </c>
      <c r="E2" s="7" t="b">
        <v>1</v>
      </c>
      <c r="F2" s="7" t="b">
        <v>1</v>
      </c>
      <c r="G2" s="7" t="b">
        <v>1</v>
      </c>
      <c r="H2" s="3"/>
      <c r="I2" s="31"/>
      <c r="J2" s="32" t="s">
        <v>9</v>
      </c>
      <c r="K2" s="32" t="s">
        <v>10</v>
      </c>
      <c r="L2" s="32" t="s">
        <v>11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B3" s="6">
        <v>2.0</v>
      </c>
      <c r="C3" s="30" t="s">
        <v>286</v>
      </c>
      <c r="D3" s="7" t="s">
        <v>19</v>
      </c>
      <c r="E3" s="7" t="b">
        <v>1</v>
      </c>
      <c r="F3" s="7" t="b">
        <v>1</v>
      </c>
      <c r="G3" s="7" t="b">
        <v>1</v>
      </c>
      <c r="H3" s="3"/>
      <c r="I3" s="32" t="s">
        <v>12</v>
      </c>
      <c r="J3" s="33">
        <f>SUMPRODUCT(IFERROR(LEFT(D2:D16, SEARCH("x s", D2:D16)-1)+0, 0))</f>
        <v>13</v>
      </c>
      <c r="K3" s="33">
        <f>SUMPRODUCT(IFERROR(LEFT(D2:D16, SEARCH("x f", D2:D16)-1)+0, 0))</f>
        <v>5</v>
      </c>
      <c r="L3" s="34">
        <f t="shared" ref="L3:L4" si="1">J3+K3</f>
        <v>18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B4" s="6">
        <v>3.0</v>
      </c>
      <c r="C4" s="30" t="s">
        <v>287</v>
      </c>
      <c r="D4" s="7" t="s">
        <v>27</v>
      </c>
      <c r="E4" s="7" t="b">
        <v>1</v>
      </c>
      <c r="F4" s="7" t="b">
        <v>1</v>
      </c>
      <c r="G4" s="7" t="b">
        <v>1</v>
      </c>
      <c r="H4" s="3"/>
      <c r="I4" s="32" t="s">
        <v>13</v>
      </c>
      <c r="J4" s="34">
        <f>J3 * 300</f>
        <v>3900</v>
      </c>
      <c r="K4" s="34">
        <f>K3*380</f>
        <v>1900</v>
      </c>
      <c r="L4" s="34">
        <f t="shared" si="1"/>
        <v>5800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B5" s="6">
        <v>4.0</v>
      </c>
      <c r="C5" s="30" t="s">
        <v>288</v>
      </c>
      <c r="D5" s="7" t="s">
        <v>244</v>
      </c>
      <c r="E5" s="7" t="b">
        <v>1</v>
      </c>
      <c r="F5" s="7" t="b">
        <v>1</v>
      </c>
      <c r="G5" s="7" t="b">
        <v>1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B6" s="6">
        <v>5.0</v>
      </c>
      <c r="C6" s="30" t="s">
        <v>289</v>
      </c>
      <c r="D6" s="7" t="s">
        <v>244</v>
      </c>
      <c r="E6" s="7" t="b">
        <v>1</v>
      </c>
      <c r="F6" s="7" t="b">
        <v>1</v>
      </c>
      <c r="G6" s="7" t="b">
        <v>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B7" s="6">
        <v>6.0</v>
      </c>
      <c r="C7" s="30" t="s">
        <v>39</v>
      </c>
      <c r="D7" s="7" t="s">
        <v>27</v>
      </c>
      <c r="E7" s="7" t="b">
        <v>1</v>
      </c>
      <c r="F7" s="7" t="b">
        <v>1</v>
      </c>
      <c r="G7" s="7" t="b">
        <v>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B8" s="6">
        <v>7.0</v>
      </c>
      <c r="C8" s="30" t="s">
        <v>271</v>
      </c>
      <c r="D8" s="7" t="s">
        <v>19</v>
      </c>
      <c r="E8" s="7" t="b">
        <v>1</v>
      </c>
      <c r="F8" s="7" t="b">
        <v>1</v>
      </c>
      <c r="G8" s="7" t="b">
        <v>1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B9" s="6">
        <v>8.0</v>
      </c>
      <c r="C9" s="30" t="s">
        <v>290</v>
      </c>
      <c r="D9" s="7" t="s">
        <v>19</v>
      </c>
      <c r="E9" s="7" t="b">
        <v>1</v>
      </c>
      <c r="F9" s="7" t="b">
        <v>1</v>
      </c>
      <c r="G9" s="7" t="b">
        <v>1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B10" s="6">
        <v>9.0</v>
      </c>
      <c r="C10" s="30" t="s">
        <v>291</v>
      </c>
      <c r="D10" s="7" t="s">
        <v>27</v>
      </c>
      <c r="E10" s="7" t="b">
        <v>1</v>
      </c>
      <c r="F10" s="7" t="b">
        <v>1</v>
      </c>
      <c r="G10" s="7" t="b">
        <v>1</v>
      </c>
      <c r="H10" s="7"/>
      <c r="I10" s="3"/>
      <c r="J10" s="3"/>
      <c r="K10" s="12" t="s">
        <v>14</v>
      </c>
      <c r="L10" s="13">
        <f>L3+L21</f>
        <v>40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B11" s="6">
        <v>10.0</v>
      </c>
      <c r="C11" s="6" t="s">
        <v>60</v>
      </c>
      <c r="D11" s="7" t="s">
        <v>19</v>
      </c>
      <c r="E11" s="7" t="b">
        <v>1</v>
      </c>
      <c r="F11" s="7" t="b">
        <v>1</v>
      </c>
      <c r="G11" s="7" t="b">
        <v>1</v>
      </c>
      <c r="H11" s="3"/>
      <c r="K11" s="7" t="s">
        <v>230</v>
      </c>
      <c r="L11" s="3">
        <f>E17 *0.52/4</f>
        <v>1653.6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B12" s="6">
        <v>11.0</v>
      </c>
      <c r="C12" s="30" t="s">
        <v>292</v>
      </c>
      <c r="D12" s="7" t="s">
        <v>19</v>
      </c>
      <c r="E12" s="7" t="b">
        <v>1</v>
      </c>
      <c r="F12" s="7" t="b">
        <v>1</v>
      </c>
      <c r="G12" s="7" t="b">
        <v>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B13" s="14">
        <v>12.0</v>
      </c>
      <c r="C13" s="14" t="s">
        <v>59</v>
      </c>
      <c r="D13" s="7" t="s">
        <v>19</v>
      </c>
      <c r="E13" s="7" t="b">
        <v>1</v>
      </c>
      <c r="F13" s="7" t="b">
        <v>1</v>
      </c>
      <c r="G13" s="7" t="b">
        <v>1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B14" s="6">
        <v>13.0</v>
      </c>
      <c r="C14" s="6" t="s">
        <v>58</v>
      </c>
      <c r="D14" s="7" t="s">
        <v>234</v>
      </c>
      <c r="E14" s="7" t="b">
        <v>1</v>
      </c>
      <c r="F14" s="7" t="b">
        <v>1</v>
      </c>
      <c r="G14" s="7" t="b">
        <v>1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B15" s="6">
        <v>14.0</v>
      </c>
      <c r="C15" s="6" t="s">
        <v>293</v>
      </c>
      <c r="D15" s="7" t="s">
        <v>19</v>
      </c>
      <c r="E15" s="7" t="b">
        <v>1</v>
      </c>
      <c r="F15" s="7" t="b">
        <v>1</v>
      </c>
      <c r="G15" s="7" t="b">
        <v>1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B16" s="6"/>
      <c r="C16" s="6"/>
      <c r="D16" s="3"/>
      <c r="E16" s="7" t="b">
        <v>0</v>
      </c>
      <c r="F16" s="7" t="b">
        <v>0</v>
      </c>
      <c r="G16" s="7" t="b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1"/>
      <c r="B17" s="35"/>
      <c r="C17" s="35" t="s">
        <v>15</v>
      </c>
      <c r="E17" s="36">
        <f>L4+L22</f>
        <v>12720</v>
      </c>
      <c r="F17" s="37"/>
      <c r="G17" s="38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B18" s="35"/>
      <c r="E18" s="39"/>
      <c r="F18" s="40"/>
      <c r="G18" s="41"/>
      <c r="H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B19" s="28" t="s">
        <v>0</v>
      </c>
      <c r="C19" s="28" t="s">
        <v>1</v>
      </c>
      <c r="D19" s="28" t="s">
        <v>2</v>
      </c>
      <c r="E19" s="28" t="s">
        <v>3</v>
      </c>
      <c r="F19" s="28" t="s">
        <v>4</v>
      </c>
      <c r="G19" s="28" t="s">
        <v>5</v>
      </c>
      <c r="H19" s="3"/>
      <c r="I19" s="42" t="s">
        <v>6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5" t="s">
        <v>17</v>
      </c>
      <c r="B20" s="6">
        <v>1.0</v>
      </c>
      <c r="C20" s="6" t="s">
        <v>261</v>
      </c>
      <c r="D20" s="7" t="s">
        <v>19</v>
      </c>
      <c r="E20" s="7" t="b">
        <v>1</v>
      </c>
      <c r="F20" s="7" t="b">
        <v>1</v>
      </c>
      <c r="G20" s="7" t="b">
        <v>1</v>
      </c>
      <c r="H20" s="3"/>
      <c r="I20" s="23"/>
      <c r="J20" s="24" t="s">
        <v>9</v>
      </c>
      <c r="K20" s="24" t="s">
        <v>10</v>
      </c>
      <c r="L20" s="24" t="s">
        <v>11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B21" s="6">
        <v>2.0</v>
      </c>
      <c r="C21" s="6" t="s">
        <v>242</v>
      </c>
      <c r="D21" s="7" t="s">
        <v>19</v>
      </c>
      <c r="E21" s="7" t="b">
        <v>1</v>
      </c>
      <c r="F21" s="7" t="b">
        <v>1</v>
      </c>
      <c r="G21" s="7" t="b">
        <v>1</v>
      </c>
      <c r="H21" s="3"/>
      <c r="I21" s="24" t="s">
        <v>12</v>
      </c>
      <c r="J21" s="3">
        <f>SUMPRODUCT(IFERROR(LEFT(D20:D38, SEARCH("x s", D20:D38)-1)+0, 0))</f>
        <v>18</v>
      </c>
      <c r="K21" s="3">
        <f>SUMPRODUCT(IFERROR(LEFT(D20:D34, SEARCH("x f", D20:D34)-1)+0, 0))</f>
        <v>4</v>
      </c>
      <c r="L21" s="3">
        <f t="shared" ref="L21:L22" si="2">J21+K21</f>
        <v>22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B22" s="6">
        <v>3.0</v>
      </c>
      <c r="C22" s="6" t="s">
        <v>28</v>
      </c>
      <c r="D22" s="7" t="s">
        <v>294</v>
      </c>
      <c r="E22" s="7" t="b">
        <v>1</v>
      </c>
      <c r="F22" s="7" t="b">
        <v>1</v>
      </c>
      <c r="G22" s="7" t="b">
        <v>1</v>
      </c>
      <c r="H22" s="3"/>
      <c r="I22" s="24" t="s">
        <v>13</v>
      </c>
      <c r="J22" s="3">
        <f>J21 * 300</f>
        <v>5400</v>
      </c>
      <c r="K22" s="3">
        <f>K21*380</f>
        <v>1520</v>
      </c>
      <c r="L22" s="3">
        <f t="shared" si="2"/>
        <v>6920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B23" s="6">
        <v>4.0</v>
      </c>
      <c r="C23" s="6" t="s">
        <v>59</v>
      </c>
      <c r="D23" s="7" t="s">
        <v>19</v>
      </c>
      <c r="E23" s="7" t="b">
        <v>1</v>
      </c>
      <c r="F23" s="7" t="b">
        <v>1</v>
      </c>
      <c r="G23" s="7" t="b">
        <v>1</v>
      </c>
      <c r="H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B24" s="6">
        <v>5.0</v>
      </c>
      <c r="C24" s="6" t="s">
        <v>249</v>
      </c>
      <c r="D24" s="7" t="s">
        <v>19</v>
      </c>
      <c r="E24" s="7" t="b">
        <v>1</v>
      </c>
      <c r="F24" s="7" t="b">
        <v>1</v>
      </c>
      <c r="G24" s="7" t="b">
        <v>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B25" s="6">
        <v>6.0</v>
      </c>
      <c r="C25" s="6" t="s">
        <v>198</v>
      </c>
      <c r="D25" s="7" t="s">
        <v>19</v>
      </c>
      <c r="E25" s="7" t="b">
        <v>1</v>
      </c>
      <c r="F25" s="7" t="b">
        <v>1</v>
      </c>
      <c r="G25" s="7" t="b">
        <v>1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B26" s="6">
        <v>7.0</v>
      </c>
      <c r="C26" s="6" t="s">
        <v>295</v>
      </c>
      <c r="D26" s="7" t="s">
        <v>19</v>
      </c>
      <c r="E26" s="7" t="b">
        <v>1</v>
      </c>
      <c r="F26" s="7" t="b">
        <v>1</v>
      </c>
      <c r="G26" s="7" t="b">
        <v>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B27" s="6">
        <v>8.0</v>
      </c>
      <c r="C27" s="6" t="s">
        <v>296</v>
      </c>
      <c r="D27" s="7" t="s">
        <v>19</v>
      </c>
      <c r="E27" s="7" t="b">
        <v>1</v>
      </c>
      <c r="F27" s="7" t="b">
        <v>1</v>
      </c>
      <c r="G27" s="7" t="b">
        <v>1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B28" s="6">
        <v>9.0</v>
      </c>
      <c r="C28" s="6" t="s">
        <v>297</v>
      </c>
      <c r="D28" s="7" t="s">
        <v>43</v>
      </c>
      <c r="E28" s="7" t="b">
        <v>1</v>
      </c>
      <c r="F28" s="7" t="b">
        <v>1</v>
      </c>
      <c r="G28" s="7" t="b">
        <v>1</v>
      </c>
      <c r="H28" s="7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B29" s="6">
        <v>10.0</v>
      </c>
      <c r="C29" s="6" t="s">
        <v>77</v>
      </c>
      <c r="D29" s="7" t="s">
        <v>19</v>
      </c>
      <c r="E29" s="7" t="b">
        <v>1</v>
      </c>
      <c r="F29" s="7" t="b">
        <v>1</v>
      </c>
      <c r="G29" s="7" t="b">
        <v>1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B30" s="6">
        <v>11.0</v>
      </c>
      <c r="C30" s="6" t="s">
        <v>217</v>
      </c>
      <c r="D30" s="7" t="s">
        <v>19</v>
      </c>
      <c r="E30" s="7" t="b">
        <v>1</v>
      </c>
      <c r="F30" s="7" t="b">
        <v>1</v>
      </c>
      <c r="G30" s="7" t="b">
        <v>1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B31" s="14">
        <v>12.0</v>
      </c>
      <c r="C31" s="14" t="s">
        <v>78</v>
      </c>
      <c r="D31" s="7" t="s">
        <v>19</v>
      </c>
      <c r="E31" s="7" t="b">
        <v>1</v>
      </c>
      <c r="F31" s="7" t="b">
        <v>1</v>
      </c>
      <c r="G31" s="7" t="b">
        <v>1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B32" s="6">
        <v>13.0</v>
      </c>
      <c r="C32" s="6" t="s">
        <v>298</v>
      </c>
      <c r="D32" s="7" t="s">
        <v>244</v>
      </c>
      <c r="E32" s="7" t="b">
        <v>1</v>
      </c>
      <c r="F32" s="7" t="b">
        <v>1</v>
      </c>
      <c r="G32" s="7" t="b">
        <v>1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B33" s="6">
        <v>14.0</v>
      </c>
      <c r="C33" s="6" t="s">
        <v>71</v>
      </c>
      <c r="D33" s="7" t="s">
        <v>19</v>
      </c>
      <c r="E33" s="7" t="b">
        <v>1</v>
      </c>
      <c r="F33" s="7" t="b">
        <v>1</v>
      </c>
      <c r="G33" s="7" t="b">
        <v>1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B34" s="6">
        <v>15.0</v>
      </c>
      <c r="C34" s="6" t="s">
        <v>299</v>
      </c>
      <c r="D34" s="7" t="s">
        <v>27</v>
      </c>
      <c r="E34" s="7" t="b">
        <v>1</v>
      </c>
      <c r="F34" s="7" t="b">
        <v>1</v>
      </c>
      <c r="G34" s="7" t="b">
        <v>1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B35" s="6">
        <v>16.0</v>
      </c>
      <c r="C35" s="7" t="s">
        <v>300</v>
      </c>
      <c r="D35" s="7" t="s">
        <v>19</v>
      </c>
      <c r="E35" s="7" t="b">
        <v>1</v>
      </c>
      <c r="F35" s="7" t="b">
        <v>1</v>
      </c>
      <c r="G35" s="7" t="b">
        <v>1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B36" s="6">
        <v>17.0</v>
      </c>
      <c r="C36" s="7" t="s">
        <v>301</v>
      </c>
      <c r="D36" s="7" t="s">
        <v>19</v>
      </c>
      <c r="E36" s="7" t="b">
        <v>1</v>
      </c>
      <c r="F36" s="7" t="b">
        <v>1</v>
      </c>
      <c r="G36" s="7" t="b">
        <v>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B37" s="6">
        <v>18.0</v>
      </c>
      <c r="C37" s="3"/>
      <c r="D37" s="7"/>
      <c r="E37" s="7" t="b">
        <v>0</v>
      </c>
      <c r="F37" s="7" t="b">
        <v>0</v>
      </c>
      <c r="G37" s="7" t="b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mergeCells count="7">
    <mergeCell ref="I1:L1"/>
    <mergeCell ref="A2:A16"/>
    <mergeCell ref="A17:A19"/>
    <mergeCell ref="C17:D18"/>
    <mergeCell ref="E17:G18"/>
    <mergeCell ref="I19:L19"/>
    <mergeCell ref="A20:A37"/>
  </mergeCells>
  <conditionalFormatting sqref="B2:G15">
    <cfRule type="expression" dxfId="0" priority="1">
      <formula>AND($E2=TRUE,$F2=TRUE,$G2=TRUE)</formula>
    </cfRule>
  </conditionalFormatting>
  <conditionalFormatting sqref="B20:B37 C20:C34 D20:G37">
    <cfRule type="expression" dxfId="0" priority="2">
      <formula>AND($E20=TRUE, $F20=TRUE, $G20=TRUE)</formula>
    </cfRule>
  </conditionalFormatting>
  <conditionalFormatting sqref="N8">
    <cfRule type="colorScale" priority="3">
      <colorScale>
        <cfvo type="min"/>
        <cfvo type="max"/>
        <color rgb="FFFFFFFF"/>
        <color rgb="FF57BB8A"/>
      </colorScale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5.25"/>
    <col customWidth="1" min="3" max="3" width="24.5"/>
    <col customWidth="1" min="4" max="4" width="6.0"/>
    <col customWidth="1" min="5" max="5" width="7.38"/>
    <col customWidth="1" min="6" max="6" width="7.88"/>
    <col customWidth="1" min="7" max="7" width="9.5"/>
    <col customWidth="1" min="8" max="8" width="26.13"/>
    <col customWidth="1" min="9" max="9" width="17.5"/>
    <col customWidth="1" min="10" max="10" width="7.75"/>
    <col customWidth="1" min="11" max="11" width="10.13"/>
    <col customWidth="1" min="12" max="12" width="4.7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/>
      <c r="I1" s="4" t="s">
        <v>6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5" t="s">
        <v>7</v>
      </c>
      <c r="B2" s="6">
        <v>1.0</v>
      </c>
      <c r="C2" s="43" t="s">
        <v>114</v>
      </c>
      <c r="D2" s="44" t="s">
        <v>302</v>
      </c>
      <c r="E2" s="7" t="b">
        <v>1</v>
      </c>
      <c r="F2" s="7" t="b">
        <v>1</v>
      </c>
      <c r="G2" s="7" t="b">
        <v>1</v>
      </c>
      <c r="H2" s="3"/>
      <c r="I2" s="8" t="s">
        <v>8</v>
      </c>
      <c r="J2" s="9" t="s">
        <v>9</v>
      </c>
      <c r="K2" s="9" t="s">
        <v>10</v>
      </c>
      <c r="L2" s="9" t="s">
        <v>11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B3" s="6">
        <v>2.0</v>
      </c>
      <c r="C3" s="43" t="s">
        <v>28</v>
      </c>
      <c r="D3" s="31" t="s">
        <v>303</v>
      </c>
      <c r="E3" s="7" t="b">
        <v>1</v>
      </c>
      <c r="F3" s="7" t="b">
        <v>1</v>
      </c>
      <c r="G3" s="7" t="b">
        <v>1</v>
      </c>
      <c r="H3" s="3"/>
      <c r="I3" s="9" t="s">
        <v>12</v>
      </c>
      <c r="J3" s="10">
        <f>SUMPRODUCT(IFERROR(LEFT(D2:D16, SEARCH("x s", D2:D16)-1)+0, 0))</f>
        <v>13</v>
      </c>
      <c r="K3" s="10">
        <f>SUMPRODUCT(IFERROR(LEFT(D2:D16, SEARCH("x f", D2:D16)-1)+0, 0))</f>
        <v>3</v>
      </c>
      <c r="L3" s="11">
        <f t="shared" ref="L3:L4" si="1">J3+K3</f>
        <v>16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B4" s="6">
        <v>3.0</v>
      </c>
      <c r="C4" s="43" t="s">
        <v>199</v>
      </c>
      <c r="D4" s="31" t="s">
        <v>304</v>
      </c>
      <c r="E4" s="7" t="b">
        <v>1</v>
      </c>
      <c r="F4" s="7" t="b">
        <v>1</v>
      </c>
      <c r="G4" s="7" t="b">
        <v>1</v>
      </c>
      <c r="H4" s="3"/>
      <c r="I4" s="9" t="s">
        <v>13</v>
      </c>
      <c r="J4" s="11">
        <f>J3 * 300</f>
        <v>3900</v>
      </c>
      <c r="K4" s="11">
        <f>K3*380</f>
        <v>1140</v>
      </c>
      <c r="L4" s="11">
        <f t="shared" si="1"/>
        <v>5040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B5" s="6">
        <v>4.0</v>
      </c>
      <c r="C5" s="43" t="s">
        <v>22</v>
      </c>
      <c r="D5" s="31" t="s">
        <v>302</v>
      </c>
      <c r="E5" s="7" t="b">
        <v>1</v>
      </c>
      <c r="F5" s="7" t="b">
        <v>1</v>
      </c>
      <c r="G5" s="7" t="b">
        <v>1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B6" s="6">
        <v>5.0</v>
      </c>
      <c r="C6" s="43" t="s">
        <v>76</v>
      </c>
      <c r="D6" s="31" t="s">
        <v>302</v>
      </c>
      <c r="E6" s="7" t="b">
        <v>1</v>
      </c>
      <c r="F6" s="7" t="b">
        <v>1</v>
      </c>
      <c r="G6" s="7" t="b">
        <v>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B7" s="6">
        <v>6.0</v>
      </c>
      <c r="C7" s="43" t="s">
        <v>305</v>
      </c>
      <c r="D7" s="31" t="s">
        <v>302</v>
      </c>
      <c r="E7" s="7" t="b">
        <v>1</v>
      </c>
      <c r="F7" s="7" t="b">
        <v>1</v>
      </c>
      <c r="G7" s="7" t="b">
        <v>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B8" s="6">
        <v>7.0</v>
      </c>
      <c r="C8" s="44"/>
      <c r="D8" s="31"/>
      <c r="E8" s="7" t="b">
        <v>0</v>
      </c>
      <c r="F8" s="7" t="b">
        <v>0</v>
      </c>
      <c r="G8" s="7" t="b">
        <v>0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B9" s="6">
        <v>8.0</v>
      </c>
      <c r="C9" s="43" t="s">
        <v>242</v>
      </c>
      <c r="D9" s="31" t="s">
        <v>306</v>
      </c>
      <c r="E9" s="7" t="b">
        <v>1</v>
      </c>
      <c r="F9" s="7" t="b">
        <v>1</v>
      </c>
      <c r="G9" s="7" t="b">
        <v>1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B10" s="6">
        <v>9.0</v>
      </c>
      <c r="C10" s="43" t="s">
        <v>307</v>
      </c>
      <c r="D10" s="31" t="s">
        <v>302</v>
      </c>
      <c r="E10" s="7" t="b">
        <v>1</v>
      </c>
      <c r="F10" s="7" t="b">
        <v>1</v>
      </c>
      <c r="G10" s="7" t="b">
        <v>1</v>
      </c>
      <c r="H10" s="7"/>
      <c r="I10" s="3"/>
      <c r="J10" s="3"/>
      <c r="K10" s="12" t="s">
        <v>14</v>
      </c>
      <c r="L10" s="13">
        <f>L3+L22</f>
        <v>31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B11" s="6">
        <v>10.0</v>
      </c>
      <c r="C11" s="43" t="s">
        <v>308</v>
      </c>
      <c r="D11" s="31" t="s">
        <v>309</v>
      </c>
      <c r="E11" s="7" t="b">
        <v>1</v>
      </c>
      <c r="F11" s="7" t="b">
        <v>1</v>
      </c>
      <c r="G11" s="7" t="b">
        <v>1</v>
      </c>
      <c r="H11" s="3"/>
      <c r="K11" s="7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B12" s="6">
        <v>11.0</v>
      </c>
      <c r="C12" s="43" t="s">
        <v>310</v>
      </c>
      <c r="D12" s="31" t="s">
        <v>302</v>
      </c>
      <c r="E12" s="7" t="b">
        <v>1</v>
      </c>
      <c r="F12" s="7" t="b">
        <v>1</v>
      </c>
      <c r="G12" s="7" t="b">
        <v>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B13" s="14">
        <v>12.0</v>
      </c>
      <c r="C13" s="43" t="s">
        <v>77</v>
      </c>
      <c r="D13" s="31" t="s">
        <v>302</v>
      </c>
      <c r="E13" s="7" t="b">
        <v>1</v>
      </c>
      <c r="F13" s="7" t="b">
        <v>1</v>
      </c>
      <c r="G13" s="7" t="b">
        <v>1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B14" s="6">
        <v>13.0</v>
      </c>
      <c r="C14" s="43" t="s">
        <v>311</v>
      </c>
      <c r="D14" s="31" t="s">
        <v>312</v>
      </c>
      <c r="E14" s="7" t="b">
        <v>1</v>
      </c>
      <c r="F14" s="7" t="b">
        <v>1</v>
      </c>
      <c r="G14" s="7" t="b">
        <v>1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B15" s="6">
        <v>14.0</v>
      </c>
      <c r="C15" s="43" t="s">
        <v>313</v>
      </c>
      <c r="D15" s="31" t="s">
        <v>19</v>
      </c>
      <c r="E15" s="7" t="b">
        <v>1</v>
      </c>
      <c r="F15" s="7" t="b">
        <v>1</v>
      </c>
      <c r="G15" s="7" t="b">
        <v>1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B16" s="6">
        <v>15.0</v>
      </c>
      <c r="C16" s="43" t="s">
        <v>314</v>
      </c>
      <c r="D16" s="31" t="s">
        <v>19</v>
      </c>
      <c r="E16" s="7" t="b">
        <v>1</v>
      </c>
      <c r="F16" s="7" t="b">
        <v>1</v>
      </c>
      <c r="G16" s="7" t="b">
        <v>1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1"/>
      <c r="B17" s="15" t="s">
        <v>15</v>
      </c>
      <c r="E17" s="16">
        <f>L4+L23</f>
        <v>9540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H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B19" s="15" t="s">
        <v>16</v>
      </c>
      <c r="E19" s="17">
        <f>E17 *0.52/4</f>
        <v>1240.2</v>
      </c>
      <c r="H19" s="3"/>
      <c r="I19" s="18"/>
      <c r="J19" s="18"/>
      <c r="K19" s="18"/>
      <c r="L19" s="18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B20" s="19" t="s">
        <v>0</v>
      </c>
      <c r="C20" s="2" t="s">
        <v>1</v>
      </c>
      <c r="D20" s="2" t="s">
        <v>2</v>
      </c>
      <c r="E20" s="2" t="s">
        <v>3</v>
      </c>
      <c r="F20" s="2" t="s">
        <v>4</v>
      </c>
      <c r="G20" s="2" t="s">
        <v>5</v>
      </c>
      <c r="H20" s="3"/>
      <c r="I20" s="20" t="s">
        <v>6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5" t="s">
        <v>17</v>
      </c>
      <c r="B21" s="6">
        <v>1.0</v>
      </c>
      <c r="C21" s="45" t="s">
        <v>315</v>
      </c>
      <c r="D21" s="31" t="s">
        <v>316</v>
      </c>
      <c r="E21" s="7" t="b">
        <v>1</v>
      </c>
      <c r="F21" s="7" t="b">
        <v>1</v>
      </c>
      <c r="G21" s="7" t="b">
        <v>1</v>
      </c>
      <c r="H21" s="3"/>
      <c r="I21" s="8" t="s">
        <v>8</v>
      </c>
      <c r="J21" s="22" t="s">
        <v>9</v>
      </c>
      <c r="K21" s="22" t="s">
        <v>10</v>
      </c>
      <c r="L21" s="22" t="s">
        <v>11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B22" s="6">
        <v>2.0</v>
      </c>
      <c r="C22" s="43" t="s">
        <v>185</v>
      </c>
      <c r="D22" s="31" t="s">
        <v>316</v>
      </c>
      <c r="E22" s="7" t="b">
        <v>1</v>
      </c>
      <c r="F22" s="7" t="b">
        <v>1</v>
      </c>
      <c r="G22" s="7" t="b">
        <v>1</v>
      </c>
      <c r="H22" s="3"/>
      <c r="I22" s="22" t="s">
        <v>12</v>
      </c>
      <c r="J22" s="13">
        <f>SUMPRODUCT(IFERROR(LEFT(D21:D35, SEARCH("x s", D21:D35)-1)+0, 0))</f>
        <v>15</v>
      </c>
      <c r="K22" s="13">
        <f>SUMPRODUCT(IFERROR(LEFT(D21:D35, SEARCH("x f", D21:D35)-1)+0, 0))</f>
        <v>0</v>
      </c>
      <c r="L22" s="13">
        <f t="shared" ref="L22:L23" si="2">J22+K22</f>
        <v>15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B23" s="6">
        <v>3.0</v>
      </c>
      <c r="C23" s="43" t="s">
        <v>317</v>
      </c>
      <c r="D23" s="31" t="s">
        <v>316</v>
      </c>
      <c r="E23" s="7" t="b">
        <v>1</v>
      </c>
      <c r="F23" s="7" t="b">
        <v>1</v>
      </c>
      <c r="G23" s="7" t="b">
        <v>1</v>
      </c>
      <c r="H23" s="3"/>
      <c r="I23" s="22" t="s">
        <v>13</v>
      </c>
      <c r="J23" s="13">
        <f>J22 * 300</f>
        <v>4500</v>
      </c>
      <c r="K23" s="13">
        <f>K22*380</f>
        <v>0</v>
      </c>
      <c r="L23" s="13">
        <f t="shared" si="2"/>
        <v>4500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B24" s="6">
        <v>4.0</v>
      </c>
      <c r="C24" s="43" t="s">
        <v>318</v>
      </c>
      <c r="D24" s="31" t="s">
        <v>316</v>
      </c>
      <c r="E24" s="7" t="b">
        <v>1</v>
      </c>
      <c r="F24" s="7" t="b">
        <v>1</v>
      </c>
      <c r="G24" s="7" t="b">
        <v>1</v>
      </c>
      <c r="H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B25" s="6">
        <v>5.0</v>
      </c>
      <c r="C25" s="43" t="s">
        <v>81</v>
      </c>
      <c r="D25" s="31" t="s">
        <v>319</v>
      </c>
      <c r="E25" s="7" t="b">
        <v>1</v>
      </c>
      <c r="F25" s="7" t="b">
        <v>1</v>
      </c>
      <c r="G25" s="7" t="b">
        <v>1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B26" s="6">
        <v>6.0</v>
      </c>
      <c r="C26" s="43" t="s">
        <v>199</v>
      </c>
      <c r="D26" s="31" t="s">
        <v>316</v>
      </c>
      <c r="E26" s="7" t="b">
        <v>1</v>
      </c>
      <c r="F26" s="7" t="b">
        <v>1</v>
      </c>
      <c r="G26" s="7" t="b">
        <v>1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B27" s="6">
        <v>7.0</v>
      </c>
      <c r="C27" s="45" t="s">
        <v>320</v>
      </c>
      <c r="D27" s="31" t="s">
        <v>316</v>
      </c>
      <c r="E27" s="7" t="b">
        <v>1</v>
      </c>
      <c r="F27" s="7" t="b">
        <v>1</v>
      </c>
      <c r="G27" s="7" t="b">
        <v>1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B28" s="6">
        <v>8.0</v>
      </c>
      <c r="C28" s="43" t="s">
        <v>321</v>
      </c>
      <c r="D28" s="31" t="s">
        <v>316</v>
      </c>
      <c r="E28" s="7" t="b">
        <v>1</v>
      </c>
      <c r="F28" s="7" t="b">
        <v>1</v>
      </c>
      <c r="G28" s="7" t="b">
        <v>1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B29" s="6">
        <v>9.0</v>
      </c>
      <c r="C29" s="43" t="s">
        <v>322</v>
      </c>
      <c r="D29" s="31" t="s">
        <v>316</v>
      </c>
      <c r="E29" s="7" t="b">
        <v>1</v>
      </c>
      <c r="F29" s="7" t="b">
        <v>1</v>
      </c>
      <c r="G29" s="7" t="b">
        <v>1</v>
      </c>
      <c r="H29" s="7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B30" s="6">
        <v>10.0</v>
      </c>
      <c r="C30" s="43" t="s">
        <v>323</v>
      </c>
      <c r="D30" s="31" t="s">
        <v>316</v>
      </c>
      <c r="E30" s="7" t="b">
        <v>1</v>
      </c>
      <c r="F30" s="7" t="b">
        <v>1</v>
      </c>
      <c r="G30" s="7" t="b">
        <v>1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B31" s="6">
        <v>11.0</v>
      </c>
      <c r="C31" s="43" t="s">
        <v>324</v>
      </c>
      <c r="D31" s="31" t="s">
        <v>316</v>
      </c>
      <c r="E31" s="7" t="b">
        <v>1</v>
      </c>
      <c r="F31" s="7" t="b">
        <v>1</v>
      </c>
      <c r="G31" s="7" t="b">
        <v>1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B32" s="14">
        <v>12.0</v>
      </c>
      <c r="C32" s="43" t="s">
        <v>325</v>
      </c>
      <c r="D32" s="31" t="s">
        <v>326</v>
      </c>
      <c r="E32" s="7" t="b">
        <v>1</v>
      </c>
      <c r="F32" s="7" t="b">
        <v>1</v>
      </c>
      <c r="G32" s="7" t="b">
        <v>1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B33" s="6">
        <v>13.0</v>
      </c>
      <c r="C33" s="44" t="s">
        <v>327</v>
      </c>
      <c r="D33" s="31" t="s">
        <v>316</v>
      </c>
      <c r="E33" s="7" t="b">
        <v>1</v>
      </c>
      <c r="F33" s="7" t="b">
        <v>1</v>
      </c>
      <c r="G33" s="7" t="b">
        <v>1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B34" s="6">
        <v>14.0</v>
      </c>
      <c r="C34" s="6"/>
      <c r="D34" s="3"/>
      <c r="E34" s="7" t="b">
        <v>0</v>
      </c>
      <c r="F34" s="7" t="b">
        <v>0</v>
      </c>
      <c r="G34" s="7" t="b">
        <v>0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B35" s="6">
        <v>15.0</v>
      </c>
      <c r="C35" s="6"/>
      <c r="D35" s="3"/>
      <c r="E35" s="7" t="b">
        <v>0</v>
      </c>
      <c r="F35" s="7" t="b">
        <v>0</v>
      </c>
      <c r="G35" s="7" t="b">
        <v>0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</sheetData>
  <mergeCells count="9">
    <mergeCell ref="A17:A20"/>
    <mergeCell ref="A21:A35"/>
    <mergeCell ref="I1:L1"/>
    <mergeCell ref="A2:A16"/>
    <mergeCell ref="B17:D18"/>
    <mergeCell ref="E17:G18"/>
    <mergeCell ref="B19:D19"/>
    <mergeCell ref="E19:G19"/>
    <mergeCell ref="I20:L20"/>
  </mergeCells>
  <conditionalFormatting sqref="I26">
    <cfRule type="notContainsBlanks" dxfId="0" priority="1">
      <formula>LEN(TRIM(I26))&gt;0</formula>
    </cfRule>
  </conditionalFormatting>
  <conditionalFormatting sqref="C2:D15 E2:G16">
    <cfRule type="expression" dxfId="0" priority="2">
      <formula>AND($E2=TRUE,$F2=TRUE,$G2=TRUE)</formula>
    </cfRule>
  </conditionalFormatting>
  <conditionalFormatting sqref="B21:G35">
    <cfRule type="expression" dxfId="0" priority="3">
      <formula>AND($E21=TRUE, $F21=TRUE, $G21=TRUE)</formula>
    </cfRule>
  </conditionalFormatting>
  <conditionalFormatting sqref="B2:G16">
    <cfRule type="expression" dxfId="1" priority="4">
      <formula>AND($F2=TRUE,$G2=TRUE,$E2=FALSE)</formula>
    </cfRule>
  </conditionalFormatting>
  <conditionalFormatting sqref="B21:G37">
    <cfRule type="expression" dxfId="1" priority="5">
      <formula>AND($E21=FALSE,$F21=TRUE,$G21=TRUE)</formula>
    </cfRule>
  </conditionalFormatting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5.25"/>
    <col customWidth="1" min="3" max="3" width="24.5"/>
    <col customWidth="1" min="4" max="4" width="6.0"/>
    <col customWidth="1" min="5" max="5" width="7.38"/>
    <col customWidth="1" min="6" max="6" width="7.88"/>
    <col customWidth="1" min="7" max="7" width="9.5"/>
    <col customWidth="1" min="9" max="9" width="17.5"/>
    <col customWidth="1" min="10" max="10" width="7.75"/>
    <col customWidth="1" min="11" max="11" width="10.13"/>
    <col customWidth="1" min="12" max="12" width="4.7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3"/>
      <c r="I1" s="4" t="s">
        <v>6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5" t="s">
        <v>7</v>
      </c>
      <c r="B2" s="6">
        <v>1.0</v>
      </c>
      <c r="C2" s="44" t="s">
        <v>328</v>
      </c>
      <c r="D2" s="7" t="s">
        <v>27</v>
      </c>
      <c r="E2" s="7" t="b">
        <v>1</v>
      </c>
      <c r="F2" s="7" t="b">
        <v>1</v>
      </c>
      <c r="G2" s="7" t="b">
        <v>1</v>
      </c>
      <c r="H2" s="3"/>
      <c r="I2" s="8" t="s">
        <v>8</v>
      </c>
      <c r="J2" s="9" t="s">
        <v>9</v>
      </c>
      <c r="K2" s="9" t="s">
        <v>10</v>
      </c>
      <c r="L2" s="9" t="s">
        <v>11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B3" s="6">
        <v>2.0</v>
      </c>
      <c r="C3" s="44" t="s">
        <v>40</v>
      </c>
      <c r="D3" s="7" t="s">
        <v>27</v>
      </c>
      <c r="E3" s="7" t="b">
        <v>1</v>
      </c>
      <c r="F3" s="7" t="b">
        <v>1</v>
      </c>
      <c r="G3" s="7" t="b">
        <v>1</v>
      </c>
      <c r="H3" s="3"/>
      <c r="I3" s="9" t="s">
        <v>12</v>
      </c>
      <c r="J3" s="10">
        <f>SUMPRODUCT(IFERROR(LEFT(D2:D16, SEARCH("x s", D2:D16)-1)+0, 0))</f>
        <v>16</v>
      </c>
      <c r="K3" s="10">
        <f>SUMPRODUCT(IFERROR(LEFT(D2:D16, SEARCH("x f", D2:D16)-1)+0, 0))</f>
        <v>1</v>
      </c>
      <c r="L3" s="11">
        <f t="shared" ref="L3:L4" si="1">J3+K3</f>
        <v>17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B4" s="6">
        <v>3.0</v>
      </c>
      <c r="C4" s="44" t="s">
        <v>329</v>
      </c>
      <c r="D4" s="7" t="s">
        <v>244</v>
      </c>
      <c r="E4" s="7" t="b">
        <v>1</v>
      </c>
      <c r="F4" s="7" t="b">
        <v>1</v>
      </c>
      <c r="G4" s="7" t="b">
        <v>1</v>
      </c>
      <c r="H4" s="3"/>
      <c r="I4" s="9" t="s">
        <v>13</v>
      </c>
      <c r="J4" s="11">
        <f>J3 * 300</f>
        <v>4800</v>
      </c>
      <c r="K4" s="11">
        <f>K3*380</f>
        <v>380</v>
      </c>
      <c r="L4" s="11">
        <f t="shared" si="1"/>
        <v>5180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B5" s="6">
        <v>4.0</v>
      </c>
      <c r="C5" s="44" t="s">
        <v>330</v>
      </c>
      <c r="D5" s="7" t="s">
        <v>27</v>
      </c>
      <c r="E5" s="7" t="b">
        <v>1</v>
      </c>
      <c r="F5" s="7" t="b">
        <v>1</v>
      </c>
      <c r="G5" s="7" t="b">
        <v>1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B6" s="6">
        <v>5.0</v>
      </c>
      <c r="C6" s="44" t="s">
        <v>331</v>
      </c>
      <c r="D6" s="7" t="s">
        <v>19</v>
      </c>
      <c r="E6" s="7" t="b">
        <v>1</v>
      </c>
      <c r="F6" s="7" t="b">
        <v>1</v>
      </c>
      <c r="G6" s="7" t="b">
        <v>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B7" s="6">
        <v>6.0</v>
      </c>
      <c r="C7" s="44" t="s">
        <v>284</v>
      </c>
      <c r="D7" s="7" t="s">
        <v>19</v>
      </c>
      <c r="E7" s="7" t="b">
        <v>1</v>
      </c>
      <c r="F7" s="7" t="b">
        <v>1</v>
      </c>
      <c r="G7" s="7" t="b">
        <v>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B8" s="6">
        <v>7.0</v>
      </c>
      <c r="C8" s="44" t="s">
        <v>95</v>
      </c>
      <c r="D8" s="7" t="s">
        <v>27</v>
      </c>
      <c r="E8" s="7" t="b">
        <v>1</v>
      </c>
      <c r="F8" s="7" t="b">
        <v>1</v>
      </c>
      <c r="G8" s="7" t="b">
        <v>1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B9" s="6">
        <v>8.0</v>
      </c>
      <c r="C9" s="44" t="s">
        <v>332</v>
      </c>
      <c r="D9" s="7" t="s">
        <v>19</v>
      </c>
      <c r="E9" s="7" t="b">
        <v>1</v>
      </c>
      <c r="F9" s="7" t="b">
        <v>1</v>
      </c>
      <c r="G9" s="7" t="b">
        <v>1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B10" s="6">
        <v>9.0</v>
      </c>
      <c r="C10" s="44" t="s">
        <v>333</v>
      </c>
      <c r="D10" s="7" t="s">
        <v>19</v>
      </c>
      <c r="E10" s="7" t="b">
        <v>1</v>
      </c>
      <c r="F10" s="7" t="b">
        <v>1</v>
      </c>
      <c r="G10" s="7" t="b">
        <v>1</v>
      </c>
      <c r="H10" s="7"/>
      <c r="I10" s="3"/>
      <c r="J10" s="3"/>
      <c r="K10" s="12" t="s">
        <v>14</v>
      </c>
      <c r="L10" s="13">
        <f>L3+L22</f>
        <v>17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B11" s="6">
        <v>10.0</v>
      </c>
      <c r="C11" s="44" t="s">
        <v>334</v>
      </c>
      <c r="D11" s="7" t="s">
        <v>19</v>
      </c>
      <c r="E11" s="7" t="b">
        <v>1</v>
      </c>
      <c r="F11" s="7" t="b">
        <v>1</v>
      </c>
      <c r="G11" s="7" t="b">
        <v>1</v>
      </c>
      <c r="H11" s="3"/>
      <c r="K11" s="7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B12" s="6">
        <v>11.0</v>
      </c>
      <c r="C12" s="44" t="s">
        <v>335</v>
      </c>
      <c r="D12" s="7" t="s">
        <v>19</v>
      </c>
      <c r="E12" s="7" t="b">
        <v>1</v>
      </c>
      <c r="F12" s="7" t="b">
        <v>1</v>
      </c>
      <c r="G12" s="7" t="b">
        <v>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B13" s="14">
        <v>12.0</v>
      </c>
      <c r="C13" s="44" t="s">
        <v>286</v>
      </c>
      <c r="D13" s="7" t="s">
        <v>19</v>
      </c>
      <c r="E13" s="7" t="b">
        <v>1</v>
      </c>
      <c r="F13" s="7" t="b">
        <v>1</v>
      </c>
      <c r="G13" s="7" t="b">
        <v>1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B14" s="6">
        <v>13.0</v>
      </c>
      <c r="C14" s="44" t="s">
        <v>336</v>
      </c>
      <c r="D14" s="7" t="s">
        <v>19</v>
      </c>
      <c r="E14" s="7" t="b">
        <v>1</v>
      </c>
      <c r="F14" s="7" t="b">
        <v>1</v>
      </c>
      <c r="G14" s="7" t="b">
        <v>1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B15" s="6">
        <v>14.0</v>
      </c>
      <c r="C15" s="6"/>
      <c r="D15" s="3"/>
      <c r="E15" s="7" t="b">
        <v>0</v>
      </c>
      <c r="F15" s="7" t="b">
        <v>0</v>
      </c>
      <c r="G15" s="7" t="b">
        <v>0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B16" s="6">
        <v>15.0</v>
      </c>
      <c r="C16" s="6"/>
      <c r="D16" s="3"/>
      <c r="E16" s="7" t="b">
        <v>0</v>
      </c>
      <c r="F16" s="7" t="b">
        <v>0</v>
      </c>
      <c r="G16" s="7" t="b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1"/>
      <c r="B17" s="15" t="s">
        <v>15</v>
      </c>
      <c r="E17" s="16">
        <f>L4+L23</f>
        <v>5180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H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B19" s="15" t="s">
        <v>16</v>
      </c>
      <c r="E19" s="17">
        <f>E17 *0.52/4</f>
        <v>673.4</v>
      </c>
      <c r="H19" s="3"/>
      <c r="I19" s="18"/>
      <c r="J19" s="18"/>
      <c r="K19" s="18"/>
      <c r="L19" s="18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B20" s="19" t="s">
        <v>0</v>
      </c>
      <c r="C20" s="2" t="s">
        <v>1</v>
      </c>
      <c r="D20" s="2" t="s">
        <v>2</v>
      </c>
      <c r="E20" s="2" t="s">
        <v>3</v>
      </c>
      <c r="F20" s="2" t="s">
        <v>4</v>
      </c>
      <c r="G20" s="2" t="s">
        <v>5</v>
      </c>
      <c r="H20" s="3"/>
      <c r="I20" s="20" t="s">
        <v>6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5" t="s">
        <v>17</v>
      </c>
      <c r="B21" s="6">
        <v>1.0</v>
      </c>
      <c r="C21" s="21"/>
      <c r="D21" s="3"/>
      <c r="E21" s="7" t="b">
        <v>0</v>
      </c>
      <c r="F21" s="7" t="b">
        <v>0</v>
      </c>
      <c r="G21" s="7" t="b">
        <v>0</v>
      </c>
      <c r="H21" s="3"/>
      <c r="I21" s="8" t="s">
        <v>8</v>
      </c>
      <c r="J21" s="22" t="s">
        <v>9</v>
      </c>
      <c r="K21" s="22" t="s">
        <v>10</v>
      </c>
      <c r="L21" s="22" t="s">
        <v>11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B22" s="6">
        <v>2.0</v>
      </c>
      <c r="C22" s="6"/>
      <c r="D22" s="3"/>
      <c r="E22" s="7" t="b">
        <v>0</v>
      </c>
      <c r="F22" s="7" t="b">
        <v>0</v>
      </c>
      <c r="G22" s="7" t="b">
        <v>0</v>
      </c>
      <c r="H22" s="3"/>
      <c r="I22" s="22" t="s">
        <v>12</v>
      </c>
      <c r="J22" s="13">
        <f>SUMPRODUCT(IFERROR(LEFT(D21:D35, SEARCH("x s", D21:D35)-1)+0, 0))</f>
        <v>0</v>
      </c>
      <c r="K22" s="13">
        <f>SUMPRODUCT(IFERROR(LEFT(D21:D35, SEARCH("x f", D21:D35)-1)+0, 0))</f>
        <v>0</v>
      </c>
      <c r="L22" s="13">
        <f t="shared" ref="L22:L23" si="2">J22+K22</f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B23" s="6">
        <v>3.0</v>
      </c>
      <c r="C23" s="6"/>
      <c r="D23" s="3"/>
      <c r="E23" s="7" t="b">
        <v>0</v>
      </c>
      <c r="F23" s="7" t="b">
        <v>0</v>
      </c>
      <c r="G23" s="7" t="b">
        <v>0</v>
      </c>
      <c r="H23" s="3"/>
      <c r="I23" s="22" t="s">
        <v>13</v>
      </c>
      <c r="J23" s="13">
        <f>J22 * 300</f>
        <v>0</v>
      </c>
      <c r="K23" s="13">
        <f>K22*380</f>
        <v>0</v>
      </c>
      <c r="L23" s="13">
        <f t="shared" si="2"/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B24" s="6">
        <v>4.0</v>
      </c>
      <c r="C24" s="6"/>
      <c r="D24" s="3"/>
      <c r="E24" s="7" t="b">
        <v>0</v>
      </c>
      <c r="F24" s="7" t="b">
        <v>0</v>
      </c>
      <c r="G24" s="7" t="b">
        <v>0</v>
      </c>
      <c r="H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B25" s="6">
        <v>5.0</v>
      </c>
      <c r="C25" s="6"/>
      <c r="D25" s="3"/>
      <c r="E25" s="7" t="b">
        <v>0</v>
      </c>
      <c r="F25" s="7" t="b">
        <v>0</v>
      </c>
      <c r="G25" s="7" t="b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B26" s="6">
        <v>6.0</v>
      </c>
      <c r="C26" s="6"/>
      <c r="D26" s="3"/>
      <c r="E26" s="7" t="b">
        <v>0</v>
      </c>
      <c r="F26" s="7" t="b">
        <v>0</v>
      </c>
      <c r="G26" s="7" t="b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B27" s="6">
        <v>7.0</v>
      </c>
      <c r="C27" s="21"/>
      <c r="D27" s="3"/>
      <c r="E27" s="7" t="b">
        <v>0</v>
      </c>
      <c r="F27" s="7" t="b">
        <v>0</v>
      </c>
      <c r="G27" s="7" t="b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B28" s="6">
        <v>8.0</v>
      </c>
      <c r="C28" s="6"/>
      <c r="D28" s="3"/>
      <c r="E28" s="7" t="b">
        <v>0</v>
      </c>
      <c r="F28" s="7" t="b">
        <v>0</v>
      </c>
      <c r="G28" s="7" t="b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B29" s="6">
        <v>9.0</v>
      </c>
      <c r="C29" s="6"/>
      <c r="D29" s="3"/>
      <c r="E29" s="7" t="b">
        <v>0</v>
      </c>
      <c r="F29" s="7" t="b">
        <v>0</v>
      </c>
      <c r="G29" s="7" t="b">
        <v>0</v>
      </c>
      <c r="H29" s="7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B30" s="6">
        <v>10.0</v>
      </c>
      <c r="C30" s="6"/>
      <c r="D30" s="3"/>
      <c r="E30" s="7" t="b">
        <v>0</v>
      </c>
      <c r="F30" s="7" t="b">
        <v>0</v>
      </c>
      <c r="G30" s="7" t="b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B31" s="6">
        <v>11.0</v>
      </c>
      <c r="C31" s="6"/>
      <c r="D31" s="3"/>
      <c r="E31" s="7" t="b">
        <v>0</v>
      </c>
      <c r="F31" s="7" t="b">
        <v>0</v>
      </c>
      <c r="G31" s="7" t="b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B32" s="14">
        <v>12.0</v>
      </c>
      <c r="C32" s="14"/>
      <c r="D32" s="3"/>
      <c r="E32" s="7" t="b">
        <v>0</v>
      </c>
      <c r="F32" s="7" t="b">
        <v>0</v>
      </c>
      <c r="G32" s="7" t="b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B33" s="6">
        <v>13.0</v>
      </c>
      <c r="C33" s="6"/>
      <c r="D33" s="3"/>
      <c r="E33" s="7" t="b">
        <v>0</v>
      </c>
      <c r="F33" s="7" t="b">
        <v>0</v>
      </c>
      <c r="G33" s="7" t="b">
        <v>0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B34" s="6">
        <v>14.0</v>
      </c>
      <c r="C34" s="6"/>
      <c r="D34" s="3"/>
      <c r="E34" s="7" t="b">
        <v>0</v>
      </c>
      <c r="F34" s="7" t="b">
        <v>0</v>
      </c>
      <c r="G34" s="7" t="b">
        <v>0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B35" s="6">
        <v>15.0</v>
      </c>
      <c r="C35" s="6"/>
      <c r="D35" s="3"/>
      <c r="E35" s="7" t="b">
        <v>0</v>
      </c>
      <c r="F35" s="7" t="b">
        <v>0</v>
      </c>
      <c r="G35" s="7" t="b">
        <v>0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</row>
  </sheetData>
  <mergeCells count="9">
    <mergeCell ref="A17:A20"/>
    <mergeCell ref="A21:A35"/>
    <mergeCell ref="I1:L1"/>
    <mergeCell ref="A2:A16"/>
    <mergeCell ref="B17:D18"/>
    <mergeCell ref="E17:G18"/>
    <mergeCell ref="B19:D19"/>
    <mergeCell ref="E19:G19"/>
    <mergeCell ref="I20:L20"/>
  </mergeCells>
  <conditionalFormatting sqref="I26">
    <cfRule type="notContainsBlanks" dxfId="0" priority="1">
      <formula>LEN(TRIM(I26))&gt;0</formula>
    </cfRule>
  </conditionalFormatting>
  <conditionalFormatting sqref="C2:G15">
    <cfRule type="expression" dxfId="0" priority="2">
      <formula>AND($E2=TRUE,$F2=TRUE,$G2=TRUE)</formula>
    </cfRule>
  </conditionalFormatting>
  <conditionalFormatting sqref="B21:G35">
    <cfRule type="expression" dxfId="0" priority="3">
      <formula>AND($E21=TRUE, $F21=TRUE, $G21=TRUE)</formula>
    </cfRule>
  </conditionalFormatting>
  <conditionalFormatting sqref="B2:G16">
    <cfRule type="expression" dxfId="1" priority="4">
      <formula>AND($F2=TRUE,$G2=TRUE,$E2=FALSE)</formula>
    </cfRule>
  </conditionalFormatting>
  <conditionalFormatting sqref="B21:G37">
    <cfRule type="expression" dxfId="1" priority="5">
      <formula>AND($E21=FALSE,$F21=TRUE,$G21=TRUE)</formula>
    </cfRule>
  </conditionalFormatting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11.75"/>
    <col customWidth="1" min="3" max="3" width="14.0"/>
    <col customWidth="1" min="4" max="4" width="18.88"/>
    <col customWidth="1" min="5" max="5" width="18.38"/>
    <col customWidth="1" min="6" max="6" width="19.13"/>
    <col customWidth="1" min="7" max="7" width="18.5"/>
    <col customWidth="1" min="8" max="8" width="9.13"/>
  </cols>
  <sheetData>
    <row r="1">
      <c r="A1" s="46" t="s">
        <v>337</v>
      </c>
      <c r="B1" s="46" t="s">
        <v>338</v>
      </c>
      <c r="C1" s="46" t="s">
        <v>339</v>
      </c>
      <c r="D1" s="46" t="s">
        <v>340</v>
      </c>
      <c r="E1" s="31"/>
      <c r="F1" s="31"/>
      <c r="G1" s="31"/>
      <c r="H1" s="31"/>
      <c r="I1" s="31"/>
      <c r="J1" s="31"/>
      <c r="K1" s="31"/>
      <c r="L1" s="31"/>
      <c r="M1" s="31"/>
    </row>
    <row r="2">
      <c r="A2" s="47" t="s">
        <v>341</v>
      </c>
      <c r="B2" s="48">
        <v>589.0</v>
      </c>
      <c r="C2" s="49">
        <f>B2/40</f>
        <v>14.725</v>
      </c>
      <c r="D2" s="49">
        <f>C2*8</f>
        <v>117.8</v>
      </c>
      <c r="E2" s="31"/>
      <c r="F2" s="31"/>
      <c r="G2" s="31"/>
      <c r="H2" s="31"/>
      <c r="I2" s="31"/>
      <c r="J2" s="31"/>
      <c r="K2" s="31"/>
      <c r="L2" s="31"/>
      <c r="M2" s="31"/>
    </row>
    <row r="3">
      <c r="A3" s="47" t="s">
        <v>342</v>
      </c>
      <c r="B3" s="49">
        <v>750.0</v>
      </c>
      <c r="C3" s="49">
        <f>B3/200</f>
        <v>3.75</v>
      </c>
      <c r="D3" s="49">
        <f>C3*2</f>
        <v>7.5</v>
      </c>
      <c r="E3" s="31"/>
      <c r="F3" s="31"/>
      <c r="G3" s="31"/>
      <c r="H3" s="31"/>
      <c r="I3" s="31"/>
      <c r="J3" s="31"/>
      <c r="K3" s="31"/>
      <c r="L3" s="31"/>
      <c r="M3" s="31"/>
    </row>
    <row r="4">
      <c r="A4" s="47" t="s">
        <v>343</v>
      </c>
      <c r="B4" s="49">
        <v>195.0</v>
      </c>
      <c r="C4" s="49">
        <f>B4/300</f>
        <v>0.65</v>
      </c>
      <c r="D4" s="49">
        <f t="shared" ref="D4:D5" si="1">C4</f>
        <v>0.65</v>
      </c>
      <c r="E4" s="31"/>
      <c r="F4" s="50" t="s">
        <v>344</v>
      </c>
      <c r="G4" s="51" t="str">
        <f>SUM('07  03'!E17,'06  03'!E17,'05  03'!E17,,'04  03'!E17,'0303'!E17,'02  03'!E17,'01 / 03'!I11,'28 / 02 '!C17+'08  03'!E17) </f>
        <v>#REF!</v>
      </c>
      <c r="H4" s="31"/>
      <c r="I4" s="31"/>
      <c r="J4" s="31"/>
      <c r="K4" s="31"/>
      <c r="L4" s="31"/>
      <c r="M4" s="31"/>
    </row>
    <row r="5">
      <c r="A5" s="47" t="s">
        <v>345</v>
      </c>
      <c r="B5" s="49">
        <f>110/6 * 10</f>
        <v>183.3333333</v>
      </c>
      <c r="C5" s="49">
        <f>B5/10</f>
        <v>18.33333333</v>
      </c>
      <c r="D5" s="49">
        <f t="shared" si="1"/>
        <v>18.33333333</v>
      </c>
      <c r="E5" s="31"/>
      <c r="F5" s="50" t="s">
        <v>346</v>
      </c>
      <c r="G5" s="52">
        <v>24.0</v>
      </c>
      <c r="H5" s="31"/>
      <c r="K5" s="31"/>
      <c r="L5" s="31"/>
      <c r="M5" s="31"/>
    </row>
    <row r="6">
      <c r="A6" s="47" t="s">
        <v>347</v>
      </c>
      <c r="B6" s="49">
        <v>1469.0</v>
      </c>
      <c r="C6" s="49">
        <f>B6/2.5</f>
        <v>587.6</v>
      </c>
      <c r="D6" s="49">
        <f>C6/10</f>
        <v>58.76</v>
      </c>
      <c r="E6" s="31"/>
      <c r="F6" s="50" t="s">
        <v>348</v>
      </c>
      <c r="G6" s="51" t="str">
        <f>'02  03'!L3+'02  03'!L21+'01 / 03'!I2+'01 / 03'!I20+'28 / 02 '!D2+'0303'!L10+'04  03'!L10+'05  03'!L10+'06  03'!L10+'07  03'!L10+'08  03'!L10+'09  03'!L10</f>
        <v>#REF!</v>
      </c>
      <c r="H6" s="31"/>
      <c r="I6" s="31"/>
      <c r="J6" s="31"/>
      <c r="K6" s="31"/>
      <c r="L6" s="31"/>
      <c r="M6" s="31"/>
    </row>
    <row r="7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</row>
    <row r="8">
      <c r="A8" s="31"/>
      <c r="B8" s="31"/>
      <c r="C8" s="31"/>
      <c r="D8" s="31"/>
      <c r="E8" s="31"/>
    </row>
    <row r="9">
      <c r="A9" s="53" t="s">
        <v>8</v>
      </c>
      <c r="B9" s="46" t="s">
        <v>349</v>
      </c>
      <c r="C9" s="46" t="s">
        <v>350</v>
      </c>
      <c r="D9" s="46" t="s">
        <v>351</v>
      </c>
      <c r="E9" s="46" t="s">
        <v>352</v>
      </c>
      <c r="F9" s="46" t="s">
        <v>353</v>
      </c>
      <c r="G9" s="46" t="s">
        <v>354</v>
      </c>
      <c r="H9" s="46" t="s">
        <v>355</v>
      </c>
    </row>
    <row r="10">
      <c r="A10" s="47" t="s">
        <v>356</v>
      </c>
      <c r="B10" s="54">
        <f>D2+D3+D4+D5</f>
        <v>144.2833333</v>
      </c>
      <c r="C10" s="54">
        <v>300.0</v>
      </c>
      <c r="D10" s="54">
        <f t="shared" ref="D10:D11" si="2">C10-B10</f>
        <v>155.7166667</v>
      </c>
      <c r="E10" s="54">
        <f>G5*(C10-B10)</f>
        <v>3737.2</v>
      </c>
      <c r="F10" s="54">
        <f t="shared" ref="F10:F11" si="3">E10*30</f>
        <v>112116</v>
      </c>
      <c r="G10" s="54">
        <f t="shared" ref="G10:G12" si="4">F10/4</f>
        <v>28029</v>
      </c>
      <c r="H10" s="55">
        <f t="shared" ref="H10:H11" si="5">(D10/C10)</f>
        <v>0.5190555556</v>
      </c>
    </row>
    <row r="11">
      <c r="A11" s="47" t="s">
        <v>10</v>
      </c>
      <c r="B11" s="54">
        <f>D2+D3+D4+D5+D6</f>
        <v>203.0433333</v>
      </c>
      <c r="C11" s="56">
        <v>420.0</v>
      </c>
      <c r="D11" s="54">
        <f t="shared" si="2"/>
        <v>216.9566667</v>
      </c>
      <c r="E11" s="54">
        <f>G5*(C11-B11)</f>
        <v>5206.96</v>
      </c>
      <c r="F11" s="54">
        <f t="shared" si="3"/>
        <v>156208.8</v>
      </c>
      <c r="G11" s="54">
        <f t="shared" si="4"/>
        <v>39052.2</v>
      </c>
      <c r="H11" s="55">
        <f t="shared" si="5"/>
        <v>0.5165634921</v>
      </c>
    </row>
    <row r="12">
      <c r="A12" s="47" t="s">
        <v>357</v>
      </c>
      <c r="B12" s="54">
        <f t="shared" ref="B12:F12" si="6">(B10+B11)/2</f>
        <v>173.6633333</v>
      </c>
      <c r="C12" s="54">
        <f t="shared" si="6"/>
        <v>360</v>
      </c>
      <c r="D12" s="54">
        <f t="shared" si="6"/>
        <v>186.3366667</v>
      </c>
      <c r="E12" s="54">
        <f t="shared" si="6"/>
        <v>4472.08</v>
      </c>
      <c r="F12" s="54">
        <f t="shared" si="6"/>
        <v>134162.4</v>
      </c>
      <c r="G12" s="54">
        <f t="shared" si="4"/>
        <v>33540.6</v>
      </c>
      <c r="H12" s="55">
        <f>(1 - B12/C12)</f>
        <v>0.5176018519</v>
      </c>
    </row>
    <row r="14">
      <c r="A14" s="57"/>
      <c r="B14" s="58" t="s">
        <v>11</v>
      </c>
      <c r="C14" s="58" t="s">
        <v>358</v>
      </c>
    </row>
    <row r="15">
      <c r="A15" s="58" t="s">
        <v>359</v>
      </c>
      <c r="B15" s="59" t="str">
        <f>D10*G6</f>
        <v>#REF!</v>
      </c>
      <c r="C15" s="59" t="str">
        <f>B15/4</f>
        <v>#REF!</v>
      </c>
    </row>
    <row r="16">
      <c r="A16" s="58" t="s">
        <v>13</v>
      </c>
      <c r="B16" s="60" t="str">
        <f>'28 / 02 '!C17+'01 / 03'!I11+'02  03'!E17+'0303'!E17+'04  03'!E17+'05  03'!E17+'06  03'!E17+'07  03'!E17+'08  03'!E17+'09  03'!E17</f>
        <v>#REF!</v>
      </c>
      <c r="C16" s="59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