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banaedu-my.sharepoint.com/personal/nestortada_unisabana_edu_co/Documents/Universidad/2023-1/Ingenieria de metodos/"/>
    </mc:Choice>
  </mc:AlternateContent>
  <xr:revisionPtr revIDLastSave="276" documentId="8_{779BF891-A37A-44A9-AA9F-7BBED411FDD5}" xr6:coauthVersionLast="47" xr6:coauthVersionMax="47" xr10:uidLastSave="{E2EF7395-E9B2-4940-B194-5072B33A5349}"/>
  <bookViews>
    <workbookView xWindow="-120" yWindow="-120" windowWidth="20730" windowHeight="11160" xr2:uid="{E87186BB-BB28-432C-A584-829E2213755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P30" i="1"/>
  <c r="O33" i="1"/>
  <c r="O32" i="1"/>
  <c r="O30" i="1"/>
  <c r="N34" i="1"/>
  <c r="N33" i="1"/>
  <c r="N32" i="1"/>
  <c r="N31" i="1"/>
  <c r="N30" i="1"/>
  <c r="N40" i="1" l="1"/>
  <c r="N39" i="1"/>
  <c r="N38" i="1"/>
  <c r="N37" i="1"/>
  <c r="N36" i="1"/>
  <c r="J32" i="1"/>
  <c r="J31" i="1"/>
  <c r="J30" i="1"/>
  <c r="J29" i="1"/>
  <c r="I31" i="1"/>
  <c r="I30" i="1"/>
  <c r="I29" i="1"/>
  <c r="H31" i="1"/>
  <c r="H30" i="1"/>
  <c r="H29" i="1"/>
  <c r="G23" i="1"/>
  <c r="G22" i="1"/>
  <c r="G21" i="1"/>
  <c r="G20" i="1"/>
  <c r="G19" i="1"/>
  <c r="F23" i="1"/>
  <c r="F22" i="1"/>
  <c r="F21" i="1"/>
  <c r="F20" i="1"/>
  <c r="F19" i="1"/>
  <c r="E23" i="1"/>
  <c r="E22" i="1"/>
  <c r="E21" i="1"/>
  <c r="E20" i="1"/>
  <c r="E19" i="1"/>
  <c r="R38" i="1"/>
  <c r="R37" i="1"/>
  <c r="Q37" i="1"/>
  <c r="P37" i="1"/>
  <c r="Q35" i="1"/>
  <c r="S34" i="1"/>
  <c r="S33" i="1"/>
  <c r="S32" i="1"/>
  <c r="S31" i="1"/>
  <c r="S30" i="1"/>
  <c r="Q34" i="1"/>
  <c r="Q33" i="1"/>
  <c r="Q32" i="1"/>
  <c r="Q31" i="1"/>
  <c r="Q30" i="1"/>
  <c r="U19" i="1"/>
  <c r="O21" i="1"/>
  <c r="O20" i="1"/>
  <c r="N21" i="1"/>
  <c r="N20" i="1"/>
  <c r="M22" i="1"/>
  <c r="M21" i="1"/>
  <c r="M20" i="1"/>
  <c r="M19" i="1"/>
  <c r="O23" i="1"/>
  <c r="O22" i="1"/>
  <c r="O19" i="1"/>
  <c r="C28" i="1"/>
  <c r="D26" i="1"/>
  <c r="D25" i="1"/>
  <c r="O31" i="1" l="1"/>
  <c r="L25" i="1" l="1"/>
  <c r="N19" i="1"/>
  <c r="O34" i="1" l="1"/>
  <c r="G31" i="1"/>
  <c r="G30" i="1"/>
  <c r="U22" i="1"/>
  <c r="V22" i="1" s="1"/>
  <c r="U21" i="1"/>
  <c r="U20" i="1"/>
  <c r="U18" i="1"/>
  <c r="T22" i="1"/>
  <c r="T21" i="1"/>
  <c r="T20" i="1"/>
  <c r="T19" i="1"/>
  <c r="T18" i="1"/>
  <c r="V20" i="1"/>
  <c r="S24" i="1"/>
  <c r="N22" i="1"/>
  <c r="N23" i="1"/>
  <c r="D11" i="1"/>
  <c r="R32" i="1" l="1"/>
  <c r="R33" i="1"/>
  <c r="R30" i="1"/>
  <c r="R34" i="1"/>
  <c r="R31" i="1"/>
  <c r="V21" i="1"/>
  <c r="V19" i="1"/>
  <c r="V18" i="1"/>
  <c r="M23" i="1"/>
</calcChain>
</file>

<file path=xl/sharedStrings.xml><?xml version="1.0" encoding="utf-8"?>
<sst xmlns="http://schemas.openxmlformats.org/spreadsheetml/2006/main" count="93" uniqueCount="35">
  <si>
    <t>Producto 1</t>
  </si>
  <si>
    <t>Producto 2</t>
  </si>
  <si>
    <t>Producto 3</t>
  </si>
  <si>
    <t>Producción</t>
  </si>
  <si>
    <t>Insumos Humanos</t>
  </si>
  <si>
    <t>Insumos de materiales</t>
  </si>
  <si>
    <t>Insumos de capital</t>
  </si>
  <si>
    <t>Insumos de energía</t>
  </si>
  <si>
    <t>Otros</t>
  </si>
  <si>
    <t>Oit</t>
  </si>
  <si>
    <t>Ii=H</t>
  </si>
  <si>
    <t>Ii=C</t>
  </si>
  <si>
    <t>Ii=M</t>
  </si>
  <si>
    <t>Ii=E</t>
  </si>
  <si>
    <t>Ii=X</t>
  </si>
  <si>
    <t>Ii</t>
  </si>
  <si>
    <t>Wij</t>
  </si>
  <si>
    <t>Ppij</t>
  </si>
  <si>
    <t>Tpi</t>
  </si>
  <si>
    <t>WIJ</t>
  </si>
  <si>
    <t>Wi</t>
  </si>
  <si>
    <t>=</t>
  </si>
  <si>
    <t>Wi*tpi</t>
  </si>
  <si>
    <t>Ie</t>
  </si>
  <si>
    <t>PTE</t>
  </si>
  <si>
    <t>H</t>
  </si>
  <si>
    <t>M</t>
  </si>
  <si>
    <t>C</t>
  </si>
  <si>
    <t>E</t>
  </si>
  <si>
    <t>X</t>
  </si>
  <si>
    <t>Producto2</t>
  </si>
  <si>
    <t xml:space="preserve">Producto 3 </t>
  </si>
  <si>
    <t>PPiJ</t>
  </si>
  <si>
    <t>PET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</si>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</sst>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0.0%"/>
    <numFmt numFmtId="166" formatCode="_-* #,##0.000_-;\-* #,##0.000_-;_-* &quot;-&quot;??_-;_-@_-"/>
    <numFmt numFmtId="167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1" xfId="1" applyFont="1" applyBorder="1"/>
    <xf numFmtId="0" fontId="2" fillId="2" borderId="1" xfId="0" applyFont="1" applyFill="1" applyBorder="1"/>
    <xf numFmtId="164" fontId="0" fillId="0" borderId="0" xfId="0" applyNumberFormat="1"/>
    <xf numFmtId="0" fontId="2" fillId="2" borderId="2" xfId="0" applyFont="1" applyFill="1" applyBorder="1"/>
    <xf numFmtId="10" fontId="0" fillId="0" borderId="1" xfId="3" applyNumberFormat="1" applyFont="1" applyBorder="1"/>
    <xf numFmtId="0" fontId="0" fillId="0" borderId="1" xfId="0" applyBorder="1"/>
    <xf numFmtId="165" fontId="0" fillId="0" borderId="1" xfId="3" applyNumberFormat="1" applyFont="1" applyBorder="1"/>
    <xf numFmtId="164" fontId="0" fillId="0" borderId="1" xfId="0" applyNumberFormat="1" applyBorder="1"/>
    <xf numFmtId="0" fontId="2" fillId="2" borderId="0" xfId="0" applyFont="1" applyFill="1" applyBorder="1"/>
    <xf numFmtId="9" fontId="0" fillId="0" borderId="1" xfId="3" applyFont="1" applyBorder="1"/>
    <xf numFmtId="0" fontId="0" fillId="3" borderId="1" xfId="0" applyFill="1" applyBorder="1"/>
    <xf numFmtId="43" fontId="0" fillId="0" borderId="0" xfId="0" applyNumberFormat="1"/>
    <xf numFmtId="164" fontId="0" fillId="3" borderId="1" xfId="1" applyFont="1" applyFill="1" applyBorder="1"/>
    <xf numFmtId="166" fontId="0" fillId="0" borderId="3" xfId="2" applyNumberFormat="1" applyFont="1" applyFill="1" applyBorder="1"/>
    <xf numFmtId="167" fontId="0" fillId="0" borderId="3" xfId="2" applyNumberFormat="1" applyFont="1" applyFill="1" applyBorder="1"/>
    <xf numFmtId="0" fontId="0" fillId="4" borderId="1" xfId="0" applyFill="1" applyBorder="1"/>
    <xf numFmtId="43" fontId="0" fillId="0" borderId="1" xfId="0" applyNumberFormat="1" applyBorder="1"/>
    <xf numFmtId="1" fontId="0" fillId="0" borderId="0" xfId="0" applyNumberFormat="1"/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1" defaultTableStyle="TableStyleMedium2" defaultPivotStyle="PivotStyleLight16">
    <tableStyle name="Invisible" pivot="0" table="0" count="0" xr9:uid="{B09EDD5D-6F4D-49D0-8EEB-83B1EF6EB6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17DE-AA25-4B9F-9B00-07AF5AA9967F}">
  <dimension ref="B3:V40"/>
  <sheetViews>
    <sheetView showGridLines="0" tabSelected="1" topLeftCell="D13" zoomScale="89" zoomScaleNormal="89" workbookViewId="0">
      <selection activeCell="P35" sqref="P35"/>
    </sheetView>
  </sheetViews>
  <sheetFormatPr baseColWidth="10" defaultColWidth="11.42578125" defaultRowHeight="15" x14ac:dyDescent="0.25"/>
  <cols>
    <col min="3" max="3" width="21.28515625" bestFit="1" customWidth="1"/>
    <col min="4" max="4" width="20.28515625" customWidth="1"/>
    <col min="5" max="5" width="20.7109375" customWidth="1"/>
    <col min="6" max="6" width="15.5703125" bestFit="1" customWidth="1"/>
    <col min="9" max="9" width="11.42578125" customWidth="1"/>
    <col min="10" max="10" width="9.28515625" customWidth="1"/>
    <col min="11" max="11" width="23.42578125" customWidth="1"/>
    <col min="12" max="12" width="22.28515625" customWidth="1"/>
    <col min="13" max="13" width="14.5703125" bestFit="1" customWidth="1"/>
    <col min="16" max="16" width="15" bestFit="1" customWidth="1"/>
    <col min="17" max="17" width="20.28515625" customWidth="1"/>
    <col min="18" max="18" width="19.7109375" bestFit="1" customWidth="1"/>
    <col min="19" max="19" width="18.7109375" customWidth="1"/>
  </cols>
  <sheetData>
    <row r="3" spans="2:22" x14ac:dyDescent="0.25">
      <c r="D3" s="2" t="s">
        <v>0</v>
      </c>
      <c r="E3" s="2" t="s">
        <v>1</v>
      </c>
      <c r="F3" s="2" t="s">
        <v>2</v>
      </c>
    </row>
    <row r="4" spans="2:22" x14ac:dyDescent="0.25">
      <c r="B4" s="2" t="s">
        <v>9</v>
      </c>
      <c r="C4" s="2" t="s">
        <v>3</v>
      </c>
      <c r="D4" s="1">
        <v>10500000</v>
      </c>
      <c r="E4" s="1">
        <v>9000000</v>
      </c>
      <c r="F4" s="1">
        <v>8000000</v>
      </c>
    </row>
    <row r="5" spans="2:22" x14ac:dyDescent="0.25">
      <c r="B5" s="2" t="s">
        <v>10</v>
      </c>
      <c r="C5" s="2" t="s">
        <v>4</v>
      </c>
      <c r="D5" s="1">
        <v>1200000</v>
      </c>
      <c r="E5" s="1">
        <v>1500000</v>
      </c>
      <c r="F5" s="1">
        <v>2000000</v>
      </c>
    </row>
    <row r="6" spans="2:22" x14ac:dyDescent="0.25">
      <c r="B6" s="2" t="s">
        <v>12</v>
      </c>
      <c r="C6" s="2" t="s">
        <v>5</v>
      </c>
      <c r="D6" s="1">
        <v>3000000</v>
      </c>
      <c r="E6" s="1">
        <v>2000000</v>
      </c>
      <c r="F6" s="1">
        <v>2500000</v>
      </c>
    </row>
    <row r="7" spans="2:22" x14ac:dyDescent="0.25">
      <c r="B7" s="2" t="s">
        <v>11</v>
      </c>
      <c r="C7" s="2" t="s">
        <v>6</v>
      </c>
      <c r="D7" s="1">
        <v>2500000</v>
      </c>
      <c r="E7" s="1">
        <v>3500000</v>
      </c>
      <c r="F7" s="1">
        <v>1500000</v>
      </c>
    </row>
    <row r="8" spans="2:22" x14ac:dyDescent="0.25">
      <c r="B8" s="2" t="s">
        <v>13</v>
      </c>
      <c r="C8" s="2" t="s">
        <v>7</v>
      </c>
      <c r="D8" s="1">
        <v>300000</v>
      </c>
      <c r="E8" s="1">
        <v>500000</v>
      </c>
      <c r="F8" s="1">
        <v>500000</v>
      </c>
    </row>
    <row r="9" spans="2:22" x14ac:dyDescent="0.25">
      <c r="B9" s="2" t="s">
        <v>14</v>
      </c>
      <c r="C9" s="2" t="s">
        <v>8</v>
      </c>
      <c r="D9" s="1">
        <v>200000</v>
      </c>
      <c r="E9" s="1">
        <v>500000</v>
      </c>
      <c r="F9" s="1">
        <v>200000</v>
      </c>
    </row>
    <row r="10" spans="2:22" x14ac:dyDescent="0.25">
      <c r="B10" s="2"/>
    </row>
    <row r="11" spans="2:22" x14ac:dyDescent="0.25">
      <c r="B11" s="2" t="s">
        <v>15</v>
      </c>
      <c r="D11" s="3">
        <f>SUM(D5:D9)</f>
        <v>7200000</v>
      </c>
    </row>
    <row r="13" spans="2:22" x14ac:dyDescent="0.25">
      <c r="J13" t="s">
        <v>21</v>
      </c>
    </row>
    <row r="16" spans="2:22" x14ac:dyDescent="0.25">
      <c r="E16" s="4"/>
      <c r="S16" s="2" t="s">
        <v>2</v>
      </c>
      <c r="T16" s="2" t="s">
        <v>19</v>
      </c>
      <c r="U16" s="2" t="s">
        <v>17</v>
      </c>
      <c r="V16" s="2" t="s">
        <v>18</v>
      </c>
    </row>
    <row r="17" spans="2:22" x14ac:dyDescent="0.25">
      <c r="D17" s="2" t="s">
        <v>0</v>
      </c>
      <c r="E17" s="2" t="s">
        <v>16</v>
      </c>
      <c r="F17" s="2" t="s">
        <v>17</v>
      </c>
      <c r="G17" s="9" t="s">
        <v>18</v>
      </c>
      <c r="L17" s="2" t="s">
        <v>1</v>
      </c>
      <c r="M17" s="2" t="s">
        <v>19</v>
      </c>
      <c r="N17" s="2" t="s">
        <v>17</v>
      </c>
      <c r="O17" s="2" t="s">
        <v>18</v>
      </c>
      <c r="Q17" s="2" t="s">
        <v>9</v>
      </c>
      <c r="R17" s="2" t="s">
        <v>3</v>
      </c>
      <c r="S17" s="1">
        <v>8000000</v>
      </c>
      <c r="T17" s="6"/>
      <c r="U17" s="6"/>
      <c r="V17" s="6"/>
    </row>
    <row r="18" spans="2:22" x14ac:dyDescent="0.25">
      <c r="B18" s="2" t="s">
        <v>9</v>
      </c>
      <c r="C18" s="2" t="s">
        <v>3</v>
      </c>
      <c r="D18" s="1">
        <v>10500000</v>
      </c>
      <c r="E18" s="5"/>
      <c r="F18" s="6"/>
      <c r="J18" s="2" t="s">
        <v>9</v>
      </c>
      <c r="K18" s="2" t="s">
        <v>3</v>
      </c>
      <c r="L18" s="1">
        <v>9000000</v>
      </c>
      <c r="M18" s="6"/>
      <c r="N18" s="6"/>
      <c r="O18" s="6"/>
      <c r="Q18" s="2" t="s">
        <v>10</v>
      </c>
      <c r="R18" s="2" t="s">
        <v>4</v>
      </c>
      <c r="S18" s="1">
        <v>2000000</v>
      </c>
      <c r="T18" s="10">
        <f>S18/$S$24</f>
        <v>0.29850746268656714</v>
      </c>
      <c r="U18" s="6">
        <f>$S$17/S18</f>
        <v>4</v>
      </c>
      <c r="V18" s="6">
        <f>U18*T18</f>
        <v>1.1940298507462686</v>
      </c>
    </row>
    <row r="19" spans="2:22" x14ac:dyDescent="0.25">
      <c r="B19" s="2" t="s">
        <v>10</v>
      </c>
      <c r="C19" s="2" t="s">
        <v>4</v>
      </c>
      <c r="D19" s="1">
        <v>1200000</v>
      </c>
      <c r="E19" s="7">
        <f>D19/$D$25</f>
        <v>0.16666666666666666</v>
      </c>
      <c r="F19" s="6">
        <f>$D$18/D19</f>
        <v>8.75</v>
      </c>
      <c r="G19" s="6">
        <f>E19*F19</f>
        <v>1.4583333333333333</v>
      </c>
      <c r="J19" s="2" t="s">
        <v>10</v>
      </c>
      <c r="K19" s="2" t="s">
        <v>4</v>
      </c>
      <c r="L19" s="1">
        <v>1500000</v>
      </c>
      <c r="M19" s="10">
        <f>L19/$L$25</f>
        <v>0.1875</v>
      </c>
      <c r="N19" s="6">
        <f>$L$18/L19</f>
        <v>6</v>
      </c>
      <c r="O19" s="6">
        <f>N19*M19</f>
        <v>1.125</v>
      </c>
      <c r="Q19" s="2" t="s">
        <v>12</v>
      </c>
      <c r="R19" s="2" t="s">
        <v>5</v>
      </c>
      <c r="S19" s="1">
        <v>2500000</v>
      </c>
      <c r="T19" s="10">
        <f t="shared" ref="T19:T22" si="0">S19/$S$24</f>
        <v>0.37313432835820898</v>
      </c>
      <c r="U19" s="11">
        <f>$S$17/S19</f>
        <v>3.2</v>
      </c>
      <c r="V19" s="6">
        <f t="shared" ref="V19:V22" si="1">U19*T19</f>
        <v>1.1940298507462688</v>
      </c>
    </row>
    <row r="20" spans="2:22" x14ac:dyDescent="0.25">
      <c r="B20" s="2" t="s">
        <v>12</v>
      </c>
      <c r="C20" s="2" t="s">
        <v>5</v>
      </c>
      <c r="D20" s="1">
        <v>3000000</v>
      </c>
      <c r="E20" s="7">
        <f>D20/$D$25</f>
        <v>0.41666666666666669</v>
      </c>
      <c r="F20" s="11">
        <f>$D$18/D20</f>
        <v>3.5</v>
      </c>
      <c r="G20" s="6">
        <f>E20*F20</f>
        <v>1.4583333333333335</v>
      </c>
      <c r="J20" s="2" t="s">
        <v>12</v>
      </c>
      <c r="K20" s="2" t="s">
        <v>5</v>
      </c>
      <c r="L20" s="1">
        <v>2000000</v>
      </c>
      <c r="M20" s="10">
        <f>L20/$L$25</f>
        <v>0.25</v>
      </c>
      <c r="N20" s="13">
        <f>$L$18/L20</f>
        <v>4.5</v>
      </c>
      <c r="O20" s="17">
        <f>N20*M20</f>
        <v>1.125</v>
      </c>
      <c r="Q20" s="2" t="s">
        <v>11</v>
      </c>
      <c r="R20" s="2" t="s">
        <v>6</v>
      </c>
      <c r="S20" s="1">
        <v>1500000</v>
      </c>
      <c r="T20" s="10">
        <f t="shared" si="0"/>
        <v>0.22388059701492538</v>
      </c>
      <c r="U20" s="6">
        <f t="shared" ref="U19:U22" si="2">$S$17/S20</f>
        <v>5.333333333333333</v>
      </c>
      <c r="V20" s="6">
        <f t="shared" si="1"/>
        <v>1.1940298507462686</v>
      </c>
    </row>
    <row r="21" spans="2:22" x14ac:dyDescent="0.25">
      <c r="B21" s="2" t="s">
        <v>11</v>
      </c>
      <c r="C21" s="2" t="s">
        <v>6</v>
      </c>
      <c r="D21" s="1">
        <v>2500000</v>
      </c>
      <c r="E21" s="7">
        <f>D21/$D$25</f>
        <v>0.34722222222222221</v>
      </c>
      <c r="F21" s="6">
        <f>$D$18/D21</f>
        <v>4.2</v>
      </c>
      <c r="G21" s="6">
        <f>E21*F21</f>
        <v>1.4583333333333333</v>
      </c>
      <c r="J21" s="2" t="s">
        <v>11</v>
      </c>
      <c r="K21" s="2" t="s">
        <v>6</v>
      </c>
      <c r="L21" s="1">
        <v>3500000</v>
      </c>
      <c r="M21" s="10">
        <f>L21/$L$25</f>
        <v>0.4375</v>
      </c>
      <c r="N21" s="13">
        <f>$L$18/L21</f>
        <v>2.5714285714285716</v>
      </c>
      <c r="O21" s="17">
        <f>N21*M21</f>
        <v>1.125</v>
      </c>
      <c r="Q21" s="2" t="s">
        <v>13</v>
      </c>
      <c r="R21" s="2" t="s">
        <v>7</v>
      </c>
      <c r="S21" s="1">
        <v>500000</v>
      </c>
      <c r="T21" s="10">
        <f t="shared" si="0"/>
        <v>7.4626865671641784E-2</v>
      </c>
      <c r="U21" s="6">
        <f t="shared" si="2"/>
        <v>16</v>
      </c>
      <c r="V21" s="6">
        <f t="shared" si="1"/>
        <v>1.1940298507462686</v>
      </c>
    </row>
    <row r="22" spans="2:22" x14ac:dyDescent="0.25">
      <c r="B22" s="2" t="s">
        <v>13</v>
      </c>
      <c r="C22" s="2" t="s">
        <v>7</v>
      </c>
      <c r="D22" s="1">
        <v>300000</v>
      </c>
      <c r="E22" s="7">
        <f>D22/$D$25</f>
        <v>4.1666666666666664E-2</v>
      </c>
      <c r="F22" s="6">
        <f>$D$18/D22</f>
        <v>35</v>
      </c>
      <c r="G22" s="6">
        <f>E22*F22</f>
        <v>1.4583333333333333</v>
      </c>
      <c r="J22" s="2" t="s">
        <v>13</v>
      </c>
      <c r="K22" s="2" t="s">
        <v>7</v>
      </c>
      <c r="L22" s="1">
        <v>500000</v>
      </c>
      <c r="M22" s="10">
        <f>L22/$L$25</f>
        <v>6.25E-2</v>
      </c>
      <c r="N22" s="6">
        <f>$L$18/L22</f>
        <v>18</v>
      </c>
      <c r="O22" s="6">
        <f>N22*M22</f>
        <v>1.125</v>
      </c>
      <c r="Q22" s="2" t="s">
        <v>14</v>
      </c>
      <c r="R22" s="2" t="s">
        <v>8</v>
      </c>
      <c r="S22" s="1">
        <v>200000</v>
      </c>
      <c r="T22" s="10">
        <f t="shared" si="0"/>
        <v>2.9850746268656716E-2</v>
      </c>
      <c r="U22" s="6">
        <f t="shared" si="2"/>
        <v>40</v>
      </c>
      <c r="V22" s="6">
        <f t="shared" si="1"/>
        <v>1.1940298507462686</v>
      </c>
    </row>
    <row r="23" spans="2:22" x14ac:dyDescent="0.25">
      <c r="B23" s="2" t="s">
        <v>14</v>
      </c>
      <c r="C23" s="2" t="s">
        <v>8</v>
      </c>
      <c r="D23" s="1">
        <v>200000</v>
      </c>
      <c r="E23" s="7">
        <f>D23/$D$25</f>
        <v>2.7777777777777776E-2</v>
      </c>
      <c r="F23" s="6">
        <f>$D$18/D23</f>
        <v>52.5</v>
      </c>
      <c r="G23" s="6">
        <f>E23*F23</f>
        <v>1.4583333333333333</v>
      </c>
      <c r="J23" s="2" t="s">
        <v>14</v>
      </c>
      <c r="K23" s="2" t="s">
        <v>8</v>
      </c>
      <c r="L23" s="1">
        <v>500000</v>
      </c>
      <c r="M23" s="10">
        <f>L23/$L$25</f>
        <v>6.25E-2</v>
      </c>
      <c r="N23" s="6">
        <f>$L$18/L23</f>
        <v>18</v>
      </c>
      <c r="O23" s="6">
        <f>N23*M23</f>
        <v>1.125</v>
      </c>
      <c r="Q23" s="2"/>
    </row>
    <row r="24" spans="2:22" x14ac:dyDescent="0.25">
      <c r="B24" s="2"/>
      <c r="J24" s="2"/>
      <c r="Q24" s="2" t="s">
        <v>15</v>
      </c>
      <c r="S24" s="3">
        <f>SUM(S18:S22)</f>
        <v>6700000</v>
      </c>
    </row>
    <row r="25" spans="2:22" x14ac:dyDescent="0.25">
      <c r="B25" s="2" t="s">
        <v>15</v>
      </c>
      <c r="D25" s="8">
        <f>SUM(D19:D23)</f>
        <v>7200000</v>
      </c>
      <c r="J25" s="2" t="s">
        <v>15</v>
      </c>
      <c r="L25" s="3">
        <f>SUM(L19:L23)</f>
        <v>8000000</v>
      </c>
    </row>
    <row r="26" spans="2:22" x14ac:dyDescent="0.25">
      <c r="D26">
        <f>(D18-D25)/D25</f>
        <v>0.45833333333333331</v>
      </c>
    </row>
    <row r="28" spans="2:22" x14ac:dyDescent="0.25">
      <c r="B28" s="2" t="s">
        <v>23</v>
      </c>
      <c r="C28" s="12">
        <f>D25+L25+S24</f>
        <v>21900000</v>
      </c>
      <c r="H28" s="6" t="s">
        <v>20</v>
      </c>
      <c r="I28" s="6" t="s">
        <v>18</v>
      </c>
      <c r="J28" s="6" t="s">
        <v>22</v>
      </c>
      <c r="N28" s="2" t="s">
        <v>0</v>
      </c>
      <c r="O28" s="2"/>
      <c r="P28" s="2" t="s">
        <v>30</v>
      </c>
      <c r="Q28" s="2"/>
      <c r="R28" s="2" t="s">
        <v>31</v>
      </c>
      <c r="S28" s="2"/>
    </row>
    <row r="29" spans="2:22" x14ac:dyDescent="0.25">
      <c r="G29" s="6">
        <v>1</v>
      </c>
      <c r="H29" s="7">
        <f>D25/C28</f>
        <v>0.32876712328767121</v>
      </c>
      <c r="I29" s="6">
        <f>G19</f>
        <v>1.4583333333333333</v>
      </c>
      <c r="J29" s="6">
        <f>H29*I29</f>
        <v>0.47945205479452052</v>
      </c>
      <c r="N29" s="2" t="s">
        <v>16</v>
      </c>
      <c r="O29" s="2" t="s">
        <v>32</v>
      </c>
      <c r="P29" s="2" t="s">
        <v>16</v>
      </c>
      <c r="Q29" s="2" t="s">
        <v>17</v>
      </c>
      <c r="R29" s="2" t="s">
        <v>16</v>
      </c>
      <c r="S29" s="2" t="s">
        <v>17</v>
      </c>
    </row>
    <row r="30" spans="2:22" x14ac:dyDescent="0.25">
      <c r="G30" s="6">
        <f>G29+1</f>
        <v>2</v>
      </c>
      <c r="H30" s="7">
        <f>L25/C28</f>
        <v>0.36529680365296802</v>
      </c>
      <c r="I30" s="11">
        <f>O19</f>
        <v>1.125</v>
      </c>
      <c r="J30" s="6">
        <f>H30*I30</f>
        <v>0.41095890410958902</v>
      </c>
      <c r="M30" s="2" t="s">
        <v>25</v>
      </c>
      <c r="N30" s="5">
        <f>D19/$C$28</f>
        <v>5.4794520547945202E-2</v>
      </c>
      <c r="O30" s="6">
        <f>F19</f>
        <v>8.75</v>
      </c>
      <c r="P30" s="5">
        <f>L19/$C$28</f>
        <v>6.8493150684931503E-2</v>
      </c>
      <c r="Q30" s="6">
        <f>N19</f>
        <v>6</v>
      </c>
      <c r="R30" s="5">
        <f>S18/$C$28</f>
        <v>9.1324200913242004E-2</v>
      </c>
      <c r="S30" s="6">
        <f>U18</f>
        <v>4</v>
      </c>
    </row>
    <row r="31" spans="2:22" x14ac:dyDescent="0.25">
      <c r="G31" s="6">
        <f>G30+1</f>
        <v>3</v>
      </c>
      <c r="H31" s="7">
        <f>S24/C28</f>
        <v>0.30593607305936071</v>
      </c>
      <c r="I31" s="6">
        <f>V18</f>
        <v>1.1940298507462686</v>
      </c>
      <c r="J31" s="16">
        <f>H31*I31</f>
        <v>0.36529680365296796</v>
      </c>
      <c r="M31" s="2" t="s">
        <v>26</v>
      </c>
      <c r="N31" s="5">
        <f>D20/$C$28</f>
        <v>0.13698630136986301</v>
      </c>
      <c r="O31" s="6">
        <f>F20</f>
        <v>3.5</v>
      </c>
      <c r="P31" s="5">
        <f>L20/$C$28</f>
        <v>9.1324200913242004E-2</v>
      </c>
      <c r="Q31" s="8">
        <f>N20</f>
        <v>4.5</v>
      </c>
      <c r="R31" s="5">
        <f t="shared" ref="R31:R34" si="3">S19/$C$28</f>
        <v>0.11415525114155251</v>
      </c>
      <c r="S31" s="6">
        <f>U19</f>
        <v>3.2</v>
      </c>
    </row>
    <row r="32" spans="2:22" x14ac:dyDescent="0.25">
      <c r="I32" t="s">
        <v>24</v>
      </c>
      <c r="J32">
        <f>SUM(J29:J31)</f>
        <v>1.2557077625570776</v>
      </c>
      <c r="M32" s="2" t="s">
        <v>27</v>
      </c>
      <c r="N32" s="5">
        <f>D21/$C$28</f>
        <v>0.11415525114155251</v>
      </c>
      <c r="O32" s="6">
        <f>F21</f>
        <v>4.2</v>
      </c>
      <c r="P32" s="5">
        <f>L21/$C$28</f>
        <v>0.15981735159817351</v>
      </c>
      <c r="Q32" s="8">
        <f>N21</f>
        <v>2.5714285714285716</v>
      </c>
      <c r="R32" s="5">
        <f t="shared" si="3"/>
        <v>6.8493150684931503E-2</v>
      </c>
      <c r="S32" s="6">
        <f>U20</f>
        <v>5.333333333333333</v>
      </c>
    </row>
    <row r="33" spans="13:19" x14ac:dyDescent="0.25">
      <c r="M33" s="2" t="s">
        <v>28</v>
      </c>
      <c r="N33" s="5">
        <f>D22/$C$28</f>
        <v>1.3698630136986301E-2</v>
      </c>
      <c r="O33" s="6">
        <f>F22</f>
        <v>35</v>
      </c>
      <c r="P33" s="5">
        <f>L22/$C$28</f>
        <v>2.2831050228310501E-2</v>
      </c>
      <c r="Q33" s="6">
        <f>N22</f>
        <v>18</v>
      </c>
      <c r="R33" s="5">
        <f t="shared" si="3"/>
        <v>2.2831050228310501E-2</v>
      </c>
      <c r="S33" s="6">
        <f>U21</f>
        <v>16</v>
      </c>
    </row>
    <row r="34" spans="13:19" x14ac:dyDescent="0.25">
      <c r="M34" s="2" t="s">
        <v>29</v>
      </c>
      <c r="N34" s="5">
        <f>D23/$C$28</f>
        <v>9.1324200913242004E-3</v>
      </c>
      <c r="O34" s="6">
        <f t="shared" ref="O32:O34" si="4">F23</f>
        <v>52.5</v>
      </c>
      <c r="P34" s="5">
        <f>L23/$C$28</f>
        <v>2.2831050228310501E-2</v>
      </c>
      <c r="Q34" s="6">
        <f>N23</f>
        <v>18</v>
      </c>
      <c r="R34" s="5">
        <f t="shared" si="3"/>
        <v>9.1324200913242004E-3</v>
      </c>
      <c r="S34" s="6">
        <f>U22</f>
        <v>40</v>
      </c>
    </row>
    <row r="35" spans="13:19" x14ac:dyDescent="0.25">
      <c r="N35" s="14"/>
      <c r="P35" t="s">
        <v>34</v>
      </c>
      <c r="Q35" s="12">
        <f>C28*1.2557078</f>
        <v>27500000.82</v>
      </c>
    </row>
    <row r="36" spans="13:19" x14ac:dyDescent="0.25">
      <c r="M36" s="4" t="s">
        <v>33</v>
      </c>
      <c r="N36" s="15">
        <f>N30*O30+P30*Q30+R30*S30</f>
        <v>1.2557077625570776</v>
      </c>
    </row>
    <row r="37" spans="13:19" x14ac:dyDescent="0.25">
      <c r="M37" s="4" t="s">
        <v>33</v>
      </c>
      <c r="N37" s="15">
        <f>N31*O31+P31*Q31+R31*S31</f>
        <v>1.2557077625570776</v>
      </c>
      <c r="P37" s="12">
        <f>D18+L18+S17</f>
        <v>27500000</v>
      </c>
      <c r="Q37" s="12">
        <f>P37-C28</f>
        <v>5600000</v>
      </c>
      <c r="R37">
        <f>Q37/C28</f>
        <v>0.25570776255707761</v>
      </c>
    </row>
    <row r="38" spans="13:19" x14ac:dyDescent="0.25">
      <c r="M38" s="4" t="s">
        <v>33</v>
      </c>
      <c r="N38" s="15">
        <f>N32*O32+P32*Q32+R32*S32</f>
        <v>1.2557077625570776</v>
      </c>
      <c r="R38" s="18">
        <f>+C28*(1+R37)</f>
        <v>27500000</v>
      </c>
    </row>
    <row r="39" spans="13:19" x14ac:dyDescent="0.25">
      <c r="M39" s="4" t="s">
        <v>33</v>
      </c>
      <c r="N39" s="15">
        <f>N33*O33+P33*Q33+R33*S33</f>
        <v>1.2557077625570776</v>
      </c>
    </row>
    <row r="40" spans="13:19" x14ac:dyDescent="0.25">
      <c r="M40" s="4" t="s">
        <v>33</v>
      </c>
      <c r="N40" s="15">
        <f>N34*O34+P34*Q34+R34*S34</f>
        <v>1.2557077625570776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355794C5BE04DB0FF29EA9C3F218B" ma:contentTypeVersion="2" ma:contentTypeDescription="Create a new document." ma:contentTypeScope="" ma:versionID="9c7c8ad8170bb9600fea259858fbfb55">
  <xsd:schema xmlns:xsd="http://www.w3.org/2001/XMLSchema" xmlns:xs="http://www.w3.org/2001/XMLSchema" xmlns:p="http://schemas.microsoft.com/office/2006/metadata/properties" xmlns:ns2="99623079-5564-4b5a-bb99-e8b92ea83b0c" targetNamespace="http://schemas.microsoft.com/office/2006/metadata/properties" ma:root="true" ma:fieldsID="9dcbdbaae3df6dec04f6eacc043ec755" ns2:_="">
    <xsd:import namespace="99623079-5564-4b5a-bb99-e8b92ea83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23079-5564-4b5a-bb99-e8b92ea83b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F25BC2-5DB8-4F47-91CA-83AB6709B6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B01E7D-D11C-4F5D-8FBB-4E566CC1AA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23079-5564-4b5a-bb99-e8b92ea83b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F6B756-C999-431B-8F89-32D4F3A5A5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 Helena Mancera Mendez</dc:creator>
  <cp:keywords/>
  <dc:description/>
  <cp:lastModifiedBy>Nestor Andres Tabares David</cp:lastModifiedBy>
  <cp:revision/>
  <dcterms:created xsi:type="dcterms:W3CDTF">2023-02-07T21:51:28Z</dcterms:created>
  <dcterms:modified xsi:type="dcterms:W3CDTF">2024-02-19T02:18:35Z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0x01010091D355794C5BE04DB0FF29EA9C3F218B</vt:lpwstr>
  </property>
</Properties>
</file>