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sabanaedu-my.sharepoint.com/personal/nestortada_unisabana_edu_co/Documents/Universidad/2023-1/Ingenieria de metodos/"/>
    </mc:Choice>
  </mc:AlternateContent>
  <xr:revisionPtr revIDLastSave="124" documentId="8_{31B10CB7-9A01-42BF-A07A-6BFF2985798D}" xr6:coauthVersionLast="47" xr6:coauthVersionMax="47" xr10:uidLastSave="{2440EFF1-E905-4229-AA37-FA9512768DBB}"/>
  <bookViews>
    <workbookView xWindow="-120" yWindow="-120" windowWidth="20730" windowHeight="11160" xr2:uid="{E87186BB-BB28-432C-A584-829E2213755E}"/>
  </bookViews>
  <sheets>
    <sheet name="Hoja1" sheetId="1" r:id="rId1"/>
  </sheets>
  <definedNames>
    <definedName name="_xlnm._FilterDatabase" localSheetId="0" hidden="1">Hoja1!$Q$14:$Q$21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1" l="1"/>
  <c r="J22" i="1"/>
  <c r="K37" i="1" l="1"/>
  <c r="K36" i="1"/>
  <c r="J28" i="1"/>
  <c r="J27" i="1"/>
  <c r="J26" i="1"/>
  <c r="J25" i="1"/>
  <c r="J24" i="1"/>
  <c r="J23" i="1"/>
  <c r="K22" i="1" l="1"/>
  <c r="L23" i="1"/>
  <c r="L22" i="1"/>
  <c r="L28" i="1"/>
  <c r="F36" i="1"/>
  <c r="E30" i="1"/>
  <c r="F23" i="1"/>
  <c r="E23" i="1"/>
  <c r="G30" i="1"/>
  <c r="K28" i="1"/>
  <c r="G2" i="1"/>
  <c r="H2" i="1" s="1"/>
  <c r="I2" i="1" s="1"/>
  <c r="J2" i="1" s="1"/>
  <c r="F2" i="1"/>
  <c r="E2" i="1"/>
  <c r="L41" i="1"/>
  <c r="L40" i="1"/>
  <c r="G31" i="1"/>
  <c r="F58" i="1"/>
  <c r="F57" i="1"/>
  <c r="E58" i="1"/>
  <c r="G58" i="1" s="1"/>
  <c r="E57" i="1"/>
  <c r="F52" i="1"/>
  <c r="F51" i="1"/>
  <c r="F24" i="1"/>
  <c r="E24" i="1"/>
  <c r="F45" i="1"/>
  <c r="F44" i="1"/>
  <c r="E44" i="1"/>
  <c r="F37" i="1"/>
  <c r="F31" i="1"/>
  <c r="F30" i="1"/>
  <c r="F16" i="1"/>
  <c r="F15" i="1"/>
  <c r="G15" i="1" s="1"/>
  <c r="E15" i="1"/>
  <c r="D59" i="1"/>
  <c r="D53" i="1"/>
  <c r="E52" i="1" s="1"/>
  <c r="D46" i="1"/>
  <c r="E45" i="1" s="1"/>
  <c r="G45" i="1" s="1"/>
  <c r="D38" i="1"/>
  <c r="E36" i="1" s="1"/>
  <c r="G36" i="1" s="1"/>
  <c r="K25" i="1" s="1"/>
  <c r="D32" i="1"/>
  <c r="E31" i="1" s="1"/>
  <c r="D25" i="1"/>
  <c r="D17" i="1"/>
  <c r="D7" i="1"/>
  <c r="E7" i="1"/>
  <c r="F7" i="1"/>
  <c r="G7" i="1"/>
  <c r="H7" i="1"/>
  <c r="I7" i="1"/>
  <c r="J7" i="1"/>
  <c r="G44" i="1" l="1"/>
  <c r="K26" i="1" s="1"/>
  <c r="E37" i="1"/>
  <c r="G37" i="1" s="1"/>
  <c r="G24" i="1"/>
  <c r="K24" i="1"/>
  <c r="E62" i="1"/>
  <c r="E51" i="1"/>
  <c r="G51" i="1" s="1"/>
  <c r="K27" i="1" s="1"/>
  <c r="E16" i="1"/>
  <c r="G16" i="1" s="1"/>
  <c r="G57" i="1"/>
  <c r="G52" i="1"/>
  <c r="G23" i="1"/>
  <c r="K23" i="1" s="1"/>
  <c r="S36" i="1" l="1"/>
  <c r="M36" i="1"/>
  <c r="O36" i="1"/>
  <c r="S37" i="1"/>
  <c r="W37" i="1"/>
  <c r="Q37" i="1"/>
  <c r="U36" i="1"/>
  <c r="L24" i="1"/>
  <c r="M37" i="1"/>
  <c r="W36" i="1"/>
  <c r="Q36" i="1"/>
  <c r="U37" i="1"/>
  <c r="O37" i="1"/>
  <c r="L26" i="1"/>
  <c r="L27" i="1"/>
  <c r="L25" i="1"/>
</calcChain>
</file>

<file path=xl/sharedStrings.xml><?xml version="1.0" encoding="utf-8"?>
<sst xmlns="http://schemas.openxmlformats.org/spreadsheetml/2006/main" count="150" uniqueCount="30">
  <si>
    <t>Producción</t>
  </si>
  <si>
    <t>Insumos Humanos</t>
  </si>
  <si>
    <t>Insumos de materiales</t>
  </si>
  <si>
    <t>Oit</t>
  </si>
  <si>
    <t>Ii,j=H</t>
  </si>
  <si>
    <t>Ii,j=M</t>
  </si>
  <si>
    <t>Wij</t>
  </si>
  <si>
    <t>Ppij</t>
  </si>
  <si>
    <t>Tpi</t>
  </si>
  <si>
    <t>Peso de cada insumo sobre el total</t>
  </si>
  <si>
    <t>Cada $ se recupera y se gana tantas veces más</t>
  </si>
  <si>
    <t>Producción total del producto</t>
  </si>
  <si>
    <t>Wi</t>
  </si>
  <si>
    <t>IE</t>
  </si>
  <si>
    <t>Wi*Tpi</t>
  </si>
  <si>
    <t>PTE</t>
  </si>
  <si>
    <t>H</t>
  </si>
  <si>
    <t>M</t>
  </si>
  <si>
    <t>ROCIADOR</t>
  </si>
  <si>
    <t>ESCUDO CROMADO</t>
  </si>
  <si>
    <t>TEE</t>
  </si>
  <si>
    <t>li</t>
  </si>
  <si>
    <t>TPI</t>
  </si>
  <si>
    <t>Producto</t>
  </si>
  <si>
    <t>Rociador ½" de 7321 ventas</t>
  </si>
  <si>
    <t>Rociador ½" de 2275 ventas</t>
  </si>
  <si>
    <t>Escudo cromado ½" de 5910 ventas</t>
  </si>
  <si>
    <t>el Rociador ½" de 3467 ventas</t>
  </si>
  <si>
    <t>es TEE1-½" de 3031 ventas</t>
  </si>
  <si>
    <t>Rociador ½" de 3292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</si>
</sst>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3" formatCode="_-* #,##0.00_-;\-* #,##0.00_-;_-* &quot;-&quot;??_-;_-@_-"/>
    <numFmt numFmtId="164" formatCode="_-&quot;$&quot;\ * #,##0.00_-;\-&quot;$&quot;\ * #,##0.00_-;_-&quot;$&quot;\ * &quot;-&quot;??_-;_-@_-"/>
    <numFmt numFmtId="165" formatCode="0.0%"/>
    <numFmt numFmtId="166" formatCode="_-* #,##0.00000_-;\-* #,##0.00000_-;_-* &quot;-&quot;??_-;_-@_-"/>
    <numFmt numFmtId="167" formatCode="_-* #,##0.0000000_-;\-* #,##0.0000000_-;_-* &quot;-&quot;??_-;_-@_-"/>
    <numFmt numFmtId="168" formatCode="_-&quot;$&quot;* #,##0_-;\-&quot;$&quot;* #,##0_-;_-&quot;$&quot;* &quot;-&quot;??_-;_-@_-"/>
    <numFmt numFmtId="169" formatCode="_-* #,##0.00000_-;\-* #,##0.00000_-;_-* &quot;-&quot;?????_-;_-@_-"/>
    <numFmt numFmtId="170" formatCode="_-* #,##0.000_-;\-* #,##0.0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9" fontId="0" fillId="0" borderId="1" xfId="3" applyFont="1" applyBorder="1" applyAlignment="1">
      <alignment horizontal="center" vertical="center"/>
    </xf>
    <xf numFmtId="43" fontId="0" fillId="0" borderId="1" xfId="2" applyFont="1" applyBorder="1" applyAlignment="1">
      <alignment horizontal="center" vertical="center"/>
    </xf>
    <xf numFmtId="164" fontId="0" fillId="0" borderId="1" xfId="1" applyFont="1" applyBorder="1" applyAlignment="1">
      <alignment horizontal="center" vertical="center" wrapText="1"/>
    </xf>
    <xf numFmtId="43" fontId="0" fillId="3" borderId="1" xfId="2" applyFont="1" applyFill="1" applyBorder="1" applyAlignment="1">
      <alignment horizontal="center" vertical="center"/>
    </xf>
    <xf numFmtId="166" fontId="0" fillId="0" borderId="1" xfId="2" applyNumberFormat="1" applyFont="1" applyBorder="1" applyAlignment="1">
      <alignment horizontal="center" vertical="center"/>
    </xf>
    <xf numFmtId="167" fontId="0" fillId="0" borderId="1" xfId="2" applyNumberFormat="1" applyFont="1" applyBorder="1" applyAlignment="1">
      <alignment horizontal="center" vertical="center"/>
    </xf>
    <xf numFmtId="166" fontId="0" fillId="0" borderId="1" xfId="2" applyNumberFormat="1" applyFont="1" applyBorder="1" applyAlignment="1">
      <alignment horizontal="center" vertical="center" wrapText="1"/>
    </xf>
    <xf numFmtId="165" fontId="0" fillId="0" borderId="1" xfId="3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8" fontId="0" fillId="4" borderId="1" xfId="0" applyNumberFormat="1" applyFill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8" fontId="0" fillId="0" borderId="2" xfId="0" applyNumberFormat="1" applyBorder="1" applyAlignment="1">
      <alignment horizontal="center" vertical="center"/>
    </xf>
    <xf numFmtId="9" fontId="0" fillId="0" borderId="0" xfId="3" applyFont="1" applyBorder="1" applyAlignment="1">
      <alignment horizontal="center" vertical="center"/>
    </xf>
    <xf numFmtId="167" fontId="0" fillId="0" borderId="0" xfId="2" applyNumberFormat="1" applyFont="1" applyBorder="1" applyAlignment="1">
      <alignment horizontal="center" vertical="center"/>
    </xf>
    <xf numFmtId="43" fontId="0" fillId="0" borderId="0" xfId="2" applyFont="1" applyBorder="1" applyAlignment="1">
      <alignment horizontal="center" vertical="center"/>
    </xf>
    <xf numFmtId="167" fontId="0" fillId="0" borderId="4" xfId="2" applyNumberFormat="1" applyFont="1" applyBorder="1" applyAlignment="1">
      <alignment horizontal="center" vertical="center"/>
    </xf>
    <xf numFmtId="9" fontId="0" fillId="0" borderId="5" xfId="3" applyFont="1" applyBorder="1" applyAlignment="1">
      <alignment horizontal="center" vertical="center"/>
    </xf>
    <xf numFmtId="43" fontId="0" fillId="0" borderId="4" xfId="2" applyFont="1" applyFill="1" applyBorder="1" applyAlignment="1">
      <alignment horizontal="center" vertical="center"/>
    </xf>
    <xf numFmtId="9" fontId="0" fillId="0" borderId="1" xfId="3" applyFont="1" applyBorder="1" applyAlignment="1">
      <alignment horizontal="center" vertical="center" wrapText="1"/>
    </xf>
    <xf numFmtId="169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166" fontId="0" fillId="0" borderId="1" xfId="0" applyNumberFormat="1" applyBorder="1"/>
    <xf numFmtId="168" fontId="0" fillId="0" borderId="1" xfId="0" applyNumberFormat="1" applyBorder="1"/>
    <xf numFmtId="170" fontId="0" fillId="3" borderId="1" xfId="2" applyNumberFormat="1" applyFont="1" applyFill="1" applyBorder="1" applyAlignment="1">
      <alignment horizontal="center" vertical="center"/>
    </xf>
    <xf numFmtId="166" fontId="0" fillId="5" borderId="1" xfId="0" applyNumberFormat="1" applyFill="1" applyBorder="1"/>
    <xf numFmtId="166" fontId="0" fillId="5" borderId="1" xfId="2" applyNumberFormat="1" applyFont="1" applyFill="1" applyBorder="1" applyAlignment="1">
      <alignment horizontal="center" vertical="center"/>
    </xf>
    <xf numFmtId="166" fontId="0" fillId="6" borderId="1" xfId="2" applyNumberFormat="1" applyFont="1" applyFill="1" applyBorder="1" applyAlignment="1">
      <alignment horizontal="center" vertical="center" wrapText="1"/>
    </xf>
    <xf numFmtId="9" fontId="0" fillId="6" borderId="1" xfId="3" applyFont="1" applyFill="1" applyBorder="1" applyAlignment="1">
      <alignment horizontal="center" vertical="center" wrapText="1"/>
    </xf>
    <xf numFmtId="0" fontId="0" fillId="0" borderId="1" xfId="0" applyBorder="1"/>
    <xf numFmtId="0" fontId="3" fillId="0" borderId="1" xfId="0" applyFont="1" applyBorder="1" applyAlignment="1">
      <alignment vertical="center"/>
    </xf>
    <xf numFmtId="0" fontId="3" fillId="0" borderId="1" xfId="0" applyFont="1" applyBorder="1"/>
    <xf numFmtId="0" fontId="4" fillId="0" borderId="0" xfId="0" applyFont="1"/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4">
    <cellStyle name="Millares" xfId="2" builtinId="3"/>
    <cellStyle name="Moneda" xfId="1" builtinId="4"/>
    <cellStyle name="Normal" xfId="0" builtinId="0"/>
    <cellStyle name="Porcentaje" xfId="3" builtinId="5"/>
  </cellStyles>
  <dxfs count="0"/>
  <tableStyles count="1" defaultTableStyle="TableStyleMedium2" defaultPivotStyle="PivotStyleLight16">
    <tableStyle name="Invisible" pivot="0" table="0" count="0" xr9:uid="{4CCA4D20-928A-4537-8EE5-A08CFC1695D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317DE-AA25-4B9F-9B00-07AF5AA9967F}">
  <dimension ref="B2:X62"/>
  <sheetViews>
    <sheetView showGridLines="0" tabSelected="1" topLeftCell="C16" zoomScale="85" zoomScaleNormal="85" workbookViewId="0">
      <selection activeCell="L30" sqref="L30"/>
    </sheetView>
  </sheetViews>
  <sheetFormatPr baseColWidth="10" defaultColWidth="11.42578125" defaultRowHeight="15" x14ac:dyDescent="0.25"/>
  <cols>
    <col min="2" max="2" width="21.28515625" bestFit="1" customWidth="1"/>
    <col min="3" max="3" width="22.85546875" bestFit="1" customWidth="1"/>
    <col min="4" max="4" width="16.7109375" bestFit="1" customWidth="1"/>
    <col min="5" max="5" width="18.140625" bestFit="1" customWidth="1"/>
    <col min="6" max="6" width="13.5703125" bestFit="1" customWidth="1"/>
    <col min="7" max="9" width="12.5703125" bestFit="1" customWidth="1"/>
    <col min="10" max="10" width="21.28515625" bestFit="1" customWidth="1"/>
    <col min="11" max="11" width="16.7109375" bestFit="1" customWidth="1"/>
    <col min="12" max="12" width="22" customWidth="1"/>
    <col min="13" max="13" width="21.42578125" customWidth="1"/>
    <col min="14" max="14" width="16.85546875" customWidth="1"/>
    <col min="16" max="16" width="34.7109375" customWidth="1"/>
    <col min="17" max="18" width="12" bestFit="1" customWidth="1"/>
    <col min="19" max="19" width="9.42578125" bestFit="1" customWidth="1"/>
    <col min="25" max="25" width="22.28515625" bestFit="1" customWidth="1"/>
    <col min="26" max="26" width="21.140625" bestFit="1" customWidth="1"/>
    <col min="27" max="27" width="18.140625" bestFit="1" customWidth="1"/>
    <col min="28" max="28" width="14.5703125" bestFit="1" customWidth="1"/>
    <col min="29" max="31" width="13.42578125" bestFit="1" customWidth="1"/>
    <col min="32" max="32" width="11.5703125" customWidth="1"/>
  </cols>
  <sheetData>
    <row r="2" spans="2:17" x14ac:dyDescent="0.25">
      <c r="D2">
        <v>1</v>
      </c>
      <c r="E2">
        <f>D2+1</f>
        <v>2</v>
      </c>
      <c r="F2">
        <f t="shared" ref="F2:J2" si="0">E2+1</f>
        <v>3</v>
      </c>
      <c r="G2">
        <f t="shared" si="0"/>
        <v>4</v>
      </c>
      <c r="H2">
        <f t="shared" si="0"/>
        <v>5</v>
      </c>
      <c r="I2">
        <f t="shared" si="0"/>
        <v>6</v>
      </c>
      <c r="J2">
        <f t="shared" si="0"/>
        <v>7</v>
      </c>
    </row>
    <row r="3" spans="2:17" x14ac:dyDescent="0.25">
      <c r="B3" s="1"/>
      <c r="C3" s="1"/>
      <c r="D3" s="2" t="s">
        <v>18</v>
      </c>
      <c r="E3" s="2" t="s">
        <v>19</v>
      </c>
      <c r="F3" s="2" t="s">
        <v>18</v>
      </c>
      <c r="G3" s="2" t="s">
        <v>18</v>
      </c>
      <c r="H3" s="2" t="s">
        <v>20</v>
      </c>
      <c r="I3" s="2" t="s">
        <v>20</v>
      </c>
      <c r="J3" s="2" t="s">
        <v>18</v>
      </c>
    </row>
    <row r="4" spans="2:17" x14ac:dyDescent="0.25">
      <c r="B4" s="2" t="s">
        <v>3</v>
      </c>
      <c r="C4" s="11" t="s">
        <v>0</v>
      </c>
      <c r="D4" s="12">
        <v>438366838</v>
      </c>
      <c r="E4" s="12">
        <v>283431780</v>
      </c>
      <c r="F4" s="12">
        <v>126067054</v>
      </c>
      <c r="G4" s="12">
        <v>37630852</v>
      </c>
      <c r="H4" s="12">
        <v>60389644</v>
      </c>
      <c r="I4" s="12">
        <v>18399392</v>
      </c>
      <c r="J4" s="12">
        <v>5698875</v>
      </c>
    </row>
    <row r="5" spans="2:17" x14ac:dyDescent="0.25">
      <c r="B5" s="2" t="s">
        <v>4</v>
      </c>
      <c r="C5" s="11" t="s">
        <v>1</v>
      </c>
      <c r="D5" s="12">
        <v>66430754</v>
      </c>
      <c r="E5" s="12">
        <v>42888870</v>
      </c>
      <c r="F5" s="12">
        <v>19068500</v>
      </c>
      <c r="G5" s="12">
        <v>5668824</v>
      </c>
      <c r="H5" s="12">
        <v>9108155</v>
      </c>
      <c r="I5" s="12">
        <v>2759408</v>
      </c>
      <c r="J5" s="12">
        <v>866775</v>
      </c>
    </row>
    <row r="6" spans="2:17" x14ac:dyDescent="0.25">
      <c r="B6" s="2" t="s">
        <v>5</v>
      </c>
      <c r="C6" s="11" t="s">
        <v>2</v>
      </c>
      <c r="D6" s="12">
        <v>192549621</v>
      </c>
      <c r="E6" s="12">
        <v>124322760</v>
      </c>
      <c r="F6" s="12">
        <v>55267447</v>
      </c>
      <c r="G6" s="12">
        <v>16427080</v>
      </c>
      <c r="H6" s="12">
        <v>26403041</v>
      </c>
      <c r="I6" s="12">
        <v>7995272</v>
      </c>
      <c r="J6" s="12">
        <v>2513875</v>
      </c>
    </row>
    <row r="7" spans="2:17" x14ac:dyDescent="0.25">
      <c r="B7" s="35" t="s">
        <v>21</v>
      </c>
      <c r="C7" s="36"/>
      <c r="D7" s="13">
        <f>SUM(D5:D6)</f>
        <v>258980375</v>
      </c>
      <c r="E7" s="13">
        <f t="shared" ref="E7:J7" si="1">SUM(E5:E6)</f>
        <v>167211630</v>
      </c>
      <c r="F7" s="13">
        <f t="shared" si="1"/>
        <v>74335947</v>
      </c>
      <c r="G7" s="13">
        <f t="shared" si="1"/>
        <v>22095904</v>
      </c>
      <c r="H7" s="13">
        <f t="shared" si="1"/>
        <v>35511196</v>
      </c>
      <c r="I7" s="13">
        <f t="shared" si="1"/>
        <v>10754680</v>
      </c>
      <c r="J7" s="13">
        <f t="shared" si="1"/>
        <v>3380650</v>
      </c>
    </row>
    <row r="13" spans="2:17" x14ac:dyDescent="0.25">
      <c r="B13" s="1"/>
      <c r="C13" s="1"/>
      <c r="D13" s="2" t="s">
        <v>18</v>
      </c>
      <c r="E13" s="2" t="s">
        <v>6</v>
      </c>
      <c r="F13" s="2" t="s">
        <v>7</v>
      </c>
      <c r="G13" s="2" t="s">
        <v>8</v>
      </c>
    </row>
    <row r="14" spans="2:17" ht="60" x14ac:dyDescent="0.25">
      <c r="B14" s="2" t="s">
        <v>3</v>
      </c>
      <c r="C14" s="11" t="s">
        <v>0</v>
      </c>
      <c r="D14" s="12">
        <v>438366838</v>
      </c>
      <c r="E14" s="5" t="s">
        <v>9</v>
      </c>
      <c r="F14" s="5" t="s">
        <v>10</v>
      </c>
      <c r="G14" s="5" t="s">
        <v>11</v>
      </c>
      <c r="P14" s="23" t="s">
        <v>23</v>
      </c>
      <c r="Q14" s="23" t="s">
        <v>22</v>
      </c>
    </row>
    <row r="15" spans="2:17" ht="15.75" x14ac:dyDescent="0.25">
      <c r="B15" s="2" t="s">
        <v>4</v>
      </c>
      <c r="C15" s="11" t="s">
        <v>1</v>
      </c>
      <c r="D15" s="12">
        <v>66430754</v>
      </c>
      <c r="E15" s="3">
        <f>D15/$D$17</f>
        <v>0.25650883392226148</v>
      </c>
      <c r="F15" s="4">
        <f>$D$14/D15</f>
        <v>6.5988538681948423</v>
      </c>
      <c r="G15" s="8">
        <f>E15*F15</f>
        <v>1.6926643109540636</v>
      </c>
      <c r="P15" s="34" t="s">
        <v>25</v>
      </c>
      <c r="Q15" s="33">
        <v>1.6857335</v>
      </c>
    </row>
    <row r="16" spans="2:17" ht="15.75" x14ac:dyDescent="0.25">
      <c r="B16" s="2" t="s">
        <v>5</v>
      </c>
      <c r="C16" s="11" t="s">
        <v>2</v>
      </c>
      <c r="D16" s="12">
        <v>192549621</v>
      </c>
      <c r="E16" s="3">
        <f>D16/$D$17</f>
        <v>0.74349116607773846</v>
      </c>
      <c r="F16" s="26">
        <f>$D$14/D16</f>
        <v>2.2766434736321814</v>
      </c>
      <c r="G16" s="8">
        <f t="shared" ref="G16" si="2">E16*F16</f>
        <v>1.6926643109540636</v>
      </c>
      <c r="P16" s="34" t="s">
        <v>24</v>
      </c>
      <c r="Q16" s="31">
        <v>1.6926642999999999</v>
      </c>
    </row>
    <row r="17" spans="2:17" x14ac:dyDescent="0.25">
      <c r="B17" s="35" t="s">
        <v>21</v>
      </c>
      <c r="C17" s="36"/>
      <c r="D17" s="14">
        <f>SUM(D15:D16)</f>
        <v>258980375</v>
      </c>
      <c r="E17" s="19"/>
      <c r="F17" s="20"/>
      <c r="G17" s="18"/>
      <c r="P17" t="s">
        <v>26</v>
      </c>
      <c r="Q17" s="32">
        <v>1.6950482</v>
      </c>
    </row>
    <row r="18" spans="2:17" ht="15.75" x14ac:dyDescent="0.25">
      <c r="E18" s="15"/>
      <c r="F18" s="17"/>
      <c r="G18" s="16"/>
      <c r="P18" s="34" t="s">
        <v>27</v>
      </c>
      <c r="Q18" s="33">
        <v>1.6959097000000001</v>
      </c>
    </row>
    <row r="19" spans="2:17" ht="15.75" x14ac:dyDescent="0.25">
      <c r="E19" s="15"/>
      <c r="F19" s="17"/>
      <c r="G19" s="16"/>
      <c r="P19" s="34" t="s">
        <v>28</v>
      </c>
      <c r="Q19" s="32">
        <v>1.7005804</v>
      </c>
    </row>
    <row r="20" spans="2:17" ht="15.75" x14ac:dyDescent="0.25">
      <c r="P20" s="34" t="s">
        <v>29</v>
      </c>
      <c r="Q20" s="32">
        <v>1.7030691</v>
      </c>
    </row>
    <row r="21" spans="2:17" ht="15.75" x14ac:dyDescent="0.25">
      <c r="B21" s="1"/>
      <c r="C21" s="1"/>
      <c r="D21" s="2" t="s">
        <v>19</v>
      </c>
      <c r="E21" s="2" t="s">
        <v>6</v>
      </c>
      <c r="F21" s="2" t="s">
        <v>7</v>
      </c>
      <c r="G21" s="2" t="s">
        <v>8</v>
      </c>
      <c r="J21" s="2" t="s">
        <v>12</v>
      </c>
      <c r="K21" s="2" t="s">
        <v>8</v>
      </c>
      <c r="L21" s="2" t="s">
        <v>14</v>
      </c>
      <c r="P21" s="34" t="s">
        <v>29</v>
      </c>
      <c r="Q21" s="33">
        <v>1.7108265</v>
      </c>
    </row>
    <row r="22" spans="2:17" ht="60" x14ac:dyDescent="0.25">
      <c r="B22" s="2" t="s">
        <v>3</v>
      </c>
      <c r="C22" s="11" t="s">
        <v>0</v>
      </c>
      <c r="D22" s="12">
        <v>283431780</v>
      </c>
      <c r="E22" s="5" t="s">
        <v>9</v>
      </c>
      <c r="F22" s="5" t="s">
        <v>10</v>
      </c>
      <c r="G22" s="5" t="s">
        <v>11</v>
      </c>
      <c r="I22">
        <v>1</v>
      </c>
      <c r="J22" s="30">
        <f>D17/$E$62</f>
        <v>0.45254897535480004</v>
      </c>
      <c r="K22" s="9">
        <f>G15</f>
        <v>1.6926643109540636</v>
      </c>
      <c r="L22" s="7">
        <f>J22*K22</f>
        <v>0.76601349954190012</v>
      </c>
    </row>
    <row r="23" spans="2:17" x14ac:dyDescent="0.25">
      <c r="B23" s="2" t="s">
        <v>4</v>
      </c>
      <c r="C23" s="11" t="s">
        <v>1</v>
      </c>
      <c r="D23" s="12">
        <v>42888870</v>
      </c>
      <c r="E23" s="3">
        <f>D23/$D$25</f>
        <v>0.25649453928533561</v>
      </c>
      <c r="F23" s="4">
        <f>$D$22/D23</f>
        <v>6.6085159156676312</v>
      </c>
      <c r="G23" s="8">
        <f>E23*F23</f>
        <v>1.6950482451489768</v>
      </c>
      <c r="I23">
        <v>2</v>
      </c>
      <c r="J23" s="21">
        <f>D25/$E$62</f>
        <v>0.29218990753220564</v>
      </c>
      <c r="K23" s="7">
        <f>G23</f>
        <v>1.6950482451489768</v>
      </c>
      <c r="L23" s="7">
        <f t="shared" ref="L23" si="3">J23*K23</f>
        <v>0.49527599001270695</v>
      </c>
    </row>
    <row r="24" spans="2:17" x14ac:dyDescent="0.25">
      <c r="B24" s="2" t="s">
        <v>5</v>
      </c>
      <c r="C24" s="11" t="s">
        <v>2</v>
      </c>
      <c r="D24" s="12">
        <v>124322760</v>
      </c>
      <c r="E24" s="3">
        <f>D24/$D$25</f>
        <v>0.74350546071466439</v>
      </c>
      <c r="F24" s="26">
        <f>$D$22/D24</f>
        <v>2.2798060467769536</v>
      </c>
      <c r="G24" s="8">
        <f t="shared" ref="G24" si="4">E24*F24</f>
        <v>1.6950482451489766</v>
      </c>
      <c r="I24">
        <v>3</v>
      </c>
      <c r="J24" s="21">
        <f>D32/$E$62</f>
        <v>0.12989654774759948</v>
      </c>
      <c r="K24" s="7">
        <f>G30</f>
        <v>1.6959097057040249</v>
      </c>
      <c r="L24" s="7">
        <f>J24*K24</f>
        <v>0.22029281606260026</v>
      </c>
    </row>
    <row r="25" spans="2:17" x14ac:dyDescent="0.25">
      <c r="B25" s="35" t="s">
        <v>21</v>
      </c>
      <c r="C25" s="36"/>
      <c r="D25" s="13">
        <f t="shared" ref="D25" si="5">SUM(D23:D24)</f>
        <v>167211630</v>
      </c>
      <c r="I25">
        <v>4</v>
      </c>
      <c r="J25" s="21">
        <f>D38/$E$62</f>
        <v>3.861095156240324E-2</v>
      </c>
      <c r="K25" s="9">
        <f>G36</f>
        <v>1.7030691299165674</v>
      </c>
      <c r="L25" s="7">
        <f>J25*K25</f>
        <v>6.5757119682632814E-2</v>
      </c>
    </row>
    <row r="26" spans="2:17" x14ac:dyDescent="0.25">
      <c r="I26">
        <v>5</v>
      </c>
      <c r="J26" s="21">
        <f>D46/$E$62</f>
        <v>6.2053178212532409E-2</v>
      </c>
      <c r="K26" s="7">
        <f>G44</f>
        <v>1.700580402867873</v>
      </c>
      <c r="L26" s="7">
        <f>J26*K26</f>
        <v>0.10552641880390029</v>
      </c>
    </row>
    <row r="27" spans="2:17" x14ac:dyDescent="0.25">
      <c r="I27">
        <v>6</v>
      </c>
      <c r="J27" s="21">
        <f>D53/$E$62</f>
        <v>1.8793004737400511E-2</v>
      </c>
      <c r="K27" s="7">
        <f>G51</f>
        <v>1.710826542491269</v>
      </c>
      <c r="L27" s="7">
        <f>J27*K27</f>
        <v>3.2151571317908953E-2</v>
      </c>
    </row>
    <row r="28" spans="2:17" x14ac:dyDescent="0.25">
      <c r="B28" s="1"/>
      <c r="C28" s="1"/>
      <c r="D28" s="2" t="s">
        <v>18</v>
      </c>
      <c r="E28" s="2" t="s">
        <v>6</v>
      </c>
      <c r="F28" s="2" t="s">
        <v>7</v>
      </c>
      <c r="G28" s="2" t="s">
        <v>8</v>
      </c>
      <c r="I28">
        <v>7</v>
      </c>
      <c r="J28" s="21">
        <f>D59/$E$62</f>
        <v>5.9074348530586719E-3</v>
      </c>
      <c r="K28" s="29">
        <f>G57</f>
        <v>1.6857335127860029</v>
      </c>
      <c r="L28" s="7">
        <f>J28*K28</f>
        <v>9.9583609064010595E-3</v>
      </c>
    </row>
    <row r="29" spans="2:17" ht="60" x14ac:dyDescent="0.25">
      <c r="B29" s="2" t="s">
        <v>3</v>
      </c>
      <c r="C29" s="11" t="s">
        <v>0</v>
      </c>
      <c r="D29" s="12">
        <v>126067054</v>
      </c>
      <c r="E29" s="5" t="s">
        <v>9</v>
      </c>
      <c r="F29" s="5" t="s">
        <v>10</v>
      </c>
      <c r="G29" s="5" t="s">
        <v>11</v>
      </c>
      <c r="J29" s="38" t="s">
        <v>15</v>
      </c>
      <c r="K29" s="39"/>
      <c r="L29" s="28">
        <f>SUM(L22:L28)</f>
        <v>1.6949757763280506</v>
      </c>
    </row>
    <row r="30" spans="2:17" x14ac:dyDescent="0.25">
      <c r="B30" s="2" t="s">
        <v>4</v>
      </c>
      <c r="C30" s="11" t="s">
        <v>1</v>
      </c>
      <c r="D30" s="12">
        <v>19068500</v>
      </c>
      <c r="E30" s="3">
        <f>D30/$D$32</f>
        <v>0.25651788629261696</v>
      </c>
      <c r="F30" s="4">
        <f>$D$29/D30</f>
        <v>6.611272727272727</v>
      </c>
      <c r="G30" s="8">
        <f>E30*F30</f>
        <v>1.6959097057040249</v>
      </c>
      <c r="K30" s="22"/>
    </row>
    <row r="31" spans="2:17" x14ac:dyDescent="0.25">
      <c r="B31" s="2" t="s">
        <v>5</v>
      </c>
      <c r="C31" s="11" t="s">
        <v>2</v>
      </c>
      <c r="D31" s="12">
        <v>55267447</v>
      </c>
      <c r="E31" s="3">
        <f>D31/$D$32</f>
        <v>0.74348211370738304</v>
      </c>
      <c r="F31" s="26">
        <f>$D$29/D31</f>
        <v>2.2810363214352924</v>
      </c>
      <c r="G31" s="8">
        <f>E31*F31</f>
        <v>1.6959097057040249</v>
      </c>
    </row>
    <row r="32" spans="2:17" x14ac:dyDescent="0.25">
      <c r="B32" s="35" t="s">
        <v>21</v>
      </c>
      <c r="C32" s="36"/>
      <c r="D32" s="13">
        <f t="shared" ref="D32" si="6">SUM(D30:D31)</f>
        <v>74335947</v>
      </c>
    </row>
    <row r="34" spans="2:24" x14ac:dyDescent="0.25">
      <c r="D34" s="2" t="s">
        <v>18</v>
      </c>
      <c r="E34" s="2" t="s">
        <v>6</v>
      </c>
      <c r="F34" s="2" t="s">
        <v>7</v>
      </c>
      <c r="G34" s="2" t="s">
        <v>8</v>
      </c>
      <c r="K34" s="37" t="s">
        <v>18</v>
      </c>
      <c r="L34" s="37"/>
      <c r="M34" s="37" t="s">
        <v>19</v>
      </c>
      <c r="N34" s="37"/>
      <c r="O34" s="37" t="s">
        <v>18</v>
      </c>
      <c r="P34" s="37"/>
      <c r="Q34" s="37" t="s">
        <v>18</v>
      </c>
      <c r="R34" s="37"/>
      <c r="S34" s="37" t="s">
        <v>20</v>
      </c>
      <c r="T34" s="37"/>
      <c r="U34" s="37" t="s">
        <v>20</v>
      </c>
      <c r="V34" s="37"/>
      <c r="W34" s="37" t="s">
        <v>18</v>
      </c>
      <c r="X34" s="37"/>
    </row>
    <row r="35" spans="2:24" ht="60" x14ac:dyDescent="0.25">
      <c r="B35" s="2" t="s">
        <v>3</v>
      </c>
      <c r="C35" s="11" t="s">
        <v>0</v>
      </c>
      <c r="D35" s="12">
        <v>37630852</v>
      </c>
      <c r="E35" s="5" t="s">
        <v>9</v>
      </c>
      <c r="F35" s="5" t="s">
        <v>10</v>
      </c>
      <c r="G35" s="5" t="s">
        <v>11</v>
      </c>
      <c r="K35" s="2" t="s">
        <v>6</v>
      </c>
      <c r="L35" s="2" t="s">
        <v>7</v>
      </c>
      <c r="M35" s="2" t="s">
        <v>6</v>
      </c>
      <c r="N35" s="2" t="s">
        <v>7</v>
      </c>
      <c r="O35" s="2" t="s">
        <v>6</v>
      </c>
      <c r="P35" s="2" t="s">
        <v>7</v>
      </c>
      <c r="Q35" s="2" t="s">
        <v>6</v>
      </c>
      <c r="R35" s="2" t="s">
        <v>7</v>
      </c>
      <c r="S35" s="2" t="s">
        <v>6</v>
      </c>
      <c r="T35" s="2" t="s">
        <v>7</v>
      </c>
      <c r="U35" s="2" t="s">
        <v>6</v>
      </c>
      <c r="V35" s="2" t="s">
        <v>7</v>
      </c>
      <c r="W35" s="2" t="s">
        <v>6</v>
      </c>
      <c r="X35" s="2" t="s">
        <v>7</v>
      </c>
    </row>
    <row r="36" spans="2:24" x14ac:dyDescent="0.25">
      <c r="B36" s="2" t="s">
        <v>4</v>
      </c>
      <c r="C36" s="11" t="s">
        <v>1</v>
      </c>
      <c r="D36" s="12">
        <v>5668824</v>
      </c>
      <c r="E36" s="3">
        <f>D36/$D$38</f>
        <v>0.25655542312276519</v>
      </c>
      <c r="F36" s="4">
        <f>$D$35/D36</f>
        <v>6.6382113821138216</v>
      </c>
      <c r="G36" s="8">
        <f>E36*F36</f>
        <v>1.7030691299165674</v>
      </c>
      <c r="J36" s="2" t="s">
        <v>16</v>
      </c>
      <c r="K36" s="10">
        <f>D15/$E$62</f>
        <v>0.116082809960974</v>
      </c>
      <c r="L36" s="4">
        <v>6.5988538681948423</v>
      </c>
      <c r="M36" s="10">
        <f>D23/$E$62</f>
        <v>7.4945115716297889E-2</v>
      </c>
      <c r="N36" s="4">
        <v>6.6085159156676312</v>
      </c>
      <c r="O36" s="10">
        <f>D30/$E$62</f>
        <v>3.3320787864922215E-2</v>
      </c>
      <c r="P36" s="4">
        <v>6.611272727272727</v>
      </c>
      <c r="Q36" s="10">
        <f>D36/$E$62</f>
        <v>9.9058490152649555E-3</v>
      </c>
      <c r="R36" s="4">
        <v>6.6382113821138216</v>
      </c>
      <c r="S36" s="10">
        <f>D44/$E$62</f>
        <v>1.5915824558608731E-2</v>
      </c>
      <c r="T36" s="4">
        <v>6.6302828618968386</v>
      </c>
      <c r="U36" s="10">
        <f>D51/$E$62</f>
        <v>4.8218605868720283E-3</v>
      </c>
      <c r="V36" s="4">
        <v>6.6678765880217785</v>
      </c>
      <c r="W36" s="10">
        <f>D57/$E$62</f>
        <v>1.5146249522310592E-3</v>
      </c>
      <c r="X36" s="4">
        <v>6.5748031496062991</v>
      </c>
    </row>
    <row r="37" spans="2:24" x14ac:dyDescent="0.25">
      <c r="B37" s="2" t="s">
        <v>5</v>
      </c>
      <c r="C37" s="11" t="s">
        <v>2</v>
      </c>
      <c r="D37" s="12">
        <v>16427080</v>
      </c>
      <c r="E37" s="3">
        <f>D37/$D$38</f>
        <v>0.74344457687723475</v>
      </c>
      <c r="F37" s="6">
        <f>$D$35/D37</f>
        <v>2.2907815631262527</v>
      </c>
      <c r="G37" s="8">
        <f t="shared" ref="G37" si="7">E37*F37</f>
        <v>1.7030691299165674</v>
      </c>
      <c r="J37" s="2" t="s">
        <v>17</v>
      </c>
      <c r="K37" s="10">
        <f>D16/$E$62</f>
        <v>0.33646616539382601</v>
      </c>
      <c r="L37" s="4">
        <v>2.2766434736321814</v>
      </c>
      <c r="M37" s="10">
        <f>D24/$E$62</f>
        <v>0.21724479181590775</v>
      </c>
      <c r="N37" s="4">
        <v>2.2798060467769536</v>
      </c>
      <c r="O37" s="10">
        <f>D31/$E$62</f>
        <v>9.6575759882677276E-2</v>
      </c>
      <c r="P37" s="4">
        <v>2.2810363214352924</v>
      </c>
      <c r="Q37" s="10">
        <f>D37/$E$62</f>
        <v>2.8705102547138286E-2</v>
      </c>
      <c r="R37" s="4">
        <v>2.2907815631262527</v>
      </c>
      <c r="S37" s="10">
        <f>D45/$E$62</f>
        <v>4.6137353653923678E-2</v>
      </c>
      <c r="T37" s="4">
        <v>2.28722305131443</v>
      </c>
      <c r="U37" s="10">
        <f>D52/$E$62</f>
        <v>1.3971144150528482E-2</v>
      </c>
      <c r="V37" s="4">
        <v>2.3012840588787973</v>
      </c>
      <c r="W37" s="10">
        <f>D58/$E$62</f>
        <v>4.3928099008276123E-3</v>
      </c>
      <c r="X37" s="4">
        <v>2.2669683257918551</v>
      </c>
    </row>
    <row r="38" spans="2:24" x14ac:dyDescent="0.25">
      <c r="B38" s="35" t="s">
        <v>21</v>
      </c>
      <c r="C38" s="36"/>
      <c r="D38" s="13">
        <f t="shared" ref="D38" si="8">SUM(D36:D37)</f>
        <v>22095904</v>
      </c>
    </row>
    <row r="40" spans="2:24" x14ac:dyDescent="0.25">
      <c r="J40" s="38" t="s">
        <v>15</v>
      </c>
      <c r="K40" s="39"/>
      <c r="L40" s="27">
        <f>K36*L36+M36*N36+O36*P36+Q36*R36+S36*T36+U36*V36+W36*X36</f>
        <v>1.6949757763280506</v>
      </c>
    </row>
    <row r="41" spans="2:24" x14ac:dyDescent="0.25">
      <c r="L41" s="24">
        <f>K37*L37+M37*N37+O37*P37+Q37*R37+S37*T37+U37*V37+W37*X37</f>
        <v>1.6949757763280506</v>
      </c>
    </row>
    <row r="42" spans="2:24" x14ac:dyDescent="0.25">
      <c r="B42" s="1"/>
      <c r="C42" s="1"/>
      <c r="D42" s="2" t="s">
        <v>20</v>
      </c>
      <c r="E42" s="2" t="s">
        <v>6</v>
      </c>
      <c r="F42" s="2" t="s">
        <v>7</v>
      </c>
      <c r="G42" s="2" t="s">
        <v>8</v>
      </c>
    </row>
    <row r="43" spans="2:24" ht="60" x14ac:dyDescent="0.25">
      <c r="B43" s="2" t="s">
        <v>3</v>
      </c>
      <c r="C43" s="11" t="s">
        <v>0</v>
      </c>
      <c r="D43" s="12">
        <v>60389644</v>
      </c>
      <c r="E43" s="5" t="s">
        <v>9</v>
      </c>
      <c r="F43" s="5" t="s">
        <v>10</v>
      </c>
      <c r="G43" s="5" t="s">
        <v>11</v>
      </c>
    </row>
    <row r="44" spans="2:24" x14ac:dyDescent="0.25">
      <c r="B44" s="2" t="s">
        <v>4</v>
      </c>
      <c r="C44" s="11" t="s">
        <v>1</v>
      </c>
      <c r="D44" s="12">
        <v>9108155</v>
      </c>
      <c r="E44" s="3">
        <f>D44/$D$46</f>
        <v>0.25648685558210993</v>
      </c>
      <c r="F44" s="4">
        <f>$D$43/D44</f>
        <v>6.6302828618968386</v>
      </c>
      <c r="G44" s="8">
        <f>E44*F44</f>
        <v>1.700580402867873</v>
      </c>
    </row>
    <row r="45" spans="2:24" x14ac:dyDescent="0.25">
      <c r="B45" s="2" t="s">
        <v>5</v>
      </c>
      <c r="C45" s="11" t="s">
        <v>2</v>
      </c>
      <c r="D45" s="12">
        <v>26403041</v>
      </c>
      <c r="E45" s="3">
        <f>D45/$D$46</f>
        <v>0.74351314441789007</v>
      </c>
      <c r="F45" s="6">
        <f>$D$43/D45</f>
        <v>2.28722305131443</v>
      </c>
      <c r="G45" s="8">
        <f t="shared" ref="G45" si="9">E45*F45</f>
        <v>1.700580402867873</v>
      </c>
    </row>
    <row r="46" spans="2:24" x14ac:dyDescent="0.25">
      <c r="B46" s="35" t="s">
        <v>21</v>
      </c>
      <c r="C46" s="36"/>
      <c r="D46" s="13">
        <f t="shared" ref="D46" si="10">SUM(D44:D45)</f>
        <v>35511196</v>
      </c>
    </row>
    <row r="49" spans="2:7" x14ac:dyDescent="0.25">
      <c r="B49" s="1"/>
      <c r="C49" s="1"/>
      <c r="D49" s="2" t="s">
        <v>20</v>
      </c>
      <c r="E49" s="2" t="s">
        <v>6</v>
      </c>
      <c r="F49" s="2" t="s">
        <v>7</v>
      </c>
      <c r="G49" s="2" t="s">
        <v>8</v>
      </c>
    </row>
    <row r="50" spans="2:7" ht="60" x14ac:dyDescent="0.25">
      <c r="B50" s="2" t="s">
        <v>3</v>
      </c>
      <c r="C50" s="11" t="s">
        <v>0</v>
      </c>
      <c r="D50" s="12">
        <v>18399392</v>
      </c>
      <c r="E50" s="5" t="s">
        <v>9</v>
      </c>
      <c r="F50" s="5" t="s">
        <v>10</v>
      </c>
      <c r="G50" s="5" t="s">
        <v>11</v>
      </c>
    </row>
    <row r="51" spans="2:7" x14ac:dyDescent="0.25">
      <c r="B51" s="2" t="s">
        <v>4</v>
      </c>
      <c r="C51" s="11" t="s">
        <v>1</v>
      </c>
      <c r="D51" s="12">
        <v>2759408</v>
      </c>
      <c r="E51" s="3">
        <f>D51/$D$53</f>
        <v>0.25657741559953434</v>
      </c>
      <c r="F51" s="4">
        <f>$D$50/D51</f>
        <v>6.6678765880217785</v>
      </c>
      <c r="G51" s="8">
        <f>E51*F51</f>
        <v>1.710826542491269</v>
      </c>
    </row>
    <row r="52" spans="2:7" x14ac:dyDescent="0.25">
      <c r="B52" s="2" t="s">
        <v>5</v>
      </c>
      <c r="C52" s="11" t="s">
        <v>2</v>
      </c>
      <c r="D52" s="12">
        <v>7995272</v>
      </c>
      <c r="E52" s="3">
        <f>D52/$D$53</f>
        <v>0.7434225844004656</v>
      </c>
      <c r="F52" s="6">
        <f>$D$50/D52</f>
        <v>2.3012840588787973</v>
      </c>
      <c r="G52" s="8">
        <f t="shared" ref="G52" si="11">E52*F52</f>
        <v>1.7108265424912688</v>
      </c>
    </row>
    <row r="53" spans="2:7" x14ac:dyDescent="0.25">
      <c r="B53" s="35" t="s">
        <v>21</v>
      </c>
      <c r="C53" s="36"/>
      <c r="D53" s="13">
        <f t="shared" ref="D53" si="12">SUM(D51:D52)</f>
        <v>10754680</v>
      </c>
    </row>
    <row r="55" spans="2:7" x14ac:dyDescent="0.25">
      <c r="D55" s="2" t="s">
        <v>18</v>
      </c>
      <c r="E55" s="2" t="s">
        <v>6</v>
      </c>
      <c r="F55" s="2" t="s">
        <v>7</v>
      </c>
      <c r="G55" s="2" t="s">
        <v>8</v>
      </c>
    </row>
    <row r="56" spans="2:7" ht="60" x14ac:dyDescent="0.25">
      <c r="B56" s="2" t="s">
        <v>3</v>
      </c>
      <c r="C56" s="11" t="s">
        <v>0</v>
      </c>
      <c r="D56" s="12">
        <v>5698875</v>
      </c>
      <c r="E56" s="5" t="s">
        <v>9</v>
      </c>
      <c r="F56" s="5" t="s">
        <v>10</v>
      </c>
      <c r="G56" s="5" t="s">
        <v>11</v>
      </c>
    </row>
    <row r="57" spans="2:7" x14ac:dyDescent="0.25">
      <c r="B57" s="2" t="s">
        <v>4</v>
      </c>
      <c r="C57" s="11" t="s">
        <v>1</v>
      </c>
      <c r="D57" s="12">
        <v>866775</v>
      </c>
      <c r="E57" s="3">
        <f>D57/$D$59</f>
        <v>0.25639300134589504</v>
      </c>
      <c r="F57" s="4">
        <f>$D$56/D57</f>
        <v>6.5748031496062991</v>
      </c>
      <c r="G57" s="8">
        <f>E57*F57</f>
        <v>1.6857335127860029</v>
      </c>
    </row>
    <row r="58" spans="2:7" x14ac:dyDescent="0.25">
      <c r="B58" s="2" t="s">
        <v>5</v>
      </c>
      <c r="C58" s="11" t="s">
        <v>2</v>
      </c>
      <c r="D58" s="12">
        <v>2513875</v>
      </c>
      <c r="E58" s="3">
        <f>D58/$D$59</f>
        <v>0.74360699865410496</v>
      </c>
      <c r="F58" s="26">
        <f>$D$56/D58</f>
        <v>2.2669683257918551</v>
      </c>
      <c r="G58" s="8">
        <f t="shared" ref="G58" si="13">E58*F58</f>
        <v>1.6857335127860027</v>
      </c>
    </row>
    <row r="59" spans="2:7" x14ac:dyDescent="0.25">
      <c r="B59" s="35" t="s">
        <v>21</v>
      </c>
      <c r="C59" s="36"/>
      <c r="D59" s="13">
        <f t="shared" ref="D59" si="14">SUM(D57:D58)</f>
        <v>3380650</v>
      </c>
    </row>
    <row r="62" spans="2:7" x14ac:dyDescent="0.25">
      <c r="C62" s="37" t="s">
        <v>13</v>
      </c>
      <c r="D62" s="37"/>
      <c r="E62" s="25">
        <f>SUM(D59,D53,D46,D38,D32,D25,D17)</f>
        <v>572270382</v>
      </c>
    </row>
  </sheetData>
  <autoFilter ref="Q14:Q21" xr:uid="{849317DE-AA25-4B9F-9B00-07AF5AA9967F}">
    <sortState xmlns:xlrd2="http://schemas.microsoft.com/office/spreadsheetml/2017/richdata2" ref="P15:Q21">
      <sortCondition ref="Q14:Q21"/>
    </sortState>
  </autoFilter>
  <mergeCells count="18">
    <mergeCell ref="B59:C59"/>
    <mergeCell ref="J29:K29"/>
    <mergeCell ref="C62:D62"/>
    <mergeCell ref="B53:C53"/>
    <mergeCell ref="B46:C46"/>
    <mergeCell ref="B38:C38"/>
    <mergeCell ref="B32:C32"/>
    <mergeCell ref="J40:K40"/>
    <mergeCell ref="U34:V34"/>
    <mergeCell ref="W34:X34"/>
    <mergeCell ref="K34:L34"/>
    <mergeCell ref="M34:N34"/>
    <mergeCell ref="O34:P34"/>
    <mergeCell ref="B17:C17"/>
    <mergeCell ref="B7:C7"/>
    <mergeCell ref="B25:C25"/>
    <mergeCell ref="Q34:R34"/>
    <mergeCell ref="S34:T3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4118BC9C6AAD48B3AEB45DA2B8339B" ma:contentTypeVersion="5" ma:contentTypeDescription="Create a new document." ma:contentTypeScope="" ma:versionID="077eef7b449c8a21799950bbdc4213fc">
  <xsd:schema xmlns:xsd="http://www.w3.org/2001/XMLSchema" xmlns:xs="http://www.w3.org/2001/XMLSchema" xmlns:p="http://schemas.microsoft.com/office/2006/metadata/properties" xmlns:ns3="d06a9a37-21f9-4e04-8b76-706e51023b9a" xmlns:ns4="a8727b72-c63a-481c-81d8-9fb4cc37be2c" targetNamespace="http://schemas.microsoft.com/office/2006/metadata/properties" ma:root="true" ma:fieldsID="b33c64de276bfc62803a385a616352ae" ns3:_="" ns4:_="">
    <xsd:import namespace="d06a9a37-21f9-4e04-8b76-706e51023b9a"/>
    <xsd:import namespace="a8727b72-c63a-481c-81d8-9fb4cc37be2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6a9a37-21f9-4e04-8b76-706e51023b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727b72-c63a-481c-81d8-9fb4cc37be2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4CAEA4D-7CE1-481E-9BF1-A27BF6726F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6a9a37-21f9-4e04-8b76-706e51023b9a"/>
    <ds:schemaRef ds:uri="a8727b72-c63a-481c-81d8-9fb4cc37be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0F25BC2-5DB8-4F47-91CA-83AB6709B6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3F6B756-C999-431B-8F89-32D4F3A5A50C}">
  <ds:schemaRefs>
    <ds:schemaRef ds:uri="http://schemas.openxmlformats.org/package/2006/metadata/core-properties"/>
    <ds:schemaRef ds:uri="http://purl.org/dc/dcmitype/"/>
    <ds:schemaRef ds:uri="http://purl.org/dc/terms/"/>
    <ds:schemaRef ds:uri="http://schemas.microsoft.com/office/2006/metadata/properties"/>
    <ds:schemaRef ds:uri="http://schemas.microsoft.com/office/2006/documentManagement/types"/>
    <ds:schemaRef ds:uri="a8727b72-c63a-481c-81d8-9fb4cc37be2c"/>
    <ds:schemaRef ds:uri="http://purl.org/dc/elements/1.1/"/>
    <ds:schemaRef ds:uri="http://schemas.microsoft.com/office/infopath/2007/PartnerControls"/>
    <ds:schemaRef ds:uri="d06a9a37-21f9-4e04-8b76-706e51023b9a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Luz Helena Mancera Mendez</dc:creator>
  <cp:keywords/>
  <dc:description/>
  <cp:lastModifiedBy>Nestor Andres Tabares David</cp:lastModifiedBy>
  <cp:revision/>
  <dcterms:created xsi:type="dcterms:W3CDTF">2023-02-07T21:51:28Z</dcterms:created>
  <dcterms:modified xsi:type="dcterms:W3CDTF">2024-02-18T21:51:54Z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0x010100204118BC9C6AAD48B3AEB45DA2B8339B</vt:lpwstr>
  </property>
</Properties>
</file>