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folio\portafolio\Documentos\"/>
    </mc:Choice>
  </mc:AlternateContent>
  <xr:revisionPtr revIDLastSave="0" documentId="8_{6672524A-2AAA-4EA9-83AC-10A98A6EF69E}" xr6:coauthVersionLast="47" xr6:coauthVersionMax="47" xr10:uidLastSave="{00000000-0000-0000-0000-000000000000}"/>
  <bookViews>
    <workbookView xWindow="-120" yWindow="-120" windowWidth="29040" windowHeight="15840" xr2:uid="{CB474FAD-CC59-4EDB-9273-F88A6C34EA3E}"/>
  </bookViews>
  <sheets>
    <sheet name="Hoja1" sheetId="1" r:id="rId1"/>
  </sheets>
  <definedNames>
    <definedName name="_xlnm._FilterDatabase" localSheetId="0" hidden="1">Hoja1!$U$1:$X$1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K35" i="1"/>
  <c r="V8" i="1"/>
  <c r="I19" i="1"/>
  <c r="P19" i="1"/>
  <c r="L1" i="1" s="1"/>
  <c r="P13" i="1"/>
  <c r="I13" i="1"/>
  <c r="U4" i="1" s="1"/>
  <c r="X4" i="1"/>
  <c r="X7" i="1"/>
  <c r="X3" i="1"/>
  <c r="X2" i="1"/>
  <c r="X6" i="1"/>
  <c r="X5" i="1"/>
  <c r="X8" i="1"/>
  <c r="V5" i="1"/>
  <c r="V6" i="1"/>
  <c r="V2" i="1"/>
  <c r="V3" i="1"/>
  <c r="V7" i="1"/>
  <c r="V4" i="1"/>
  <c r="W8" i="1"/>
  <c r="W5" i="1"/>
  <c r="W6" i="1"/>
  <c r="W2" i="1"/>
  <c r="W3" i="1"/>
  <c r="W7" i="1"/>
  <c r="W4" i="1"/>
  <c r="P15" i="1"/>
  <c r="O29" i="1"/>
  <c r="O28" i="1"/>
  <c r="P29" i="1"/>
  <c r="P28" i="1"/>
  <c r="O22" i="1"/>
  <c r="O21" i="1"/>
  <c r="P22" i="1"/>
  <c r="P21" i="1"/>
  <c r="O16" i="1"/>
  <c r="O15" i="1"/>
  <c r="P16" i="1"/>
  <c r="H35" i="1"/>
  <c r="H34" i="1"/>
  <c r="I35" i="1"/>
  <c r="I34" i="1"/>
  <c r="H29" i="1"/>
  <c r="H28" i="1"/>
  <c r="I29" i="1"/>
  <c r="I28" i="1"/>
  <c r="C3" i="1"/>
  <c r="I22" i="1"/>
  <c r="I21" i="1"/>
  <c r="I20" i="1"/>
  <c r="H22" i="1"/>
  <c r="H21" i="1"/>
  <c r="H16" i="1"/>
  <c r="H15" i="1"/>
  <c r="L15" i="1"/>
  <c r="K15" i="1"/>
  <c r="J15" i="1"/>
  <c r="I16" i="1"/>
  <c r="I15" i="1"/>
  <c r="I14" i="1"/>
  <c r="X9" i="1" l="1"/>
  <c r="U7" i="1" l="1"/>
  <c r="D1" i="1"/>
  <c r="B1" i="1"/>
  <c r="P30" i="1" l="1"/>
  <c r="P27" i="1"/>
  <c r="R28" i="1" s="1"/>
  <c r="O3" i="1" s="1"/>
  <c r="P26" i="1"/>
  <c r="N1" i="1" s="1"/>
  <c r="P20" i="1"/>
  <c r="R22" i="1" s="1"/>
  <c r="M4" i="1" s="1"/>
  <c r="P14" i="1"/>
  <c r="R16" i="1"/>
  <c r="K4" i="1" s="1"/>
  <c r="I36" i="1"/>
  <c r="I33" i="1"/>
  <c r="I27" i="1"/>
  <c r="K29" i="1" s="1"/>
  <c r="G4" i="1" s="1"/>
  <c r="I32" i="1"/>
  <c r="I26" i="1"/>
  <c r="Q28" i="1" l="1"/>
  <c r="S28" i="1" s="1"/>
  <c r="H1" i="1"/>
  <c r="U2" i="1"/>
  <c r="I23" i="1"/>
  <c r="J21" i="1" s="1"/>
  <c r="I17" i="1"/>
  <c r="K34" i="1"/>
  <c r="P17" i="1"/>
  <c r="Q15" i="1" s="1"/>
  <c r="S15" i="1" s="1"/>
  <c r="R15" i="1"/>
  <c r="K3" i="1" s="1"/>
  <c r="R21" i="1"/>
  <c r="M3" i="1" s="1"/>
  <c r="J1" i="1"/>
  <c r="U6" i="1"/>
  <c r="U5" i="1"/>
  <c r="Q29" i="1"/>
  <c r="J35" i="1"/>
  <c r="R29" i="1"/>
  <c r="O4" i="1" s="1"/>
  <c r="K28" i="1"/>
  <c r="G3" i="1" s="1"/>
  <c r="I30" i="1"/>
  <c r="U3" i="1"/>
  <c r="F1" i="1"/>
  <c r="K16" i="1"/>
  <c r="C4" i="1" s="1"/>
  <c r="J34" i="1"/>
  <c r="K22" i="1"/>
  <c r="E4" i="1" s="1"/>
  <c r="K21" i="1"/>
  <c r="E3" i="1" s="1"/>
  <c r="P23" i="1"/>
  <c r="Q21" i="1" s="1"/>
  <c r="S21" i="1" s="1"/>
  <c r="Q16" i="1" l="1"/>
  <c r="S16" i="1" s="1"/>
  <c r="B12" i="1"/>
  <c r="L35" i="1"/>
  <c r="I4" i="1"/>
  <c r="Q22" i="1"/>
  <c r="S22" i="1" s="1"/>
  <c r="J28" i="1"/>
  <c r="L28" i="1" s="1"/>
  <c r="J16" i="1"/>
  <c r="L16" i="1" s="1"/>
  <c r="S29" i="1"/>
  <c r="L34" i="1"/>
  <c r="I3" i="1"/>
  <c r="J22" i="1"/>
  <c r="L22" i="1" s="1"/>
  <c r="J29" i="1"/>
  <c r="L29" i="1" s="1"/>
  <c r="L21" i="1"/>
  <c r="B3" i="1" l="1"/>
  <c r="N3" i="1"/>
  <c r="H3" i="1"/>
  <c r="D4" i="1"/>
  <c r="J4" i="1"/>
  <c r="B4" i="1"/>
  <c r="L3" i="1"/>
  <c r="D3" i="1"/>
  <c r="N4" i="1"/>
  <c r="L4" i="1"/>
  <c r="J3" i="1"/>
  <c r="F3" i="1"/>
  <c r="F4" i="1"/>
  <c r="H4" i="1"/>
  <c r="R3" i="1" l="1"/>
  <c r="R4" i="1"/>
  <c r="T3" i="1" l="1"/>
  <c r="T4" i="1" s="1"/>
  <c r="T5" i="1" s="1"/>
  <c r="T6" i="1" s="1"/>
  <c r="T7" i="1"/>
  <c r="T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Nestor Andres Tabares David</author>
  </authors>
  <commentList>
    <comment ref="W1" authorId="0" shapeId="0" xr:uid="{2F65E899-7B56-4C5B-926C-32A67D795A5B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orden de los productos según el analisis que hicimos va de menor a mayor</t>
        </r>
      </text>
    </comment>
    <comment ref="V2" authorId="0" shapeId="0" xr:uid="{E7CDC0A8-7013-489F-B6AB-09539C941870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fue el producto que mas contribuyo al costo de la empresa</t>
        </r>
      </text>
    </comment>
    <comment ref="R3" authorId="0" shapeId="0" xr:uid="{191CA7A5-AC6F-47AB-8BEB-7C9BD0246ED3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Esta fue la productividad de la empresa</t>
        </r>
      </text>
    </comment>
    <comment ref="R4" authorId="0" shapeId="0" xr:uid="{18FEFCDA-0881-4EE2-9513-555FFDB714CE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Esta fue la productividad de la empresa</t>
        </r>
      </text>
    </comment>
    <comment ref="X9" authorId="0" shapeId="0" xr:uid="{37E5A6CF-5E11-4DD9-B919-9D1D88C27865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Esta fue la productividad de la empresa</t>
        </r>
      </text>
    </comment>
    <comment ref="K16" authorId="0" shapeId="0" xr:uid="{1CD221AC-13B7-491F-B445-1E9DA3B026CE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 y tambien todos los Ppij que estan en rojo</t>
        </r>
      </text>
    </comment>
    <comment ref="R16" authorId="0" shapeId="0" xr:uid="{72EEE190-83AD-4F64-A19F-39FB7700CA0F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</t>
        </r>
      </text>
    </comment>
    <comment ref="K22" authorId="0" shapeId="0" xr:uid="{1F971BA6-B914-493D-AB22-27488FD04BC0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</t>
        </r>
      </text>
    </comment>
    <comment ref="R22" authorId="0" shapeId="0" xr:uid="{CCEC8E39-247D-4FE5-80EB-8C5AC3199F68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</t>
        </r>
      </text>
    </comment>
    <comment ref="K29" authorId="0" shapeId="0" xr:uid="{B9DADDB7-E4C0-46D9-B9CB-A3E7C59FCDB6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</t>
        </r>
      </text>
    </comment>
    <comment ref="R29" authorId="0" shapeId="0" xr:uid="{094BD69D-B534-4379-BDFE-ED8D46AF3A5D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</t>
        </r>
      </text>
    </comment>
    <comment ref="I32" authorId="0" shapeId="0" xr:uid="{D3002BA7-7951-498E-9EB8-B2AC762A6322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fue el producto que contribuye en mayor medidaal costo de la mano de obre y de materia prima</t>
        </r>
      </text>
    </comment>
    <comment ref="K35" authorId="0" shapeId="0" xr:uid="{9114DFB4-EF6B-46ED-9B29-8F3309BB4033}">
      <text>
        <r>
          <rPr>
            <b/>
            <sz val="9"/>
            <color indexed="81"/>
            <rFont val="Tahoma"/>
            <charset val="1"/>
          </rPr>
          <t>Nestor Andres Tabares David:</t>
        </r>
        <r>
          <rPr>
            <sz val="9"/>
            <color indexed="81"/>
            <rFont val="Tahoma"/>
            <charset val="1"/>
          </rPr>
          <t xml:space="preserve">
Este es el insumo prioritario para el analisis</t>
        </r>
      </text>
    </comment>
  </commentList>
</comments>
</file>

<file path=xl/sharedStrings.xml><?xml version="1.0" encoding="utf-8"?>
<sst xmlns="http://schemas.openxmlformats.org/spreadsheetml/2006/main" count="90" uniqueCount="24">
  <si>
    <t>Wi</t>
  </si>
  <si>
    <t>Tpi</t>
  </si>
  <si>
    <t>Wi*Tpi</t>
  </si>
  <si>
    <t>Wij</t>
  </si>
  <si>
    <t>Ppij</t>
  </si>
  <si>
    <t>H</t>
  </si>
  <si>
    <t>PET</t>
  </si>
  <si>
    <t>M</t>
  </si>
  <si>
    <t>PTE</t>
  </si>
  <si>
    <t>IE</t>
  </si>
  <si>
    <t>Descripción</t>
  </si>
  <si>
    <t>Costo Unitario de Materia Prima</t>
  </si>
  <si>
    <t>Costo Unitario de Mano de Obra</t>
  </si>
  <si>
    <t>Precio de venta Unitario</t>
  </si>
  <si>
    <t>Oit</t>
  </si>
  <si>
    <t>produccion</t>
  </si>
  <si>
    <t>ROCIADOR 1/2''  de 7321 ventas</t>
  </si>
  <si>
    <t>ESCUDO CROMADO 1/2" de 5910 ventas</t>
  </si>
  <si>
    <t>ROCIADOR 1/2'' de 3467 ventas</t>
  </si>
  <si>
    <t>Ii</t>
  </si>
  <si>
    <t>ROCIADOR 1/2'' de 3292 ventas</t>
  </si>
  <si>
    <t>TEE 1-1/2'' de 3031 ventas</t>
  </si>
  <si>
    <t>TEE 2-1/2'' de 2504 ventas</t>
  </si>
  <si>
    <t>ROCIADOR 1/2'' de 2275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</si>
</sst>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XDR&quot;* #,##0.00_-;\-&quot;XDR&quot;* #,##0.00_-;_-&quot;XDR&quot;* &quot;-&quot;??_-;_-@_-"/>
    <numFmt numFmtId="165" formatCode="_-&quot;$&quot;* #,##0_-;\-&quot;$&quot;* #,##0_-;_-&quot;$&quot;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165" fontId="0" fillId="3" borderId="1" xfId="1" applyNumberFormat="1" applyFont="1" applyFill="1" applyBorder="1"/>
    <xf numFmtId="165" fontId="0" fillId="3" borderId="2" xfId="1" applyNumberFormat="1" applyFont="1" applyFill="1" applyBorder="1"/>
    <xf numFmtId="165" fontId="0" fillId="4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166" fontId="0" fillId="0" borderId="1" xfId="2" applyNumberFormat="1" applyFont="1" applyBorder="1"/>
    <xf numFmtId="165" fontId="3" fillId="2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/>
    <xf numFmtId="166" fontId="0" fillId="0" borderId="1" xfId="2" applyNumberFormat="1" applyFont="1" applyBorder="1" applyAlignment="1"/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6" borderId="1" xfId="0" applyFill="1" applyBorder="1"/>
    <xf numFmtId="166" fontId="0" fillId="5" borderId="1" xfId="2" applyNumberFormat="1" applyFont="1" applyFill="1" applyBorder="1" applyAlignment="1"/>
    <xf numFmtId="0" fontId="0" fillId="7" borderId="1" xfId="0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ABC7-E92A-46D3-A6CB-8B305050D174}">
  <dimension ref="A1:X36"/>
  <sheetViews>
    <sheetView tabSelected="1" topLeftCell="C1" zoomScale="80" zoomScaleNormal="80" workbookViewId="0">
      <selection activeCell="R4" sqref="R4"/>
    </sheetView>
  </sheetViews>
  <sheetFormatPr baseColWidth="10" defaultColWidth="11.42578125" defaultRowHeight="15" x14ac:dyDescent="0.25"/>
  <cols>
    <col min="1" max="1" width="38.140625" customWidth="1"/>
    <col min="2" max="2" width="15.28515625" customWidth="1"/>
    <col min="3" max="3" width="23.140625" customWidth="1"/>
    <col min="4" max="4" width="18.28515625" customWidth="1"/>
    <col min="5" max="5" width="15.7109375" customWidth="1"/>
    <col min="8" max="8" width="16.28515625" customWidth="1"/>
    <col min="9" max="9" width="20.7109375" customWidth="1"/>
    <col min="10" max="10" width="20.28515625" bestFit="1" customWidth="1"/>
    <col min="16" max="16" width="13.5703125" customWidth="1"/>
    <col min="21" max="21" width="21.7109375" customWidth="1"/>
  </cols>
  <sheetData>
    <row r="1" spans="1:24" ht="24" customHeight="1" x14ac:dyDescent="0.25">
      <c r="B1" s="24" t="str">
        <f>$I$13</f>
        <v>ROCIADOR 1/2''  de 7321 ventas</v>
      </c>
      <c r="C1" s="24"/>
      <c r="D1" s="24" t="str">
        <f>$I$19</f>
        <v>ESCUDO CROMADO 1/2" de 5910 ventas</v>
      </c>
      <c r="E1" s="24"/>
      <c r="F1" s="24" t="str">
        <f>$I$26</f>
        <v>ROCIADOR 1/2'' de 3467 ventas</v>
      </c>
      <c r="G1" s="24"/>
      <c r="H1" s="24" t="str">
        <f>$I$32</f>
        <v>ROCIADOR 1/2'' de 3292 ventas</v>
      </c>
      <c r="I1" s="24"/>
      <c r="J1" s="24" t="str">
        <f>$P$13</f>
        <v>TEE 1-1/2'' de 3031 ventas</v>
      </c>
      <c r="K1" s="24"/>
      <c r="L1" s="24" t="str">
        <f>$P$19</f>
        <v>TEE 2-1/2'' de 2504 ventas</v>
      </c>
      <c r="M1" s="24"/>
      <c r="N1" s="24" t="str">
        <f>$P$26</f>
        <v>ROCIADOR 1/2'' de 2275 ventas</v>
      </c>
      <c r="O1" s="24"/>
      <c r="U1" s="8"/>
      <c r="V1" s="1" t="s">
        <v>0</v>
      </c>
      <c r="W1" s="1" t="s">
        <v>1</v>
      </c>
      <c r="X1" s="1" t="s">
        <v>2</v>
      </c>
    </row>
    <row r="2" spans="1:24" ht="22.5" customHeight="1" x14ac:dyDescent="0.25">
      <c r="B2" s="8" t="s">
        <v>3</v>
      </c>
      <c r="C2" s="8" t="s">
        <v>4</v>
      </c>
      <c r="D2" s="8" t="s">
        <v>3</v>
      </c>
      <c r="E2" s="8" t="s">
        <v>4</v>
      </c>
      <c r="F2" s="8" t="s">
        <v>3</v>
      </c>
      <c r="G2" s="8" t="s">
        <v>4</v>
      </c>
      <c r="H2" s="8" t="s">
        <v>3</v>
      </c>
      <c r="I2" s="8" t="s">
        <v>4</v>
      </c>
      <c r="J2" s="8" t="s">
        <v>3</v>
      </c>
      <c r="K2" s="8" t="s">
        <v>4</v>
      </c>
      <c r="L2" s="8" t="s">
        <v>3</v>
      </c>
      <c r="M2" s="8" t="s">
        <v>4</v>
      </c>
      <c r="N2" s="8" t="s">
        <v>3</v>
      </c>
      <c r="O2" s="8" t="s">
        <v>4</v>
      </c>
      <c r="T2">
        <v>1</v>
      </c>
      <c r="U2" s="1" t="str">
        <f>$I$32</f>
        <v>ROCIADOR 1/2'' de 3292 ventas</v>
      </c>
      <c r="V2" s="20">
        <f>$I$36/$B$12</f>
        <v>0.322988318980303</v>
      </c>
      <c r="W2" s="14">
        <f>$L$34</f>
        <v>1.8838137826399428</v>
      </c>
      <c r="X2" s="8">
        <f>$V$5*$W$5</f>
        <v>0.38666780149746083</v>
      </c>
    </row>
    <row r="3" spans="1:24" ht="27" customHeight="1" x14ac:dyDescent="0.25">
      <c r="A3" s="1" t="s">
        <v>5</v>
      </c>
      <c r="B3" s="11">
        <f>I15/$B$12</f>
        <v>4.9442514372374097E-2</v>
      </c>
      <c r="C3" s="8">
        <f>K15</f>
        <v>8.6890975482524784</v>
      </c>
      <c r="D3" s="11">
        <f>I21/$B$12</f>
        <v>5.7257371886630408E-3</v>
      </c>
      <c r="E3" s="8">
        <f>K21</f>
        <v>25.256756756756758</v>
      </c>
      <c r="F3" s="11">
        <f>I28/$B$12</f>
        <v>8.1424109480221718E-2</v>
      </c>
      <c r="G3" s="8">
        <f>K28</f>
        <v>8.2594235033259427</v>
      </c>
      <c r="H3" s="12">
        <f>I34/$B$12</f>
        <v>8.2842647972908509E-2</v>
      </c>
      <c r="I3" s="8">
        <f>K34</f>
        <v>7.3446450809464512</v>
      </c>
      <c r="J3" s="11">
        <f>P15/$B$12</f>
        <v>1.3721135965624945E-2</v>
      </c>
      <c r="K3" s="8">
        <f>R15</f>
        <v>23.7593984962406</v>
      </c>
      <c r="L3" s="11">
        <f>P21/$B$12</f>
        <v>1.6816129040577939E-2</v>
      </c>
      <c r="M3" s="8">
        <f>R21</f>
        <v>22.993865030674847</v>
      </c>
      <c r="N3" s="11">
        <f>P28/$B$12</f>
        <v>6.5252770663592318E-3</v>
      </c>
      <c r="O3" s="8">
        <f>R28</f>
        <v>59.383399209486164</v>
      </c>
      <c r="Q3" s="1" t="s">
        <v>6</v>
      </c>
      <c r="R3" s="21">
        <f>B3*C3+D3*E3+F3*G3+H3*I3+J3*K3+L3*M3+N3*O3</f>
        <v>2.955357304054699</v>
      </c>
      <c r="T3">
        <f t="shared" ref="T3:T8" si="0">T2+1</f>
        <v>2</v>
      </c>
      <c r="U3" s="1" t="str">
        <f>$I$26</f>
        <v>ROCIADOR 1/2'' de 3467 ventas</v>
      </c>
      <c r="V3" s="15">
        <f>$I$30/$B$12</f>
        <v>0.31740959396270019</v>
      </c>
      <c r="W3" s="8">
        <f>$L$28</f>
        <v>2.1187645753938913</v>
      </c>
      <c r="X3" s="8">
        <f>$V$4*$W$4</f>
        <v>0.42961083041243375</v>
      </c>
    </row>
    <row r="4" spans="1:24" ht="24.75" customHeight="1" x14ac:dyDescent="0.25">
      <c r="A4" s="1" t="s">
        <v>7</v>
      </c>
      <c r="B4" s="11">
        <f>I16/$B$12</f>
        <v>0.14331365433569843</v>
      </c>
      <c r="C4" s="8">
        <f>K16</f>
        <v>2.9976964330705829</v>
      </c>
      <c r="D4" s="11">
        <f>I22/$B$12</f>
        <v>1.6609796168914406E-2</v>
      </c>
      <c r="E4" s="8">
        <f>K22</f>
        <v>8.7065217391304355</v>
      </c>
      <c r="F4" s="11">
        <f>I29/$B$12</f>
        <v>0.23598548448247847</v>
      </c>
      <c r="G4" s="8">
        <f>K29</f>
        <v>2.8498202126845693</v>
      </c>
      <c r="H4" s="11">
        <f>I35/$B$12</f>
        <v>0.24014567100739448</v>
      </c>
      <c r="I4" s="8">
        <f>K35</f>
        <v>2.5336698528622059</v>
      </c>
      <c r="J4" s="11">
        <f>P16/$B$12</f>
        <v>3.9796452622103927E-2</v>
      </c>
      <c r="K4" s="8">
        <f>R16</f>
        <v>8.1918340894361634</v>
      </c>
      <c r="L4" s="11">
        <f>P22/$B$12</f>
        <v>4.8720349321551733E-2</v>
      </c>
      <c r="M4" s="8">
        <f>R22</f>
        <v>7.9364743250397032</v>
      </c>
      <c r="N4" s="11">
        <f>P29/$B$12</f>
        <v>1.8931040975129154E-2</v>
      </c>
      <c r="O4" s="8">
        <f>R29</f>
        <v>20.468664850136239</v>
      </c>
      <c r="Q4" s="1" t="s">
        <v>6</v>
      </c>
      <c r="R4" s="21">
        <f>B4*C4+D4*E4+F4*G4+H4*I4+J4*K4+L4*M4+N4*O4</f>
        <v>2.955357304054699</v>
      </c>
      <c r="T4">
        <f t="shared" si="0"/>
        <v>3</v>
      </c>
      <c r="U4" s="1" t="str">
        <f>$I$13</f>
        <v>ROCIADOR 1/2''  de 7321 ventas</v>
      </c>
      <c r="V4" s="15">
        <f>$I$17/$B$12</f>
        <v>0.19275616870807252</v>
      </c>
      <c r="W4" s="8">
        <f>$L$15</f>
        <v>2.2287786341254554</v>
      </c>
      <c r="X4" s="8">
        <f>$V$2*$W$2</f>
        <v>0.60844984692680104</v>
      </c>
    </row>
    <row r="5" spans="1:24" ht="24" customHeight="1" x14ac:dyDescent="0.25">
      <c r="T5">
        <f t="shared" si="0"/>
        <v>4</v>
      </c>
      <c r="U5" s="1" t="str">
        <f>$P$19</f>
        <v>TEE 2-1/2'' de 2504 ventas</v>
      </c>
      <c r="V5" s="15">
        <f>$P$23/$B$12</f>
        <v>6.5536478362129669E-2</v>
      </c>
      <c r="W5" s="8">
        <f>$S$21</f>
        <v>5.9000393545848091</v>
      </c>
      <c r="X5" s="8">
        <f>$V$7*$W$7</f>
        <v>0.14461355142717869</v>
      </c>
    </row>
    <row r="6" spans="1:24" ht="24" customHeight="1" x14ac:dyDescent="0.25">
      <c r="T6">
        <f t="shared" si="0"/>
        <v>5</v>
      </c>
      <c r="U6" s="1" t="str">
        <f>$P$13</f>
        <v>TEE 1-1/2'' de 3031 ventas</v>
      </c>
      <c r="V6" s="15">
        <f>$P$17/$B$12</f>
        <v>5.3517588587728877E-2</v>
      </c>
      <c r="W6" s="8">
        <f>$S$15</f>
        <v>6.0915662650602407</v>
      </c>
      <c r="X6" s="8">
        <f>$V$6*$W$6</f>
        <v>0.32600593722838217</v>
      </c>
    </row>
    <row r="7" spans="1:24" ht="22.5" customHeight="1" x14ac:dyDescent="0.25">
      <c r="T7">
        <f t="shared" si="0"/>
        <v>6</v>
      </c>
      <c r="U7" s="1" t="str">
        <f>$I$19</f>
        <v>ESCUDO CROMADO 1/2" de 5910 ventas</v>
      </c>
      <c r="V7" s="15">
        <f>$I$23/$B$12</f>
        <v>2.2335533357577448E-2</v>
      </c>
      <c r="W7" s="8">
        <f>$L$21</f>
        <v>6.4745958429561199</v>
      </c>
      <c r="X7" s="8">
        <f>$V$3*$W$3</f>
        <v>0.67251620357832786</v>
      </c>
    </row>
    <row r="8" spans="1:24" ht="24" customHeight="1" x14ac:dyDescent="0.25">
      <c r="T8">
        <f t="shared" si="0"/>
        <v>7</v>
      </c>
      <c r="U8" s="1" t="str">
        <f>$P$26</f>
        <v>ROCIADOR 1/2'' de 2275 ventas</v>
      </c>
      <c r="V8" s="15">
        <f>$P$30/$B$12</f>
        <v>2.5456318041488384E-2</v>
      </c>
      <c r="W8" s="8">
        <f>$S$28</f>
        <v>15.221884498480241</v>
      </c>
      <c r="X8" s="8">
        <f>$V$8*$W$8</f>
        <v>0.38749313298411492</v>
      </c>
    </row>
    <row r="9" spans="1:24" x14ac:dyDescent="0.25">
      <c r="U9" s="16" t="s">
        <v>8</v>
      </c>
      <c r="V9" s="17"/>
      <c r="W9" s="18"/>
      <c r="X9" s="21">
        <f>SUM(X2:X8)</f>
        <v>2.9553573040546994</v>
      </c>
    </row>
    <row r="11" spans="1:24" x14ac:dyDescent="0.25">
      <c r="J11" s="7"/>
    </row>
    <row r="12" spans="1:24" x14ac:dyDescent="0.25">
      <c r="A12" s="1" t="s">
        <v>9</v>
      </c>
      <c r="B12" s="9">
        <f>I17+I23+I30+I36+P17+P23+P30</f>
        <v>38772.299999999996</v>
      </c>
    </row>
    <row r="13" spans="1:24" ht="24" x14ac:dyDescent="0.25">
      <c r="I13" s="1" t="str">
        <f>A15</f>
        <v>ROCIADOR 1/2''  de 7321 ventas</v>
      </c>
      <c r="J13" s="1" t="s">
        <v>3</v>
      </c>
      <c r="K13" s="1" t="s">
        <v>4</v>
      </c>
      <c r="L13" s="1" t="s">
        <v>1</v>
      </c>
      <c r="P13" s="1" t="str">
        <f>A19</f>
        <v>TEE 1-1/2'' de 3031 ventas</v>
      </c>
      <c r="Q13" s="1" t="s">
        <v>3</v>
      </c>
      <c r="R13" s="1" t="s">
        <v>4</v>
      </c>
      <c r="S13" s="1" t="s">
        <v>1</v>
      </c>
    </row>
    <row r="14" spans="1:24" ht="30" x14ac:dyDescent="0.25">
      <c r="A14" s="1" t="s">
        <v>10</v>
      </c>
      <c r="B14" s="2" t="s">
        <v>11</v>
      </c>
      <c r="C14" s="2" t="s">
        <v>12</v>
      </c>
      <c r="D14" s="3" t="s">
        <v>13</v>
      </c>
      <c r="G14" s="1" t="s">
        <v>14</v>
      </c>
      <c r="H14" s="1" t="s">
        <v>15</v>
      </c>
      <c r="I14" s="5">
        <f>D15</f>
        <v>16657</v>
      </c>
      <c r="J14" s="8"/>
      <c r="K14" s="8"/>
      <c r="L14" s="8"/>
      <c r="N14" s="1" t="s">
        <v>14</v>
      </c>
      <c r="O14" s="1" t="s">
        <v>15</v>
      </c>
      <c r="P14" s="5">
        <f>D19</f>
        <v>12640</v>
      </c>
      <c r="Q14" s="8"/>
      <c r="R14" s="8"/>
      <c r="S14" s="8"/>
    </row>
    <row r="15" spans="1:24" ht="48" x14ac:dyDescent="0.25">
      <c r="A15" s="4" t="s">
        <v>16</v>
      </c>
      <c r="B15" s="5">
        <v>5556.5999999999995</v>
      </c>
      <c r="C15" s="5">
        <v>1917</v>
      </c>
      <c r="D15" s="6">
        <v>16657</v>
      </c>
      <c r="G15" s="1" t="s">
        <v>5</v>
      </c>
      <c r="H15" s="13" t="str">
        <f>$C$14</f>
        <v>Costo Unitario de Mano de Obra</v>
      </c>
      <c r="I15" s="5">
        <f>C15</f>
        <v>1917</v>
      </c>
      <c r="J15" s="10">
        <f>I15/$I$17</f>
        <v>0.25650289017341044</v>
      </c>
      <c r="K15" s="8">
        <f>$I$14/I15</f>
        <v>8.6890975482524784</v>
      </c>
      <c r="L15" s="8">
        <f>J15*K15</f>
        <v>2.2287786341254554</v>
      </c>
      <c r="N15" s="1" t="s">
        <v>5</v>
      </c>
      <c r="O15" s="13" t="str">
        <f>$C$14</f>
        <v>Costo Unitario de Mano de Obra</v>
      </c>
      <c r="P15" s="5">
        <f>C19</f>
        <v>532</v>
      </c>
      <c r="Q15" s="10">
        <f>P15/$P$17</f>
        <v>0.25638554216867471</v>
      </c>
      <c r="R15" s="8">
        <f>$P$14/P15</f>
        <v>23.7593984962406</v>
      </c>
      <c r="S15" s="8">
        <f>Q15*R15</f>
        <v>6.0915662650602407</v>
      </c>
    </row>
    <row r="16" spans="1:24" ht="48" x14ac:dyDescent="0.25">
      <c r="A16" s="4" t="s">
        <v>17</v>
      </c>
      <c r="B16" s="5">
        <v>644</v>
      </c>
      <c r="C16" s="5">
        <v>222</v>
      </c>
      <c r="D16" s="6">
        <v>5607</v>
      </c>
      <c r="G16" s="1" t="s">
        <v>7</v>
      </c>
      <c r="H16" s="13" t="str">
        <f>$B$14</f>
        <v>Costo Unitario de Materia Prima</v>
      </c>
      <c r="I16" s="5">
        <f>B15</f>
        <v>5556.5999999999995</v>
      </c>
      <c r="J16" s="10">
        <f>I16/$I$17</f>
        <v>0.74349710982658956</v>
      </c>
      <c r="K16" s="14">
        <f>$I$14/I16</f>
        <v>2.9976964330705829</v>
      </c>
      <c r="L16" s="8">
        <f>J16*K16</f>
        <v>2.228778634125455</v>
      </c>
      <c r="N16" s="1" t="s">
        <v>7</v>
      </c>
      <c r="O16" s="13" t="str">
        <f>$B$14</f>
        <v>Costo Unitario de Materia Prima</v>
      </c>
      <c r="P16" s="5">
        <f>B19</f>
        <v>1543</v>
      </c>
      <c r="Q16" s="10">
        <f>P16/$P$17</f>
        <v>0.74361445783132529</v>
      </c>
      <c r="R16" s="14">
        <f>$P$14/P16</f>
        <v>8.1918340894361634</v>
      </c>
      <c r="S16" s="8">
        <f>Q16*R16</f>
        <v>6.0915662650602407</v>
      </c>
    </row>
    <row r="17" spans="1:19" x14ac:dyDescent="0.25">
      <c r="A17" s="4" t="s">
        <v>18</v>
      </c>
      <c r="B17" s="5">
        <v>9149.6999999999989</v>
      </c>
      <c r="C17" s="5">
        <v>3157</v>
      </c>
      <c r="D17" s="6">
        <v>26075</v>
      </c>
      <c r="G17" s="22" t="s">
        <v>19</v>
      </c>
      <c r="H17" s="23"/>
      <c r="I17" s="9">
        <f>SUM(I15:I16)</f>
        <v>7473.5999999999995</v>
      </c>
      <c r="J17" s="8"/>
      <c r="K17" s="8"/>
      <c r="L17" s="8"/>
      <c r="N17" s="22" t="s">
        <v>19</v>
      </c>
      <c r="O17" s="23"/>
      <c r="P17" s="9">
        <f>SUM(P15:P16)</f>
        <v>2075</v>
      </c>
      <c r="Q17" s="8"/>
      <c r="R17" s="8"/>
      <c r="S17" s="8"/>
    </row>
    <row r="18" spans="1:19" ht="15.75" customHeight="1" x14ac:dyDescent="0.25">
      <c r="A18" s="4" t="s">
        <v>20</v>
      </c>
      <c r="B18" s="5">
        <v>9311</v>
      </c>
      <c r="C18" s="5">
        <v>3212</v>
      </c>
      <c r="D18" s="6">
        <v>23591</v>
      </c>
    </row>
    <row r="19" spans="1:19" ht="23.25" customHeight="1" x14ac:dyDescent="0.25">
      <c r="A19" s="4" t="s">
        <v>21</v>
      </c>
      <c r="B19" s="5">
        <v>1543</v>
      </c>
      <c r="C19" s="5">
        <v>532</v>
      </c>
      <c r="D19" s="6">
        <v>12640</v>
      </c>
      <c r="I19" s="1" t="str">
        <f>A16</f>
        <v>ESCUDO CROMADO 1/2" de 5910 ventas</v>
      </c>
      <c r="J19" s="1" t="s">
        <v>3</v>
      </c>
      <c r="K19" s="1" t="s">
        <v>4</v>
      </c>
      <c r="L19" s="1" t="s">
        <v>1</v>
      </c>
      <c r="P19" s="1" t="str">
        <f>A20</f>
        <v>TEE 2-1/2'' de 2504 ventas</v>
      </c>
      <c r="Q19" s="1" t="s">
        <v>3</v>
      </c>
      <c r="R19" s="1" t="s">
        <v>4</v>
      </c>
      <c r="S19" s="1" t="s">
        <v>1</v>
      </c>
    </row>
    <row r="20" spans="1:19" x14ac:dyDescent="0.25">
      <c r="A20" s="4" t="s">
        <v>22</v>
      </c>
      <c r="B20" s="5">
        <v>1889</v>
      </c>
      <c r="C20" s="5">
        <v>652</v>
      </c>
      <c r="D20" s="6">
        <v>14992</v>
      </c>
      <c r="G20" s="1" t="s">
        <v>14</v>
      </c>
      <c r="H20" s="1" t="s">
        <v>15</v>
      </c>
      <c r="I20" s="5">
        <f>D16</f>
        <v>5607</v>
      </c>
      <c r="J20" s="8"/>
      <c r="K20" s="8"/>
      <c r="L20" s="8"/>
      <c r="N20" s="1" t="s">
        <v>14</v>
      </c>
      <c r="O20" s="1" t="s">
        <v>15</v>
      </c>
      <c r="P20" s="5">
        <f>D20</f>
        <v>14992</v>
      </c>
      <c r="Q20" s="8"/>
      <c r="R20" s="8"/>
      <c r="S20" s="8"/>
    </row>
    <row r="21" spans="1:19" ht="48" x14ac:dyDescent="0.25">
      <c r="A21" s="4" t="s">
        <v>23</v>
      </c>
      <c r="B21" s="5">
        <v>734</v>
      </c>
      <c r="C21" s="5">
        <v>253</v>
      </c>
      <c r="D21" s="6">
        <v>15024</v>
      </c>
      <c r="G21" s="1" t="s">
        <v>5</v>
      </c>
      <c r="H21" s="13" t="str">
        <f>$C$14</f>
        <v>Costo Unitario de Mano de Obra</v>
      </c>
      <c r="I21" s="5">
        <f>C16</f>
        <v>222</v>
      </c>
      <c r="J21" s="10">
        <f>I21/$I$23</f>
        <v>0.25635103926096997</v>
      </c>
      <c r="K21" s="8">
        <f>$I$20/I21</f>
        <v>25.256756756756758</v>
      </c>
      <c r="L21" s="8">
        <f>J21*K21</f>
        <v>6.4745958429561199</v>
      </c>
      <c r="N21" s="1" t="s">
        <v>5</v>
      </c>
      <c r="O21" s="13" t="str">
        <f>$C$14</f>
        <v>Costo Unitario de Mano de Obra</v>
      </c>
      <c r="P21" s="5">
        <f>C20</f>
        <v>652</v>
      </c>
      <c r="Q21" s="10">
        <f>P21/$P$23</f>
        <v>0.25659189295552931</v>
      </c>
      <c r="R21" s="8">
        <f>$P$20/P21</f>
        <v>22.993865030674847</v>
      </c>
      <c r="S21" s="8">
        <f>Q21*R21</f>
        <v>5.9000393545848091</v>
      </c>
    </row>
    <row r="22" spans="1:19" ht="48" x14ac:dyDescent="0.25">
      <c r="G22" s="1" t="s">
        <v>7</v>
      </c>
      <c r="H22" s="13" t="str">
        <f>$B$14</f>
        <v>Costo Unitario de Materia Prima</v>
      </c>
      <c r="I22" s="5">
        <f>B16</f>
        <v>644</v>
      </c>
      <c r="J22" s="10">
        <f>I22/$I$23</f>
        <v>0.74364896073902997</v>
      </c>
      <c r="K22" s="14">
        <f>$I$20/I22</f>
        <v>8.7065217391304355</v>
      </c>
      <c r="L22" s="8">
        <f>J22*K22</f>
        <v>6.4745958429561199</v>
      </c>
      <c r="N22" s="1" t="s">
        <v>7</v>
      </c>
      <c r="O22" s="13" t="str">
        <f>$B$14</f>
        <v>Costo Unitario de Materia Prima</v>
      </c>
      <c r="P22" s="5">
        <f>B20</f>
        <v>1889</v>
      </c>
      <c r="Q22" s="10">
        <f>P22/$P$23</f>
        <v>0.74340810704447069</v>
      </c>
      <c r="R22" s="14">
        <f>$P$20/P22</f>
        <v>7.9364743250397032</v>
      </c>
      <c r="S22" s="8">
        <f>Q22*R22</f>
        <v>5.9000393545848091</v>
      </c>
    </row>
    <row r="23" spans="1:19" x14ac:dyDescent="0.25">
      <c r="G23" s="22" t="s">
        <v>19</v>
      </c>
      <c r="H23" s="23"/>
      <c r="I23" s="9">
        <f>SUM(I21:I22)</f>
        <v>866</v>
      </c>
      <c r="J23" s="8"/>
      <c r="K23" s="8"/>
      <c r="L23" s="8"/>
      <c r="N23" s="22" t="s">
        <v>19</v>
      </c>
      <c r="O23" s="23"/>
      <c r="P23" s="9">
        <f>SUM(P21:P22)</f>
        <v>2541</v>
      </c>
      <c r="Q23" s="8"/>
      <c r="R23" s="8"/>
      <c r="S23" s="8"/>
    </row>
    <row r="26" spans="1:19" ht="27.75" customHeight="1" x14ac:dyDescent="0.25">
      <c r="I26" s="1" t="str">
        <f>A17</f>
        <v>ROCIADOR 1/2'' de 3467 ventas</v>
      </c>
      <c r="J26" s="1" t="s">
        <v>3</v>
      </c>
      <c r="K26" s="1" t="s">
        <v>4</v>
      </c>
      <c r="L26" s="1" t="s">
        <v>1</v>
      </c>
      <c r="P26" s="1" t="str">
        <f>A21</f>
        <v>ROCIADOR 1/2'' de 2275 ventas</v>
      </c>
      <c r="Q26" s="1" t="s">
        <v>3</v>
      </c>
      <c r="R26" s="1" t="s">
        <v>4</v>
      </c>
      <c r="S26" s="1" t="s">
        <v>1</v>
      </c>
    </row>
    <row r="27" spans="1:19" x14ac:dyDescent="0.25">
      <c r="G27" s="1" t="s">
        <v>14</v>
      </c>
      <c r="H27" s="1" t="s">
        <v>15</v>
      </c>
      <c r="I27" s="5">
        <f>D17</f>
        <v>26075</v>
      </c>
      <c r="J27" s="8"/>
      <c r="K27" s="8"/>
      <c r="L27" s="8"/>
      <c r="N27" s="1" t="s">
        <v>14</v>
      </c>
      <c r="O27" s="1" t="s">
        <v>15</v>
      </c>
      <c r="P27" s="5">
        <f>D21</f>
        <v>15024</v>
      </c>
      <c r="Q27" s="8"/>
      <c r="R27" s="8"/>
      <c r="S27" s="8"/>
    </row>
    <row r="28" spans="1:19" ht="48" x14ac:dyDescent="0.25">
      <c r="G28" s="1" t="s">
        <v>5</v>
      </c>
      <c r="H28" s="13" t="str">
        <f>$C$14</f>
        <v>Costo Unitario de Mano de Obra</v>
      </c>
      <c r="I28" s="5">
        <f>C17</f>
        <v>3157</v>
      </c>
      <c r="J28" s="10">
        <f>I28/$I$30</f>
        <v>0.25652693248393155</v>
      </c>
      <c r="K28" s="8">
        <f>$I$27/I28</f>
        <v>8.2594235033259427</v>
      </c>
      <c r="L28" s="8">
        <f>J28*K28</f>
        <v>2.1187645753938913</v>
      </c>
      <c r="N28" s="1" t="s">
        <v>5</v>
      </c>
      <c r="O28" s="13" t="str">
        <f>$C$14</f>
        <v>Costo Unitario de Mano de Obra</v>
      </c>
      <c r="P28" s="5">
        <f>C21</f>
        <v>253</v>
      </c>
      <c r="Q28" s="10">
        <f>P28/$P$30</f>
        <v>0.25633232016210739</v>
      </c>
      <c r="R28" s="8">
        <f>$P$27/P28</f>
        <v>59.383399209486164</v>
      </c>
      <c r="S28" s="8">
        <f>Q28*R28</f>
        <v>15.221884498480241</v>
      </c>
    </row>
    <row r="29" spans="1:19" ht="48" x14ac:dyDescent="0.25">
      <c r="G29" s="1" t="s">
        <v>7</v>
      </c>
      <c r="H29" s="13" t="str">
        <f>$B$14</f>
        <v>Costo Unitario de Materia Prima</v>
      </c>
      <c r="I29" s="5">
        <f>B17</f>
        <v>9149.6999999999989</v>
      </c>
      <c r="J29" s="10">
        <f>I29/$I$30</f>
        <v>0.74347306751606845</v>
      </c>
      <c r="K29" s="14">
        <f>$I$27/I29</f>
        <v>2.8498202126845693</v>
      </c>
      <c r="L29" s="8">
        <f>J29*K29</f>
        <v>2.1187645753938913</v>
      </c>
      <c r="N29" s="1" t="s">
        <v>7</v>
      </c>
      <c r="O29" s="13" t="str">
        <f>$B$14</f>
        <v>Costo Unitario de Materia Prima</v>
      </c>
      <c r="P29" s="5">
        <f>B21</f>
        <v>734</v>
      </c>
      <c r="Q29" s="10">
        <f>P29/$P$30</f>
        <v>0.74366767983789261</v>
      </c>
      <c r="R29" s="14">
        <f>$P$27/P29</f>
        <v>20.468664850136239</v>
      </c>
      <c r="S29" s="8">
        <f>Q29*R29</f>
        <v>15.221884498480243</v>
      </c>
    </row>
    <row r="30" spans="1:19" x14ac:dyDescent="0.25">
      <c r="G30" s="22" t="s">
        <v>19</v>
      </c>
      <c r="H30" s="23"/>
      <c r="I30" s="9">
        <f>SUM(I28:I29)</f>
        <v>12306.699999999999</v>
      </c>
      <c r="J30" s="8"/>
      <c r="K30" s="8"/>
      <c r="L30" s="8"/>
      <c r="N30" s="22" t="s">
        <v>19</v>
      </c>
      <c r="O30" s="23"/>
      <c r="P30" s="9">
        <f>SUM(P28:P29)</f>
        <v>987</v>
      </c>
      <c r="Q30" s="8"/>
      <c r="R30" s="8"/>
      <c r="S30" s="8"/>
    </row>
    <row r="31" spans="1:19" ht="13.5" customHeight="1" x14ac:dyDescent="0.25"/>
    <row r="32" spans="1:19" ht="28.5" customHeight="1" x14ac:dyDescent="0.25">
      <c r="I32" s="1" t="str">
        <f>A18</f>
        <v>ROCIADOR 1/2'' de 3292 ventas</v>
      </c>
      <c r="J32" s="1" t="s">
        <v>3</v>
      </c>
      <c r="K32" s="1" t="s">
        <v>4</v>
      </c>
      <c r="L32" s="1" t="s">
        <v>1</v>
      </c>
    </row>
    <row r="33" spans="7:12" x14ac:dyDescent="0.25">
      <c r="G33" s="1" t="s">
        <v>14</v>
      </c>
      <c r="H33" s="1" t="s">
        <v>15</v>
      </c>
      <c r="I33" s="5">
        <f>D18</f>
        <v>23591</v>
      </c>
      <c r="J33" s="8"/>
      <c r="K33" s="8"/>
      <c r="L33" s="8"/>
    </row>
    <row r="34" spans="7:12" ht="24" x14ac:dyDescent="0.25">
      <c r="G34" s="1" t="s">
        <v>5</v>
      </c>
      <c r="H34" s="13" t="str">
        <f>$C$14</f>
        <v>Costo Unitario de Mano de Obra</v>
      </c>
      <c r="I34" s="5">
        <f>C18</f>
        <v>3212</v>
      </c>
      <c r="J34" s="10">
        <f>I34/$I$36</f>
        <v>0.25648806196598262</v>
      </c>
      <c r="K34" s="19">
        <f>$I$33/I34</f>
        <v>7.3446450809464512</v>
      </c>
      <c r="L34" s="8">
        <f>J34*K34</f>
        <v>1.8838137826399428</v>
      </c>
    </row>
    <row r="35" spans="7:12" ht="24" x14ac:dyDescent="0.25">
      <c r="G35" s="1" t="s">
        <v>7</v>
      </c>
      <c r="H35" s="13" t="str">
        <f>$B$14</f>
        <v>Costo Unitario de Materia Prima</v>
      </c>
      <c r="I35" s="5">
        <f>B18</f>
        <v>9311</v>
      </c>
      <c r="J35" s="10">
        <f>I35/$I$36</f>
        <v>0.74351193803401738</v>
      </c>
      <c r="K35" s="19">
        <f>$I$33/I35</f>
        <v>2.5336698528622059</v>
      </c>
      <c r="L35" s="8">
        <f>J35*K35</f>
        <v>1.8838137826399424</v>
      </c>
    </row>
    <row r="36" spans="7:12" x14ac:dyDescent="0.25">
      <c r="G36" s="22" t="s">
        <v>19</v>
      </c>
      <c r="H36" s="23"/>
      <c r="I36" s="9">
        <f>SUM(I34:I35)</f>
        <v>12523</v>
      </c>
      <c r="J36" s="8"/>
      <c r="K36" s="8"/>
      <c r="L36" s="8"/>
    </row>
  </sheetData>
  <autoFilter ref="U1:X1" xr:uid="{71DEABC7-E92A-46D3-A6CB-8B305050D174}">
    <sortState xmlns:xlrd2="http://schemas.microsoft.com/office/spreadsheetml/2017/richdata2" ref="U2:X9">
      <sortCondition ref="W1"/>
    </sortState>
  </autoFilter>
  <mergeCells count="14">
    <mergeCell ref="N1:O1"/>
    <mergeCell ref="F1:G1"/>
    <mergeCell ref="B1:C1"/>
    <mergeCell ref="D1:E1"/>
    <mergeCell ref="H1:I1"/>
    <mergeCell ref="J1:K1"/>
    <mergeCell ref="L1:M1"/>
    <mergeCell ref="G17:H17"/>
    <mergeCell ref="G23:H23"/>
    <mergeCell ref="G30:H30"/>
    <mergeCell ref="G36:H36"/>
    <mergeCell ref="N17:O17"/>
    <mergeCell ref="N23:O23"/>
    <mergeCell ref="N30:O30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47a4179-edde-4a8f-9856-6daf69a20396" xsi:nil="true"/>
    <TaxCatchAll xmlns="b1f45ad0-adb6-418c-833b-0dd70b2ddde3" xsi:nil="true"/>
    <lcf76f155ced4ddcb4097134ff3c332f xmlns="047a4179-edde-4a8f-9856-6daf69a2039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44E8D8F486AA4DA216AD91C80D8588" ma:contentTypeVersion="10" ma:contentTypeDescription="Create a new document." ma:contentTypeScope="" ma:versionID="9933af3d7e17ed0523d788be9d5e5e8a">
  <xsd:schema xmlns:xsd="http://www.w3.org/2001/XMLSchema" xmlns:xs="http://www.w3.org/2001/XMLSchema" xmlns:p="http://schemas.microsoft.com/office/2006/metadata/properties" xmlns:ns2="047a4179-edde-4a8f-9856-6daf69a20396" xmlns:ns3="b1f45ad0-adb6-418c-833b-0dd70b2ddde3" targetNamespace="http://schemas.microsoft.com/office/2006/metadata/properties" ma:root="true" ma:fieldsID="8560faf0bcc6334aaf409b6fa971f476" ns2:_="" ns3:_="">
    <xsd:import namespace="047a4179-edde-4a8f-9856-6daf69a20396"/>
    <xsd:import namespace="b1f45ad0-adb6-418c-833b-0dd70b2ddde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a4179-edde-4a8f-9856-6daf69a203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3c0cd0c-c90a-4e91-8fc7-b7b215ba5e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45ad0-adb6-418c-833b-0dd70b2ddde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05f5e2e-c039-4422-8569-18e417a89a30}" ma:internalName="TaxCatchAll" ma:showField="CatchAllData" ma:web="b1f45ad0-adb6-418c-833b-0dd70b2ddd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5CF5D2-723B-4D36-8A12-7E143A392F22}">
  <ds:schemaRefs>
    <ds:schemaRef ds:uri="http://schemas.microsoft.com/office/2006/metadata/properties"/>
    <ds:schemaRef ds:uri="http://schemas.microsoft.com/office/infopath/2007/PartnerControls"/>
    <ds:schemaRef ds:uri="047a4179-edde-4a8f-9856-6daf69a20396"/>
    <ds:schemaRef ds:uri="b1f45ad0-adb6-418c-833b-0dd70b2ddde3"/>
  </ds:schemaRefs>
</ds:datastoreItem>
</file>

<file path=customXml/itemProps2.xml><?xml version="1.0" encoding="utf-8"?>
<ds:datastoreItem xmlns:ds="http://schemas.openxmlformats.org/officeDocument/2006/customXml" ds:itemID="{89C32D0F-4728-4D56-B87F-4A18B4856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a4179-edde-4a8f-9856-6daf69a20396"/>
    <ds:schemaRef ds:uri="b1f45ad0-adb6-418c-833b-0dd70b2ddd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4B963-72DC-4323-B37A-905BDDF14C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Nestor Andres Tabares David</dc:creator>
  <cp:keywords/>
  <dc:description/>
  <cp:lastModifiedBy>SAUDITH DAVID BECERRA</cp:lastModifiedBy>
  <cp:revision/>
  <dcterms:created xsi:type="dcterms:W3CDTF">2023-02-09T00:54:32Z</dcterms:created>
  <dcterms:modified xsi:type="dcterms:W3CDTF">2024-12-31T17:12:40Z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0x0101009044E8D8F486AA4DA216AD91C80D8588</vt:lpwstr>
  </property>
  <property fmtid="{D5CDD505-2E9C-101B-9397-08002B2CF9AE}" pid="3" name="MediaServiceImageTags">
    <vt:lpwstr/>
  </property>
</Properties>
</file>