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U. Sabana\Semestre 5\Procesos Estocásticos\Corte 1\"/>
    </mc:Choice>
  </mc:AlternateContent>
  <xr:revisionPtr revIDLastSave="0" documentId="13_ncr:1_{5E9962B6-CC90-490B-812A-95D3017167F6}" xr6:coauthVersionLast="47" xr6:coauthVersionMax="47" xr10:uidLastSave="{00000000-0000-0000-0000-000000000000}"/>
  <bookViews>
    <workbookView xWindow="-120" yWindow="-120" windowWidth="20730" windowHeight="11040" firstSheet="1" activeTab="1" xr2:uid="{B2BA9C38-4768-4207-9233-9487C50734A6}"/>
  </bookViews>
  <sheets>
    <sheet name="Problema 1" sheetId="1" r:id="rId1"/>
    <sheet name="Problema 2" sheetId="3" r:id="rId2"/>
    <sheet name="Problema 3" sheetId="4" r:id="rId3"/>
    <sheet name="Problema 6" sheetId="5" r:id="rId4"/>
    <sheet name="Problema 7" sheetId="6" r:id="rId5"/>
    <sheet name="Problema 8" sheetId="7" r:id="rId6"/>
    <sheet name="Problema 9" sheetId="8" r:id="rId7"/>
    <sheet name="Problema 10" sheetId="9" r:id="rId8"/>
    <sheet name="Problema 11" sheetId="10" r:id="rId9"/>
  </sheets>
  <definedNames>
    <definedName name="Actual" localSheetId="1">'Problema 2'!$C$3:$C$17</definedName>
    <definedName name="Actual">'Problema 1'!$C$3:$C$17</definedName>
    <definedName name="Actual3">'Problema 3'!$C$3:$C$44</definedName>
    <definedName name="Anterior" localSheetId="1">'Problema 2'!$B$3:$B$17</definedName>
    <definedName name="Anterior">'Problema 1'!$B$3:$B$17</definedName>
    <definedName name="_xlnm.Print_Area" localSheetId="0">'Problema 1'!$A$1:$N$42</definedName>
    <definedName name="_xlnm.Print_Area" localSheetId="1">'Problema 2'!$A$1:$N$42</definedName>
    <definedName name="Periodo">'Problema 3'!$B$3:$B$44</definedName>
    <definedName name="Prob.ob" localSheetId="1">'Problema 2'!$H$12:$I$15</definedName>
    <definedName name="Prob.ob">'Problema 1'!$H$12:$I$15</definedName>
    <definedName name="proba.es" localSheetId="1">'Problema 2'!$N$12:$O$15</definedName>
    <definedName name="proba.es">'Problema 1'!$N$12:$O$15</definedName>
    <definedName name="Siguiente" localSheetId="1">'Problema 2'!$D$3:$D$17</definedName>
    <definedName name="Siguiente">'Problema 1'!$D$3:$D$17</definedName>
    <definedName name="Siguiente3">'Problema 3'!$D$3:$D$44</definedName>
    <definedName name="total.ob" localSheetId="1">'Problema 2'!$J$3:$J$6</definedName>
    <definedName name="total.ob">'Problema 1'!$J$3:$J$6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0" l="1"/>
  <c r="J14" i="10"/>
  <c r="J13" i="10"/>
  <c r="J12" i="10"/>
  <c r="C7" i="10"/>
  <c r="E7" i="10"/>
  <c r="D7" i="10"/>
  <c r="H12" i="10" s="1"/>
  <c r="C6" i="10"/>
  <c r="I13" i="10" s="1"/>
  <c r="D6" i="10"/>
  <c r="F7" i="10"/>
  <c r="E6" i="10"/>
  <c r="D5" i="10"/>
  <c r="C5" i="10" s="1"/>
  <c r="I12" i="10" s="1"/>
  <c r="D20" i="9"/>
  <c r="C14" i="9"/>
  <c r="E20" i="7" a="1"/>
  <c r="E20" i="7" s="1"/>
  <c r="E12" i="8" a="1"/>
  <c r="F12" i="8" s="1"/>
  <c r="C12" i="8" a="1"/>
  <c r="D12" i="8" s="1"/>
  <c r="E11" i="8" a="1"/>
  <c r="F11" i="8" s="1"/>
  <c r="C11" i="8" a="1"/>
  <c r="D11" i="8" s="1"/>
  <c r="E10" i="8" a="1"/>
  <c r="E10" i="8" s="1"/>
  <c r="C10" i="8" a="1"/>
  <c r="C10" i="8" s="1"/>
  <c r="E9" i="8" a="1"/>
  <c r="F9" i="8" s="1"/>
  <c r="E9" i="8"/>
  <c r="C9" i="8" a="1"/>
  <c r="D9" i="8" s="1"/>
  <c r="J3" i="8" a="1"/>
  <c r="K3" i="8" s="1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H22" i="7"/>
  <c r="I22" i="7"/>
  <c r="G22" i="7"/>
  <c r="J22" i="7" s="1"/>
  <c r="C20" i="7"/>
  <c r="C18" i="7"/>
  <c r="C13" i="7"/>
  <c r="C9" i="6"/>
  <c r="H11" i="6"/>
  <c r="G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G12" i="6"/>
  <c r="G13" i="6"/>
  <c r="G14" i="6"/>
  <c r="J14" i="6" s="1"/>
  <c r="G15" i="6"/>
  <c r="G16" i="6"/>
  <c r="G17" i="6"/>
  <c r="G18" i="6"/>
  <c r="J18" i="6" s="1"/>
  <c r="G19" i="6"/>
  <c r="J19" i="6" s="1"/>
  <c r="H3" i="5"/>
  <c r="I3" i="5"/>
  <c r="H4" i="5"/>
  <c r="I4" i="5"/>
  <c r="H5" i="5"/>
  <c r="I5" i="5"/>
  <c r="G4" i="5"/>
  <c r="G5" i="5"/>
  <c r="G3" i="5"/>
  <c r="C14" i="5" s="1"/>
  <c r="M19" i="4"/>
  <c r="M18" i="4"/>
  <c r="M17" i="4"/>
  <c r="M16" i="4"/>
  <c r="M20" i="4" s="1"/>
  <c r="H17" i="4"/>
  <c r="H20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3" i="4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N5" i="3" s="1"/>
  <c r="M19" i="3"/>
  <c r="M22" i="3" s="1"/>
  <c r="T16" i="3"/>
  <c r="T19" i="3" s="1"/>
  <c r="H26" i="3"/>
  <c r="T16" i="1"/>
  <c r="T19" i="1" s="1"/>
  <c r="M19" i="1"/>
  <c r="M22" i="1" s="1"/>
  <c r="C7" i="1"/>
  <c r="C4" i="1"/>
  <c r="D3" i="1" s="1"/>
  <c r="C5" i="1"/>
  <c r="D4" i="1" s="1"/>
  <c r="C6" i="1"/>
  <c r="D5" i="1" s="1"/>
  <c r="D6" i="1"/>
  <c r="C8" i="1"/>
  <c r="D7" i="1" s="1"/>
  <c r="C9" i="1"/>
  <c r="C10" i="1"/>
  <c r="D9" i="1" s="1"/>
  <c r="C11" i="1"/>
  <c r="D10" i="1" s="1"/>
  <c r="C12" i="1"/>
  <c r="D11" i="1" s="1"/>
  <c r="C13" i="1"/>
  <c r="D12" i="1" s="1"/>
  <c r="C14" i="1"/>
  <c r="D13" i="1" s="1"/>
  <c r="C15" i="1"/>
  <c r="D14" i="1" s="1"/>
  <c r="C16" i="1"/>
  <c r="D15" i="1" s="1"/>
  <c r="C17" i="1"/>
  <c r="D16" i="1" s="1"/>
  <c r="C18" i="1"/>
  <c r="D17" i="1" s="1"/>
  <c r="C3" i="1"/>
  <c r="G26" i="1" l="1"/>
  <c r="H26" i="1"/>
  <c r="O4" i="1"/>
  <c r="O6" i="1"/>
  <c r="N4" i="1"/>
  <c r="P4" i="1" s="1"/>
  <c r="N6" i="1"/>
  <c r="I6" i="1"/>
  <c r="H6" i="1"/>
  <c r="D8" i="1"/>
  <c r="H25" i="1"/>
  <c r="G25" i="1"/>
  <c r="I4" i="1"/>
  <c r="I3" i="1"/>
  <c r="T3" i="1" s="1"/>
  <c r="H4" i="1"/>
  <c r="J4" i="1" s="1"/>
  <c r="H3" i="1"/>
  <c r="N5" i="4"/>
  <c r="O5" i="4"/>
  <c r="O3" i="4"/>
  <c r="N3" i="4"/>
  <c r="I3" i="4"/>
  <c r="H3" i="4"/>
  <c r="H6" i="4"/>
  <c r="I6" i="4"/>
  <c r="H5" i="4"/>
  <c r="I5" i="4"/>
  <c r="N4" i="4"/>
  <c r="O4" i="4"/>
  <c r="N6" i="4"/>
  <c r="O6" i="4"/>
  <c r="H4" i="4"/>
  <c r="I4" i="4"/>
  <c r="J4" i="4" s="1"/>
  <c r="J16" i="6"/>
  <c r="J29" i="7"/>
  <c r="J28" i="7"/>
  <c r="J27" i="7"/>
  <c r="J26" i="7"/>
  <c r="J25" i="7"/>
  <c r="J24" i="7"/>
  <c r="J23" i="7"/>
  <c r="J30" i="7" s="1"/>
  <c r="J16" i="10"/>
  <c r="J15" i="10"/>
  <c r="I15" i="10"/>
  <c r="H15" i="10"/>
  <c r="K15" i="10" s="1"/>
  <c r="H14" i="10"/>
  <c r="K12" i="10"/>
  <c r="C22" i="10"/>
  <c r="H13" i="10"/>
  <c r="K13" i="10" s="1"/>
  <c r="H16" i="10"/>
  <c r="K16" i="10" s="1"/>
  <c r="I14" i="10"/>
  <c r="F20" i="7"/>
  <c r="G20" i="7" s="1"/>
  <c r="E12" i="8"/>
  <c r="C12" i="8"/>
  <c r="G12" i="8" s="1"/>
  <c r="E11" i="8"/>
  <c r="C11" i="8"/>
  <c r="G11" i="8" s="1"/>
  <c r="F10" i="8"/>
  <c r="D10" i="8"/>
  <c r="G10" i="8" s="1"/>
  <c r="C9" i="8"/>
  <c r="G9" i="8" s="1"/>
  <c r="J3" i="8"/>
  <c r="J17" i="6"/>
  <c r="J13" i="6"/>
  <c r="J12" i="6"/>
  <c r="J15" i="6"/>
  <c r="J11" i="6"/>
  <c r="J3" i="4"/>
  <c r="P6" i="4"/>
  <c r="J6" i="4"/>
  <c r="P3" i="4"/>
  <c r="J6" i="1"/>
  <c r="O3" i="3"/>
  <c r="H3" i="3"/>
  <c r="I3" i="3"/>
  <c r="O5" i="3"/>
  <c r="P5" i="3" s="1"/>
  <c r="G25" i="3"/>
  <c r="N3" i="3"/>
  <c r="H25" i="3"/>
  <c r="H5" i="3"/>
  <c r="I5" i="3"/>
  <c r="H4" i="3"/>
  <c r="G26" i="3"/>
  <c r="I26" i="3" s="1"/>
  <c r="I4" i="3"/>
  <c r="I25" i="1"/>
  <c r="J3" i="1"/>
  <c r="S3" i="1"/>
  <c r="U3" i="1" s="1"/>
  <c r="P6" i="1"/>
  <c r="K14" i="10" l="1"/>
  <c r="K17" i="10" s="1"/>
  <c r="P4" i="4"/>
  <c r="J5" i="4"/>
  <c r="P5" i="4"/>
  <c r="O3" i="1"/>
  <c r="Y3" i="1" s="1"/>
  <c r="O5" i="1"/>
  <c r="Y4" i="1" s="1"/>
  <c r="N5" i="1"/>
  <c r="N3" i="1"/>
  <c r="I5" i="1"/>
  <c r="T4" i="1" s="1"/>
  <c r="H5" i="1"/>
  <c r="I26" i="1"/>
  <c r="T3" i="3"/>
  <c r="J4" i="3"/>
  <c r="S3" i="3"/>
  <c r="J3" i="3"/>
  <c r="I25" i="3"/>
  <c r="G30" i="3" a="1"/>
  <c r="P3" i="3"/>
  <c r="J5" i="3"/>
  <c r="N6" i="3"/>
  <c r="H6" i="3"/>
  <c r="O4" i="3"/>
  <c r="Y3" i="3" s="1"/>
  <c r="N4" i="3"/>
  <c r="O6" i="3"/>
  <c r="Y4" i="3" s="1"/>
  <c r="I6" i="3"/>
  <c r="T4" i="3" s="1"/>
  <c r="S4" i="1" l="1"/>
  <c r="U4" i="1" s="1"/>
  <c r="J5" i="1"/>
  <c r="H12" i="1" s="1" a="1"/>
  <c r="H12" i="1" s="1"/>
  <c r="X3" i="1"/>
  <c r="Z3" i="1" s="1"/>
  <c r="P3" i="1"/>
  <c r="X4" i="1"/>
  <c r="Z4" i="1" s="1"/>
  <c r="P5" i="1"/>
  <c r="J6" i="3"/>
  <c r="H12" i="3" s="1" a="1"/>
  <c r="H12" i="3"/>
  <c r="J13" i="3" s="1"/>
  <c r="S4" i="3"/>
  <c r="U4" i="3" s="1"/>
  <c r="G31" i="3"/>
  <c r="H31" i="3"/>
  <c r="H30" i="3"/>
  <c r="G30" i="3"/>
  <c r="I30" i="3" s="1"/>
  <c r="P6" i="3"/>
  <c r="X4" i="3"/>
  <c r="Z4" i="3" s="1"/>
  <c r="J13" i="1"/>
  <c r="U3" i="3"/>
  <c r="S11" i="3" s="1" a="1"/>
  <c r="J14" i="1"/>
  <c r="P4" i="3"/>
  <c r="N12" i="3" s="1" a="1"/>
  <c r="X3" i="3"/>
  <c r="J12" i="1"/>
  <c r="N12" i="1" l="1" a="1"/>
  <c r="P15" i="1"/>
  <c r="J15" i="3"/>
  <c r="S12" i="3"/>
  <c r="T11" i="3"/>
  <c r="S11" i="3"/>
  <c r="T12" i="3"/>
  <c r="P13" i="3" s="1"/>
  <c r="P15" i="3" s="1"/>
  <c r="N12" i="3"/>
  <c r="I31" i="3"/>
  <c r="J12" i="3"/>
  <c r="Z3" i="3"/>
  <c r="X11" i="3" a="1"/>
  <c r="J14" i="3"/>
  <c r="M18" i="3" l="1" a="1"/>
  <c r="P13" i="1"/>
  <c r="P14" i="1"/>
  <c r="N12" i="1"/>
  <c r="M18" i="3"/>
  <c r="M25" i="3" s="1"/>
  <c r="Y12" i="3"/>
  <c r="Y11" i="3"/>
  <c r="X11" i="3"/>
  <c r="Z11" i="3" s="1"/>
  <c r="X12" i="3"/>
  <c r="P14" i="3"/>
  <c r="U11" i="3"/>
  <c r="T15" i="3" a="1"/>
  <c r="P12" i="3"/>
  <c r="U12" i="3"/>
  <c r="M18" i="1" l="1" a="1"/>
  <c r="M18" i="1" s="1"/>
  <c r="M25" i="1" s="1"/>
  <c r="P12" i="1"/>
  <c r="J15" i="1" s="1"/>
  <c r="T15" i="3"/>
  <c r="T22" i="3" s="1"/>
  <c r="Z12" i="3"/>
  <c r="J20" i="6"/>
  <c r="H3" i="10"/>
  <c r="G18" i="8" a="1"/>
  <c r="G20" i="8"/>
  <c r="F18" i="8" a="1"/>
  <c r="F20" i="8"/>
  <c r="H20" i="8"/>
  <c r="N10" i="4" a="1"/>
  <c r="H10" i="4" a="1"/>
  <c r="G30" i="1" a="1"/>
  <c r="H30" i="1"/>
  <c r="G30" i="1"/>
  <c r="I30" i="1"/>
  <c r="X11" i="1" a="1"/>
  <c r="S11" i="1" a="1"/>
  <c r="G19" i="8"/>
  <c r="F19" i="8"/>
  <c r="H19" i="8"/>
  <c r="G18" i="8"/>
  <c r="F18" i="8"/>
  <c r="H18" i="8"/>
  <c r="G21" i="8"/>
  <c r="F21" i="8"/>
  <c r="H21" i="8"/>
  <c r="H22" i="8"/>
  <c r="H10" i="4"/>
  <c r="O11" i="4"/>
  <c r="O13" i="4"/>
  <c r="O12" i="4"/>
  <c r="N11" i="4"/>
  <c r="P11" i="4"/>
  <c r="N12" i="4"/>
  <c r="I13" i="4"/>
  <c r="I12" i="4"/>
  <c r="H12" i="4"/>
  <c r="I11" i="4"/>
  <c r="I10" i="4"/>
  <c r="H11" i="4"/>
  <c r="O10" i="4"/>
  <c r="H31" i="1"/>
  <c r="G31" i="1"/>
  <c r="I31" i="1"/>
  <c r="X11" i="1"/>
  <c r="T11" i="1"/>
  <c r="N13" i="4"/>
  <c r="P13" i="4"/>
  <c r="J11" i="4"/>
  <c r="P12" i="4"/>
  <c r="J10" i="4"/>
  <c r="H13" i="4"/>
  <c r="J13" i="4"/>
  <c r="J12" i="4"/>
  <c r="N10" i="4"/>
  <c r="P10" i="4"/>
  <c r="S12" i="1"/>
  <c r="T12" i="1"/>
  <c r="U12" i="1"/>
  <c r="Y12" i="1"/>
  <c r="X12" i="1"/>
  <c r="Z12" i="1"/>
  <c r="S11" i="1"/>
  <c r="U11" i="1"/>
  <c r="Y11" i="1"/>
  <c r="Z11" i="1"/>
  <c r="T15" i="1" a="1"/>
  <c r="T15" i="1"/>
  <c r="T22" i="1"/>
  <c r="H16" i="4" a="1"/>
  <c r="H16" i="4"/>
  <c r="H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<sst xmlns="http://schemas.openxmlformats.org/spreadsheetml/2006/main" count="529" uniqueCount="89">
  <si>
    <t>T</t>
  </si>
  <si>
    <t>xt</t>
  </si>
  <si>
    <t>xt+1</t>
  </si>
  <si>
    <t>xt+2</t>
  </si>
  <si>
    <t>Frecuencias observadas</t>
  </si>
  <si>
    <t>siguiente</t>
  </si>
  <si>
    <t>Total de observaciones</t>
  </si>
  <si>
    <t>Frecuencias esperadas</t>
  </si>
  <si>
    <t>Estado</t>
  </si>
  <si>
    <t>Anterior</t>
  </si>
  <si>
    <t>Actual</t>
  </si>
  <si>
    <t>Siguiente</t>
  </si>
  <si>
    <t>A</t>
  </si>
  <si>
    <t>B</t>
  </si>
  <si>
    <t>Frcuencias Observadas</t>
  </si>
  <si>
    <t>Total</t>
  </si>
  <si>
    <t>Frcuencias Esperadas</t>
  </si>
  <si>
    <t>Cat1</t>
  </si>
  <si>
    <t>Cat2</t>
  </si>
  <si>
    <t>Probabilidad observadas</t>
  </si>
  <si>
    <t>Probabilidad esperadas</t>
  </si>
  <si>
    <t>Probabilidad Observadas</t>
  </si>
  <si>
    <t>Probabilidad Esperadas</t>
  </si>
  <si>
    <t>Estadistico de prueba</t>
  </si>
  <si>
    <r>
      <rPr>
        <sz val="11"/>
        <color theme="1"/>
        <rFont val="Symbol"/>
        <family val="1"/>
        <charset val="2"/>
      </rPr>
      <t>c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</si>
  <si>
    <t>df</t>
  </si>
  <si>
    <t>α</t>
  </si>
  <si>
    <r>
      <rPr>
        <sz val="11"/>
        <color theme="1"/>
        <rFont val="Symbol"/>
        <family val="1"/>
        <charset val="2"/>
      </rPr>
      <t>c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α,df</t>
    </r>
  </si>
  <si>
    <t>Ho</t>
  </si>
  <si>
    <t>Frecuencias Observadas Markoviana</t>
  </si>
  <si>
    <t>Probabilidad Observadas Markoviana</t>
  </si>
  <si>
    <t>P</t>
  </si>
  <si>
    <t>C</t>
  </si>
  <si>
    <t>Día</t>
  </si>
  <si>
    <r>
      <t>X</t>
    </r>
    <r>
      <rPr>
        <vertAlign val="subscript"/>
        <sz val="11"/>
        <color theme="1"/>
        <rFont val="Calibri"/>
        <family val="2"/>
        <scheme val="minor"/>
      </rPr>
      <t>t</t>
    </r>
  </si>
  <si>
    <r>
      <t>X</t>
    </r>
    <r>
      <rPr>
        <vertAlign val="subscript"/>
        <sz val="11"/>
        <color theme="1"/>
        <rFont val="Calibri"/>
        <family val="2"/>
        <scheme val="minor"/>
      </rPr>
      <t>t+1</t>
    </r>
  </si>
  <si>
    <t>Frec Observada</t>
  </si>
  <si>
    <t>Frecuencia Esperada</t>
  </si>
  <si>
    <t>Periodo</t>
  </si>
  <si>
    <t>Actual3</t>
  </si>
  <si>
    <t>Siguiente3</t>
  </si>
  <si>
    <t>H</t>
  </si>
  <si>
    <t>Probabilidad Observada</t>
  </si>
  <si>
    <t>Probabilidad Esperada</t>
  </si>
  <si>
    <t>Estadistico</t>
  </si>
  <si>
    <t>1-2</t>
  </si>
  <si>
    <t>Tabla de probabilidades</t>
  </si>
  <si>
    <t>matriz de transición</t>
  </si>
  <si>
    <t>Rally burger</t>
  </si>
  <si>
    <t>Burger Barn</t>
  </si>
  <si>
    <t>Caesar's</t>
  </si>
  <si>
    <t>Restaurante seleccionado en la visita n</t>
  </si>
  <si>
    <t>Ω</t>
  </si>
  <si>
    <t>{R, B, C}</t>
  </si>
  <si>
    <r>
      <t>P(X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B|X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R)</t>
    </r>
  </si>
  <si>
    <t>S</t>
  </si>
  <si>
    <t>N</t>
  </si>
  <si>
    <t>L</t>
  </si>
  <si>
    <t>Xt</t>
  </si>
  <si>
    <t>Clima en el día n</t>
  </si>
  <si>
    <r>
      <t>P(X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S |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L)</t>
    </r>
  </si>
  <si>
    <t>O</t>
  </si>
  <si>
    <t>X</t>
  </si>
  <si>
    <t>tipo de gaseosa en la compra n</t>
  </si>
  <si>
    <t>{C, P, O}</t>
  </si>
  <si>
    <t>RTA//:</t>
  </si>
  <si>
    <r>
      <t>P(X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C|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P) = </t>
    </r>
  </si>
  <si>
    <t>P()</t>
  </si>
  <si>
    <t>10S</t>
  </si>
  <si>
    <t>10C</t>
  </si>
  <si>
    <t>60S</t>
  </si>
  <si>
    <t>60C</t>
  </si>
  <si>
    <t>camas vendidas en el día n</t>
  </si>
  <si>
    <t>{0,1,2}</t>
  </si>
  <si>
    <t>Yn</t>
  </si>
  <si>
    <r>
      <t>(X</t>
    </r>
    <r>
      <rPr>
        <vertAlign val="subscript"/>
        <sz val="11"/>
        <color theme="1"/>
        <rFont val="Calibri"/>
        <family val="2"/>
        <scheme val="minor"/>
      </rPr>
      <t>n+1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</si>
  <si>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Y(0,0)</t>
  </si>
  <si>
    <t>Y(0,1)</t>
  </si>
  <si>
    <t>Y(0,2)</t>
  </si>
  <si>
    <t>Y(1,0)</t>
  </si>
  <si>
    <t>Y(1,1)</t>
  </si>
  <si>
    <t>Y(1,2)</t>
  </si>
  <si>
    <t>Y(2,0)</t>
  </si>
  <si>
    <t>Y(2,1)</t>
  </si>
  <si>
    <t>Y(2,2)</t>
  </si>
  <si>
    <t>Si un vendedor vendió el domingo y el lunes una cama cada día, determine la probabilidad de que el miércoles y el jueves ese vendedor venda también una cama cada uno de esos dos días. 4) Si un vendedor vendió el domingo y el lunes una cama cada día, determine la probabilidad</t>
  </si>
  <si>
    <t>P(Y3=(0,0)|Yo=(1,1))</t>
  </si>
  <si>
    <t xml:space="preserve"> </t>
  </si>
  <si>
    <t>Si la demanda se mantiene estable en una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</si>
</sst>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/>
    </xf>
    <xf numFmtId="2" fontId="0" fillId="0" borderId="0" xfId="0" applyNumberFormat="1"/>
    <xf numFmtId="0" fontId="9" fillId="0" borderId="0" xfId="0" applyFont="1"/>
    <xf numFmtId="0" fontId="10" fillId="0" borderId="0" xfId="0" applyFont="1"/>
    <xf numFmtId="2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10</xdr:row>
      <xdr:rowOff>47626</xdr:rowOff>
    </xdr:from>
    <xdr:to>
      <xdr:col>9</xdr:col>
      <xdr:colOff>247650</xdr:colOff>
      <xdr:row>12</xdr:row>
      <xdr:rowOff>80681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26E585-1A88-A5E8-65BC-C890A561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1" y="1990726"/>
          <a:ext cx="6505574" cy="414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180975</xdr:rowOff>
    </xdr:from>
    <xdr:to>
      <xdr:col>6</xdr:col>
      <xdr:colOff>676276</xdr:colOff>
      <xdr:row>7</xdr:row>
      <xdr:rowOff>128868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966176-139C-FBAC-5362-20F061A0C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323975"/>
          <a:ext cx="4705350" cy="1383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9</xdr:col>
      <xdr:colOff>288731</xdr:colOff>
      <xdr:row>12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A4E0A5-0A5B-743C-2CF3-2E6316699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0"/>
          <a:ext cx="6384731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9</xdr:col>
      <xdr:colOff>304800</xdr:colOff>
      <xdr:row>16</xdr:row>
      <xdr:rowOff>54519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C296E-5387-C6C3-3835-90E35126F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667000"/>
          <a:ext cx="6400800" cy="435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9</xdr:col>
      <xdr:colOff>304800</xdr:colOff>
      <xdr:row>16</xdr:row>
      <xdr:rowOff>79204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BA87AB-8D58-C411-772B-4C06BF111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476500"/>
          <a:ext cx="6400800" cy="6507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8</xdr:col>
      <xdr:colOff>277008</xdr:colOff>
      <xdr:row>23</xdr:row>
      <xdr:rowOff>19106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EEC404-BB34-78EB-89E9-CCC259E05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314825"/>
          <a:ext cx="5611008" cy="4001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7</xdr:row>
      <xdr:rowOff>152400</xdr:rowOff>
    </xdr:from>
    <xdr:to>
      <xdr:col>15</xdr:col>
      <xdr:colOff>209133</xdr:colOff>
      <xdr:row>9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C9C38E-4BB1-3AD7-727C-571DAE67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485900"/>
          <a:ext cx="6267033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FF16-87FE-4C59-A92A-59FCAD8185F0}">
  <dimension ref="A1:Z31"/>
  <sheetViews>
    <sheetView topLeftCell="N1" zoomScaleNormal="100" workbookViewId="0">
      <selection activeCell="S3" sqref="S3"/>
    </sheetView>
  </sheetViews>
  <sheetFormatPr defaultColWidth="11.42578125" defaultRowHeight="15"/>
  <cols>
    <col min="1" max="5" width="11.42578125" style="3"/>
    <col min="6" max="6" width="11.85546875" style="3" bestFit="1" customWidth="1"/>
    <col min="7" max="7" width="22.140625" style="3" customWidth="1"/>
    <col min="8" max="8" width="20.28515625" style="3" bestFit="1" customWidth="1"/>
    <col min="9" max="10" width="11.42578125" style="3"/>
    <col min="11" max="11" width="20" style="3" bestFit="1" customWidth="1"/>
    <col min="12" max="12" width="11.42578125" style="3"/>
    <col min="13" max="13" width="16.140625" style="3" bestFit="1" customWidth="1"/>
    <col min="14" max="17" width="11.42578125" style="3"/>
    <col min="18" max="18" width="23.28515625" style="3" bestFit="1" customWidth="1"/>
    <col min="19" max="19" width="11.42578125" style="3"/>
    <col min="20" max="20" width="16.140625" style="3" bestFit="1" customWidth="1"/>
    <col min="21" max="22" width="11.42578125" style="3"/>
    <col min="23" max="23" width="21.28515625" style="3" bestFit="1" customWidth="1"/>
    <col min="24" max="16384" width="11.42578125" style="3"/>
  </cols>
  <sheetData>
    <row r="1" spans="1:26">
      <c r="A1" s="14" t="s">
        <v>0</v>
      </c>
      <c r="B1" s="14" t="s">
        <v>1</v>
      </c>
      <c r="C1" s="14" t="s">
        <v>2</v>
      </c>
      <c r="D1" s="14" t="s">
        <v>3</v>
      </c>
      <c r="F1" s="40" t="s">
        <v>4</v>
      </c>
      <c r="G1" s="41"/>
      <c r="H1" s="42" t="s">
        <v>5</v>
      </c>
      <c r="I1" s="42"/>
      <c r="J1" s="43" t="s">
        <v>6</v>
      </c>
      <c r="L1" s="40" t="s">
        <v>7</v>
      </c>
      <c r="M1" s="41"/>
      <c r="N1" s="42" t="s">
        <v>5</v>
      </c>
      <c r="O1" s="42"/>
      <c r="P1" s="43" t="s">
        <v>6</v>
      </c>
    </row>
    <row r="2" spans="1:26">
      <c r="A2" s="14" t="s">
        <v>8</v>
      </c>
      <c r="B2" s="14" t="s">
        <v>9</v>
      </c>
      <c r="C2" s="14" t="s">
        <v>10</v>
      </c>
      <c r="D2" s="14" t="s">
        <v>11</v>
      </c>
      <c r="F2" s="10" t="s">
        <v>9</v>
      </c>
      <c r="G2" s="10" t="s">
        <v>10</v>
      </c>
      <c r="H2" s="9" t="s">
        <v>12</v>
      </c>
      <c r="I2" s="9" t="s">
        <v>13</v>
      </c>
      <c r="J2" s="43"/>
      <c r="L2" s="11" t="s">
        <v>9</v>
      </c>
      <c r="M2" s="10" t="s">
        <v>10</v>
      </c>
      <c r="N2" s="9" t="s">
        <v>12</v>
      </c>
      <c r="O2" s="9" t="s">
        <v>13</v>
      </c>
      <c r="P2" s="43"/>
      <c r="R2" s="12" t="s">
        <v>14</v>
      </c>
      <c r="S2" s="12" t="s">
        <v>12</v>
      </c>
      <c r="T2" s="12" t="s">
        <v>13</v>
      </c>
      <c r="U2" s="12" t="s">
        <v>15</v>
      </c>
      <c r="W2" s="12" t="s">
        <v>16</v>
      </c>
      <c r="X2" s="12" t="s">
        <v>12</v>
      </c>
      <c r="Y2" s="12" t="s">
        <v>13</v>
      </c>
      <c r="Z2" s="12" t="s">
        <v>15</v>
      </c>
    </row>
    <row r="3" spans="1:26">
      <c r="A3" s="2">
        <v>1</v>
      </c>
      <c r="B3" s="2" t="s">
        <v>13</v>
      </c>
      <c r="C3" s="2" t="str">
        <f>+B4</f>
        <v>B</v>
      </c>
      <c r="D3" s="2" t="str">
        <f>+C4</f>
        <v>B</v>
      </c>
      <c r="F3" s="2" t="s">
        <v>12</v>
      </c>
      <c r="G3" s="2" t="s">
        <v>12</v>
      </c>
      <c r="H3" s="2">
        <f t="shared" ref="H3:I6" si="0">COUNTIFS(Anterior,$F3,Actual,$G3,Siguiente,H$2)</f>
        <v>0</v>
      </c>
      <c r="I3" s="2">
        <f t="shared" si="0"/>
        <v>1</v>
      </c>
      <c r="J3" s="2">
        <f>SUM(H3:I3)</f>
        <v>1</v>
      </c>
      <c r="L3" s="8" t="s">
        <v>12</v>
      </c>
      <c r="M3" s="2" t="s">
        <v>12</v>
      </c>
      <c r="N3" s="2">
        <f t="shared" ref="N3:O6" si="1">COUNTIFS(Actual,$M3,Siguiente,N$2)</f>
        <v>1</v>
      </c>
      <c r="O3" s="2">
        <f t="shared" si="1"/>
        <v>4</v>
      </c>
      <c r="P3" s="2">
        <f>SUM(N3:O3)</f>
        <v>5</v>
      </c>
      <c r="R3" s="2" t="s">
        <v>17</v>
      </c>
      <c r="S3" s="2">
        <f>SUM(H3:H4)</f>
        <v>1</v>
      </c>
      <c r="T3" s="2">
        <f>SUM(I3:I4)</f>
        <v>3</v>
      </c>
      <c r="U3" s="2">
        <f>SUM(S3:T3)</f>
        <v>4</v>
      </c>
      <c r="W3" s="2" t="s">
        <v>17</v>
      </c>
      <c r="X3" s="2">
        <f>SUM(N3:N4)</f>
        <v>5</v>
      </c>
      <c r="Y3" s="2">
        <f>SUM(O3:O4)</f>
        <v>10</v>
      </c>
      <c r="Z3" s="2">
        <f>SUM(X3:Y3)</f>
        <v>15</v>
      </c>
    </row>
    <row r="4" spans="1:26">
      <c r="A4" s="2">
        <v>2</v>
      </c>
      <c r="B4" s="2" t="s">
        <v>13</v>
      </c>
      <c r="C4" s="2" t="str">
        <f t="shared" ref="C4:D18" si="2">+B5</f>
        <v>B</v>
      </c>
      <c r="D4" s="2" t="str">
        <f t="shared" si="2"/>
        <v>B</v>
      </c>
      <c r="F4" s="2" t="s">
        <v>12</v>
      </c>
      <c r="G4" s="2" t="s">
        <v>13</v>
      </c>
      <c r="H4" s="2">
        <f t="shared" si="0"/>
        <v>1</v>
      </c>
      <c r="I4" s="2">
        <f t="shared" si="0"/>
        <v>2</v>
      </c>
      <c r="J4" s="2">
        <f>SUM(H4:I4)</f>
        <v>3</v>
      </c>
      <c r="L4" s="8" t="s">
        <v>12</v>
      </c>
      <c r="M4" s="2" t="s">
        <v>13</v>
      </c>
      <c r="N4" s="2">
        <f t="shared" si="1"/>
        <v>4</v>
      </c>
      <c r="O4" s="2">
        <f t="shared" si="1"/>
        <v>6</v>
      </c>
      <c r="P4" s="2">
        <f>SUM(N4:O4)</f>
        <v>10</v>
      </c>
      <c r="R4" s="2" t="s">
        <v>18</v>
      </c>
      <c r="S4" s="2">
        <f>SUM(H5:H6)</f>
        <v>4</v>
      </c>
      <c r="T4" s="2">
        <f>SUM(I5:I6)</f>
        <v>7</v>
      </c>
      <c r="U4" s="2">
        <f>SUM(S4:T4)</f>
        <v>11</v>
      </c>
      <c r="W4" s="2" t="s">
        <v>18</v>
      </c>
      <c r="X4" s="2">
        <f>SUM(N5:N6)</f>
        <v>5</v>
      </c>
      <c r="Y4" s="2">
        <f>SUM(O5:O6)</f>
        <v>10</v>
      </c>
      <c r="Z4" s="2">
        <f>SUM(X4:Y4)</f>
        <v>15</v>
      </c>
    </row>
    <row r="5" spans="1:26">
      <c r="A5" s="2">
        <v>3</v>
      </c>
      <c r="B5" s="2" t="s">
        <v>13</v>
      </c>
      <c r="C5" s="2" t="str">
        <f t="shared" si="2"/>
        <v>B</v>
      </c>
      <c r="D5" s="2" t="str">
        <f t="shared" si="2"/>
        <v>B</v>
      </c>
      <c r="F5" s="2" t="s">
        <v>13</v>
      </c>
      <c r="G5" s="2" t="s">
        <v>12</v>
      </c>
      <c r="H5" s="2">
        <f t="shared" si="0"/>
        <v>1</v>
      </c>
      <c r="I5" s="2">
        <f t="shared" si="0"/>
        <v>3</v>
      </c>
      <c r="J5" s="2">
        <f>SUM(H5:I5)</f>
        <v>4</v>
      </c>
      <c r="L5" s="8" t="s">
        <v>13</v>
      </c>
      <c r="M5" s="2" t="s">
        <v>12</v>
      </c>
      <c r="N5" s="2">
        <f t="shared" si="1"/>
        <v>1</v>
      </c>
      <c r="O5" s="2">
        <f t="shared" si="1"/>
        <v>4</v>
      </c>
      <c r="P5" s="2">
        <f>SUM(N5:O5)</f>
        <v>5</v>
      </c>
    </row>
    <row r="6" spans="1:26">
      <c r="A6" s="2">
        <v>4</v>
      </c>
      <c r="B6" s="2" t="s">
        <v>13</v>
      </c>
      <c r="C6" s="2" t="str">
        <f t="shared" si="2"/>
        <v>B</v>
      </c>
      <c r="D6" s="2" t="str">
        <f t="shared" si="2"/>
        <v>B</v>
      </c>
      <c r="F6" s="2" t="s">
        <v>13</v>
      </c>
      <c r="G6" s="2" t="s">
        <v>13</v>
      </c>
      <c r="H6" s="2">
        <f t="shared" si="0"/>
        <v>3</v>
      </c>
      <c r="I6" s="2">
        <f t="shared" si="0"/>
        <v>4</v>
      </c>
      <c r="J6" s="2">
        <f>SUM(H6:I6)</f>
        <v>7</v>
      </c>
      <c r="L6" s="8" t="s">
        <v>13</v>
      </c>
      <c r="M6" s="2" t="s">
        <v>13</v>
      </c>
      <c r="N6" s="2">
        <f t="shared" si="1"/>
        <v>4</v>
      </c>
      <c r="O6" s="2">
        <f t="shared" si="1"/>
        <v>6</v>
      </c>
      <c r="P6" s="2">
        <f>SUM(N6:O6)</f>
        <v>10</v>
      </c>
    </row>
    <row r="7" spans="1:26">
      <c r="A7" s="2">
        <v>5</v>
      </c>
      <c r="B7" s="2" t="s">
        <v>13</v>
      </c>
      <c r="C7" s="2" t="str">
        <f>+B8</f>
        <v>B</v>
      </c>
      <c r="D7" s="2" t="str">
        <f t="shared" si="2"/>
        <v>A</v>
      </c>
    </row>
    <row r="8" spans="1:26">
      <c r="A8" s="2">
        <v>6</v>
      </c>
      <c r="B8" s="2" t="s">
        <v>13</v>
      </c>
      <c r="C8" s="2" t="str">
        <f t="shared" si="2"/>
        <v>A</v>
      </c>
      <c r="D8" s="2" t="str">
        <f t="shared" si="2"/>
        <v>A</v>
      </c>
    </row>
    <row r="9" spans="1:26">
      <c r="A9" s="2">
        <v>7</v>
      </c>
      <c r="B9" s="2" t="s">
        <v>12</v>
      </c>
      <c r="C9" s="2" t="str">
        <f t="shared" si="2"/>
        <v>A</v>
      </c>
      <c r="D9" s="2" t="str">
        <f t="shared" si="2"/>
        <v>B</v>
      </c>
    </row>
    <row r="10" spans="1:26">
      <c r="A10" s="2">
        <v>8</v>
      </c>
      <c r="B10" s="2" t="s">
        <v>12</v>
      </c>
      <c r="C10" s="2" t="str">
        <f t="shared" si="2"/>
        <v>B</v>
      </c>
      <c r="D10" s="2" t="str">
        <f t="shared" si="2"/>
        <v>B</v>
      </c>
      <c r="F10" s="42" t="s">
        <v>19</v>
      </c>
      <c r="G10" s="42"/>
      <c r="H10" s="42" t="s">
        <v>5</v>
      </c>
      <c r="I10" s="42"/>
      <c r="J10" s="43" t="s">
        <v>6</v>
      </c>
      <c r="L10" s="42" t="s">
        <v>20</v>
      </c>
      <c r="M10" s="42"/>
      <c r="N10" s="42" t="s">
        <v>5</v>
      </c>
      <c r="O10" s="42"/>
      <c r="P10" s="43" t="s">
        <v>6</v>
      </c>
      <c r="R10" s="12" t="s">
        <v>21</v>
      </c>
      <c r="S10" s="12" t="s">
        <v>12</v>
      </c>
      <c r="T10" s="12" t="s">
        <v>13</v>
      </c>
      <c r="U10" s="12" t="s">
        <v>15</v>
      </c>
      <c r="W10" s="12" t="s">
        <v>22</v>
      </c>
      <c r="X10" s="12" t="s">
        <v>12</v>
      </c>
      <c r="Y10" s="12" t="s">
        <v>13</v>
      </c>
      <c r="Z10" s="12" t="s">
        <v>15</v>
      </c>
    </row>
    <row r="11" spans="1:26">
      <c r="A11" s="2">
        <v>9</v>
      </c>
      <c r="B11" s="2" t="s">
        <v>13</v>
      </c>
      <c r="C11" s="2" t="str">
        <f t="shared" si="2"/>
        <v>B</v>
      </c>
      <c r="D11" s="2" t="str">
        <f t="shared" si="2"/>
        <v>A</v>
      </c>
      <c r="F11" s="10" t="s">
        <v>9</v>
      </c>
      <c r="G11" s="10" t="s">
        <v>10</v>
      </c>
      <c r="H11" s="9" t="s">
        <v>12</v>
      </c>
      <c r="I11" s="9" t="s">
        <v>13</v>
      </c>
      <c r="J11" s="43"/>
      <c r="L11" s="11" t="s">
        <v>9</v>
      </c>
      <c r="M11" s="10" t="s">
        <v>10</v>
      </c>
      <c r="N11" s="9" t="s">
        <v>12</v>
      </c>
      <c r="O11" s="9" t="s">
        <v>13</v>
      </c>
      <c r="P11" s="43"/>
      <c r="R11" s="2" t="s">
        <v>17</v>
      </c>
      <c r="S11" s="6">
        <f t="array" ref="S11:T12">S3:T4/U3:U4</f>
        <v>0.25</v>
      </c>
      <c r="T11" s="6">
        <v>0.75</v>
      </c>
      <c r="U11" s="2">
        <f>SUM(S11:T11)</f>
        <v>1</v>
      </c>
      <c r="W11" s="2" t="s">
        <v>17</v>
      </c>
      <c r="X11" s="6">
        <f t="array" ref="X11:Y12">X3:Y4/Z3:Z4</f>
        <v>0.33333333333333331</v>
      </c>
      <c r="Y11" s="6">
        <v>0.66666666666666663</v>
      </c>
      <c r="Z11" s="2">
        <f>SUM(X11:Y11)</f>
        <v>1</v>
      </c>
    </row>
    <row r="12" spans="1:26">
      <c r="A12" s="2">
        <v>10</v>
      </c>
      <c r="B12" s="2" t="s">
        <v>13</v>
      </c>
      <c r="C12" s="2" t="str">
        <f t="shared" si="2"/>
        <v>A</v>
      </c>
      <c r="D12" s="2" t="str">
        <f t="shared" si="2"/>
        <v>B</v>
      </c>
      <c r="F12" s="2" t="s">
        <v>12</v>
      </c>
      <c r="G12" s="2" t="s">
        <v>12</v>
      </c>
      <c r="H12" s="6" cm="1">
        <f t="array" ref="H12:I15">H3:I6/J3:J6</f>
        <v>0</v>
      </c>
      <c r="I12" s="6">
        <v>1</v>
      </c>
      <c r="J12" s="2">
        <f>SUM(H12:I12)</f>
        <v>1</v>
      </c>
      <c r="L12" s="8" t="s">
        <v>12</v>
      </c>
      <c r="M12" s="2" t="s">
        <v>12</v>
      </c>
      <c r="N12" s="4" cm="1">
        <f t="array" ref="N12:O15">N3:O6/P3:P6</f>
        <v>0.2</v>
      </c>
      <c r="O12" s="4">
        <v>0.8</v>
      </c>
      <c r="P12" s="7">
        <f>SUM(N12:O12)</f>
        <v>1</v>
      </c>
      <c r="R12" s="2" t="s">
        <v>18</v>
      </c>
      <c r="S12" s="6">
        <v>0.36363636363636365</v>
      </c>
      <c r="T12" s="6">
        <v>0.63636363636363635</v>
      </c>
      <c r="U12" s="2">
        <f>SUM(S12:T12)</f>
        <v>1</v>
      </c>
      <c r="W12" s="2" t="s">
        <v>18</v>
      </c>
      <c r="X12" s="6">
        <v>0.33333333333333331</v>
      </c>
      <c r="Y12" s="6">
        <v>0.66666666666666663</v>
      </c>
      <c r="Z12" s="2">
        <f>SUM(X12:Y12)</f>
        <v>1</v>
      </c>
    </row>
    <row r="13" spans="1:26">
      <c r="A13" s="2">
        <v>11</v>
      </c>
      <c r="B13" s="2" t="s">
        <v>12</v>
      </c>
      <c r="C13" s="2" t="str">
        <f t="shared" si="2"/>
        <v>B</v>
      </c>
      <c r="D13" s="2" t="str">
        <f t="shared" si="2"/>
        <v>A</v>
      </c>
      <c r="F13" s="2" t="s">
        <v>12</v>
      </c>
      <c r="G13" s="2" t="s">
        <v>13</v>
      </c>
      <c r="H13" s="6">
        <v>0.33333333333333331</v>
      </c>
      <c r="I13" s="6">
        <v>0.66666666666666663</v>
      </c>
      <c r="J13" s="2">
        <f>SUM(H13:I13)</f>
        <v>1</v>
      </c>
      <c r="L13" s="8" t="s">
        <v>12</v>
      </c>
      <c r="M13" s="2" t="s">
        <v>13</v>
      </c>
      <c r="N13" s="6">
        <v>0.4</v>
      </c>
      <c r="O13" s="6">
        <v>0.6</v>
      </c>
      <c r="P13" s="7">
        <f>SUM(N13:O13)</f>
        <v>1</v>
      </c>
    </row>
    <row r="14" spans="1:26">
      <c r="A14" s="2">
        <v>12</v>
      </c>
      <c r="B14" s="2" t="s">
        <v>13</v>
      </c>
      <c r="C14" s="2" t="str">
        <f t="shared" si="2"/>
        <v>A</v>
      </c>
      <c r="D14" s="2" t="str">
        <f t="shared" si="2"/>
        <v>B</v>
      </c>
      <c r="F14" s="2" t="s">
        <v>13</v>
      </c>
      <c r="G14" s="2" t="s">
        <v>12</v>
      </c>
      <c r="H14" s="6">
        <v>0.25</v>
      </c>
      <c r="I14" s="6">
        <v>0.75</v>
      </c>
      <c r="J14" s="2">
        <f>SUM(H14:I14)</f>
        <v>1</v>
      </c>
      <c r="L14" s="8" t="s">
        <v>13</v>
      </c>
      <c r="M14" s="2" t="s">
        <v>12</v>
      </c>
      <c r="N14" s="6">
        <v>0.2</v>
      </c>
      <c r="O14" s="6">
        <v>0.8</v>
      </c>
      <c r="P14" s="7">
        <f>SUM(N14:O14)</f>
        <v>1</v>
      </c>
    </row>
    <row r="15" spans="1:26" ht="18.75">
      <c r="A15" s="2">
        <v>13</v>
      </c>
      <c r="B15" s="2" t="s">
        <v>12</v>
      </c>
      <c r="C15" s="2" t="str">
        <f t="shared" si="2"/>
        <v>B</v>
      </c>
      <c r="D15" s="2" t="str">
        <f t="shared" si="2"/>
        <v>B</v>
      </c>
      <c r="F15" s="2" t="s">
        <v>13</v>
      </c>
      <c r="G15" s="2" t="s">
        <v>13</v>
      </c>
      <c r="H15" s="6">
        <v>0.42857142857142855</v>
      </c>
      <c r="I15" s="6">
        <v>0.5714285714285714</v>
      </c>
      <c r="J15" s="2">
        <f>SUM(H15:I15)</f>
        <v>1</v>
      </c>
      <c r="L15" s="8" t="s">
        <v>13</v>
      </c>
      <c r="M15" s="2" t="s">
        <v>13</v>
      </c>
      <c r="N15" s="6">
        <v>0.4</v>
      </c>
      <c r="O15" s="6">
        <v>0.6</v>
      </c>
      <c r="P15" s="7">
        <f>SUM(N15:O15)</f>
        <v>1</v>
      </c>
      <c r="R15" s="15" t="s">
        <v>23</v>
      </c>
      <c r="S15" s="13" t="s">
        <v>24</v>
      </c>
      <c r="T15" s="6">
        <f t="array" ref="T15">SUM((S11:T12-X11:Y12)^2/X11:Y12*U3:U4)</f>
        <v>0.1704545454545455</v>
      </c>
    </row>
    <row r="16" spans="1:26">
      <c r="A16" s="2">
        <v>14</v>
      </c>
      <c r="B16" s="2" t="s">
        <v>13</v>
      </c>
      <c r="C16" s="2" t="str">
        <f t="shared" si="2"/>
        <v>B</v>
      </c>
      <c r="D16" s="2" t="str">
        <f t="shared" si="2"/>
        <v>A</v>
      </c>
      <c r="H16" s="5"/>
      <c r="I16" s="5"/>
      <c r="S16" s="2" t="s">
        <v>25</v>
      </c>
      <c r="T16" s="2">
        <f>(COUNTA(R11:R12)-1)*(COUNTA(S10:T10)-1)</f>
        <v>1</v>
      </c>
    </row>
    <row r="17" spans="1:20">
      <c r="A17" s="2">
        <v>15</v>
      </c>
      <c r="B17" s="2" t="s">
        <v>13</v>
      </c>
      <c r="C17" s="2" t="str">
        <f t="shared" si="2"/>
        <v>A</v>
      </c>
      <c r="D17" s="2" t="str">
        <f t="shared" si="2"/>
        <v>B</v>
      </c>
      <c r="S17" s="2" t="s">
        <v>26</v>
      </c>
      <c r="T17" s="2">
        <v>0.05</v>
      </c>
    </row>
    <row r="18" spans="1:20" ht="18.75">
      <c r="A18" s="2">
        <v>16</v>
      </c>
      <c r="B18" s="2" t="s">
        <v>12</v>
      </c>
      <c r="C18" s="2" t="str">
        <f t="shared" si="2"/>
        <v>B</v>
      </c>
      <c r="D18" s="2"/>
      <c r="K18" s="15" t="s">
        <v>23</v>
      </c>
      <c r="L18" s="13" t="s">
        <v>24</v>
      </c>
      <c r="M18" s="6" cm="1">
        <f t="array" ref="M18">SUM((Prob.ob-proba.es)^2/proba.es*total.ob)</f>
        <v>0.39186507936507936</v>
      </c>
    </row>
    <row r="19" spans="1:20" ht="18.75">
      <c r="A19" s="2">
        <v>17</v>
      </c>
      <c r="B19" s="2" t="s">
        <v>13</v>
      </c>
      <c r="C19" s="2"/>
      <c r="D19" s="2"/>
      <c r="L19" s="2" t="s">
        <v>25</v>
      </c>
      <c r="M19" s="2">
        <f>(COUNTA(M12:M15)-1)*(COUNTA(N11:O11)-1)</f>
        <v>3</v>
      </c>
      <c r="S19" s="13" t="s">
        <v>27</v>
      </c>
      <c r="T19" s="6">
        <f>_xlfn.CHISQ.INV.RT(T17,T16)</f>
        <v>3.8414588206941236</v>
      </c>
    </row>
    <row r="20" spans="1:20">
      <c r="L20" s="2" t="s">
        <v>26</v>
      </c>
      <c r="M20" s="2">
        <v>0.05</v>
      </c>
    </row>
    <row r="22" spans="1:20" ht="18.75">
      <c r="L22" s="13" t="s">
        <v>27</v>
      </c>
      <c r="M22" s="6">
        <f>_xlfn.CHISQ.INV.RT(M20,M19)</f>
        <v>7.8147279032511792</v>
      </c>
      <c r="S22" s="16" t="s">
        <v>28</v>
      </c>
      <c r="T22" s="2" t="str">
        <f>IF(T15&lt;T19,"No se rechaza Ho","Se rechaza Ho")</f>
        <v>No se rechaza Ho</v>
      </c>
    </row>
    <row r="23" spans="1:20">
      <c r="G23" s="44" t="s">
        <v>29</v>
      </c>
      <c r="H23" s="44"/>
      <c r="S23"/>
      <c r="T23"/>
    </row>
    <row r="24" spans="1:20">
      <c r="G24" s="17" t="s">
        <v>12</v>
      </c>
      <c r="H24" s="17" t="s">
        <v>13</v>
      </c>
      <c r="I24" s="17" t="s">
        <v>15</v>
      </c>
    </row>
    <row r="25" spans="1:20">
      <c r="F25" s="17" t="s">
        <v>12</v>
      </c>
      <c r="G25" s="2">
        <f>COUNTIFS($B$3:$B$18,$F25,$C$3:$C$18,G$24)</f>
        <v>1</v>
      </c>
      <c r="H25" s="2">
        <f>COUNTIFS($B$3:$B$18,$F25,$C$3:$C$18,H$24)</f>
        <v>4</v>
      </c>
      <c r="I25" s="2">
        <f>SUM(G25:H25)</f>
        <v>5</v>
      </c>
      <c r="L25" s="16" t="s">
        <v>28</v>
      </c>
      <c r="M25" s="2" t="str">
        <f>IF(M18&lt;M22,"No se rechaza Ho","Se rechaza Ho")</f>
        <v>No se rechaza Ho</v>
      </c>
    </row>
    <row r="26" spans="1:20">
      <c r="F26" s="17" t="s">
        <v>13</v>
      </c>
      <c r="G26" s="2">
        <f>COUNTIFS($B$3:$B$18,$F26,$C$3:$C$18,G$24)</f>
        <v>4</v>
      </c>
      <c r="H26" s="2">
        <f>COUNTIFS($B$3:$B$18,$F26,$C$3:$C$18,H$24)</f>
        <v>7</v>
      </c>
      <c r="I26" s="2">
        <f>SUM(G26:H26)</f>
        <v>11</v>
      </c>
      <c r="L26"/>
      <c r="M26"/>
    </row>
    <row r="28" spans="1:20">
      <c r="G28" s="44" t="s">
        <v>30</v>
      </c>
      <c r="H28" s="44"/>
    </row>
    <row r="29" spans="1:20">
      <c r="G29" s="17" t="s">
        <v>12</v>
      </c>
      <c r="H29" s="17" t="s">
        <v>13</v>
      </c>
      <c r="I29" s="17" t="s">
        <v>15</v>
      </c>
    </row>
    <row r="30" spans="1:20">
      <c r="F30" s="17" t="s">
        <v>12</v>
      </c>
      <c r="G30" s="6">
        <f t="array" ref="G30:H31">G25:H26/I25:I26</f>
        <v>0.2</v>
      </c>
      <c r="H30" s="6">
        <v>0.8</v>
      </c>
      <c r="I30" s="2">
        <f>SUM(G30:H30)</f>
        <v>1</v>
      </c>
    </row>
    <row r="31" spans="1:20">
      <c r="F31" s="17" t="s">
        <v>13</v>
      </c>
      <c r="G31" s="6">
        <v>0.36363636363636365</v>
      </c>
      <c r="H31" s="6">
        <v>0.63636363636363635</v>
      </c>
      <c r="I31" s="2">
        <f>SUM(G31:H31)</f>
        <v>1</v>
      </c>
    </row>
  </sheetData>
  <mergeCells count="14">
    <mergeCell ref="G23:H23"/>
    <mergeCell ref="G28:H28"/>
    <mergeCell ref="H1:I1"/>
    <mergeCell ref="J1:J2"/>
    <mergeCell ref="F1:G1"/>
    <mergeCell ref="F10:G10"/>
    <mergeCell ref="H10:I10"/>
    <mergeCell ref="J10:J11"/>
    <mergeCell ref="L1:M1"/>
    <mergeCell ref="N1:O1"/>
    <mergeCell ref="P1:P2"/>
    <mergeCell ref="L10:M10"/>
    <mergeCell ref="N10:O10"/>
    <mergeCell ref="P10:P11"/>
  </mergeCells>
  <pageMargins left="0.7" right="0.7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81C2-2366-440F-9D53-A2E97A75C858}">
  <dimension ref="A1:Z31"/>
  <sheetViews>
    <sheetView tabSelected="1" topLeftCell="I1" zoomScaleNormal="100" workbookViewId="0">
      <selection activeCell="Q5" sqref="Q5"/>
    </sheetView>
  </sheetViews>
  <sheetFormatPr defaultColWidth="11.42578125" defaultRowHeight="15"/>
  <cols>
    <col min="1" max="5" width="11.42578125" style="3"/>
    <col min="6" max="6" width="11.85546875" style="3" bestFit="1" customWidth="1"/>
    <col min="7" max="7" width="22.140625" style="3" customWidth="1"/>
    <col min="8" max="8" width="20.28515625" style="3" bestFit="1" customWidth="1"/>
    <col min="9" max="10" width="11.42578125" style="3"/>
    <col min="11" max="11" width="20" style="3" bestFit="1" customWidth="1"/>
    <col min="12" max="12" width="11.42578125" style="3"/>
    <col min="13" max="13" width="16.140625" style="3" bestFit="1" customWidth="1"/>
    <col min="14" max="17" width="11.42578125" style="3"/>
    <col min="18" max="18" width="23.28515625" style="3" bestFit="1" customWidth="1"/>
    <col min="19" max="19" width="11.42578125" style="3"/>
    <col min="20" max="20" width="16.140625" style="3" bestFit="1" customWidth="1"/>
    <col min="21" max="22" width="11.42578125" style="3"/>
    <col min="23" max="23" width="21.28515625" style="3" bestFit="1" customWidth="1"/>
    <col min="24" max="16384" width="11.42578125" style="3"/>
  </cols>
  <sheetData>
    <row r="1" spans="1:26">
      <c r="A1" s="14" t="s">
        <v>0</v>
      </c>
      <c r="B1" s="14" t="s">
        <v>1</v>
      </c>
      <c r="C1" s="14" t="s">
        <v>2</v>
      </c>
      <c r="D1" s="14" t="s">
        <v>3</v>
      </c>
      <c r="F1" s="40" t="s">
        <v>4</v>
      </c>
      <c r="G1" s="41"/>
      <c r="H1" s="42" t="s">
        <v>5</v>
      </c>
      <c r="I1" s="42"/>
      <c r="J1" s="43" t="s">
        <v>6</v>
      </c>
      <c r="L1" s="40" t="s">
        <v>7</v>
      </c>
      <c r="M1" s="41"/>
      <c r="N1" s="42" t="s">
        <v>5</v>
      </c>
      <c r="O1" s="42"/>
      <c r="P1" s="43" t="s">
        <v>6</v>
      </c>
    </row>
    <row r="2" spans="1:26">
      <c r="A2" s="14" t="s">
        <v>8</v>
      </c>
      <c r="B2" s="14" t="s">
        <v>9</v>
      </c>
      <c r="C2" s="14" t="s">
        <v>10</v>
      </c>
      <c r="D2" s="14" t="s">
        <v>11</v>
      </c>
      <c r="F2" s="10" t="s">
        <v>9</v>
      </c>
      <c r="G2" s="10" t="s">
        <v>10</v>
      </c>
      <c r="H2" s="9" t="s">
        <v>31</v>
      </c>
      <c r="I2" s="9" t="s">
        <v>32</v>
      </c>
      <c r="J2" s="43"/>
      <c r="L2" s="11" t="s">
        <v>9</v>
      </c>
      <c r="M2" s="10" t="s">
        <v>10</v>
      </c>
      <c r="N2" s="9" t="s">
        <v>31</v>
      </c>
      <c r="O2" s="9" t="s">
        <v>32</v>
      </c>
      <c r="P2" s="43"/>
      <c r="R2" s="12" t="s">
        <v>14</v>
      </c>
      <c r="S2" s="12" t="s">
        <v>31</v>
      </c>
      <c r="T2" s="12" t="s">
        <v>32</v>
      </c>
      <c r="U2" s="12" t="s">
        <v>15</v>
      </c>
      <c r="W2" s="12" t="s">
        <v>16</v>
      </c>
      <c r="X2" s="12" t="s">
        <v>31</v>
      </c>
      <c r="Y2" s="12" t="s">
        <v>32</v>
      </c>
      <c r="Z2" s="12" t="s">
        <v>15</v>
      </c>
    </row>
    <row r="3" spans="1:26">
      <c r="A3" s="2">
        <v>1</v>
      </c>
      <c r="B3" s="1" t="s">
        <v>31</v>
      </c>
      <c r="C3" s="1" t="str">
        <f>+B4</f>
        <v>C</v>
      </c>
      <c r="D3" s="1" t="str">
        <f>+C4</f>
        <v>P</v>
      </c>
      <c r="F3" s="2" t="s">
        <v>31</v>
      </c>
      <c r="G3" s="2" t="s">
        <v>31</v>
      </c>
      <c r="H3" s="2">
        <f t="shared" ref="H3:I6" si="0">COUNTIFS(Anterior,$F3,Actual,$G3,Siguiente,H$2)</f>
        <v>0</v>
      </c>
      <c r="I3" s="2">
        <f t="shared" si="0"/>
        <v>4</v>
      </c>
      <c r="J3" s="2">
        <f>SUM(H3:I3)</f>
        <v>4</v>
      </c>
      <c r="L3" s="2" t="s">
        <v>31</v>
      </c>
      <c r="M3" s="2" t="s">
        <v>31</v>
      </c>
      <c r="N3" s="2">
        <f t="shared" ref="N3:O6" si="1">COUNTIFS(Actual,$M3,Siguiente,N$2)</f>
        <v>4</v>
      </c>
      <c r="O3" s="2">
        <f t="shared" si="1"/>
        <v>4</v>
      </c>
      <c r="P3" s="2">
        <f>SUM(N3:O3)</f>
        <v>8</v>
      </c>
      <c r="R3" s="2" t="s">
        <v>17</v>
      </c>
      <c r="S3" s="2">
        <f>SUM(H3:H4)</f>
        <v>2</v>
      </c>
      <c r="T3" s="2">
        <f>SUM(I3:I4)</f>
        <v>7</v>
      </c>
      <c r="U3" s="2">
        <f>SUM(S3:T3)</f>
        <v>9</v>
      </c>
      <c r="W3" s="2" t="s">
        <v>17</v>
      </c>
      <c r="X3" s="2">
        <f>SUM(N3:N4)</f>
        <v>8</v>
      </c>
      <c r="Y3" s="2">
        <f>SUM(O3:O4)</f>
        <v>7</v>
      </c>
      <c r="Z3" s="2">
        <f>SUM(X3:Y3)</f>
        <v>15</v>
      </c>
    </row>
    <row r="4" spans="1:26">
      <c r="A4" s="2">
        <v>2</v>
      </c>
      <c r="B4" s="1" t="s">
        <v>32</v>
      </c>
      <c r="C4" s="1" t="str">
        <f t="shared" ref="C4:D18" si="2">+B5</f>
        <v>P</v>
      </c>
      <c r="D4" s="1" t="str">
        <f t="shared" si="2"/>
        <v>P</v>
      </c>
      <c r="F4" s="2" t="s">
        <v>31</v>
      </c>
      <c r="G4" s="2" t="s">
        <v>32</v>
      </c>
      <c r="H4" s="2">
        <f t="shared" si="0"/>
        <v>2</v>
      </c>
      <c r="I4" s="2">
        <f t="shared" si="0"/>
        <v>3</v>
      </c>
      <c r="J4" s="2">
        <f>SUM(H4:I4)</f>
        <v>5</v>
      </c>
      <c r="L4" s="2" t="s">
        <v>31</v>
      </c>
      <c r="M4" s="2" t="s">
        <v>32</v>
      </c>
      <c r="N4" s="2">
        <f t="shared" si="1"/>
        <v>4</v>
      </c>
      <c r="O4" s="2">
        <f t="shared" si="1"/>
        <v>3</v>
      </c>
      <c r="P4" s="2">
        <f>SUM(N4:O4)</f>
        <v>7</v>
      </c>
      <c r="R4" s="2" t="s">
        <v>18</v>
      </c>
      <c r="S4" s="2">
        <f>SUM(H5:H6)</f>
        <v>6</v>
      </c>
      <c r="T4" s="2">
        <f>SUM(I5:I6)</f>
        <v>0</v>
      </c>
      <c r="U4" s="2">
        <f>SUM(S4:T4)</f>
        <v>6</v>
      </c>
      <c r="W4" s="2" t="s">
        <v>18</v>
      </c>
      <c r="X4" s="2">
        <f>SUM(N5:N6)</f>
        <v>8</v>
      </c>
      <c r="Y4" s="2">
        <f>SUM(O5:O6)</f>
        <v>7</v>
      </c>
      <c r="Z4" s="2">
        <f>SUM(X4:Y4)</f>
        <v>15</v>
      </c>
    </row>
    <row r="5" spans="1:26">
      <c r="A5" s="2">
        <v>3</v>
      </c>
      <c r="B5" s="1" t="s">
        <v>31</v>
      </c>
      <c r="C5" s="1" t="str">
        <f t="shared" si="2"/>
        <v>P</v>
      </c>
      <c r="D5" s="1" t="str">
        <f t="shared" si="2"/>
        <v>C</v>
      </c>
      <c r="F5" s="2" t="s">
        <v>32</v>
      </c>
      <c r="G5" s="2" t="s">
        <v>31</v>
      </c>
      <c r="H5" s="2">
        <f t="shared" si="0"/>
        <v>4</v>
      </c>
      <c r="I5" s="2">
        <f t="shared" si="0"/>
        <v>0</v>
      </c>
      <c r="J5" s="2">
        <f>SUM(H5:I5)</f>
        <v>4</v>
      </c>
      <c r="L5" s="2" t="s">
        <v>32</v>
      </c>
      <c r="M5" s="2" t="s">
        <v>31</v>
      </c>
      <c r="N5" s="2">
        <f t="shared" si="1"/>
        <v>4</v>
      </c>
      <c r="O5" s="2">
        <f t="shared" si="1"/>
        <v>4</v>
      </c>
      <c r="P5" s="2">
        <f>SUM(N5:O5)</f>
        <v>8</v>
      </c>
    </row>
    <row r="6" spans="1:26">
      <c r="A6" s="2">
        <v>4</v>
      </c>
      <c r="B6" s="1" t="s">
        <v>31</v>
      </c>
      <c r="C6" s="1" t="str">
        <f t="shared" si="2"/>
        <v>C</v>
      </c>
      <c r="D6" s="1" t="str">
        <f t="shared" si="2"/>
        <v>P</v>
      </c>
      <c r="F6" s="2" t="s">
        <v>32</v>
      </c>
      <c r="G6" s="2" t="s">
        <v>32</v>
      </c>
      <c r="H6" s="2">
        <f t="shared" si="0"/>
        <v>2</v>
      </c>
      <c r="I6" s="2">
        <f t="shared" si="0"/>
        <v>0</v>
      </c>
      <c r="J6" s="2">
        <f>SUM(H6:I6)</f>
        <v>2</v>
      </c>
      <c r="L6" s="2" t="s">
        <v>32</v>
      </c>
      <c r="M6" s="2" t="s">
        <v>32</v>
      </c>
      <c r="N6" s="2">
        <f t="shared" si="1"/>
        <v>4</v>
      </c>
      <c r="O6" s="2">
        <f t="shared" si="1"/>
        <v>3</v>
      </c>
      <c r="P6" s="2">
        <f>SUM(N6:O6)</f>
        <v>7</v>
      </c>
    </row>
    <row r="7" spans="1:26">
      <c r="A7" s="2">
        <v>5</v>
      </c>
      <c r="B7" s="1" t="s">
        <v>32</v>
      </c>
      <c r="C7" s="1" t="str">
        <f>+B8</f>
        <v>P</v>
      </c>
      <c r="D7" s="1" t="str">
        <f t="shared" si="2"/>
        <v>P</v>
      </c>
    </row>
    <row r="8" spans="1:26">
      <c r="A8" s="2">
        <v>6</v>
      </c>
      <c r="B8" s="1" t="s">
        <v>31</v>
      </c>
      <c r="C8" s="1" t="str">
        <f t="shared" si="2"/>
        <v>P</v>
      </c>
      <c r="D8" s="1" t="str">
        <f t="shared" si="2"/>
        <v>C</v>
      </c>
    </row>
    <row r="9" spans="1:26">
      <c r="A9" s="2">
        <v>7</v>
      </c>
      <c r="B9" s="1" t="s">
        <v>31</v>
      </c>
      <c r="C9" s="1" t="str">
        <f t="shared" si="2"/>
        <v>C</v>
      </c>
      <c r="D9" s="1" t="str">
        <f t="shared" si="2"/>
        <v>C</v>
      </c>
    </row>
    <row r="10" spans="1:26">
      <c r="A10" s="2">
        <v>8</v>
      </c>
      <c r="B10" s="1" t="s">
        <v>32</v>
      </c>
      <c r="C10" s="1" t="str">
        <f t="shared" si="2"/>
        <v>C</v>
      </c>
      <c r="D10" s="1" t="str">
        <f t="shared" si="2"/>
        <v>P</v>
      </c>
      <c r="F10" s="42" t="s">
        <v>19</v>
      </c>
      <c r="G10" s="42"/>
      <c r="H10" s="42" t="s">
        <v>5</v>
      </c>
      <c r="I10" s="42"/>
      <c r="J10" s="43" t="s">
        <v>6</v>
      </c>
      <c r="L10" s="42" t="s">
        <v>20</v>
      </c>
      <c r="M10" s="42"/>
      <c r="N10" s="42" t="s">
        <v>5</v>
      </c>
      <c r="O10" s="42"/>
      <c r="P10" s="43" t="s">
        <v>6</v>
      </c>
      <c r="R10" s="12" t="s">
        <v>21</v>
      </c>
      <c r="S10" s="12" t="s">
        <v>31</v>
      </c>
      <c r="T10" s="12" t="s">
        <v>32</v>
      </c>
      <c r="U10" s="12" t="s">
        <v>15</v>
      </c>
      <c r="W10" s="12" t="s">
        <v>22</v>
      </c>
      <c r="X10" s="12" t="s">
        <v>31</v>
      </c>
      <c r="Y10" s="12" t="s">
        <v>32</v>
      </c>
      <c r="Z10" s="12" t="s">
        <v>15</v>
      </c>
    </row>
    <row r="11" spans="1:26">
      <c r="A11" s="2">
        <v>9</v>
      </c>
      <c r="B11" s="1" t="s">
        <v>32</v>
      </c>
      <c r="C11" s="1" t="str">
        <f t="shared" si="2"/>
        <v>P</v>
      </c>
      <c r="D11" s="1" t="str">
        <f t="shared" si="2"/>
        <v>P</v>
      </c>
      <c r="F11" s="10" t="s">
        <v>9</v>
      </c>
      <c r="G11" s="10" t="s">
        <v>10</v>
      </c>
      <c r="H11" s="9" t="s">
        <v>31</v>
      </c>
      <c r="I11" s="9" t="s">
        <v>32</v>
      </c>
      <c r="J11" s="43"/>
      <c r="L11" s="11" t="s">
        <v>9</v>
      </c>
      <c r="M11" s="10" t="s">
        <v>10</v>
      </c>
      <c r="N11" s="9" t="s">
        <v>31</v>
      </c>
      <c r="O11" s="9" t="s">
        <v>32</v>
      </c>
      <c r="P11" s="43"/>
      <c r="R11" s="2" t="s">
        <v>17</v>
      </c>
      <c r="S11" s="6">
        <f t="array" ref="S11:T12">S3:T4/U3:U4</f>
        <v>0.22222222222222221</v>
      </c>
      <c r="T11" s="6">
        <v>0.77777777777777779</v>
      </c>
      <c r="U11" s="2">
        <f>SUM(S11:T11)</f>
        <v>1</v>
      </c>
      <c r="W11" s="2" t="s">
        <v>17</v>
      </c>
      <c r="X11" s="6">
        <f t="array" ref="X11:Y12">X3:Y4/Z3:Z4</f>
        <v>0.53333333333333333</v>
      </c>
      <c r="Y11" s="6">
        <v>0.46666666666666667</v>
      </c>
      <c r="Z11" s="2">
        <f>SUM(X11:Y11)</f>
        <v>1</v>
      </c>
    </row>
    <row r="12" spans="1:26">
      <c r="A12" s="2">
        <v>10</v>
      </c>
      <c r="B12" s="1" t="s">
        <v>31</v>
      </c>
      <c r="C12" s="1" t="str">
        <f t="shared" si="2"/>
        <v>P</v>
      </c>
      <c r="D12" s="1" t="str">
        <f t="shared" si="2"/>
        <v>C</v>
      </c>
      <c r="F12" s="2" t="s">
        <v>31</v>
      </c>
      <c r="G12" s="2" t="s">
        <v>31</v>
      </c>
      <c r="H12" s="6" cm="1">
        <f t="array" ref="H12:I15">H3:I6/J3:J6</f>
        <v>0</v>
      </c>
      <c r="I12" s="6">
        <v>1</v>
      </c>
      <c r="J12" s="2">
        <f>SUM(H12:I12)</f>
        <v>1</v>
      </c>
      <c r="L12" s="2" t="s">
        <v>31</v>
      </c>
      <c r="M12" s="2" t="s">
        <v>31</v>
      </c>
      <c r="N12" s="4" cm="1">
        <f t="array" ref="N12:O15">N3:O6/P3:P6</f>
        <v>0.5</v>
      </c>
      <c r="O12" s="4">
        <v>0.5</v>
      </c>
      <c r="P12" s="7">
        <f>SUM(N12:O12)</f>
        <v>1</v>
      </c>
      <c r="R12" s="2" t="s">
        <v>18</v>
      </c>
      <c r="S12" s="6">
        <v>1</v>
      </c>
      <c r="T12" s="6">
        <v>0</v>
      </c>
      <c r="U12" s="2">
        <f>SUM(S12:T12)</f>
        <v>1</v>
      </c>
      <c r="W12" s="2" t="s">
        <v>18</v>
      </c>
      <c r="X12" s="6">
        <v>0.53333333333333333</v>
      </c>
      <c r="Y12" s="6">
        <v>0.46666666666666667</v>
      </c>
      <c r="Z12" s="2">
        <f>SUM(X12:Y12)</f>
        <v>1</v>
      </c>
    </row>
    <row r="13" spans="1:26">
      <c r="A13" s="2">
        <v>11</v>
      </c>
      <c r="B13" s="1" t="s">
        <v>31</v>
      </c>
      <c r="C13" s="1" t="str">
        <f t="shared" si="2"/>
        <v>C</v>
      </c>
      <c r="D13" s="1" t="str">
        <f t="shared" si="2"/>
        <v>C</v>
      </c>
      <c r="F13" s="2" t="s">
        <v>31</v>
      </c>
      <c r="G13" s="2" t="s">
        <v>32</v>
      </c>
      <c r="H13" s="6">
        <v>0.4</v>
      </c>
      <c r="I13" s="6">
        <v>0.6</v>
      </c>
      <c r="J13" s="2">
        <f>SUM(H13:I13)</f>
        <v>1</v>
      </c>
      <c r="L13" s="2" t="s">
        <v>31</v>
      </c>
      <c r="M13" s="2" t="s">
        <v>32</v>
      </c>
      <c r="N13" s="6">
        <v>0.5714285714285714</v>
      </c>
      <c r="O13" s="6">
        <v>0.42857142857142855</v>
      </c>
      <c r="P13" s="7">
        <f>SUM(N13:O13)</f>
        <v>1</v>
      </c>
    </row>
    <row r="14" spans="1:26">
      <c r="A14" s="2">
        <v>12</v>
      </c>
      <c r="B14" s="1" t="s">
        <v>32</v>
      </c>
      <c r="C14" s="1" t="str">
        <f t="shared" si="2"/>
        <v>C</v>
      </c>
      <c r="D14" s="1" t="str">
        <f t="shared" si="2"/>
        <v>P</v>
      </c>
      <c r="F14" s="2" t="s">
        <v>32</v>
      </c>
      <c r="G14" s="2" t="s">
        <v>31</v>
      </c>
      <c r="H14" s="6">
        <v>1</v>
      </c>
      <c r="I14" s="6">
        <v>0</v>
      </c>
      <c r="J14" s="2">
        <f>SUM(H14:I14)</f>
        <v>1</v>
      </c>
      <c r="L14" s="2" t="s">
        <v>32</v>
      </c>
      <c r="M14" s="2" t="s">
        <v>31</v>
      </c>
      <c r="N14" s="6">
        <v>0.5</v>
      </c>
      <c r="O14" s="6">
        <v>0.5</v>
      </c>
      <c r="P14" s="7">
        <f>SUM(N14:O14)</f>
        <v>1</v>
      </c>
    </row>
    <row r="15" spans="1:26" ht="18.75">
      <c r="A15" s="2">
        <v>13</v>
      </c>
      <c r="B15" s="1" t="s">
        <v>32</v>
      </c>
      <c r="C15" s="1" t="str">
        <f t="shared" si="2"/>
        <v>P</v>
      </c>
      <c r="D15" s="1" t="str">
        <f t="shared" si="2"/>
        <v>P</v>
      </c>
      <c r="F15" s="2" t="s">
        <v>32</v>
      </c>
      <c r="G15" s="2" t="s">
        <v>32</v>
      </c>
      <c r="H15" s="6">
        <v>1</v>
      </c>
      <c r="I15" s="6">
        <v>0</v>
      </c>
      <c r="J15" s="2">
        <f>SUM(H15:I15)</f>
        <v>1</v>
      </c>
      <c r="L15" s="2" t="s">
        <v>32</v>
      </c>
      <c r="M15" s="2" t="s">
        <v>32</v>
      </c>
      <c r="N15" s="6">
        <v>0.5714285714285714</v>
      </c>
      <c r="O15" s="6">
        <v>0.42857142857142855</v>
      </c>
      <c r="P15" s="7">
        <f>SUM(N15:O15)</f>
        <v>1</v>
      </c>
      <c r="R15" s="15" t="s">
        <v>23</v>
      </c>
      <c r="S15" s="13" t="s">
        <v>24</v>
      </c>
      <c r="T15" s="2">
        <f t="array" ref="T15">SUM((S11:T12-X11:Y12)^2/X11:Y12*U3:U4)</f>
        <v>8.75</v>
      </c>
    </row>
    <row r="16" spans="1:26">
      <c r="A16" s="2">
        <v>14</v>
      </c>
      <c r="B16" s="1" t="s">
        <v>31</v>
      </c>
      <c r="C16" s="1" t="str">
        <f t="shared" si="2"/>
        <v>P</v>
      </c>
      <c r="D16" s="1" t="str">
        <f t="shared" si="2"/>
        <v>C</v>
      </c>
      <c r="H16" s="5"/>
      <c r="I16" s="5"/>
      <c r="S16" s="2" t="s">
        <v>25</v>
      </c>
      <c r="T16" s="2">
        <f>(COUNTA(R11:R12)-1)*(COUNTA(S10:T10)-1)</f>
        <v>1</v>
      </c>
    </row>
    <row r="17" spans="1:20">
      <c r="A17" s="2">
        <v>15</v>
      </c>
      <c r="B17" s="1" t="s">
        <v>31</v>
      </c>
      <c r="C17" s="1" t="str">
        <f t="shared" si="2"/>
        <v>C</v>
      </c>
      <c r="D17" s="1" t="str">
        <f t="shared" si="2"/>
        <v>C</v>
      </c>
      <c r="S17" s="2" t="s">
        <v>26</v>
      </c>
      <c r="T17" s="2">
        <v>0.05</v>
      </c>
    </row>
    <row r="18" spans="1:20" ht="18.75">
      <c r="A18" s="2">
        <v>16</v>
      </c>
      <c r="B18" s="1" t="s">
        <v>32</v>
      </c>
      <c r="C18" s="1" t="str">
        <f t="shared" si="2"/>
        <v>C</v>
      </c>
      <c r="D18" s="1"/>
      <c r="K18" s="15" t="s">
        <v>23</v>
      </c>
      <c r="L18" s="13" t="s">
        <v>24</v>
      </c>
      <c r="M18" s="6" cm="1">
        <f t="array" ref="M18">SUM((Prob.ob-proba.es)^2/proba.es*total.ob)</f>
        <v>10.1</v>
      </c>
    </row>
    <row r="19" spans="1:20" ht="18.75">
      <c r="A19" s="2">
        <v>17</v>
      </c>
      <c r="B19" s="1" t="s">
        <v>32</v>
      </c>
      <c r="C19" s="1"/>
      <c r="D19" s="1"/>
      <c r="L19" s="2" t="s">
        <v>25</v>
      </c>
      <c r="M19" s="2">
        <f>(COUNTA(M12:M15)-1)*(COUNTA(N11:O11)-1)</f>
        <v>3</v>
      </c>
      <c r="S19" s="13" t="s">
        <v>27</v>
      </c>
      <c r="T19" s="2">
        <f>_xlfn.CHISQ.INV.RT(T17,T16)</f>
        <v>3.8414588206941236</v>
      </c>
    </row>
    <row r="20" spans="1:20">
      <c r="L20" s="2" t="s">
        <v>26</v>
      </c>
      <c r="M20" s="2">
        <v>0.05</v>
      </c>
    </row>
    <row r="22" spans="1:20" ht="18.75">
      <c r="L22" s="13" t="s">
        <v>27</v>
      </c>
      <c r="M22" s="2">
        <f>_xlfn.CHISQ.INV.RT(M20,M19)</f>
        <v>7.8147279032511792</v>
      </c>
      <c r="S22" s="16" t="s">
        <v>28</v>
      </c>
      <c r="T22" s="2" t="str">
        <f>IF(T15&lt;T19,"No se rechaza Ho","Se rechaza Ho")</f>
        <v>Se rechaza Ho</v>
      </c>
    </row>
    <row r="23" spans="1:20">
      <c r="G23" s="44" t="s">
        <v>29</v>
      </c>
      <c r="H23" s="44"/>
      <c r="S23"/>
      <c r="T23"/>
    </row>
    <row r="24" spans="1:20">
      <c r="G24" s="17" t="s">
        <v>31</v>
      </c>
      <c r="H24" s="17" t="s">
        <v>32</v>
      </c>
      <c r="I24" s="17" t="s">
        <v>15</v>
      </c>
    </row>
    <row r="25" spans="1:20">
      <c r="F25" s="17" t="s">
        <v>31</v>
      </c>
      <c r="G25" s="2">
        <f>COUNTIFS($B$3:$B$18,$F25,$C$3:$C$18,G$24)</f>
        <v>4</v>
      </c>
      <c r="H25" s="2">
        <f>COUNTIFS($B$3:$B$18,$F25,$C$3:$C$18,H$24)</f>
        <v>5</v>
      </c>
      <c r="I25" s="2">
        <f>SUM(G25:H25)</f>
        <v>9</v>
      </c>
      <c r="L25" s="16" t="s">
        <v>28</v>
      </c>
      <c r="M25" s="2" t="str">
        <f>IF(M18&lt;M22,"No se rechaza Ho","Se rechaza Ho")</f>
        <v>Se rechaza Ho</v>
      </c>
    </row>
    <row r="26" spans="1:20">
      <c r="F26" s="17" t="s">
        <v>32</v>
      </c>
      <c r="G26" s="2">
        <f>COUNTIFS($B$3:$B$18,$F26,$C$3:$C$18,G$24)</f>
        <v>4</v>
      </c>
      <c r="H26" s="2">
        <f>COUNTIFS($B$3:$B$18,$F26,$C$3:$C$18,H$24)</f>
        <v>3</v>
      </c>
      <c r="I26" s="2">
        <f>SUM(G26:H26)</f>
        <v>7</v>
      </c>
      <c r="L26"/>
      <c r="M26"/>
    </row>
    <row r="28" spans="1:20">
      <c r="G28" s="44" t="s">
        <v>30</v>
      </c>
      <c r="H28" s="44"/>
    </row>
    <row r="29" spans="1:20">
      <c r="G29" s="17" t="s">
        <v>31</v>
      </c>
      <c r="H29" s="17" t="s">
        <v>32</v>
      </c>
      <c r="I29" s="17" t="s">
        <v>15</v>
      </c>
    </row>
    <row r="30" spans="1:20">
      <c r="F30" s="17" t="s">
        <v>31</v>
      </c>
      <c r="G30" s="6">
        <f t="array" ref="G30:H31">G25:H26/I25:I26</f>
        <v>0.44444444444444442</v>
      </c>
      <c r="H30" s="6">
        <v>0.55555555555555558</v>
      </c>
      <c r="I30" s="2">
        <f>SUM(G30:H30)</f>
        <v>1</v>
      </c>
    </row>
    <row r="31" spans="1:20">
      <c r="F31" s="17" t="s">
        <v>32</v>
      </c>
      <c r="G31" s="6">
        <v>0.5714285714285714</v>
      </c>
      <c r="H31" s="6">
        <v>0.42857142857142855</v>
      </c>
      <c r="I31" s="2">
        <f>SUM(G31:H31)</f>
        <v>1</v>
      </c>
    </row>
  </sheetData>
  <mergeCells count="14">
    <mergeCell ref="G23:H23"/>
    <mergeCell ref="G28:H28"/>
    <mergeCell ref="F10:G10"/>
    <mergeCell ref="H10:I10"/>
    <mergeCell ref="J10:J11"/>
    <mergeCell ref="L10:M10"/>
    <mergeCell ref="N10:O10"/>
    <mergeCell ref="P10:P11"/>
    <mergeCell ref="F1:G1"/>
    <mergeCell ref="H1:I1"/>
    <mergeCell ref="J1:J2"/>
    <mergeCell ref="L1:M1"/>
    <mergeCell ref="N1:O1"/>
    <mergeCell ref="P1:P2"/>
  </mergeCells>
  <pageMargins left="0.7" right="0.7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B2A5-9963-4B9F-A133-6BDEBB1014F2}">
  <dimension ref="A1:P44"/>
  <sheetViews>
    <sheetView topLeftCell="G4" workbookViewId="0">
      <selection activeCell="M18" sqref="M18"/>
    </sheetView>
  </sheetViews>
  <sheetFormatPr defaultColWidth="11.42578125" defaultRowHeight="15"/>
  <cols>
    <col min="1" max="5" width="11.42578125" style="3"/>
    <col min="6" max="6" width="11.42578125" style="3" customWidth="1"/>
    <col min="7" max="7" width="11.42578125" style="3"/>
    <col min="8" max="8" width="16.140625" style="3" bestFit="1" customWidth="1"/>
    <col min="9" max="16384" width="11.42578125" style="3"/>
  </cols>
  <sheetData>
    <row r="1" spans="1:16" ht="18">
      <c r="A1" s="21" t="s">
        <v>33</v>
      </c>
      <c r="B1" s="21"/>
      <c r="C1" s="21" t="s">
        <v>34</v>
      </c>
      <c r="D1" s="21" t="s">
        <v>35</v>
      </c>
      <c r="E1"/>
      <c r="F1" s="44" t="s">
        <v>36</v>
      </c>
      <c r="G1" s="44"/>
      <c r="H1" s="44" t="s">
        <v>11</v>
      </c>
      <c r="I1" s="44"/>
      <c r="L1" s="44" t="s">
        <v>37</v>
      </c>
      <c r="M1" s="44"/>
      <c r="N1" s="44" t="s">
        <v>11</v>
      </c>
      <c r="O1" s="44"/>
    </row>
    <row r="2" spans="1:16">
      <c r="A2" s="21"/>
      <c r="B2" s="21" t="s">
        <v>38</v>
      </c>
      <c r="C2" s="21" t="s">
        <v>39</v>
      </c>
      <c r="D2" s="21" t="s">
        <v>40</v>
      </c>
      <c r="E2"/>
      <c r="F2" s="25" t="s">
        <v>38</v>
      </c>
      <c r="G2" s="25" t="s">
        <v>10</v>
      </c>
      <c r="H2" s="25" t="s">
        <v>31</v>
      </c>
      <c r="I2" s="25" t="s">
        <v>41</v>
      </c>
      <c r="J2" s="25" t="s">
        <v>15</v>
      </c>
      <c r="L2" s="25" t="s">
        <v>38</v>
      </c>
      <c r="M2" s="25" t="s">
        <v>10</v>
      </c>
      <c r="N2" s="25" t="s">
        <v>31</v>
      </c>
      <c r="O2" s="25" t="s">
        <v>41</v>
      </c>
      <c r="P2" s="25" t="s">
        <v>15</v>
      </c>
    </row>
    <row r="3" spans="1:16">
      <c r="A3" s="2">
        <v>1</v>
      </c>
      <c r="B3" s="2">
        <v>1</v>
      </c>
      <c r="C3" s="2" t="s">
        <v>31</v>
      </c>
      <c r="D3" s="2" t="str">
        <f>+C4</f>
        <v>P</v>
      </c>
      <c r="F3" s="2">
        <v>1</v>
      </c>
      <c r="G3" s="2" t="s">
        <v>31</v>
      </c>
      <c r="H3" s="2">
        <f t="shared" ref="H3:I6" si="0">COUNTIFS(Periodo,$F3,Actual3,$G3,Siguiente3,H$2)</f>
        <v>10</v>
      </c>
      <c r="I3" s="2">
        <f t="shared" si="0"/>
        <v>4</v>
      </c>
      <c r="J3" s="2">
        <f>SUM(H3:I3)</f>
        <v>14</v>
      </c>
      <c r="L3" s="26">
        <v>1</v>
      </c>
      <c r="M3" s="2" t="s">
        <v>31</v>
      </c>
      <c r="N3" s="2">
        <f t="shared" ref="N3:O6" si="1">COUNTIFS(Actual3,$G3,Siguiente3,N$2)</f>
        <v>21</v>
      </c>
      <c r="O3" s="2">
        <f t="shared" si="1"/>
        <v>9</v>
      </c>
      <c r="P3" s="2">
        <f>SUM(N3:O3)</f>
        <v>30</v>
      </c>
    </row>
    <row r="4" spans="1:16">
      <c r="A4" s="2">
        <v>2</v>
      </c>
      <c r="B4" s="2">
        <v>1</v>
      </c>
      <c r="C4" s="2" t="s">
        <v>31</v>
      </c>
      <c r="D4" s="2" t="str">
        <f t="shared" ref="D4:D43" si="2">+C5</f>
        <v>P</v>
      </c>
      <c r="F4" s="2">
        <v>1</v>
      </c>
      <c r="G4" s="2" t="s">
        <v>41</v>
      </c>
      <c r="H4" s="2">
        <f t="shared" si="0"/>
        <v>4</v>
      </c>
      <c r="I4" s="2">
        <f t="shared" si="0"/>
        <v>2</v>
      </c>
      <c r="J4" s="2">
        <f t="shared" ref="J4:J6" si="3">SUM(H4:I4)</f>
        <v>6</v>
      </c>
      <c r="L4" s="26">
        <v>1</v>
      </c>
      <c r="M4" s="2" t="s">
        <v>41</v>
      </c>
      <c r="N4" s="2">
        <f t="shared" si="1"/>
        <v>8</v>
      </c>
      <c r="O4" s="2">
        <f t="shared" si="1"/>
        <v>3</v>
      </c>
      <c r="P4" s="2">
        <f t="shared" ref="P4:P6" si="4">SUM(N4:O4)</f>
        <v>11</v>
      </c>
    </row>
    <row r="5" spans="1:16">
      <c r="A5" s="20">
        <v>3</v>
      </c>
      <c r="B5" s="2">
        <v>1</v>
      </c>
      <c r="C5" s="2" t="s">
        <v>31</v>
      </c>
      <c r="D5" s="2" t="str">
        <f t="shared" si="2"/>
        <v>P</v>
      </c>
      <c r="F5" s="20">
        <v>2</v>
      </c>
      <c r="G5" s="2" t="s">
        <v>31</v>
      </c>
      <c r="H5" s="2">
        <f t="shared" si="0"/>
        <v>10</v>
      </c>
      <c r="I5" s="2">
        <f t="shared" si="0"/>
        <v>5</v>
      </c>
      <c r="J5" s="2">
        <f t="shared" si="3"/>
        <v>15</v>
      </c>
      <c r="L5" s="27">
        <v>2</v>
      </c>
      <c r="M5" s="2" t="s">
        <v>31</v>
      </c>
      <c r="N5" s="2">
        <f t="shared" si="1"/>
        <v>21</v>
      </c>
      <c r="O5" s="2">
        <f t="shared" si="1"/>
        <v>9</v>
      </c>
      <c r="P5" s="2">
        <f t="shared" si="4"/>
        <v>30</v>
      </c>
    </row>
    <row r="6" spans="1:16">
      <c r="A6" s="20">
        <v>4</v>
      </c>
      <c r="B6" s="2">
        <v>1</v>
      </c>
      <c r="C6" s="2" t="s">
        <v>31</v>
      </c>
      <c r="D6" s="2" t="str">
        <f t="shared" si="2"/>
        <v>P</v>
      </c>
      <c r="F6" s="20">
        <v>2</v>
      </c>
      <c r="G6" s="2" t="s">
        <v>41</v>
      </c>
      <c r="H6" s="2">
        <f t="shared" si="0"/>
        <v>4</v>
      </c>
      <c r="I6" s="2">
        <f t="shared" si="0"/>
        <v>1</v>
      </c>
      <c r="J6" s="2">
        <f t="shared" si="3"/>
        <v>5</v>
      </c>
      <c r="L6" s="27">
        <v>2</v>
      </c>
      <c r="M6" s="2" t="s">
        <v>41</v>
      </c>
      <c r="N6" s="2">
        <f t="shared" si="1"/>
        <v>8</v>
      </c>
      <c r="O6" s="2">
        <f t="shared" si="1"/>
        <v>3</v>
      </c>
      <c r="P6" s="2">
        <f t="shared" si="4"/>
        <v>11</v>
      </c>
    </row>
    <row r="7" spans="1:16">
      <c r="A7" s="20">
        <v>5</v>
      </c>
      <c r="B7" s="2">
        <v>1</v>
      </c>
      <c r="C7" s="2" t="s">
        <v>31</v>
      </c>
      <c r="D7" s="2" t="str">
        <f t="shared" si="2"/>
        <v>H</v>
      </c>
      <c r="F7" s="19"/>
    </row>
    <row r="8" spans="1:16">
      <c r="A8" s="20">
        <v>6</v>
      </c>
      <c r="B8" s="2">
        <v>1</v>
      </c>
      <c r="C8" s="2" t="s">
        <v>41</v>
      </c>
      <c r="D8" s="2" t="str">
        <f t="shared" si="2"/>
        <v>P</v>
      </c>
      <c r="F8" s="44" t="s">
        <v>42</v>
      </c>
      <c r="G8" s="44"/>
      <c r="H8" s="44" t="s">
        <v>11</v>
      </c>
      <c r="I8" s="44"/>
      <c r="L8" s="44" t="s">
        <v>43</v>
      </c>
      <c r="M8" s="44"/>
      <c r="N8" s="44" t="s">
        <v>11</v>
      </c>
      <c r="O8" s="44"/>
    </row>
    <row r="9" spans="1:16">
      <c r="A9" s="20">
        <v>7</v>
      </c>
      <c r="B9" s="2">
        <v>1</v>
      </c>
      <c r="C9" s="2" t="s">
        <v>31</v>
      </c>
      <c r="D9" s="2" t="str">
        <f t="shared" si="2"/>
        <v>P</v>
      </c>
      <c r="F9" s="25" t="s">
        <v>38</v>
      </c>
      <c r="G9" s="25" t="s">
        <v>10</v>
      </c>
      <c r="H9" s="25" t="s">
        <v>31</v>
      </c>
      <c r="I9" s="25" t="s">
        <v>41</v>
      </c>
      <c r="J9" s="25" t="s">
        <v>15</v>
      </c>
      <c r="L9" s="25" t="s">
        <v>38</v>
      </c>
      <c r="M9" s="25" t="s">
        <v>10</v>
      </c>
      <c r="N9" s="25" t="s">
        <v>31</v>
      </c>
      <c r="O9" s="25" t="s">
        <v>41</v>
      </c>
      <c r="P9" s="25" t="s">
        <v>15</v>
      </c>
    </row>
    <row r="10" spans="1:16">
      <c r="A10" s="20">
        <v>8</v>
      </c>
      <c r="B10" s="2">
        <v>1</v>
      </c>
      <c r="C10" s="2" t="s">
        <v>31</v>
      </c>
      <c r="D10" s="2" t="str">
        <f t="shared" si="2"/>
        <v>H</v>
      </c>
      <c r="F10" s="2">
        <v>1</v>
      </c>
      <c r="G10" s="2" t="s">
        <v>31</v>
      </c>
      <c r="H10" s="6">
        <f t="array" ref="H10:I13">H3:I6/J3:J6</f>
        <v>0.7142857142857143</v>
      </c>
      <c r="I10" s="6">
        <v>0.2857142857142857</v>
      </c>
      <c r="J10" s="2">
        <f>SUM(H10:I10)</f>
        <v>1</v>
      </c>
      <c r="L10" s="26">
        <v>1</v>
      </c>
      <c r="M10" s="2" t="s">
        <v>31</v>
      </c>
      <c r="N10" s="6">
        <f t="array" ref="N10:O13">N3:O6/P3:P6</f>
        <v>0.7</v>
      </c>
      <c r="O10" s="6">
        <v>0.3</v>
      </c>
      <c r="P10" s="2">
        <f>SUM(N10:O10)</f>
        <v>1</v>
      </c>
    </row>
    <row r="11" spans="1:16">
      <c r="A11" s="20">
        <v>9</v>
      </c>
      <c r="B11" s="2">
        <v>1</v>
      </c>
      <c r="C11" s="2" t="s">
        <v>41</v>
      </c>
      <c r="D11" s="2" t="str">
        <f t="shared" si="2"/>
        <v>P</v>
      </c>
      <c r="F11" s="2">
        <v>1</v>
      </c>
      <c r="G11" s="2" t="s">
        <v>41</v>
      </c>
      <c r="H11" s="6">
        <v>0.66666666666666663</v>
      </c>
      <c r="I11" s="6">
        <v>0.33333333333333331</v>
      </c>
      <c r="J11" s="2">
        <f t="shared" ref="J11:J13" si="5">SUM(H11:I11)</f>
        <v>1</v>
      </c>
      <c r="L11" s="26">
        <v>1</v>
      </c>
      <c r="M11" s="2" t="s">
        <v>41</v>
      </c>
      <c r="N11" s="4">
        <v>0.72727272727272729</v>
      </c>
      <c r="O11" s="6">
        <v>0.27272727272727271</v>
      </c>
      <c r="P11" s="2">
        <f t="shared" ref="P11:P13" si="6">SUM(N11:O11)</f>
        <v>1</v>
      </c>
    </row>
    <row r="12" spans="1:16">
      <c r="A12" s="20">
        <v>10</v>
      </c>
      <c r="B12" s="2">
        <v>1</v>
      </c>
      <c r="C12" s="2" t="s">
        <v>31</v>
      </c>
      <c r="D12" s="2" t="str">
        <f t="shared" si="2"/>
        <v>P</v>
      </c>
      <c r="F12" s="20">
        <v>2</v>
      </c>
      <c r="G12" s="2" t="s">
        <v>31</v>
      </c>
      <c r="H12" s="6">
        <v>0.66666666666666663</v>
      </c>
      <c r="I12" s="6">
        <v>0.33333333333333331</v>
      </c>
      <c r="J12" s="2">
        <f t="shared" si="5"/>
        <v>1</v>
      </c>
      <c r="L12" s="27">
        <v>2</v>
      </c>
      <c r="M12" s="2" t="s">
        <v>31</v>
      </c>
      <c r="N12" s="6">
        <v>0.7</v>
      </c>
      <c r="O12" s="6">
        <v>0.3</v>
      </c>
      <c r="P12" s="2">
        <f t="shared" si="6"/>
        <v>1</v>
      </c>
    </row>
    <row r="13" spans="1:16">
      <c r="A13" s="20">
        <v>11</v>
      </c>
      <c r="B13" s="2">
        <v>1</v>
      </c>
      <c r="C13" s="2" t="s">
        <v>31</v>
      </c>
      <c r="D13" s="2" t="str">
        <f t="shared" si="2"/>
        <v>H</v>
      </c>
      <c r="F13" s="20">
        <v>2</v>
      </c>
      <c r="G13" s="2" t="s">
        <v>41</v>
      </c>
      <c r="H13" s="6">
        <v>0.8</v>
      </c>
      <c r="I13" s="6">
        <v>0.2</v>
      </c>
      <c r="J13" s="2">
        <f t="shared" si="5"/>
        <v>1</v>
      </c>
      <c r="L13" s="27">
        <v>2</v>
      </c>
      <c r="M13" s="2" t="s">
        <v>41</v>
      </c>
      <c r="N13" s="6">
        <v>0.72727272727272729</v>
      </c>
      <c r="O13" s="6">
        <v>0.27272727272727271</v>
      </c>
      <c r="P13" s="2">
        <f t="shared" si="6"/>
        <v>1</v>
      </c>
    </row>
    <row r="14" spans="1:16">
      <c r="A14" s="20">
        <v>12</v>
      </c>
      <c r="B14" s="2">
        <v>1</v>
      </c>
      <c r="C14" s="2" t="s">
        <v>41</v>
      </c>
      <c r="D14" s="2" t="str">
        <f t="shared" si="2"/>
        <v>P</v>
      </c>
      <c r="F14" s="19"/>
    </row>
    <row r="15" spans="1:16">
      <c r="A15" s="20">
        <v>13</v>
      </c>
      <c r="B15" s="2">
        <v>1</v>
      </c>
      <c r="C15" s="2" t="s">
        <v>31</v>
      </c>
      <c r="D15" s="2" t="str">
        <f t="shared" si="2"/>
        <v>P</v>
      </c>
      <c r="F15" s="19"/>
    </row>
    <row r="16" spans="1:16" ht="18.75">
      <c r="A16" s="20">
        <v>14</v>
      </c>
      <c r="B16" s="2">
        <v>1</v>
      </c>
      <c r="C16" s="2" t="s">
        <v>31</v>
      </c>
      <c r="D16" s="2" t="str">
        <f t="shared" si="2"/>
        <v>P</v>
      </c>
      <c r="F16" s="15" t="s">
        <v>44</v>
      </c>
      <c r="G16" s="13" t="s">
        <v>24</v>
      </c>
      <c r="H16" s="18">
        <f t="array" ref="H16">SUM((H10:I13-N10:O13)^2/N10:O13*J3:J6)</f>
        <v>0.33741496598639459</v>
      </c>
      <c r="M16" s="3">
        <f>(0.7)^3</f>
        <v>0.34299999999999992</v>
      </c>
    </row>
    <row r="17" spans="1:13">
      <c r="A17" s="20">
        <v>15</v>
      </c>
      <c r="B17" s="2">
        <v>1</v>
      </c>
      <c r="C17" s="2" t="s">
        <v>31</v>
      </c>
      <c r="D17" s="2" t="str">
        <f t="shared" si="2"/>
        <v>P</v>
      </c>
      <c r="G17" s="2" t="s">
        <v>25</v>
      </c>
      <c r="H17" s="2">
        <f>(COUNTA(F10:F13)-1)*(COUNTA(H9:I9)-1)</f>
        <v>3</v>
      </c>
      <c r="M17" s="3">
        <f>0.7*0.3*0.727</f>
        <v>0.15267</v>
      </c>
    </row>
    <row r="18" spans="1:13">
      <c r="A18" s="20">
        <v>16</v>
      </c>
      <c r="B18" s="2">
        <v>1</v>
      </c>
      <c r="C18" s="2" t="s">
        <v>31</v>
      </c>
      <c r="D18" s="2" t="str">
        <f t="shared" si="2"/>
        <v>H</v>
      </c>
      <c r="G18" s="2" t="s">
        <v>26</v>
      </c>
      <c r="H18" s="2">
        <v>0.05</v>
      </c>
      <c r="M18" s="3">
        <f>0.7*0.3*0.727</f>
        <v>0.15267</v>
      </c>
    </row>
    <row r="19" spans="1:13">
      <c r="A19" s="20">
        <v>17</v>
      </c>
      <c r="B19" s="2">
        <v>1</v>
      </c>
      <c r="C19" s="2" t="s">
        <v>41</v>
      </c>
      <c r="D19" s="2" t="str">
        <f t="shared" si="2"/>
        <v>H</v>
      </c>
      <c r="M19" s="3">
        <f>0.3*0.271*0.727</f>
        <v>5.9105099999999994E-2</v>
      </c>
    </row>
    <row r="20" spans="1:13" ht="18.75">
      <c r="A20" s="20">
        <v>18</v>
      </c>
      <c r="B20" s="2">
        <v>1</v>
      </c>
      <c r="C20" s="2" t="s">
        <v>41</v>
      </c>
      <c r="D20" s="2" t="str">
        <f t="shared" si="2"/>
        <v>H</v>
      </c>
      <c r="G20" s="13" t="s">
        <v>27</v>
      </c>
      <c r="H20" s="18">
        <f>_xlfn.CHISQ.INV.RT(H18,H17)</f>
        <v>7.8147279032511792</v>
      </c>
      <c r="M20" s="28">
        <f>SUM(M16:M19)</f>
        <v>0.70744509999999994</v>
      </c>
    </row>
    <row r="21" spans="1:13">
      <c r="A21" s="20">
        <v>19</v>
      </c>
      <c r="B21" s="2">
        <v>1</v>
      </c>
      <c r="C21" s="2" t="s">
        <v>41</v>
      </c>
      <c r="D21" s="2" t="str">
        <f t="shared" si="2"/>
        <v>P</v>
      </c>
    </row>
    <row r="22" spans="1:13">
      <c r="A22" s="20">
        <v>20</v>
      </c>
      <c r="B22" s="2">
        <v>1</v>
      </c>
      <c r="C22" s="2" t="s">
        <v>31</v>
      </c>
      <c r="D22" s="2" t="str">
        <f t="shared" si="2"/>
        <v>P</v>
      </c>
    </row>
    <row r="23" spans="1:13">
      <c r="A23" s="15">
        <v>21</v>
      </c>
      <c r="B23" s="22" t="s">
        <v>45</v>
      </c>
      <c r="C23" s="23" t="s">
        <v>31</v>
      </c>
      <c r="D23" s="24" t="str">
        <f t="shared" si="2"/>
        <v>P</v>
      </c>
      <c r="G23" s="16" t="s">
        <v>28</v>
      </c>
      <c r="H23" s="2" t="str">
        <f>IF(H16&lt;H20,"No se rechaza Ho","Se rechaza Ho")</f>
        <v>No se rechaza Ho</v>
      </c>
    </row>
    <row r="24" spans="1:13">
      <c r="A24" s="2">
        <v>22</v>
      </c>
      <c r="B24" s="2">
        <v>2</v>
      </c>
      <c r="C24" s="24" t="s">
        <v>31</v>
      </c>
      <c r="D24" s="2" t="str">
        <f t="shared" si="2"/>
        <v>P</v>
      </c>
    </row>
    <row r="25" spans="1:13">
      <c r="A25" s="2">
        <v>23</v>
      </c>
      <c r="B25" s="2">
        <v>2</v>
      </c>
      <c r="C25" s="2" t="s">
        <v>31</v>
      </c>
      <c r="D25" s="2" t="str">
        <f t="shared" si="2"/>
        <v>P</v>
      </c>
    </row>
    <row r="26" spans="1:13">
      <c r="A26" s="2">
        <v>24</v>
      </c>
      <c r="B26" s="2">
        <v>2</v>
      </c>
      <c r="C26" s="2" t="s">
        <v>31</v>
      </c>
      <c r="D26" s="2" t="str">
        <f t="shared" si="2"/>
        <v>P</v>
      </c>
    </row>
    <row r="27" spans="1:13">
      <c r="A27" s="2">
        <v>25</v>
      </c>
      <c r="B27" s="2">
        <v>2</v>
      </c>
      <c r="C27" s="2" t="s">
        <v>31</v>
      </c>
      <c r="D27" s="2" t="str">
        <f t="shared" si="2"/>
        <v>H</v>
      </c>
    </row>
    <row r="28" spans="1:13">
      <c r="A28" s="2">
        <v>26</v>
      </c>
      <c r="B28" s="2">
        <v>2</v>
      </c>
      <c r="C28" s="2" t="s">
        <v>41</v>
      </c>
      <c r="D28" s="2" t="str">
        <f t="shared" si="2"/>
        <v>H</v>
      </c>
    </row>
    <row r="29" spans="1:13">
      <c r="A29" s="2">
        <v>27</v>
      </c>
      <c r="B29" s="2">
        <v>2</v>
      </c>
      <c r="C29" s="2" t="s">
        <v>41</v>
      </c>
      <c r="D29" s="2" t="str">
        <f t="shared" si="2"/>
        <v>P</v>
      </c>
    </row>
    <row r="30" spans="1:13">
      <c r="A30" s="2">
        <v>28</v>
      </c>
      <c r="B30" s="2">
        <v>2</v>
      </c>
      <c r="C30" s="2" t="s">
        <v>31</v>
      </c>
      <c r="D30" s="2" t="str">
        <f t="shared" si="2"/>
        <v>H</v>
      </c>
    </row>
    <row r="31" spans="1:13">
      <c r="A31" s="2">
        <v>29</v>
      </c>
      <c r="B31" s="2">
        <v>2</v>
      </c>
      <c r="C31" s="2" t="s">
        <v>41</v>
      </c>
      <c r="D31" s="2" t="str">
        <f t="shared" si="2"/>
        <v>P</v>
      </c>
    </row>
    <row r="32" spans="1:13">
      <c r="A32" s="2">
        <v>30</v>
      </c>
      <c r="B32" s="2">
        <v>2</v>
      </c>
      <c r="C32" s="2" t="s">
        <v>31</v>
      </c>
      <c r="D32" s="2" t="str">
        <f t="shared" si="2"/>
        <v>P</v>
      </c>
    </row>
    <row r="33" spans="1:4">
      <c r="A33" s="2">
        <v>31</v>
      </c>
      <c r="B33" s="2">
        <v>2</v>
      </c>
      <c r="C33" s="2" t="s">
        <v>31</v>
      </c>
      <c r="D33" s="2" t="str">
        <f t="shared" si="2"/>
        <v>P</v>
      </c>
    </row>
    <row r="34" spans="1:4">
      <c r="A34" s="2">
        <v>32</v>
      </c>
      <c r="B34" s="2">
        <v>2</v>
      </c>
      <c r="C34" s="2" t="s">
        <v>31</v>
      </c>
      <c r="D34" s="2" t="str">
        <f t="shared" si="2"/>
        <v>H</v>
      </c>
    </row>
    <row r="35" spans="1:4">
      <c r="A35" s="2">
        <v>33</v>
      </c>
      <c r="B35" s="2">
        <v>2</v>
      </c>
      <c r="C35" s="2" t="s">
        <v>41</v>
      </c>
      <c r="D35" s="2" t="str">
        <f t="shared" si="2"/>
        <v>P</v>
      </c>
    </row>
    <row r="36" spans="1:4">
      <c r="A36" s="2">
        <v>34</v>
      </c>
      <c r="B36" s="2">
        <v>2</v>
      </c>
      <c r="C36" s="2" t="s">
        <v>31</v>
      </c>
      <c r="D36" s="2" t="str">
        <f t="shared" si="2"/>
        <v>P</v>
      </c>
    </row>
    <row r="37" spans="1:4">
      <c r="A37" s="2">
        <v>35</v>
      </c>
      <c r="B37" s="2">
        <v>2</v>
      </c>
      <c r="C37" s="2" t="s">
        <v>31</v>
      </c>
      <c r="D37" s="2" t="str">
        <f t="shared" si="2"/>
        <v>P</v>
      </c>
    </row>
    <row r="38" spans="1:4">
      <c r="A38" s="2">
        <v>36</v>
      </c>
      <c r="B38" s="2">
        <v>2</v>
      </c>
      <c r="C38" s="2" t="s">
        <v>31</v>
      </c>
      <c r="D38" s="2" t="str">
        <f t="shared" si="2"/>
        <v>P</v>
      </c>
    </row>
    <row r="39" spans="1:4">
      <c r="A39" s="2">
        <v>37</v>
      </c>
      <c r="B39" s="2">
        <v>2</v>
      </c>
      <c r="C39" s="2" t="s">
        <v>31</v>
      </c>
      <c r="D39" s="2" t="str">
        <f t="shared" si="2"/>
        <v>P</v>
      </c>
    </row>
    <row r="40" spans="1:4">
      <c r="A40" s="2">
        <v>38</v>
      </c>
      <c r="B40" s="2">
        <v>2</v>
      </c>
      <c r="C40" s="2" t="s">
        <v>31</v>
      </c>
      <c r="D40" s="2" t="str">
        <f t="shared" si="2"/>
        <v>H</v>
      </c>
    </row>
    <row r="41" spans="1:4">
      <c r="A41" s="2">
        <v>39</v>
      </c>
      <c r="B41" s="2">
        <v>2</v>
      </c>
      <c r="C41" s="2" t="s">
        <v>41</v>
      </c>
      <c r="D41" s="2" t="str">
        <f t="shared" si="2"/>
        <v>P</v>
      </c>
    </row>
    <row r="42" spans="1:4">
      <c r="A42" s="2">
        <v>40</v>
      </c>
      <c r="B42" s="2">
        <v>2</v>
      </c>
      <c r="C42" s="2" t="s">
        <v>31</v>
      </c>
      <c r="D42" s="2" t="str">
        <f t="shared" si="2"/>
        <v>P</v>
      </c>
    </row>
    <row r="43" spans="1:4">
      <c r="A43" s="2">
        <v>41</v>
      </c>
      <c r="B43" s="2">
        <v>2</v>
      </c>
      <c r="C43" s="2" t="s">
        <v>31</v>
      </c>
      <c r="D43" s="2" t="str">
        <f t="shared" si="2"/>
        <v>H</v>
      </c>
    </row>
    <row r="44" spans="1:4">
      <c r="A44" s="2">
        <v>42</v>
      </c>
      <c r="B44" s="2">
        <v>2</v>
      </c>
      <c r="C44" s="2" t="s">
        <v>41</v>
      </c>
      <c r="D44" s="2"/>
    </row>
  </sheetData>
  <mergeCells count="8">
    <mergeCell ref="H1:I1"/>
    <mergeCell ref="F1:G1"/>
    <mergeCell ref="L1:M1"/>
    <mergeCell ref="N1:O1"/>
    <mergeCell ref="F8:G8"/>
    <mergeCell ref="H8:I8"/>
    <mergeCell ref="L8:M8"/>
    <mergeCell ref="N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4AA2-0443-4448-85F1-A3D8767B7EC4}">
  <dimension ref="B1:I15"/>
  <sheetViews>
    <sheetView workbookViewId="0">
      <selection activeCell="C15" sqref="C15"/>
    </sheetView>
  </sheetViews>
  <sheetFormatPr defaultColWidth="11.42578125" defaultRowHeight="15"/>
  <cols>
    <col min="2" max="2" width="14.28515625" bestFit="1" customWidth="1"/>
    <col min="3" max="3" width="11.5703125" bestFit="1" customWidth="1"/>
  </cols>
  <sheetData>
    <row r="1" spans="2:9">
      <c r="C1" s="45" t="s">
        <v>46</v>
      </c>
      <c r="D1" s="45"/>
      <c r="E1" s="45"/>
      <c r="G1" t="s">
        <v>47</v>
      </c>
    </row>
    <row r="3" spans="2:9">
      <c r="C3" t="s">
        <v>48</v>
      </c>
      <c r="D3" t="s">
        <v>49</v>
      </c>
      <c r="E3" t="s">
        <v>50</v>
      </c>
      <c r="G3" s="32">
        <f>C4</f>
        <v>0.7</v>
      </c>
      <c r="H3" s="32">
        <f t="shared" ref="H3:I5" si="0">D4</f>
        <v>0.2</v>
      </c>
      <c r="I3" s="32">
        <f t="shared" si="0"/>
        <v>0.1</v>
      </c>
    </row>
    <row r="4" spans="2:9">
      <c r="B4" t="s">
        <v>48</v>
      </c>
      <c r="C4" s="32">
        <v>0.7</v>
      </c>
      <c r="D4" s="32">
        <v>0.2</v>
      </c>
      <c r="E4" s="32">
        <v>0.1</v>
      </c>
      <c r="G4" s="32">
        <f t="shared" ref="G4:G5" si="1">C5</f>
        <v>0.35</v>
      </c>
      <c r="H4" s="32">
        <f t="shared" si="0"/>
        <v>0.5</v>
      </c>
      <c r="I4" s="32">
        <f t="shared" si="0"/>
        <v>0.15</v>
      </c>
    </row>
    <row r="5" spans="2:9">
      <c r="B5" t="s">
        <v>49</v>
      </c>
      <c r="C5" s="32">
        <v>0.35</v>
      </c>
      <c r="D5" s="32">
        <v>0.5</v>
      </c>
      <c r="E5" s="32">
        <v>0.15</v>
      </c>
      <c r="G5" s="32">
        <f t="shared" si="1"/>
        <v>0.25</v>
      </c>
      <c r="H5" s="32">
        <f t="shared" si="0"/>
        <v>0.3</v>
      </c>
      <c r="I5" s="32">
        <f t="shared" si="0"/>
        <v>0.45</v>
      </c>
    </row>
    <row r="6" spans="2:9">
      <c r="B6" t="s">
        <v>50</v>
      </c>
      <c r="C6" s="32">
        <v>0.25</v>
      </c>
      <c r="D6" s="32">
        <v>0.3</v>
      </c>
      <c r="E6" s="32">
        <v>0.45</v>
      </c>
    </row>
    <row r="8" spans="2:9" ht="18">
      <c r="B8" t="s">
        <v>34</v>
      </c>
      <c r="C8" t="s">
        <v>51</v>
      </c>
    </row>
    <row r="9" spans="2:9">
      <c r="B9" s="30" t="s">
        <v>52</v>
      </c>
      <c r="C9" t="s">
        <v>53</v>
      </c>
    </row>
    <row r="10" spans="2:9">
      <c r="B10" s="31"/>
    </row>
    <row r="12" spans="2:9">
      <c r="H12" s="31"/>
    </row>
    <row r="14" spans="2:9" ht="18">
      <c r="B14" t="s">
        <v>54</v>
      </c>
      <c r="C14">
        <f>G3*H3+H3*H4+I3*H5</f>
        <v>0.27</v>
      </c>
    </row>
    <row r="15" spans="2:9">
      <c r="C15" s="31"/>
    </row>
  </sheetData>
  <mergeCells count="1">
    <mergeCell ref="C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16C-D8BE-42E4-9762-327DCD7A7003}">
  <dimension ref="B1:J20"/>
  <sheetViews>
    <sheetView workbookViewId="0">
      <selection activeCell="G11" sqref="G11"/>
    </sheetView>
  </sheetViews>
  <sheetFormatPr defaultColWidth="11.42578125" defaultRowHeight="15"/>
  <cols>
    <col min="2" max="2" width="14.7109375" bestFit="1" customWidth="1"/>
  </cols>
  <sheetData>
    <row r="1" spans="2:10">
      <c r="C1" t="s">
        <v>55</v>
      </c>
      <c r="D1" t="s">
        <v>56</v>
      </c>
      <c r="E1" t="s">
        <v>57</v>
      </c>
    </row>
    <row r="2" spans="2:10">
      <c r="B2" t="s">
        <v>55</v>
      </c>
      <c r="C2" s="29">
        <v>0.75</v>
      </c>
      <c r="D2" s="29">
        <v>0.2</v>
      </c>
      <c r="E2" s="29">
        <v>0.05</v>
      </c>
    </row>
    <row r="3" spans="2:10">
      <c r="B3" t="s">
        <v>56</v>
      </c>
      <c r="C3" s="29">
        <v>0.45</v>
      </c>
      <c r="D3" s="29">
        <v>0.4</v>
      </c>
      <c r="E3" s="29">
        <v>0.15</v>
      </c>
    </row>
    <row r="4" spans="2:10">
      <c r="B4" t="s">
        <v>57</v>
      </c>
      <c r="C4" s="29">
        <v>0.35</v>
      </c>
      <c r="D4" s="29">
        <v>0.45</v>
      </c>
      <c r="E4" s="29">
        <v>0.2</v>
      </c>
      <c r="G4" s="31"/>
    </row>
    <row r="6" spans="2:10">
      <c r="B6" t="s">
        <v>58</v>
      </c>
      <c r="C6" t="s">
        <v>59</v>
      </c>
    </row>
    <row r="9" spans="2:10" ht="18">
      <c r="B9" t="s">
        <v>60</v>
      </c>
      <c r="C9">
        <f>MMULT(C4:E4,MMULT(C2:E4,C2:C4))</f>
        <v>0.59799999999999998</v>
      </c>
    </row>
    <row r="10" spans="2:10">
      <c r="G10">
        <v>1</v>
      </c>
      <c r="H10">
        <v>2</v>
      </c>
      <c r="I10">
        <v>3</v>
      </c>
    </row>
    <row r="11" spans="2:10">
      <c r="B11" t="s">
        <v>57</v>
      </c>
      <c r="C11" t="s">
        <v>55</v>
      </c>
      <c r="D11" t="s">
        <v>55</v>
      </c>
      <c r="E11" t="s">
        <v>55</v>
      </c>
      <c r="G11" s="29">
        <f t="shared" ref="G11:G19" si="0">INDEX($C$2:$E$4,MATCH(B11,$B$2:$B$4,0),MATCH(C11,$C$1:$E$1,0))</f>
        <v>0.35</v>
      </c>
      <c r="H11" s="29">
        <f t="shared" ref="H11:H19" si="1">INDEX($C$2:$E$4,MATCH(C11,$B$2:$B$4,0),MATCH(D11,$C$1:$E$1,0))</f>
        <v>0.75</v>
      </c>
      <c r="I11" s="29">
        <f t="shared" ref="I11:I19" si="2">INDEX($C$2:$E$4,MATCH(D11,$B$2:$B$4,0),MATCH(E11,$C$1:$E$1,0))</f>
        <v>0.75</v>
      </c>
      <c r="J11">
        <f>PRODUCT(G11:I11)</f>
        <v>0.19687499999999997</v>
      </c>
    </row>
    <row r="12" spans="2:10">
      <c r="B12" t="s">
        <v>57</v>
      </c>
      <c r="C12" t="s">
        <v>55</v>
      </c>
      <c r="D12" t="s">
        <v>56</v>
      </c>
      <c r="E12" t="s">
        <v>55</v>
      </c>
      <c r="G12" s="29">
        <f t="shared" si="0"/>
        <v>0.35</v>
      </c>
      <c r="H12" s="29">
        <f t="shared" si="1"/>
        <v>0.2</v>
      </c>
      <c r="I12" s="29">
        <f t="shared" si="2"/>
        <v>0.45</v>
      </c>
      <c r="J12">
        <f t="shared" ref="J12:J19" si="3">PRODUCT(G12:I12)</f>
        <v>3.15E-2</v>
      </c>
    </row>
    <row r="13" spans="2:10">
      <c r="B13" t="s">
        <v>57</v>
      </c>
      <c r="C13" t="s">
        <v>55</v>
      </c>
      <c r="D13" t="s">
        <v>57</v>
      </c>
      <c r="E13" t="s">
        <v>55</v>
      </c>
      <c r="G13" s="29">
        <f t="shared" si="0"/>
        <v>0.35</v>
      </c>
      <c r="H13" s="29">
        <f t="shared" si="1"/>
        <v>0.05</v>
      </c>
      <c r="I13" s="29">
        <f t="shared" si="2"/>
        <v>0.35</v>
      </c>
      <c r="J13">
        <f t="shared" si="3"/>
        <v>6.1249999999999994E-3</v>
      </c>
    </row>
    <row r="14" spans="2:10">
      <c r="B14" t="s">
        <v>57</v>
      </c>
      <c r="C14" t="s">
        <v>56</v>
      </c>
      <c r="D14" t="s">
        <v>55</v>
      </c>
      <c r="E14" t="s">
        <v>55</v>
      </c>
      <c r="G14" s="29">
        <f t="shared" si="0"/>
        <v>0.45</v>
      </c>
      <c r="H14" s="29">
        <f t="shared" si="1"/>
        <v>0.45</v>
      </c>
      <c r="I14" s="29">
        <f t="shared" si="2"/>
        <v>0.75</v>
      </c>
      <c r="J14">
        <f t="shared" si="3"/>
        <v>0.15187500000000001</v>
      </c>
    </row>
    <row r="15" spans="2:10">
      <c r="B15" t="s">
        <v>57</v>
      </c>
      <c r="C15" t="s">
        <v>56</v>
      </c>
      <c r="D15" t="s">
        <v>56</v>
      </c>
      <c r="E15" t="s">
        <v>55</v>
      </c>
      <c r="G15" s="29">
        <f t="shared" si="0"/>
        <v>0.45</v>
      </c>
      <c r="H15" s="29">
        <f t="shared" si="1"/>
        <v>0.4</v>
      </c>
      <c r="I15" s="29">
        <f t="shared" si="2"/>
        <v>0.45</v>
      </c>
      <c r="J15">
        <f t="shared" si="3"/>
        <v>8.1000000000000016E-2</v>
      </c>
    </row>
    <row r="16" spans="2:10">
      <c r="B16" t="s">
        <v>57</v>
      </c>
      <c r="C16" t="s">
        <v>56</v>
      </c>
      <c r="D16" t="s">
        <v>57</v>
      </c>
      <c r="E16" t="s">
        <v>55</v>
      </c>
      <c r="G16" s="29">
        <f t="shared" si="0"/>
        <v>0.45</v>
      </c>
      <c r="H16" s="29">
        <f t="shared" si="1"/>
        <v>0.15</v>
      </c>
      <c r="I16" s="29">
        <f t="shared" si="2"/>
        <v>0.35</v>
      </c>
      <c r="J16">
        <f t="shared" si="3"/>
        <v>2.3625E-2</v>
      </c>
    </row>
    <row r="17" spans="2:10">
      <c r="B17" t="s">
        <v>57</v>
      </c>
      <c r="C17" t="s">
        <v>57</v>
      </c>
      <c r="D17" t="s">
        <v>55</v>
      </c>
      <c r="E17" t="s">
        <v>55</v>
      </c>
      <c r="G17" s="29">
        <f t="shared" si="0"/>
        <v>0.2</v>
      </c>
      <c r="H17" s="29">
        <f t="shared" si="1"/>
        <v>0.35</v>
      </c>
      <c r="I17" s="29">
        <f t="shared" si="2"/>
        <v>0.75</v>
      </c>
      <c r="J17">
        <f t="shared" si="3"/>
        <v>5.2499999999999991E-2</v>
      </c>
    </row>
    <row r="18" spans="2:10">
      <c r="B18" t="s">
        <v>57</v>
      </c>
      <c r="C18" t="s">
        <v>57</v>
      </c>
      <c r="D18" t="s">
        <v>56</v>
      </c>
      <c r="E18" t="s">
        <v>55</v>
      </c>
      <c r="G18" s="29">
        <f t="shared" si="0"/>
        <v>0.2</v>
      </c>
      <c r="H18" s="29">
        <f t="shared" si="1"/>
        <v>0.45</v>
      </c>
      <c r="I18" s="29">
        <f t="shared" si="2"/>
        <v>0.45</v>
      </c>
      <c r="J18">
        <f t="shared" si="3"/>
        <v>4.0500000000000008E-2</v>
      </c>
    </row>
    <row r="19" spans="2:10">
      <c r="B19" t="s">
        <v>57</v>
      </c>
      <c r="C19" t="s">
        <v>57</v>
      </c>
      <c r="D19" t="s">
        <v>57</v>
      </c>
      <c r="E19" t="s">
        <v>55</v>
      </c>
      <c r="G19" s="29">
        <f t="shared" si="0"/>
        <v>0.2</v>
      </c>
      <c r="H19" s="29">
        <f t="shared" si="1"/>
        <v>0.2</v>
      </c>
      <c r="I19" s="29">
        <f t="shared" si="2"/>
        <v>0.35</v>
      </c>
      <c r="J19">
        <f t="shared" si="3"/>
        <v>1.4000000000000002E-2</v>
      </c>
    </row>
    <row r="20" spans="2:10">
      <c r="J20">
        <f>SUM(J11:J19)</f>
        <v>0.59799999999999998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93D9-2B68-49A5-8F43-276BA935D761}">
  <dimension ref="B2:J30"/>
  <sheetViews>
    <sheetView workbookViewId="0">
      <selection activeCell="J18" sqref="J18"/>
    </sheetView>
  </sheetViews>
  <sheetFormatPr defaultColWidth="11.42578125" defaultRowHeight="15"/>
  <cols>
    <col min="1" max="16384" width="11.42578125" style="19"/>
  </cols>
  <sheetData>
    <row r="2" spans="2:10">
      <c r="C2" s="19" t="s">
        <v>32</v>
      </c>
      <c r="D2" s="19" t="s">
        <v>31</v>
      </c>
      <c r="E2" s="19" t="s">
        <v>61</v>
      </c>
      <c r="H2" s="19" t="s">
        <v>32</v>
      </c>
      <c r="I2" s="19" t="s">
        <v>61</v>
      </c>
      <c r="J2" s="19" t="s">
        <v>31</v>
      </c>
    </row>
    <row r="3" spans="2:10">
      <c r="B3" s="19" t="s">
        <v>32</v>
      </c>
      <c r="C3" s="19">
        <v>0.7</v>
      </c>
      <c r="D3" s="19">
        <v>0.2</v>
      </c>
      <c r="E3" s="19">
        <v>0.1</v>
      </c>
      <c r="G3" s="19" t="s">
        <v>32</v>
      </c>
      <c r="H3" s="19">
        <v>0.7</v>
      </c>
      <c r="I3" s="19">
        <v>0.1</v>
      </c>
      <c r="J3" s="19">
        <v>0.2</v>
      </c>
    </row>
    <row r="4" spans="2:10">
      <c r="B4" s="19" t="s">
        <v>31</v>
      </c>
      <c r="C4" s="19">
        <v>0.25</v>
      </c>
      <c r="D4" s="19">
        <v>0.6</v>
      </c>
      <c r="E4" s="19">
        <v>0.15</v>
      </c>
      <c r="G4" s="19" t="s">
        <v>61</v>
      </c>
      <c r="H4" s="19">
        <v>0.3</v>
      </c>
      <c r="I4" s="19">
        <v>0.25</v>
      </c>
      <c r="J4" s="19">
        <v>0.45</v>
      </c>
    </row>
    <row r="5" spans="2:10">
      <c r="B5" s="19" t="s">
        <v>61</v>
      </c>
      <c r="C5" s="19">
        <v>0.3</v>
      </c>
      <c r="D5" s="19">
        <v>0.45</v>
      </c>
      <c r="E5" s="19">
        <v>0.25</v>
      </c>
      <c r="G5" s="19" t="s">
        <v>31</v>
      </c>
      <c r="H5" s="19">
        <v>0.25</v>
      </c>
      <c r="I5" s="19">
        <v>0.15</v>
      </c>
      <c r="J5" s="19">
        <v>0.6</v>
      </c>
    </row>
    <row r="6" spans="2:10">
      <c r="E6" s="33"/>
    </row>
    <row r="7" spans="2:10">
      <c r="B7" s="19" t="s">
        <v>62</v>
      </c>
      <c r="C7" s="34" t="s">
        <v>63</v>
      </c>
    </row>
    <row r="8" spans="2:10">
      <c r="B8" s="19" t="s">
        <v>0</v>
      </c>
    </row>
    <row r="9" spans="2:10">
      <c r="B9" s="35" t="s">
        <v>52</v>
      </c>
      <c r="C9" s="19" t="s">
        <v>64</v>
      </c>
    </row>
    <row r="13" spans="2:10">
      <c r="B13" s="19" t="s">
        <v>65</v>
      </c>
      <c r="C13" s="19">
        <f>C3^3</f>
        <v>0.34299999999999992</v>
      </c>
    </row>
    <row r="18" spans="2:10" ht="18">
      <c r="B18" s="36" t="s">
        <v>66</v>
      </c>
      <c r="C18" s="19">
        <f>C4*C3+D4*C4+E4*C5</f>
        <v>0.36999999999999994</v>
      </c>
    </row>
    <row r="20" spans="2:10">
      <c r="B20" s="19" t="s">
        <v>67</v>
      </c>
      <c r="C20" s="37">
        <f>C4*C3^2+C4*C3*E3+C4*E3*C5+C4*E3*E5+E4*C5*C3+E4*C5*E3+E4*E5*C5+E4*E5*E5</f>
        <v>0.21037500000000001</v>
      </c>
      <c r="E20" s="19">
        <f t="array" ref="E20:F20">MMULT(H5:I5,MMULT(H3:I4,H3:I4))</f>
        <v>0.17274999999999996</v>
      </c>
      <c r="F20" s="19">
        <v>3.7624999999999999E-2</v>
      </c>
      <c r="G20" s="37">
        <f>SUM(E20:F20)</f>
        <v>0.21037499999999995</v>
      </c>
    </row>
    <row r="21" spans="2:10">
      <c r="G21" s="19">
        <v>1</v>
      </c>
      <c r="H21" s="19">
        <v>2</v>
      </c>
      <c r="I21" s="19">
        <v>3</v>
      </c>
    </row>
    <row r="22" spans="2:10">
      <c r="B22" s="19" t="s">
        <v>31</v>
      </c>
      <c r="C22" s="19" t="s">
        <v>32</v>
      </c>
      <c r="D22" s="19" t="s">
        <v>32</v>
      </c>
      <c r="E22" s="19" t="s">
        <v>32</v>
      </c>
      <c r="G22" s="29">
        <f>INDEX($C$3:$E$5,MATCH(B22,$B$3:$B$5,0),MATCH(C22,$C$2:$E$2,0))</f>
        <v>0.25</v>
      </c>
      <c r="H22" s="29">
        <f t="shared" ref="H22:I22" si="0">INDEX($C$3:$E$5,MATCH(C22,$B$3:$B$5,0),MATCH(D22,$C$2:$E$2,0))</f>
        <v>0.7</v>
      </c>
      <c r="I22" s="29">
        <f t="shared" si="0"/>
        <v>0.7</v>
      </c>
      <c r="J22" s="29">
        <f>PRODUCT(G22:I22)</f>
        <v>0.12249999999999998</v>
      </c>
    </row>
    <row r="23" spans="2:10">
      <c r="B23" s="19" t="s">
        <v>31</v>
      </c>
      <c r="C23" s="19" t="s">
        <v>32</v>
      </c>
      <c r="D23" s="19" t="s">
        <v>32</v>
      </c>
      <c r="E23" s="19" t="s">
        <v>61</v>
      </c>
      <c r="G23" s="29">
        <f t="shared" ref="G23:G29" si="1">INDEX($C$3:$E$5,MATCH(B23,$B$3:$B$5,0),MATCH(C23,$C$2:$E$2,0))</f>
        <v>0.25</v>
      </c>
      <c r="H23" s="29">
        <f t="shared" ref="H23:H29" si="2">INDEX($C$3:$E$5,MATCH(C23,$B$3:$B$5,0),MATCH(D23,$C$2:$E$2,0))</f>
        <v>0.7</v>
      </c>
      <c r="I23" s="29">
        <f t="shared" ref="I23:I29" si="3">INDEX($C$3:$E$5,MATCH(D23,$B$3:$B$5,0),MATCH(E23,$C$2:$E$2,0))</f>
        <v>0.1</v>
      </c>
      <c r="J23" s="29">
        <f t="shared" ref="J23:J29" si="4">PRODUCT(G23:I23)</f>
        <v>1.7499999999999998E-2</v>
      </c>
    </row>
    <row r="24" spans="2:10">
      <c r="B24" s="19" t="s">
        <v>31</v>
      </c>
      <c r="C24" s="19" t="s">
        <v>32</v>
      </c>
      <c r="D24" s="19" t="s">
        <v>61</v>
      </c>
      <c r="E24" s="19" t="s">
        <v>32</v>
      </c>
      <c r="G24" s="29">
        <f t="shared" si="1"/>
        <v>0.25</v>
      </c>
      <c r="H24" s="29">
        <f t="shared" si="2"/>
        <v>0.1</v>
      </c>
      <c r="I24" s="29">
        <f t="shared" si="3"/>
        <v>0.3</v>
      </c>
      <c r="J24" s="29">
        <f t="shared" si="4"/>
        <v>7.4999999999999997E-3</v>
      </c>
    </row>
    <row r="25" spans="2:10">
      <c r="B25" s="19" t="s">
        <v>31</v>
      </c>
      <c r="C25" s="19" t="s">
        <v>32</v>
      </c>
      <c r="D25" s="19" t="s">
        <v>61</v>
      </c>
      <c r="E25" s="19" t="s">
        <v>61</v>
      </c>
      <c r="G25" s="29">
        <f t="shared" si="1"/>
        <v>0.25</v>
      </c>
      <c r="H25" s="29">
        <f t="shared" si="2"/>
        <v>0.1</v>
      </c>
      <c r="I25" s="29">
        <f t="shared" si="3"/>
        <v>0.25</v>
      </c>
      <c r="J25" s="29">
        <f t="shared" si="4"/>
        <v>6.2500000000000003E-3</v>
      </c>
    </row>
    <row r="26" spans="2:10">
      <c r="B26" s="19" t="s">
        <v>31</v>
      </c>
      <c r="C26" s="19" t="s">
        <v>61</v>
      </c>
      <c r="D26" s="19" t="s">
        <v>32</v>
      </c>
      <c r="E26" s="19" t="s">
        <v>32</v>
      </c>
      <c r="G26" s="29">
        <f t="shared" si="1"/>
        <v>0.15</v>
      </c>
      <c r="H26" s="29">
        <f t="shared" si="2"/>
        <v>0.3</v>
      </c>
      <c r="I26" s="29">
        <f t="shared" si="3"/>
        <v>0.7</v>
      </c>
      <c r="J26" s="29">
        <f t="shared" si="4"/>
        <v>3.15E-2</v>
      </c>
    </row>
    <row r="27" spans="2:10">
      <c r="B27" s="19" t="s">
        <v>31</v>
      </c>
      <c r="C27" s="19" t="s">
        <v>61</v>
      </c>
      <c r="D27" s="19" t="s">
        <v>32</v>
      </c>
      <c r="E27" s="19" t="s">
        <v>61</v>
      </c>
      <c r="G27" s="29">
        <f t="shared" si="1"/>
        <v>0.15</v>
      </c>
      <c r="H27" s="29">
        <f t="shared" si="2"/>
        <v>0.3</v>
      </c>
      <c r="I27" s="29">
        <f t="shared" si="3"/>
        <v>0.1</v>
      </c>
      <c r="J27" s="29">
        <f t="shared" si="4"/>
        <v>4.4999999999999997E-3</v>
      </c>
    </row>
    <row r="28" spans="2:10">
      <c r="B28" s="19" t="s">
        <v>31</v>
      </c>
      <c r="C28" s="19" t="s">
        <v>61</v>
      </c>
      <c r="D28" s="19" t="s">
        <v>61</v>
      </c>
      <c r="E28" s="19" t="s">
        <v>32</v>
      </c>
      <c r="G28" s="29">
        <f t="shared" si="1"/>
        <v>0.15</v>
      </c>
      <c r="H28" s="29">
        <f t="shared" si="2"/>
        <v>0.25</v>
      </c>
      <c r="I28" s="29">
        <f t="shared" si="3"/>
        <v>0.3</v>
      </c>
      <c r="J28" s="29">
        <f t="shared" si="4"/>
        <v>1.125E-2</v>
      </c>
    </row>
    <row r="29" spans="2:10">
      <c r="B29" s="19" t="s">
        <v>31</v>
      </c>
      <c r="C29" s="19" t="s">
        <v>61</v>
      </c>
      <c r="D29" s="19" t="s">
        <v>61</v>
      </c>
      <c r="E29" s="19" t="s">
        <v>61</v>
      </c>
      <c r="G29" s="29">
        <f t="shared" si="1"/>
        <v>0.15</v>
      </c>
      <c r="H29" s="29">
        <f t="shared" si="2"/>
        <v>0.25</v>
      </c>
      <c r="I29" s="29">
        <f t="shared" si="3"/>
        <v>0.25</v>
      </c>
      <c r="J29" s="29">
        <f t="shared" si="4"/>
        <v>9.3749999999999997E-3</v>
      </c>
    </row>
    <row r="30" spans="2:10">
      <c r="J30" s="38">
        <f>SUM(J22:J29)</f>
        <v>0.21037500000000001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A042-D255-439F-8FFF-18C8E415D5EF}">
  <dimension ref="B2:K22"/>
  <sheetViews>
    <sheetView topLeftCell="A16" zoomScaleNormal="100" workbookViewId="0">
      <selection activeCell="H23" sqref="H23"/>
    </sheetView>
  </sheetViews>
  <sheetFormatPr defaultColWidth="11.42578125" defaultRowHeight="15"/>
  <cols>
    <col min="1" max="16384" width="11.42578125" style="3"/>
  </cols>
  <sheetData>
    <row r="2" spans="2:11">
      <c r="C2" s="3" t="s">
        <v>32</v>
      </c>
      <c r="D2" s="3" t="s">
        <v>55</v>
      </c>
      <c r="G2" s="3">
        <v>10</v>
      </c>
      <c r="H2" s="3">
        <v>60</v>
      </c>
    </row>
    <row r="3" spans="2:11">
      <c r="B3" s="3">
        <v>10</v>
      </c>
      <c r="C3" s="3">
        <v>0.3</v>
      </c>
      <c r="D3" s="3">
        <v>0.7</v>
      </c>
      <c r="F3" s="3" t="s">
        <v>68</v>
      </c>
      <c r="G3" s="3">
        <v>0.9</v>
      </c>
      <c r="H3" s="3">
        <v>0.1</v>
      </c>
      <c r="J3" s="3">
        <f t="array" ref="J3:K3">G3*C3:D3</f>
        <v>0.27</v>
      </c>
      <c r="K3" s="3">
        <v>0.63</v>
      </c>
    </row>
    <row r="4" spans="2:11">
      <c r="B4" s="3">
        <v>60</v>
      </c>
      <c r="C4" s="3">
        <v>0.2</v>
      </c>
      <c r="D4" s="3">
        <v>0.8</v>
      </c>
      <c r="F4" s="3" t="s">
        <v>69</v>
      </c>
      <c r="G4" s="3">
        <v>0.3</v>
      </c>
      <c r="H4" s="3">
        <v>0.7</v>
      </c>
    </row>
    <row r="5" spans="2:11">
      <c r="F5" s="3" t="s">
        <v>70</v>
      </c>
      <c r="G5" s="3">
        <v>0.2</v>
      </c>
      <c r="H5" s="3">
        <v>0.8</v>
      </c>
    </row>
    <row r="6" spans="2:11">
      <c r="F6" s="3" t="s">
        <v>71</v>
      </c>
      <c r="G6" s="3">
        <v>0.8</v>
      </c>
      <c r="H6" s="3">
        <v>0.2</v>
      </c>
    </row>
    <row r="8" spans="2:11">
      <c r="C8" s="3" t="s">
        <v>68</v>
      </c>
      <c r="D8" s="3" t="s">
        <v>69</v>
      </c>
      <c r="E8" s="3" t="s">
        <v>70</v>
      </c>
      <c r="F8" s="3" t="s">
        <v>71</v>
      </c>
    </row>
    <row r="9" spans="2:11">
      <c r="B9" s="3" t="s">
        <v>68</v>
      </c>
      <c r="C9" s="3">
        <f t="array" ref="C9:D9">G3*C3:D3</f>
        <v>0.27</v>
      </c>
      <c r="D9" s="3">
        <v>0.63</v>
      </c>
      <c r="E9" s="3">
        <f t="array" ref="E9:F9">H3*C4:D4</f>
        <v>2.0000000000000004E-2</v>
      </c>
      <c r="F9" s="3">
        <v>8.0000000000000016E-2</v>
      </c>
      <c r="G9" s="3">
        <f>SUM(C9:F9)</f>
        <v>1</v>
      </c>
    </row>
    <row r="10" spans="2:11">
      <c r="B10" s="3" t="s">
        <v>69</v>
      </c>
      <c r="C10" s="3">
        <f t="array" ref="C10:D10">G4*C3:D3</f>
        <v>0.09</v>
      </c>
      <c r="D10" s="3">
        <v>0.21</v>
      </c>
      <c r="E10" s="3">
        <f t="array" ref="E10:F10">H4*C4:D4</f>
        <v>0.13999999999999999</v>
      </c>
      <c r="F10" s="3">
        <v>0.55999999999999994</v>
      </c>
      <c r="G10" s="3">
        <f t="shared" ref="G10:G12" si="0">SUM(C10:F10)</f>
        <v>0.99999999999999989</v>
      </c>
    </row>
    <row r="11" spans="2:11">
      <c r="B11" s="3" t="s">
        <v>70</v>
      </c>
      <c r="C11" s="3">
        <f t="array" ref="C11:D11">G5*C3:D3</f>
        <v>0.06</v>
      </c>
      <c r="D11" s="3">
        <v>0.13999999999999999</v>
      </c>
      <c r="E11" s="3">
        <f t="array" ref="E11:F11">H5*C4:D4</f>
        <v>0.16000000000000003</v>
      </c>
      <c r="F11" s="3">
        <v>0.64000000000000012</v>
      </c>
      <c r="G11" s="3">
        <f t="shared" si="0"/>
        <v>1</v>
      </c>
    </row>
    <row r="12" spans="2:11">
      <c r="B12" s="3" t="s">
        <v>71</v>
      </c>
      <c r="C12" s="3">
        <f t="array" ref="C12:D12">G6*C3:D3</f>
        <v>0.24</v>
      </c>
      <c r="D12" s="3">
        <v>0.55999999999999994</v>
      </c>
      <c r="E12" s="3">
        <f t="array" ref="E12:F12">H6*C4:D4</f>
        <v>4.0000000000000008E-2</v>
      </c>
      <c r="F12" s="3">
        <v>0.16000000000000003</v>
      </c>
      <c r="G12" s="3">
        <f t="shared" si="0"/>
        <v>1</v>
      </c>
    </row>
    <row r="18" spans="2:8">
      <c r="B18" s="3" t="s">
        <v>69</v>
      </c>
      <c r="C18" s="3" t="s">
        <v>68</v>
      </c>
      <c r="D18" s="3" t="s">
        <v>68</v>
      </c>
      <c r="F18" s="3">
        <f t="array" ref="F18:F21">TRANSPOSE(C10:F10)</f>
        <v>0.09</v>
      </c>
      <c r="G18" s="3">
        <f t="array" ref="G18:G21">TRANSPOSE(C9:F9)</f>
        <v>0.27</v>
      </c>
      <c r="H18" s="3">
        <f>G18*F18</f>
        <v>2.4300000000000002E-2</v>
      </c>
    </row>
    <row r="19" spans="2:8">
      <c r="B19" s="3" t="s">
        <v>69</v>
      </c>
      <c r="C19" s="3" t="s">
        <v>69</v>
      </c>
      <c r="D19" s="3" t="s">
        <v>68</v>
      </c>
      <c r="F19" s="3">
        <v>0.21</v>
      </c>
      <c r="G19" s="3">
        <v>0.63</v>
      </c>
      <c r="H19" s="3">
        <f t="shared" ref="H19:H21" si="1">G19*F19</f>
        <v>0.1323</v>
      </c>
    </row>
    <row r="20" spans="2:8">
      <c r="B20" s="3" t="s">
        <v>69</v>
      </c>
      <c r="C20" s="3" t="s">
        <v>70</v>
      </c>
      <c r="D20" s="3" t="s">
        <v>68</v>
      </c>
      <c r="F20" s="3">
        <v>0.13999999999999999</v>
      </c>
      <c r="G20" s="3">
        <v>2.0000000000000004E-2</v>
      </c>
      <c r="H20" s="3">
        <f t="shared" si="1"/>
        <v>2.8000000000000004E-3</v>
      </c>
    </row>
    <row r="21" spans="2:8">
      <c r="B21" s="3" t="s">
        <v>69</v>
      </c>
      <c r="C21" s="3" t="s">
        <v>71</v>
      </c>
      <c r="D21" s="3" t="s">
        <v>68</v>
      </c>
      <c r="F21" s="3">
        <v>0.55999999999999994</v>
      </c>
      <c r="G21" s="3">
        <v>8.0000000000000016E-2</v>
      </c>
      <c r="H21" s="3">
        <f t="shared" si="1"/>
        <v>4.4800000000000006E-2</v>
      </c>
    </row>
    <row r="22" spans="2:8">
      <c r="H22" s="3">
        <f>SUM(H18:H21)</f>
        <v>0.20420000000000002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B9DA-9E80-4453-8608-76AC99943259}">
  <dimension ref="B2:O20"/>
  <sheetViews>
    <sheetView topLeftCell="A10" workbookViewId="0">
      <selection activeCell="B25" sqref="B25"/>
    </sheetView>
  </sheetViews>
  <sheetFormatPr defaultColWidth="11.42578125" defaultRowHeight="15"/>
  <sheetData>
    <row r="2" spans="2:11">
      <c r="B2" t="s">
        <v>62</v>
      </c>
      <c r="C2" t="s">
        <v>72</v>
      </c>
    </row>
    <row r="3" spans="2:11">
      <c r="B3" s="30" t="s">
        <v>52</v>
      </c>
      <c r="C3" t="s">
        <v>73</v>
      </c>
    </row>
    <row r="5" spans="2:11" ht="18">
      <c r="B5" t="s">
        <v>74</v>
      </c>
      <c r="C5" t="s">
        <v>75</v>
      </c>
    </row>
    <row r="7" spans="2:11">
      <c r="B7" s="19"/>
      <c r="C7" s="19" t="s">
        <v>76</v>
      </c>
      <c r="D7" s="19" t="s">
        <v>77</v>
      </c>
      <c r="E7" s="19" t="s">
        <v>78</v>
      </c>
      <c r="F7" s="19" t="s">
        <v>79</v>
      </c>
      <c r="G7" s="19" t="s">
        <v>80</v>
      </c>
      <c r="H7" s="19" t="s">
        <v>81</v>
      </c>
      <c r="I7" s="19" t="s">
        <v>82</v>
      </c>
      <c r="J7" s="19" t="s">
        <v>83</v>
      </c>
      <c r="K7" s="19" t="s">
        <v>84</v>
      </c>
    </row>
    <row r="8" spans="2:11">
      <c r="B8" s="19" t="s">
        <v>76</v>
      </c>
      <c r="C8" s="19">
        <v>0.2</v>
      </c>
      <c r="D8" s="19">
        <v>0.65</v>
      </c>
      <c r="E8" s="19">
        <v>0.15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</row>
    <row r="9" spans="2:11">
      <c r="B9" s="19" t="s">
        <v>77</v>
      </c>
      <c r="C9" s="19">
        <v>0</v>
      </c>
      <c r="D9" s="19">
        <v>0</v>
      </c>
      <c r="E9" s="19">
        <v>0</v>
      </c>
      <c r="F9" s="19">
        <v>0.3</v>
      </c>
      <c r="G9" s="19">
        <v>0.45</v>
      </c>
      <c r="H9" s="19">
        <v>0.25</v>
      </c>
      <c r="I9" s="19">
        <v>0</v>
      </c>
      <c r="J9" s="19">
        <v>0</v>
      </c>
      <c r="K9" s="19">
        <v>0</v>
      </c>
    </row>
    <row r="10" spans="2:11">
      <c r="B10" s="19" t="s">
        <v>78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0.5</v>
      </c>
      <c r="J10" s="19">
        <v>0.4</v>
      </c>
      <c r="K10" s="19">
        <v>0.1</v>
      </c>
    </row>
    <row r="11" spans="2:11">
      <c r="B11" s="19" t="s">
        <v>79</v>
      </c>
      <c r="C11" s="19">
        <v>0.4</v>
      </c>
      <c r="D11" s="19">
        <v>0.5</v>
      </c>
      <c r="E11" s="19">
        <v>0.1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 spans="2:11">
      <c r="B12" s="19" t="s">
        <v>80</v>
      </c>
      <c r="C12" s="19">
        <v>0</v>
      </c>
      <c r="D12" s="19">
        <v>0</v>
      </c>
      <c r="E12" s="19">
        <v>0</v>
      </c>
      <c r="F12" s="19">
        <v>0.4</v>
      </c>
      <c r="G12" s="19">
        <v>0.25</v>
      </c>
      <c r="H12" s="19">
        <v>0.35</v>
      </c>
      <c r="I12" s="19">
        <v>0</v>
      </c>
      <c r="J12" s="19">
        <v>0</v>
      </c>
      <c r="K12" s="19">
        <v>0</v>
      </c>
    </row>
    <row r="13" spans="2:11">
      <c r="B13" s="19" t="s">
        <v>81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0.5</v>
      </c>
      <c r="J13" s="19">
        <v>0.4</v>
      </c>
      <c r="K13" s="19">
        <v>0.1</v>
      </c>
    </row>
    <row r="14" spans="2:11">
      <c r="B14" s="19" t="s">
        <v>82</v>
      </c>
      <c r="C14" s="19">
        <f>4*0.5*0.2</f>
        <v>0.4</v>
      </c>
      <c r="D14" s="19">
        <v>0.5</v>
      </c>
      <c r="E14" s="19">
        <v>0.1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 spans="2:11">
      <c r="B15" s="19" t="s">
        <v>83</v>
      </c>
      <c r="C15" s="19">
        <v>0</v>
      </c>
      <c r="D15" s="19">
        <v>0</v>
      </c>
      <c r="E15" s="19">
        <v>0</v>
      </c>
      <c r="F15" s="19">
        <v>0.3</v>
      </c>
      <c r="G15" s="19">
        <v>0.45</v>
      </c>
      <c r="H15" s="19">
        <v>0.25</v>
      </c>
      <c r="I15" s="19">
        <v>0</v>
      </c>
      <c r="J15" s="19">
        <v>0</v>
      </c>
      <c r="K15" s="19">
        <v>0</v>
      </c>
    </row>
    <row r="16" spans="2:11">
      <c r="B16" s="19" t="s">
        <v>84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0.6</v>
      </c>
      <c r="J16" s="19">
        <v>0.35</v>
      </c>
      <c r="K16" s="19">
        <v>0.05</v>
      </c>
    </row>
    <row r="18" spans="2:15" ht="36.75" customHeight="1">
      <c r="B18" s="46" t="s">
        <v>85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20" spans="2:15">
      <c r="B20" t="s">
        <v>86</v>
      </c>
      <c r="D20">
        <f>0.4*0.5*0.45+0.25^3+0.35*0.4*0.45</f>
        <v>0.16862500000000002</v>
      </c>
    </row>
  </sheetData>
  <mergeCells count="1">
    <mergeCell ref="B18:O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7B28-8B54-43C1-B8EA-B37A23EDEAAC}">
  <dimension ref="A3:K22"/>
  <sheetViews>
    <sheetView topLeftCell="A4" workbookViewId="0">
      <selection activeCell="J21" sqref="J21"/>
    </sheetView>
  </sheetViews>
  <sheetFormatPr defaultColWidth="11.42578125" defaultRowHeight="15"/>
  <cols>
    <col min="1" max="1" width="5" style="3" customWidth="1"/>
    <col min="2" max="2" width="5.42578125" style="3" bestFit="1" customWidth="1"/>
    <col min="3" max="6" width="6.5703125" style="3" bestFit="1" customWidth="1"/>
    <col min="7" max="7" width="5.42578125" style="3" bestFit="1" customWidth="1"/>
    <col min="8" max="10" width="6.5703125" style="3" bestFit="1" customWidth="1"/>
    <col min="11" max="11" width="12" style="3" bestFit="1" customWidth="1"/>
    <col min="12" max="18" width="5.42578125" style="3" bestFit="1" customWidth="1"/>
    <col min="19" max="20" width="11.42578125" style="3"/>
    <col min="21" max="21" width="11.85546875" style="3" bestFit="1" customWidth="1"/>
    <col min="22" max="16384" width="11.42578125" style="3"/>
  </cols>
  <sheetData>
    <row r="3" spans="1:11">
      <c r="B3" s="2"/>
      <c r="C3" s="2">
        <v>0</v>
      </c>
      <c r="D3" s="2">
        <v>1</v>
      </c>
      <c r="E3" s="2">
        <v>2</v>
      </c>
      <c r="F3" s="2">
        <v>3</v>
      </c>
      <c r="H3" s="3">
        <f>MMULT(MMULT(C7:F7,C4:F7),F4:F7)</f>
        <v>0.3223504881933168</v>
      </c>
    </row>
    <row r="4" spans="1:11">
      <c r="A4" s="3" t="s">
        <v>87</v>
      </c>
      <c r="B4" s="2">
        <v>0</v>
      </c>
      <c r="C4" s="2">
        <v>0</v>
      </c>
      <c r="D4" s="2">
        <v>0</v>
      </c>
      <c r="E4" s="2">
        <v>0</v>
      </c>
      <c r="F4" s="2">
        <v>1</v>
      </c>
    </row>
    <row r="5" spans="1:11">
      <c r="B5" s="2">
        <v>1</v>
      </c>
      <c r="C5" s="18">
        <f>1-D5</f>
        <v>0.63212055882855767</v>
      </c>
      <c r="D5" s="18">
        <f>_xlfn.POISSON.DIST(0,1,FALSE)</f>
        <v>0.36787944117144233</v>
      </c>
      <c r="E5" s="2">
        <v>0</v>
      </c>
      <c r="F5" s="2">
        <v>0</v>
      </c>
    </row>
    <row r="6" spans="1:11">
      <c r="B6" s="2">
        <v>2</v>
      </c>
      <c r="C6" s="18">
        <f>1-_xlfn.POISSON.DIST(1,1,TRUE)</f>
        <v>0.26424111765711522</v>
      </c>
      <c r="D6" s="18">
        <f>_xlfn.POISSON.DIST(1,1,FALSE)</f>
        <v>0.36787944117144233</v>
      </c>
      <c r="E6" s="18">
        <f>_xlfn.POISSON.DIST(0,1,FALSE)</f>
        <v>0.36787944117144233</v>
      </c>
      <c r="F6" s="2">
        <v>0</v>
      </c>
    </row>
    <row r="7" spans="1:11">
      <c r="B7" s="2">
        <v>3</v>
      </c>
      <c r="C7" s="18">
        <f>1-_xlfn.POISSON.DIST(2,1,TRUE)</f>
        <v>8.0301397071394165E-2</v>
      </c>
      <c r="D7" s="18">
        <f>_xlfn.POISSON.DIST(2,1,FALSE)</f>
        <v>0.18393972058572114</v>
      </c>
      <c r="E7" s="18">
        <f>_xlfn.POISSON.DIST(1,1,FALSE)</f>
        <v>0.36787944117144233</v>
      </c>
      <c r="F7" s="18">
        <f>_xlfn.POISSON.DIST(0,1,FALSE)</f>
        <v>0.36787944117144233</v>
      </c>
    </row>
    <row r="11" spans="1:11">
      <c r="C11" s="3">
        <v>0</v>
      </c>
      <c r="D11" s="3">
        <v>1</v>
      </c>
      <c r="E11" s="3">
        <v>2</v>
      </c>
      <c r="F11" s="3">
        <v>3</v>
      </c>
    </row>
    <row r="12" spans="1:11">
      <c r="B12" s="3">
        <v>1</v>
      </c>
      <c r="C12" s="25">
        <v>3</v>
      </c>
      <c r="D12" s="2">
        <v>1</v>
      </c>
      <c r="E12" s="2">
        <v>0</v>
      </c>
      <c r="F12" s="25">
        <v>3</v>
      </c>
      <c r="H12" s="18">
        <f>+D7</f>
        <v>0.18393972058572114</v>
      </c>
      <c r="I12" s="18">
        <f>+C5</f>
        <v>0.63212055882855767</v>
      </c>
      <c r="J12" s="2">
        <f>+F4</f>
        <v>1</v>
      </c>
      <c r="K12" s="2">
        <f>PRODUCT(H12:J12)</f>
        <v>0.1162720789674148</v>
      </c>
    </row>
    <row r="13" spans="1:11">
      <c r="B13" s="3">
        <v>2</v>
      </c>
      <c r="C13" s="25">
        <v>3</v>
      </c>
      <c r="D13" s="2">
        <v>2</v>
      </c>
      <c r="E13" s="2">
        <v>0</v>
      </c>
      <c r="F13" s="25">
        <v>3</v>
      </c>
      <c r="H13" s="18">
        <f>+E7</f>
        <v>0.36787944117144233</v>
      </c>
      <c r="I13" s="18">
        <f>+C6</f>
        <v>0.26424111765711522</v>
      </c>
      <c r="J13" s="2">
        <f>+F4</f>
        <v>1</v>
      </c>
      <c r="K13" s="2">
        <f t="shared" ref="K13:K16" si="0">PRODUCT(H13:J13)</f>
        <v>9.7208874698216888E-2</v>
      </c>
    </row>
    <row r="14" spans="1:11">
      <c r="B14" s="3">
        <v>3</v>
      </c>
      <c r="C14" s="25">
        <v>3</v>
      </c>
      <c r="D14" s="2">
        <v>3</v>
      </c>
      <c r="E14" s="2">
        <v>0</v>
      </c>
      <c r="F14" s="25">
        <v>3</v>
      </c>
      <c r="H14" s="18">
        <f>+F7</f>
        <v>0.36787944117144233</v>
      </c>
      <c r="I14" s="18">
        <f>+C7</f>
        <v>8.0301397071394165E-2</v>
      </c>
      <c r="J14" s="2">
        <f>+F4</f>
        <v>1</v>
      </c>
      <c r="K14" s="2">
        <f t="shared" si="0"/>
        <v>2.9541233079910582E-2</v>
      </c>
    </row>
    <row r="15" spans="1:11">
      <c r="B15" s="3">
        <v>4</v>
      </c>
      <c r="C15" s="25">
        <v>3</v>
      </c>
      <c r="D15" s="2">
        <v>3</v>
      </c>
      <c r="E15" s="2">
        <v>3</v>
      </c>
      <c r="F15" s="25">
        <v>3</v>
      </c>
      <c r="H15" s="18">
        <f>+F7</f>
        <v>0.36787944117144233</v>
      </c>
      <c r="I15" s="18">
        <f>+F7</f>
        <v>0.36787944117144233</v>
      </c>
      <c r="J15" s="18">
        <f>+F7</f>
        <v>0.36787944117144233</v>
      </c>
      <c r="K15" s="2">
        <f t="shared" si="0"/>
        <v>4.9787068367863951E-2</v>
      </c>
    </row>
    <row r="16" spans="1:11">
      <c r="B16" s="3">
        <v>5</v>
      </c>
      <c r="C16" s="25">
        <v>3</v>
      </c>
      <c r="D16" s="2">
        <v>0</v>
      </c>
      <c r="E16" s="2">
        <v>3</v>
      </c>
      <c r="F16" s="25">
        <v>3</v>
      </c>
      <c r="H16" s="18">
        <f>+C7</f>
        <v>8.0301397071394165E-2</v>
      </c>
      <c r="I16" s="2">
        <f>+F4</f>
        <v>1</v>
      </c>
      <c r="J16" s="18">
        <f>+F7</f>
        <v>0.36787944117144233</v>
      </c>
      <c r="K16" s="2">
        <f t="shared" si="0"/>
        <v>2.9541233079910582E-2</v>
      </c>
    </row>
    <row r="17" spans="2:11">
      <c r="K17" s="2">
        <f>SUM(K12:K16)</f>
        <v>0.3223504881933168</v>
      </c>
    </row>
    <row r="20" spans="2:11">
      <c r="B20" s="39" t="s">
        <v>88</v>
      </c>
    </row>
    <row r="22" spans="2:11">
      <c r="C22" s="45">
        <f>E7*D6*C5</f>
        <v>8.5548214868748751E-2</v>
      </c>
      <c r="D22" s="45"/>
    </row>
  </sheetData>
  <mergeCells count="1">
    <mergeCell ref="C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Audiovisuales Edificio AdPortas</dc:creator>
  <cp:keywords/>
  <dc:description/>
  <cp:lastModifiedBy>Sofia Isabella Endara Chitiva</cp:lastModifiedBy>
  <cp:revision/>
  <dcterms:created xsi:type="dcterms:W3CDTF">2024-07-30T21:45:21Z</dcterms:created>
  <dcterms:modified xsi:type="dcterms:W3CDTF">2024-08-22T18:49:42Z</dcterms:modified>
  <cp:category/>
  <cp:contentStatus/>
</cp:coreProperties>
</file>