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ech" sheetId="1" r:id="rId3"/>
    <sheet state="visible" name="Weapons" sheetId="2" r:id="rId4"/>
    <sheet state="visible" name="Pilot" sheetId="3" r:id="rId5"/>
    <sheet state="visible" name="ShellLookup" sheetId="4" r:id="rId6"/>
    <sheet state="visible" name="WeaponLookup" sheetId="5" r:id="rId7"/>
    <sheet state="visible" name="SystemLookup" sheetId="6" r:id="rId8"/>
    <sheet state="visible" name="PilotWeaponLookup" sheetId="7" r:id="rId9"/>
    <sheet state="visible" name="CoreBonusLookup" sheetId="8" r:id="rId10"/>
    <sheet state="visible" name="PilotGearLookup" sheetId="9" r:id="rId11"/>
    <sheet state="visible" name="PilotArmorLookup" sheetId="10" r:id="rId12"/>
    <sheet state="visible" name="TalentLookup" sheetId="11" r:id="rId13"/>
    <sheet state="visible" name="ConditionLookup" sheetId="12" r:id="rId14"/>
    <sheet state="visible" name="Changelog" sheetId="13" r:id="rId15"/>
  </sheets>
  <definedNames/>
  <calcPr/>
</workbook>
</file>

<file path=xl/sharedStrings.xml><?xml version="1.0" encoding="utf-8"?>
<sst xmlns="http://schemas.openxmlformats.org/spreadsheetml/2006/main" count="2934" uniqueCount="1348">
  <si>
    <t>Lancer Character Sheet 1.7.5.0</t>
  </si>
  <si>
    <t>Default Mounts:</t>
  </si>
  <si>
    <t>Name</t>
  </si>
  <si>
    <t>Last Updated 06.09.2018</t>
  </si>
  <si>
    <t>Presented by Gazz, Lem, &amp; GC.</t>
  </si>
  <si>
    <t>Leave cells in grey alone.</t>
  </si>
  <si>
    <t>You only need worry about the "Mech", "Weapon", and "Pilot" sheets. Leave the look-ups alone.</t>
  </si>
  <si>
    <t>Good luck out there, pilot.</t>
  </si>
  <si>
    <t>Player</t>
  </si>
  <si>
    <t>MECH</t>
  </si>
  <si>
    <t>Level</t>
  </si>
  <si>
    <t>PLAYER</t>
  </si>
  <si>
    <t>LEVEL</t>
  </si>
  <si>
    <t>Talent</t>
  </si>
  <si>
    <t>NAME</t>
  </si>
  <si>
    <t>Shell System:</t>
  </si>
  <si>
    <t>Custom:</t>
  </si>
  <si>
    <t>-</t>
  </si>
  <si>
    <t>Pilot Talent</t>
  </si>
  <si>
    <t>Rank:</t>
  </si>
  <si>
    <t>SHELL</t>
  </si>
  <si>
    <t>Everest</t>
  </si>
  <si>
    <t>SIZE</t>
  </si>
  <si>
    <t>STORAGE</t>
  </si>
  <si>
    <t>Callsign</t>
  </si>
  <si>
    <t>CALLSIGN</t>
  </si>
  <si>
    <t>Empty</t>
  </si>
  <si>
    <t>Shell Passive</t>
  </si>
  <si>
    <t>SP</t>
  </si>
  <si>
    <t>Background</t>
  </si>
  <si>
    <t>Misc. Bonus</t>
  </si>
  <si>
    <t>TOTAL</t>
  </si>
  <si>
    <t>HULL</t>
  </si>
  <si>
    <t>Max Hit Points</t>
  </si>
  <si>
    <t>Max Structure</t>
  </si>
  <si>
    <t>Heat Cap</t>
  </si>
  <si>
    <t>Max Reactor</t>
  </si>
  <si>
    <t>Repair Cap</t>
  </si>
  <si>
    <t>SPEED</t>
  </si>
  <si>
    <t>Type</t>
  </si>
  <si>
    <t>License</t>
  </si>
  <si>
    <t>Tags</t>
  </si>
  <si>
    <t>Range</t>
  </si>
  <si>
    <t>Grit</t>
  </si>
  <si>
    <t>HP Max</t>
  </si>
  <si>
    <t>Talent Total</t>
  </si>
  <si>
    <t>ARMOR</t>
  </si>
  <si>
    <t>Tal. Available</t>
  </si>
  <si>
    <t>Damage</t>
  </si>
  <si>
    <t>AGILITY</t>
  </si>
  <si>
    <t>HP Bonus</t>
  </si>
  <si>
    <t>Current HP</t>
  </si>
  <si>
    <t>Structure</t>
  </si>
  <si>
    <t>Heat</t>
  </si>
  <si>
    <t>Reactor Stress</t>
  </si>
  <si>
    <t>Repairs Left</t>
  </si>
  <si>
    <t>Size</t>
  </si>
  <si>
    <t>Shell Active</t>
  </si>
  <si>
    <t>Rarity Max</t>
  </si>
  <si>
    <t>Rarity Available</t>
  </si>
  <si>
    <t>Skill Points Total</t>
  </si>
  <si>
    <t>Pilot Armor</t>
  </si>
  <si>
    <t>Skill P. Available</t>
  </si>
  <si>
    <t>Core Power</t>
  </si>
  <si>
    <t>Evasion</t>
  </si>
  <si>
    <t>Mods/Ammo</t>
  </si>
  <si>
    <t>EVASION</t>
  </si>
  <si>
    <t>Speed</t>
  </si>
  <si>
    <t>E-Defense</t>
  </si>
  <si>
    <t>Armor</t>
  </si>
  <si>
    <t>Bonus</t>
  </si>
  <si>
    <t>Total</t>
  </si>
  <si>
    <t>E-DEFENSE</t>
  </si>
  <si>
    <t>Rarity</t>
  </si>
  <si>
    <t>SYSTEMS</t>
  </si>
  <si>
    <t>TARGETING</t>
  </si>
  <si>
    <t>Acquire</t>
  </si>
  <si>
    <t>Notes</t>
  </si>
  <si>
    <t>Brawl</t>
  </si>
  <si>
    <t>HASE BONUSES (max +6)</t>
  </si>
  <si>
    <t>TECH</t>
  </si>
  <si>
    <t>ENGINEERING</t>
  </si>
  <si>
    <t>Command</t>
  </si>
  <si>
    <t>Points Available</t>
  </si>
  <si>
    <t>SENSOR</t>
  </si>
  <si>
    <t>Flash</t>
  </si>
  <si>
    <t>Infiltrate</t>
  </si>
  <si>
    <t>Heat Bonus</t>
  </si>
  <si>
    <t>Repair Bonus</t>
  </si>
  <si>
    <t>SP Total</t>
  </si>
  <si>
    <t>SP Available</t>
  </si>
  <si>
    <t>Investigate</t>
  </si>
  <si>
    <t>Maneuver</t>
  </si>
  <si>
    <t>Notice</t>
  </si>
  <si>
    <t>Burn</t>
  </si>
  <si>
    <t>Name:</t>
  </si>
  <si>
    <t>SP:</t>
  </si>
  <si>
    <t>Persuade</t>
  </si>
  <si>
    <t>Overcharge</t>
  </si>
  <si>
    <t>1 heat</t>
  </si>
  <si>
    <t>Survive</t>
  </si>
  <si>
    <t>Resistances</t>
  </si>
  <si>
    <t>Tags:</t>
  </si>
  <si>
    <t>Unique:</t>
  </si>
  <si>
    <t>Swindle</t>
  </si>
  <si>
    <t>Tech</t>
  </si>
  <si>
    <t>Misc Bonus</t>
  </si>
  <si>
    <t>1d3 heat</t>
  </si>
  <si>
    <t>Effect:</t>
  </si>
  <si>
    <t>License:</t>
  </si>
  <si>
    <t>1d6 heat</t>
  </si>
  <si>
    <t>Reactions</t>
  </si>
  <si>
    <t>Custom</t>
  </si>
  <si>
    <t>1d6+3 heat</t>
  </si>
  <si>
    <t>Brace</t>
  </si>
  <si>
    <t>Custom Skills</t>
  </si>
  <si>
    <t>Overwatch</t>
  </si>
  <si>
    <t>Condition:</t>
  </si>
  <si>
    <t>None</t>
  </si>
  <si>
    <t>Licenses</t>
  </si>
  <si>
    <t>Pilot Weapon</t>
  </si>
  <si>
    <t>CORE BONUSES</t>
  </si>
  <si>
    <t>No Bonus</t>
  </si>
  <si>
    <t>Personality</t>
  </si>
  <si>
    <t>[Region 1 Start]</t>
  </si>
  <si>
    <t>AGI</t>
  </si>
  <si>
    <t>SYS</t>
  </si>
  <si>
    <t>TARGETTING</t>
  </si>
  <si>
    <t>HEAT CAP</t>
  </si>
  <si>
    <t>EDEF</t>
  </si>
  <si>
    <t>ENG</t>
  </si>
  <si>
    <t>HP</t>
  </si>
  <si>
    <t>MOUNT1</t>
  </si>
  <si>
    <t>MOUNT2</t>
  </si>
  <si>
    <t>MOUNT3</t>
  </si>
  <si>
    <t>Ultimate Name</t>
  </si>
  <si>
    <t>Ultimate Passive</t>
  </si>
  <si>
    <t>Ultimate Active</t>
  </si>
  <si>
    <t>Heavy</t>
  </si>
  <si>
    <t>Main</t>
  </si>
  <si>
    <t>Flex</t>
  </si>
  <si>
    <t>Hyperspec Fuel Injectors</t>
  </si>
  <si>
    <t>+1 to any HASE stat.  If you roll a ‘20’ on your d20 for the first roll of any kind on your turn (the actual number 20 on the physical die, before modifiers, sometimes called a ‘natural’ 20) you gain an additional action that you must use before the end of your turn. This passive can only take effect once per turn, and only on your turn.</t>
  </si>
  <si>
    <r>
      <t xml:space="preserve">Power Up (1 core power, </t>
    </r>
    <r>
      <rPr>
        <i/>
      </rPr>
      <t>Protocol</t>
    </r>
    <r>
      <t>): This turn only, gain an additional 1d3 actions. These actions must be used this turn or lost. The usual rules apply (you cannot make duplicate actions).</t>
    </r>
  </si>
  <si>
    <t>IPS-N Blackbeard</t>
  </si>
  <si>
    <t>Auxiliary</t>
  </si>
  <si>
    <t>Assault Grapples</t>
  </si>
  <si>
    <t>As a full action, your mech can fire the assault grapples at any surface in range 8 (even vertical or overhanging), pulling your mech in a straight line to that location as long as your mech is not obstructed during that movement. Your mech can hold on to that location as long as it remains immobile. Your mech can also use this system to attempt to grapple and maintain a grapple on any target within range 8, instead of being adjacent to that target.</t>
  </si>
  <si>
    <t>Omni-Harpoon (1 core power, Action): This one-shot system fires harpoon-like grapples at any number of targets within line of sight and within range 5. Those targets must pass a hull check with 1 difficulty or be knocked prone and pulled adjacent to your mech, or as far as possible towards your mech without being obstructed. All targets are then immobilized until the end of your next turn</t>
  </si>
  <si>
    <t>IPS-N Drake</t>
  </si>
  <si>
    <t>IPS-N Argonaut Shield</t>
  </si>
  <si>
    <t>This huge, plated shield can be used to bash enemies. It counts as its own mount (doesn’t take mount space). Main Melee, Threat 1, 1d6 Kinetic Damage.</t>
  </si>
  <si>
    <t>Fortress (1 core power, Protocol): When you activate this protocol, you plant your shield and deploy stabilizers, becoming more like a fortified emplacement than a mech. While this system is active, your mech is Immobilized, though you can still rotate and aim in any direction. You are immune to being knocked back, rammed, grappled, or involuntarily moved by any reason. Two line 2 sections of heavy cover unfold, drawn from your mech in any direction. Your mech grants heavy cover for allied mechs while this system is active, has heavy cover itself, has resistance to damage from blast, line, and cone attacks, and also grants this resistance to any mechs making use of its cover. This system can be deactivated at the start of your turn but cannot be reactivated without more core power.</t>
  </si>
  <si>
    <t>IPS-N Lancaster</t>
  </si>
  <si>
    <t>N/a</t>
  </si>
  <si>
    <t>Latch Drone</t>
  </si>
  <si>
    <t>You can send out this companion drone as a weapon system with the following profile. It counts as its own mount and doesn’t take up regular mount space. Auxillary Launcher, Range 8. Make a Targeting roll vs Evasion 8 and target any friendly mech in range(still take cover and LoS into account). On hit, the target may spend up to 1 repair to heal.</t>
  </si>
  <si>
    <t>Supercharger (1 core power, quick action): You fire your drone at a friendly mech in range, where it clamps onto the target. For the rest of this combat, you take 1 heat at the start of your turn, but the targeted mech gains +1 Accuracy on all attacks and checks, and is immune to the impaired, jammed, crippled, and immobilized conditions. This effect ends if you or the targeted mech is stunned or shut down. While this system is active, you cannot fire your drone as a weapon (using the passive of this system).</t>
  </si>
  <si>
    <t>IPS-N Nelson</t>
  </si>
  <si>
    <t>Perpetual Momentum Drive</t>
  </si>
  <si>
    <t>Before or after you make any skirmish or barrage action, you can move 1 in any direction. This movement doesn’t provoke reactions, ignores engagement, and doesn’t count against your movement for the turn.</t>
  </si>
  <si>
    <t>Spool Up PMD (1 core power, Protocol): Once activated, this system remains active until the rest of the current challenge. While its active, the free movement from this system’s passive increases to 5.</t>
  </si>
  <si>
    <t>IPS-N Raleigh</t>
  </si>
  <si>
    <t>Aux</t>
  </si>
  <si>
    <t>M-35 MJOLNIR cannon</t>
  </si>
  <si>
    <t>Gain the M35 cannon, it doesn't take a mount. Auxillary, CQB, Range 5, Threat 3, 3 Kinetic Damage.</t>
  </si>
  <si>
    <t>Thunder God (1 core power, Protocol): Until the end of the current challenge, if you didn’t fire your M35 this round, it gains 1 more round in the chamber at the end of the round (you can use a d6 to track this), starting at 1. When you next fire the weapon, it fires all chambers, for 3 damage per chamber, then loads 1 round. The M35 has six chambers, for a maximum of 18 damage. If 3 or more chambers are fired at once, this weapon gains the AP tag and any target struck must pass a hull check or be knocked prone.</t>
  </si>
  <si>
    <t>IPS-N Tortuga</t>
  </si>
  <si>
    <t>Pilot Gear</t>
  </si>
  <si>
    <t>Spinal</t>
  </si>
  <si>
    <t>SENTINEL</t>
  </si>
  <si>
    <t>Gain +1 Accuracy to all overwatch attacks.</t>
  </si>
  <si>
    <t>Hyper-Reflex Mode (1 core power, Protocol): For the rest of this combat, your threat with ranged weapons increases to 5 if it was less than 5. You can make one additional overwatch attack per round, and any target struck by your overwatch attacks is immediately immobilized until the start of its next turn.</t>
  </si>
  <si>
    <t>IPS-N Vlad</t>
  </si>
  <si>
    <t>SHRIKE armor</t>
  </si>
  <si>
    <t>When you are attacked by a non-grunt target within range 3, your attacker takes 1 AP kinetic damage before they attack</t>
  </si>
  <si>
    <t>Tormentor Spines (1 core power, Protocol): Until the end of the current challenge, you gain resistance to all damage from within range 3, and your damage from this armor’s passive increases to 3 AP kinetic damage.</t>
  </si>
  <si>
    <t>SSC Black Witch</t>
  </si>
  <si>
    <t>Mag Projector</t>
  </si>
  <si>
    <t>Once per turn, you can attempt to parry any attack that hits your mech as a reaction. Roll a d6; on a 6, reduce the damage from that attack to 0, and deal 1d6 heat back to your attacker.</t>
  </si>
  <si>
    <t>Mag Field (1 core power): As an action, activate the mag field to create a Blast 4 area with at least one square adjacent to you. Inside, ranged weapon attacks that deal kinetic or explosive damage cannot penetrate into or out of the field and deal no damage (keep track of them). The field is difficult terrain for all mechs and vehicles made at least partly of metal. Targets that start their turn in the Mag Field or enter it for the first time must make a successful Engineering chec with 1 difficulty or be pulled to the center and immobilized. You can repeat this check at the start of your turns while trapped this way, and can move normally on a success, otherwise you remain trapped. The field persists for 3 round after deployment. At the end of the third round, any attacks fired into the field resume trajectory towards the center of the zone; the GM rolls a single attack roll versus each target still inside the zone with +1 targeting per attack fired into the zone (max +6). Successful hits deal 1d6 Kinetic per attack (cumulative). Then, the zone deactivates.</t>
  </si>
  <si>
    <t>SSC Death's Head</t>
  </si>
  <si>
    <t>Precognitive Targeting</t>
  </si>
  <si>
    <t>You can re-roll the first attack roll you make each round, but must keep the second result.</t>
  </si>
  <si>
    <t>Activate Neural Shunt (1 core power, action): Gain this protocol: Transcranial Ego Ballistics (Protocol): ntegrated combat routines make your next weapon attack gain the seeking tag, its maximum range increases by +10, and it automatically hits, no matter how difficult the shot.</t>
  </si>
  <si>
    <t>SSC Dusk Wing</t>
  </si>
  <si>
    <t>EX Hover Propulsion System</t>
  </si>
  <si>
    <t>When your mech moves or boosts, it can Fly.</t>
  </si>
  <si>
    <t>Engage Flicker Drives (1 core power, Protocol): For the rest of this challenge, your mech can Hover when it moves or boosts (it can fly, doesn't need to move, can move without going in a straight line, and doesn't need to land). During your turn, your mech counts as Invisible.</t>
  </si>
  <si>
    <t>SSC Metalmark</t>
  </si>
  <si>
    <t>Tactical Cloak</t>
  </si>
  <si>
    <t>You are invisible while moving or boosting, but reappear once you finish your movement.</t>
  </si>
  <si>
    <t>Cloaking Protocol (1 core power): Until the end of current combat, or when you deactivate this module at the start of your turn, you become invisible. If you take damage or roll an overheating roll, you lose the benefit of this module until the start of your next turn. No other action will deactivate it.</t>
  </si>
  <si>
    <t>Appearance</t>
  </si>
  <si>
    <t>SSC Monarch</t>
  </si>
  <si>
    <t>Avenger SIlos</t>
  </si>
  <si>
    <t>When you score a critical hit with a Launcher weapon, a target different to your first target in range and LoS takes 2 Explosive damage, no roll required.</t>
  </si>
  <si>
    <t>Divine Punishment (1 core power, Full Action): You unload your Avenger silos. All targets of your choice on the battlefield (or range 50) must pass an agility check with 1 difficulty or take 1d6+3 explosive damage, and half on a successful save. You do not need line of sight to any targets, and the self-guiding missiles can perfectly seek any target as long as they can trace a path. Once used, you cannot benefit from the passive of this system until you take a full repair</t>
  </si>
  <si>
    <t>SSC Mourning Cloak</t>
  </si>
  <si>
    <t>EX Slipstream Module</t>
  </si>
  <si>
    <t>This dangerous and experimental module is a miniaturized starship nearlight drive. You can use it instead of moving or taking the boost action. When you use it, roll 3d6. You can teleport to a point within that range around you as long as there is space for your mech. You don’t have to be able to see this point, but if you attempt to teleport to an already occupied space (by terrain, another mech, etc), the teleport fails and you take 2d6 kinetic damage. If you roll triples for this system, your mech disappears and does not re-appear, either indefinitely or until your party rests (up to you).</t>
  </si>
  <si>
    <t>Stabilize Singularity (1 core power, Protocol): Until the end of this challenge, when you move or boost, you instead teleport up to the same distance</t>
  </si>
  <si>
    <t>SSC Swallowtail</t>
  </si>
  <si>
    <t>Cloudscout TACSIM swarms</t>
  </si>
  <si>
    <t>Gain +1 Accuracy to all agility checks against effects you can see or are aware of. If you can’t see a target when it attacks you (it’s invisible or hiding, for example), you don’t gain this benefit.</t>
  </si>
  <si>
    <t>Prophetic Interjection (1 core power): Until the end of the current challenge, once per round, as a reaction when an allied target you can see is damaged by another target you can see, you can  ake a systems check. On success, the attack hitting was actually a simulation that your mech predicted. Your ally gains resistance to all the damage from that attack, and your ally can move 3 in any direction to where they ‘actually’ were. This movement does not provoke reactions and ignores engagement.</t>
  </si>
  <si>
    <t>HORUS Balor</t>
  </si>
  <si>
    <t>Hellswarm</t>
  </si>
  <si>
    <t>Any target grappled by your mech or that starts their turn adjacent to your mech takes 2 kinetic damage at the start of your turn.</t>
  </si>
  <si>
    <r>
      <t xml:space="preserve">Hive Frenzy (Protocol): Your swarm goes into a hyper-active mode. You can set your swarm to one of three modes, and swap at the start of your turn as a free action. </t>
    </r>
    <r>
      <rPr>
        <b/>
      </rPr>
      <t>Hive Shield:</t>
    </r>
    <r>
      <t xml:space="preserve"> 1/round as a reaction, you can gain resistance to all the damage from one attack that just hit you. </t>
    </r>
    <r>
      <rPr>
        <b/>
      </rPr>
      <t>Hive Repulse:</t>
    </r>
    <r>
      <t xml:space="preserve">You have resistance to all damage from Smart weapons, and hostile tech actions are made at +1 Difficulty against you. </t>
    </r>
    <r>
      <rPr>
        <b/>
      </rPr>
      <t>Hive Scour:</t>
    </r>
    <r>
      <t xml:space="preserve"> The damage from your passive increases to 3 AP Kinetic damage.</t>
    </r>
  </si>
  <si>
    <t>HORUS Goblin</t>
  </si>
  <si>
    <t>Devouring Code</t>
  </si>
  <si>
    <t>Gain +1 Accuracy on all Tech Attacks.</t>
  </si>
  <si>
    <t>Your mech targets another adjacent NPC mech the same size or larger that is shut down or destroyed. The targeted mech cannot have the Ultra or Elite tags. Your mech clamps on to that mech and retracts its core systems, becoming like a vestigial blister on that mech. The mech immediately heals to full HP, clears 1 point of stress and structure damage, and clears all heat, though it retains any other damage it has already taken. Your mech’s systems completely consume the other mech’s core systems for a time, granting you total control of your target, even if the other mech’s pilot is still alive. While you control your target, you take action as that NPC would, counting as a friendly NPC that has already acted in the turn you take control. While controlling your target, your GOBLIN can be targeted and damaged separate from the mech it’s controlling. It beneﬁts from light cover while attached. If you take 1 point of structure damage, your mech detaches and control is immediately lost. Otherwise you can control the target up to a maximum of a ten minutes, when your target is destroyed, or when you deactivate this system. You can even control your target if the other pilot is missing or dead.</t>
  </si>
  <si>
    <t>HORUS Gorgon</t>
  </si>
  <si>
    <t>Harnessed Basilisk</t>
  </si>
  <si>
    <t>Any attacker that rolls a 1 or 2 on their d20 roll to attack you is automatically stunned until the end of their next turn (their attack also automatically misses).</t>
  </si>
  <si>
    <t>Meta-State Paralysis (Action): Your mech projects a horrifying Basilisk pattern, incredibly harmful to NHPs, software, and hard to look at even for humans (typically causes 5-8 hours of headaches and intense subdermal bleeding, can often cause blood vessels to pop in the eye). Until the end of the current combat, any target that attacks either you or any ally within range 5 of you must first pass a systems(or GRIT) check or be stunned until the end of their next turn. A target can only be stunned once by this effect per combat.</t>
  </si>
  <si>
    <t>HORUS Hydra</t>
  </si>
  <si>
    <t>OROCHI Disarticulation</t>
  </si>
  <si>
    <t>Your NHP partitions itself into many cloned personalities that can help you with maintaining your mech. Once per round, you can re-roll any systems or engineering check of your choice, but must keep the second result.</t>
  </si>
  <si>
    <t xml:space="preserve">OROCHI mode (Quick Action): Your mech has been heavily modified, and a large number of its subsystems and structure are controlled by semi-autonomous drones. Choose up to 3 weapons or systems on your mech. As an action, these parts of your mech can split off and become autonomous units. They are size 1, have evasion equal to your evasion, have hp equal to your HP, 1 structure, and heat capacity equal to your heat capacity. They inherit your speed and other mech stats. On your turn, they can move, take the activate system, and skirmish actions, but no other actions. If they overheat or go to 0HP, they are destroyed, and if they are destroyed, the associate weapon or system is also destroyed (it can be repaired as normal during a rest). You can re-unite any parts of your mech as an action, but inherit any heat they currently have, and cannot deploy them again without taking the special action as part of this system. </t>
  </si>
  <si>
    <t>HORUS Manticore</t>
  </si>
  <si>
    <t>Charged Exoskeleton</t>
  </si>
  <si>
    <t>When you take heat damage from any source, one target in range 3 of you takes 1 energy damage.</t>
  </si>
  <si>
    <t>Active (Protocol): Your mech crackles with energy. For the rest of this combat your mech has resistance to heat from any source (round up). Set aside a charge die, starting at 1. When you take heat (from any source, even self), increase the die by 1, to a maximum of 6. You can discharge the accumulated energy in a burst 2 area around you by taking an action to do so. This deals 1d6 energy damage to all targets caught inside, allied or enemy, per charge on the die, and affected mechs can pass a system check to halve the damage. This system then deactivates for the remainder of combat, including its passive.</t>
  </si>
  <si>
    <t>HORUS Minotaur</t>
  </si>
  <si>
    <t>Metafold Maze</t>
  </si>
  <si>
    <t>You can spend a quick action after any successful hostile tech action to cripple your target until the start of your next turn. If your target is already crippled, they become immobilized. If they are already immobilized, they are stunned until the end of your next turn. This passive can only stun the same target once per combat, but cripple or immobilize them any number of times</t>
  </si>
  <si>
    <t>Maze (2 actions): You hurl an opposing mech’s systems into a metaphysical information trap so tangled that it can do nothing but try and escape it. Choose a target of your choice that can be affected by tech actions within your sensor range. That target must pass a systems check with 4 difficulty or become stunned as its systems start to figure out the trap you have thrown it in. At the start of its next turn (and on subsequent turns), it can repeat this check, this time with only 3 difficulty, ending the stun on itself on a success. It gains +1 accuracy on its check each time it repeats this check until it is successful. Otherwise it remains stunned.</t>
  </si>
  <si>
    <t>HORUS Pegasus</t>
  </si>
  <si>
    <t>Ushabti Omnigun</t>
  </si>
  <si>
    <t>Your mech mounts an omnigun, a weapon and piece of experimental hardware so advanced that it does not classify as any weapon weight or type (so it cannot be modified or benefit from talents). It also doesn’t take a mount. Once, at any point during your turn, you can hit a target in range 30 with the omnigun as a free action, dealing 1 AP kinetic damage. This does not count as an attack, cannot miss, does not need line of sight, ignores cover, and this damage cannot be reduced by any means.</t>
  </si>
  <si>
    <t>Unshackle Ushabti: For the rest of this combat, you can fire your omnigun up to 3 times per turn instead of just once.</t>
  </si>
  <si>
    <t>HA Barbarossa</t>
  </si>
  <si>
    <t>Apocalypse Rail</t>
  </si>
  <si>
    <t>Your mech has the apocalypse rail, a weapon mount that takes a superheavy or smaller sized weapon. You can still mount smaller weapons on the apocalypse rail. You don’t need an additional mount to add superheavy weapon to this mount. This mount is not modifiable(such as from core bonuses).</t>
  </si>
  <si>
    <t>Convert to Battery (Action): While this is active, you have the following drawbacks: Your mech is immobilized, cannot directly attack a target within range 5, and can only make attacks with the weapon mounted in your Apocalypse Rail. However, you are immune to knockback and being knocked prone, you cannot be moved by a target smaller than you(such as a grapple), you have resistance to Heat, and the weapon mounted in your Apocalypse Rail can be fired twice with the barrage action instead of just once. If it has the Loading tag, it can still be fired twice, but must be reloaded normally after.</t>
  </si>
  <si>
    <t>HA Genghis</t>
  </si>
  <si>
    <t>TBK Sustain Suite</t>
  </si>
  <si>
    <t>When you lose a point of structure, you immediately clear your heat gauge.</t>
  </si>
  <si>
    <t>Expose Power Cells (Action): You ignore the next overheating check you make this challenge. When you would overheat, clear your heat from your gauge as normal, but ignore the check (you don’t take stress either). You vent an enormous cloud of burning matter from your mech, creating a burst 3 area centered on your mech. Inside the area, all targets (allied and enemy) count as invisible to everyone except you, and all mechs other than you that enter the area for the first time on their turn or start their turn there take 2 Burn and 2 heat. On the following round, the benefit from the area reduces to heavy cover (which you ignore). On the round after that, it reduces to light cover. On the round after that round, the zone disperses.</t>
  </si>
  <si>
    <t>HA Iskander</t>
  </si>
  <si>
    <t>Broad-Sweep Seeder</t>
  </si>
  <si>
    <t>Your mech cannot activate mines (allied or enemy) or systems that activate once a hostile target comes within range unless it chooses to do soWhen your mech uses a quick action to plant a mine, you may plant up to 2 additional mines in free adjacent spaces as a free action.</t>
  </si>
  <si>
    <t>Death Cloud (action): As an action, your mech fires an enormous expanding cloud of micro-mines across the whole battlefield. Any mech on the whole battlefield (or a roughly 50x50x50 area), allied or enemy, that moves more than 1 space must first pass an engineering check. If they fail that check, they take 3 AP explosive damage, but can move normally. If a mech boosts, it automatically takes 3 AP explosive damage (no check allowed). Mechs are aware of the presence of the mines. They last until the end of 3 rounds, counting this one, then deactivate. You do not activate mines from this system.</t>
  </si>
  <si>
    <t>HA Napoleon</t>
  </si>
  <si>
    <t>HA Vantablack Aegis</t>
  </si>
  <si>
    <t>If you would take half damage from an effect (weapon, system, explosion, etc) on a successful check of any kind, you instead take 0 damage.</t>
  </si>
  <si>
    <t>Activate Aegis (Action): A shimmering, utterly black field envelops your mech, covering it like a second skin, and taking only a few moments to activate. While this field is active, your mech reduces all damage from any source to 1, though it can still be grabbed, knocked back, pinned, thrown, and affected by other mechs. While this shield is active, your mech can only make the grapple, improvised attack, ram, boost, and stabilize systems actions. It cannot take free actions, reactions, or overcharge, and cannot fly(If flying, it falls). It cannot activate systems, though it can interact normally with the world otherwise. It cannot benefit from, be the target of, or make tech actions (including lock on, etc), and cannot communicate or receive communications with or from anyone except the GM (though hand signals are still possible). The shield lasts until the end of the current challenge, or about an hour otherwise. Damage that goes through reduction (such as paracausal ammo) can still harm the Napoleon while its aegis is up.</t>
  </si>
  <si>
    <t>HA Saladin</t>
  </si>
  <si>
    <t>History</t>
  </si>
  <si>
    <t>Tachyon Loop</t>
  </si>
  <si>
    <t>The very first attack made against you in a round is made at +1 difficulty</t>
  </si>
  <si>
    <t>Empower Shield (Action): You can empower this shield, projecting it over an ally in your sensor range. As long as they remain in your sensor range, they also benefit from your shield’s passive. In addition, once per round, when an attack roll misses either you or the target of this shield, you can force the attacker to repeat the attack roll against a target of your choice within range (even a target allied to your attacker). This effect lasts until the end of the current challenge, and you can swap your target by taking this action again.</t>
  </si>
  <si>
    <t>HA Sherman</t>
  </si>
  <si>
    <t>Zone Focus Mk IV SOLIDCORE</t>
  </si>
  <si>
    <t>Your mech mounts the ZFMk IV SOLIDCORE, a powerful energy beam weapon. It doesn’t take a mount. Main Cannon, Ordnance, Line 15, 1d3+1 Energy damage.</t>
  </si>
  <si>
    <t>COREBURN Beam (Full Action): As an action, your mech begins to charge this weapon but cannot move or take any other action this turn. Your mech stops charging this weapon if it becomes stunned, shut down, jammed, knocked prone, or any effect that would cause it to be unable to attack (if it is unable to fire, don’t spend the core power). The turn after you start charging this weapon, you may fire it by taking 2 actions again. Choose a line 30 area originating from your mech. All mechs caught in the area must pass an engineering check or take 12d6 energy damage, and half on a successful check. Any obstacles or deployables in the way are hit automatically and this weapon obliterates incidental or light cover, obstacles, non-reinforced walls, etc. After firing this weapon, your mech takes 1d6 heat.</t>
  </si>
  <si>
    <t>HA Tokugawa</t>
  </si>
  <si>
    <t>Superheated Reactor Feed</t>
  </si>
  <si>
    <t>While your mech is in the Danger Zone you deal +2 Burn on the first hit with any attack on your turn.</t>
  </si>
  <si>
    <t>Radiance (Protocol): Choose 1 energy weapon your mech is wielding. If it is a ranged weapon, its range increases by 5, if it is a melee weapon, its reach increases by +1. For the rest of this combat, this weapon also deals +1d6 Burn damage (roll on each attack). However, each time you fire this weapon, you gain +3 heat.</t>
  </si>
  <si>
    <t>[Start Region 1]</t>
  </si>
  <si>
    <t>Cost</t>
  </si>
  <si>
    <t>Unique</t>
  </si>
  <si>
    <t>Keywords</t>
  </si>
  <si>
    <t>Effect</t>
  </si>
  <si>
    <t>Personalizations</t>
  </si>
  <si>
    <t>Yes</t>
  </si>
  <si>
    <t>Anti-Material Rifle</t>
  </si>
  <si>
    <t>When you take this mod, your mech gains +2 HP and you may establish with your GM 1 minor effect or modification you have made to your mech. This mod cannot grant any statistical or combat benefit to your mech other than the hp benefit, but could provide other useful effects. If your GM agrees that this mod would help you with a particular skill check, they can give you +1 Accuracy on the check.</t>
  </si>
  <si>
    <t>Rifle</t>
  </si>
  <si>
    <t>GMS</t>
  </si>
  <si>
    <t>Loading, Ordnance, AP</t>
  </si>
  <si>
    <t>Stable Structure</t>
  </si>
  <si>
    <t>2d6+2 Kinetic</t>
  </si>
  <si>
    <t>Attempts to knock you prone are made with +1 Difficulty, and you make rolls to resist getting knocked prone with +1 Accuracy</t>
  </si>
  <si>
    <t>Manipulators</t>
  </si>
  <si>
    <t>Assault Rifle</t>
  </si>
  <si>
    <t>Gain 2 extra sets of limbs. These limbs cannot be used to make attacks, but can otherwise hold and manipulate the environment and items as normal. In addition, these manipulators can interact with objects in the environment that a pilot would normally have to interact with (a pilot sized touch pad, etc) with no penalty.</t>
  </si>
  <si>
    <t>1d6 Kinetic</t>
  </si>
  <si>
    <t>Custom Paint Job</t>
  </si>
  <si>
    <t>Charged Blade</t>
  </si>
  <si>
    <t>Each time you lose your first point of structure, you can roll twice for your critical check and choose either result.</t>
  </si>
  <si>
    <t>Melee</t>
  </si>
  <si>
    <t>AP</t>
  </si>
  <si>
    <t>GMS Pattern-A “Apple” High Explosive Grenades</t>
  </si>
  <si>
    <t>Threat 1</t>
  </si>
  <si>
    <t>1d3+3 Energy</t>
  </si>
  <si>
    <t>Limited (2),  Grenade, Range 5, Blast 2</t>
  </si>
  <si>
    <t>Drone Nexus (Light)</t>
  </si>
  <si>
    <t>Targets caught in the blast must pass an agility check or take 1d6 explosive damage.</t>
  </si>
  <si>
    <t>GMS Pattern-A “Jericho” Deployable Cover</t>
  </si>
  <si>
    <t>Nexus</t>
  </si>
  <si>
    <t>Smart</t>
  </si>
  <si>
    <t>Deployable, Quick Action</t>
  </si>
  <si>
    <t>Using this system creates a Line 4 section of Light Cover adjacent to the user (in any orientation, as long as there is free space). Requires a full action to pick up. Reusable. The cover has 5 Evasion, 40 HP, and can be targeted and destroyed. A mech can spend 1 repair during a rest to repair it to full HP.</t>
  </si>
  <si>
    <t>1d3 Kinetic</t>
  </si>
  <si>
    <t>GMS “Pancake” Anti-Vehicular Mines</t>
  </si>
  <si>
    <t>Drone Nexus (Hunter-Killer)</t>
  </si>
  <si>
    <t>Limited (3), Mine</t>
  </si>
  <si>
    <t>This mine detonates when any target moves adjacent to it for a burst 1 attack, 1d6+3 explosive damage. A target can pass an agility check to halve this damage.</t>
  </si>
  <si>
    <t>GMS Pattern-A “Filter” Smoke Grenade</t>
  </si>
  <si>
    <t>Limited (3), Grenade, Range 5, Blast 3</t>
  </si>
  <si>
    <t>The blast area grants light cover to all within, friend or foe. Lasts until the end of the user’s next turn, then disperses.</t>
  </si>
  <si>
    <t>Heavy Machine Gun</t>
  </si>
  <si>
    <t>Cannon</t>
  </si>
  <si>
    <t>Companion/Concierge-Class Dummy Plug</t>
  </si>
  <si>
    <t>Inaccurate</t>
  </si>
  <si>
    <t>AI</t>
  </si>
  <si>
    <t>2d6+1 Kinetic</t>
  </si>
  <si>
    <t>Your mech has a basic companion/concierge unit installed in it. It can speak to you and has a personality but is not truly capable of independent thought, as a true AI would be. It is obedient to you alone. It can take actions and move on its own prerogative when not piloted, using its stats, but has no independent initiative (it must take and follow commands from you, or else takes no action other than to defend itself). It is controlled by the GM and gains its own set of actions (but acts on your turn), and cannot benefit from any of your talents. Dummy Plugs are not true AIs and thus cannot be unshackled.</t>
  </si>
  <si>
    <t>GMS Shield Type-I</t>
  </si>
  <si>
    <t>Heavy Melee Weapon</t>
  </si>
  <si>
    <t>Shield, Protocol, 1 heat (self)</t>
  </si>
  <si>
    <t>You can choose to activate this shield protocol at the start of your turn. Nominate an enemy you can see. All that enemy’s ranged or melee attacks against you are made at +2 difficulty until the start of your next turn, but your ranged or melee attacks against them also suffer the same penalty.</t>
  </si>
  <si>
    <t>GMS Shield Type-II</t>
  </si>
  <si>
    <t>Shield, Protocol, 3 heat (self)</t>
  </si>
  <si>
    <t>You can choose to activate this shield protocol at the start of your turn. Nominate up to two enemies you can see. All those enemy’s ranged or melee attacks against you are made at +2 difficulty until the start of your next turn, but your ranged or melee weapon attacks against them also suffer the same penalty.</t>
  </si>
  <si>
    <t>Heavy Charged Blade</t>
  </si>
  <si>
    <t>GMS EVA Module</t>
  </si>
  <si>
    <t>Your mech counts as having a propulsion system in micro/null gravity and submarine environments (it's not crippled while moving and can fly normally).</t>
  </si>
  <si>
    <t>1d6+3 Energy</t>
  </si>
  <si>
    <t>GMS 'Burst' Jump Jet System</t>
  </si>
  <si>
    <t>Howitzer</t>
  </si>
  <si>
    <t>Arcing, Loading, Ordnance, Inaccurate</t>
  </si>
  <si>
    <t>20, Blast 2</t>
  </si>
  <si>
    <t>2d6 Explosive</t>
  </si>
  <si>
    <t>Missile Rack</t>
  </si>
  <si>
    <t>Launcher</t>
  </si>
  <si>
    <t>Loading</t>
  </si>
  <si>
    <t>10, Blast 1</t>
  </si>
  <si>
    <t>1d3+1 Explosive</t>
  </si>
  <si>
    <t>Mortar</t>
  </si>
  <si>
    <t>Arcing, Inaccurate</t>
  </si>
  <si>
    <t>1d6 Explosive</t>
  </si>
  <si>
    <t>When your mech boosts, your mech can instead fly. However, your mech must end its turn on the ground or another surface, or else fall.</t>
  </si>
  <si>
    <t>Pistol</t>
  </si>
  <si>
    <t>GMS Type 1 Flight System</t>
  </si>
  <si>
    <t>CQB</t>
  </si>
  <si>
    <t>5, Threat 3</t>
  </si>
  <si>
    <t>Pulse Rifle</t>
  </si>
  <si>
    <t>When your mech moves or boosts, it can fly. However, at the end of each turn that you activated this module, generate heat equal to the size of your mech +1, rounding up.</t>
  </si>
  <si>
    <t>Superheavy</t>
  </si>
  <si>
    <t>Aegis Shield Generator</t>
  </si>
  <si>
    <t>Reliable 5, Accurate, Loading</t>
  </si>
  <si>
    <t>3d6+3 Kinetic</t>
  </si>
  <si>
    <t>Limited (1), Shield, Deployable, Quick Action</t>
  </si>
  <si>
    <t>Once planted in a free adjacent space, this size 1 generator creates a burst 1 zone around it until the end of the current challenge. Inside the zone, all allied targets count as having 4 armor, even if their armor is less. The generator has 10 HP but benefits from its own armor bonus, and deactivates once used up.</t>
  </si>
  <si>
    <t>IPS-N Drake II</t>
  </si>
  <si>
    <t>"BASTION" Siege Scales</t>
  </si>
  <si>
    <t>RPG</t>
  </si>
  <si>
    <t>Protocol</t>
  </si>
  <si>
    <t>When activated as a free action at the start of your tun, until the start of your next turn, your mech is immobilized, but you both count as in light cover, even out in the open, and provide light cover for allied mechs. You additionally gain resistance to all damage from blast, line, and cone attacks.</t>
  </si>
  <si>
    <t>10, blast 2</t>
  </si>
  <si>
    <t>Portable Bunker</t>
  </si>
  <si>
    <t>Shotgun</t>
  </si>
  <si>
    <t>Limited (2), Deployable, Quick Action</t>
  </si>
  <si>
    <t>To activate this system, choose a clear 4x4 space adjacent to you and take a quick action. At the start of your next turn, this system unfolds into a fortified emplacement that grants heavy cover to anyone within the area from all directions, as long as they are fully covered by the area. The bunker is open topped and can be entered and exited at will. If attacked the bunker has evasion 5, 30 HP, and 3 armor. It cannot be moved or deactivated once deployed.</t>
  </si>
  <si>
    <t>Reliable 1</t>
  </si>
  <si>
    <t>IPS-N Drake III</t>
  </si>
  <si>
    <t>Synthetic Muscle Netting</t>
  </si>
  <si>
    <t>Tactical Melee</t>
  </si>
  <si>
    <t>When grappling, you always count as the same size as your opponent if your opponent is larger than you, and larger than your opponent if they are the same size or smaller. Your lifting and dragging capacity doubles.</t>
  </si>
  <si>
    <t>IPS-N Blackbeard I</t>
  </si>
  <si>
    <t>1d6+2 Kinetic</t>
  </si>
  <si>
    <t>Tactical Knife</t>
  </si>
  <si>
    <t>1d3+1 Kinetic</t>
  </si>
  <si>
    <t>Thermal Pistol</t>
  </si>
  <si>
    <t>Line 5</t>
  </si>
  <si>
    <t>2 Energy</t>
  </si>
  <si>
    <t>Thermal Rifle</t>
  </si>
  <si>
    <t>1d3+1 Energy</t>
  </si>
  <si>
    <t>Thermal Lance</t>
  </si>
  <si>
    <t>2 heat (self)</t>
  </si>
  <si>
    <t>Line 10</t>
  </si>
  <si>
    <t>2d6 Energy</t>
  </si>
  <si>
    <t>Assault Cannon</t>
  </si>
  <si>
    <t>1 heat (self), Unreliable</t>
  </si>
  <si>
    <t>IPS-N Drake I</t>
  </si>
  <si>
    <t>Core System of the IPS-N Drake</t>
  </si>
  <si>
    <t>IPS-N Drake SHELL</t>
  </si>
  <si>
    <t>Concussion Missiles</t>
  </si>
  <si>
    <t>Lock/Kill Subsystem</t>
  </si>
  <si>
    <t>Targets struck by these missiles are knocked back 1 space and must pass a systems check or become impaired until the end of their next turn.</t>
  </si>
  <si>
    <t>Leviathan Heavy Assault Cannon</t>
  </si>
  <si>
    <t>You can now boost and take reactions while grappling. Targets grappled by you gain +1 difficulty to attempt to escape your grapples.</t>
  </si>
  <si>
    <t>IPS-N Blackbeard III</t>
  </si>
  <si>
    <t>SEKHMET-class NHP</t>
  </si>
  <si>
    <t>As a quick action, you can pre-cycle this weapon’s barrels. While this weapon’s barrels are spinning, your mech is crippled, but this weapon’s damage increases to 4d6+4 kinetic and it gains Reliable 4. You can stop the spin-up as a free action at the start of your turn, but lose the increased damage until you spin the weapon up again.</t>
  </si>
  <si>
    <t>Your mech gains the AI property. In addition, gain the SEKHMET protocol: Protocol All melee critical hits do +1d6 bonus damage. You can make a skirmish action as a free action at any point during your turn. This action can be made even if you already took the skirmish action, and you can still take the skirmish action if you made this free action While active, your mech automatically uses its movement to move towards the nearest target, friend or foe, and attempts to engage in melee combat, using all available actions to do so. If you end your turn while not in reach of a target (friend or foe), you become Impaired until you are. To end this protocol, you must pass a successful engineering check at the start of your turn. Otherwise, this protocol will continue until your mech is destroyed. Death or incapacitation of the pilot will not stop it.</t>
  </si>
  <si>
    <t>Chain Axe</t>
  </si>
  <si>
    <t>Throughbolt Rounds</t>
  </si>
  <si>
    <t>Reliable 2</t>
  </si>
  <si>
    <t>Ammo</t>
  </si>
  <si>
    <t>1d6</t>
  </si>
  <si>
    <t>Choose 1 CQB, cannon, or rifle weapon. When you fire this weapon, draw a line 3 spaces long from your mech, then measure its original range from the end of this line as though the attack was fired from that position (also measure cover from this new position for the rest of the attack). This line can easily punch through walls or other barriers. Any targets hit by this line are also hit by the attack (ignoring cover). The attack cannot change directions after being fired.</t>
  </si>
  <si>
    <t>IPS-N Tortuga II</t>
  </si>
  <si>
    <t>Nanocarbon Sword</t>
  </si>
  <si>
    <t>Hyper Dense Armor</t>
  </si>
  <si>
    <t>Reliable 3</t>
  </si>
  <si>
    <t>Threat 2</t>
  </si>
  <si>
    <t xml:space="preserve">You may activate or deactivate this armor system’s activation protocols at the start of your turn. While active, it hardens into a shimmering, reflective surface and offers unparalleled protection, granting you resistance to all damage from attacks further away from range 5 of your mech. However, your mech is crippled while it is active. </t>
  </si>
  <si>
    <t>1d6+3 Kinetic</t>
  </si>
  <si>
    <t>IPS-N Tortuga III</t>
  </si>
  <si>
    <t>IPS-N Blackbeard II</t>
  </si>
  <si>
    <t>Bulwark Mods</t>
  </si>
  <si>
    <t>Flechette Launcher</t>
  </si>
  <si>
    <t>Your mech has extended or armored arms or legs, redundant motor systems, or is otherwise reinforced for harsh terrain. Your mech ignores difficult terrain, and you can re-roll failed dangerous terrain checks. You must accept the second result.</t>
  </si>
  <si>
    <t>IPS-N Nelson I</t>
  </si>
  <si>
    <t>Burst 1</t>
  </si>
  <si>
    <t>Armor Lock System</t>
  </si>
  <si>
    <t>1 Kinetic</t>
  </si>
  <si>
    <t>Deal +2 bonus damage against grappled targets or targets with the Biological tag.</t>
  </si>
  <si>
    <t>When you take the Brace reaction, until the end of your following turn, enemy attacks targeting you are made with 1 additional Difficulty, you can’t fail agility or hull checks, be knocked back, grappled, knocked prone, or moved by any external force smaller than size 5.</t>
  </si>
  <si>
    <t>Automatic Shotgun</t>
  </si>
  <si>
    <t>IPS-N Nelson II</t>
  </si>
  <si>
    <t>Thermal Charge</t>
  </si>
  <si>
    <t>3, Threat 3</t>
  </si>
  <si>
    <t>Mod, Limited (1)</t>
  </si>
  <si>
    <t>2d6 Kinetic</t>
  </si>
  <si>
    <t>This mod can only be applied to a melee weapon. As a free action, you may activate the shaped charge on your weapon to do +2d6 explosive damage on a successful hit.</t>
  </si>
  <si>
    <t>IPS-N Tortuga I</t>
  </si>
  <si>
    <t>Adaptive Armor</t>
  </si>
  <si>
    <t>Siege Ram</t>
  </si>
  <si>
    <t>Reaction</t>
  </si>
  <si>
    <t>Once per round, when you take damage, you can gain 4 armor against the triggering attack as a reaction. This armor can put you over the maximum, but works against the triggering attack only, and is then lost.</t>
  </si>
  <si>
    <t>IPS-N Nelson III</t>
  </si>
  <si>
    <t>Restock Drone</t>
  </si>
  <si>
    <t>Treat this ram like a weapon system. While it's installed, your ram attacks do +1d6 damage on a hit.</t>
  </si>
  <si>
    <t>Limited (2), Drone</t>
  </si>
  <si>
    <t>Daisy Cutter</t>
  </si>
  <si>
    <t>As a quick action, you can set this drone down in any adjacent space. After your turn ends, the drone primes. Any allied mech that moves adjacent to the drone can activate it as an interaction. That mech can then cool 1d6 heat, reload all weapons with the loading tag, and gain 2d6 + your engineering in hit points. The drone is then consumed, deactivating and disintegrating.</t>
  </si>
  <si>
    <t>IPS-N Lancaster I</t>
  </si>
  <si>
    <t>Limited (2)</t>
  </si>
  <si>
    <t>Cone 7</t>
  </si>
  <si>
    <t>Cable Winch System</t>
  </si>
  <si>
    <t>3d6 Kinetic</t>
  </si>
  <si>
    <t>The blast cloud from firing this weapon lingers until the end of the round after the round in which this weapon was fired, providing light cover to any target in the affected area.</t>
  </si>
  <si>
    <t>Quick Action</t>
  </si>
  <si>
    <t>As a quick action, you can attach the cables to an adjacent mech. If the mech is shut down, stunned, or a willing target, this action is automatically successful, otherwise it can make a hull check to resist this effect. Once attached, your mech and the attached mech cannot move more than 5 range away from each other. One mech can tow the other, but is crippled while doing so, and must successfully pass a hull check to do so. Any mech can take an action and make a successful hull check or melee or improvised attack to remove the cables (removed on a hit, the cables have evasion 10). The cables can also be attached to the environment or any object. They are 10 length when used this way and can take a combined size of 6 in strain if using them to climb, etc, before they break.</t>
  </si>
  <si>
    <t>Pneumatic Hammer</t>
  </si>
  <si>
    <t>Ablative Shielding</t>
  </si>
  <si>
    <t>Shield, Protocol</t>
  </si>
  <si>
    <t>1d3+4 Kinetic</t>
  </si>
  <si>
    <t>While this system is active, gain resistance to energy damage, but take 1 heat when you take damage.</t>
  </si>
  <si>
    <t>On a critical hit with this weapon, your target must pass a hull check or be stunned until the end of its next turn.</t>
  </si>
  <si>
    <t>IPS-N Lancaster II</t>
  </si>
  <si>
    <t>Repair Drone Nexus</t>
  </si>
  <si>
    <t>War Pike</t>
  </si>
  <si>
    <t>Drone, Full Action, Sensor Range</t>
  </si>
  <si>
    <t>When you use these drones, choose one, two, or three target mechs within your sensor range. If you chose one mech, it can heal 2d6 + your engineering score in HP, if you chose two mechs, they can both heal 1d6+ engi HP. If you chose 3, make an engineering skill check. On success, each of them can heal 1d6+ engi HP, on failure, only one of them can heal.</t>
  </si>
  <si>
    <t>Thrown(5), Threat 2</t>
  </si>
  <si>
    <t>Aceso Swarm</t>
  </si>
  <si>
    <t>Drone, Sensor Range</t>
  </si>
  <si>
    <t>Power Knuckles</t>
  </si>
  <si>
    <t>As an end of round action, your mech takes 2 heat, and one other mech of your choice in your sensor range can spend 1 repair to heal.</t>
  </si>
  <si>
    <t>IPS-N Lancaster III</t>
  </si>
  <si>
    <t>Snub Barrel Mod</t>
  </si>
  <si>
    <t>On a critical hit, your target must pass a hull check or be knocked prone</t>
  </si>
  <si>
    <t>Mod</t>
  </si>
  <si>
    <t>Choose 1 rifle, cannon, or CQB weapon. The weapon becomes cone (3) range or cone (+1) if it already has a cone attack pattern.</t>
  </si>
  <si>
    <t>IPS-N Vlad I</t>
  </si>
  <si>
    <t>Over-Penetrating Mod</t>
  </si>
  <si>
    <t>Choose 1 rifle, launcher, or cannon weapon. Its range becomes line (5).</t>
  </si>
  <si>
    <t>IPS-N Vlad II</t>
  </si>
  <si>
    <t>Targeting versus Evasion 8 against any friendly mech in range (taking cover and LOS into account); on a hit, target can spend 1 repair to heal. Core system of the IPS-N Lancaster.</t>
  </si>
  <si>
    <t>Charged Stake</t>
  </si>
  <si>
    <t>Full Action</t>
  </si>
  <si>
    <t>Plasma Cutter</t>
  </si>
  <si>
    <t>This brutal system can be used against any adjacent target. That target must pass an hull check with 1 difficulty or take 2d6 energy damage damage and become immobilized and impaled. At the end of each of its turns, the target can repeat this check to end the effect on itself, otherwise it takes 3 AP energy damage and remains immobilized until it makes the check successfully. Only one target can be immobilized by this system at once, but it can be re-used and picked up as an quick action.</t>
  </si>
  <si>
    <t>IPS-N Vlad III</t>
  </si>
  <si>
    <t>1 heat (self)</t>
  </si>
  <si>
    <t>Breaching Charge</t>
  </si>
  <si>
    <t>1 Energy +1 Heat + Burn 1</t>
  </si>
  <si>
    <t>Limited (3), Grenade, Mine</t>
  </si>
  <si>
    <t>Impaler</t>
  </si>
  <si>
    <t>If thrown as a quick action, the charge explodes on impact. If planted as a mine, it can be detonated as another quick action by whoever planted it (or detonates normally when a target moves adjacent). The charge deals 2d6 Energy damage to targets in a burst 1 area around the charge. Targets can pass an agility check to reduce this damage by half. This charge deals double damage to objects and gains the AP tag against objects.</t>
  </si>
  <si>
    <t>IPS-N Raleigh I</t>
  </si>
  <si>
    <t>Impact Shielding</t>
  </si>
  <si>
    <t>AP, 1 heat (self)</t>
  </si>
  <si>
    <t>While this system is active, gain resistance to kinetic damage, but take 1 heat when you take damage.</t>
  </si>
  <si>
    <t>The farthest target from you hit by this weapon must pass a hull check or become immobilized until the start of your next turn.</t>
  </si>
  <si>
    <t>IPS-N Raleigh II</t>
  </si>
  <si>
    <t>UNCLE-class NHP</t>
  </si>
  <si>
    <t>Nailgun</t>
  </si>
  <si>
    <t>8, Threat 3</t>
  </si>
  <si>
    <t>On a critical hit, the target of this attack must pass an hull check or be immobilized until the start of your next turn.</t>
  </si>
  <si>
    <t>Combat Drill</t>
  </si>
  <si>
    <t>Unreliable, AP</t>
  </si>
  <si>
    <t>3d6 Kinetic + 1d6 Energy</t>
  </si>
  <si>
    <t>Hand Cannon</t>
  </si>
  <si>
    <t>1d6+1</t>
  </si>
  <si>
    <t>3 Kinetic</t>
  </si>
  <si>
    <t>Core System of the Raleigh; doesn't take a mount, cannot be modified or use special ammo.</t>
  </si>
  <si>
    <t>IPS-N Raleigh SHELL</t>
  </si>
  <si>
    <t>Bolt Thrower</t>
  </si>
  <si>
    <t>Choose 1 weapon - The weapon and its associate systems gain an NHP that has control over that specific weapon. This is not a full AI and can’t control your mech or become unshackled (and doesn’t have the AI tag). The weapon gains the unreliable tag (if this tag triggers, it is because the weapon’s personality is not cooperating). It can attack by itself once on your turn as a free action, using the mech’s targeting but with +1 Difficulty. It can’t fire a weapon that has already been fired this turn.</t>
  </si>
  <si>
    <t>IPS-N Raleigh III</t>
  </si>
  <si>
    <t>1d6 Kinetic + 1d6 Explosive</t>
  </si>
  <si>
    <t>Scout Drone Nexus</t>
  </si>
  <si>
    <t>Drone, Quick Action</t>
  </si>
  <si>
    <t>When you use this system, you can deploy your drone to an area in sensor range. The drone then emits a burst 2 area around it that grants the following benefits: Gain perfect vision of that area until the end of your next turn. Hostile targets that end their turn in the area immediately lose invisibility or hiding. Reveal current HP and heat levels of targets in that area The drone can be attacked and targeted as normal, but it is also permanently invisible. It can be recalled or redeployed by taking this action again.</t>
  </si>
  <si>
    <t>SSC Swallowtail I</t>
  </si>
  <si>
    <t>Kinetic Hammer</t>
  </si>
  <si>
    <t>Low Profile</t>
  </si>
  <si>
    <t>Your mech can retract its major systems to reduce its profile. You can activate this protocol at the start of your turn. While active: - Rolls to find your mech while hidden are made at +1 Difficulty - All ranged and tech attacks against you are made at +1 Difficulty - Your mech cannot take the Boost action or make ranged, melee, or tech attacks</t>
  </si>
  <si>
    <t>Threat</t>
  </si>
  <si>
    <t>SSC Swallowtail II</t>
  </si>
  <si>
    <t>ATHENA-class NHP</t>
  </si>
  <si>
    <t>ORACLE Light Machine Gun</t>
  </si>
  <si>
    <t>Your mech gains the AI property and gains the ATHENA protocol: ATHENA protocol Quick Action 3 heat (self). Choose a blast 4 area within 1 mile of you. Your AI constructs a perfect, real-time, 3d model of this are that you can rotate and interact with, including actors that move in and out of that area, and extreme detail. Moving the area requires activating this protocol again, but it lasts until the end of the current challenge (or about 10 minutes in narrative time). Your mech gains perfect line of sight in this area and can relay this to allies, letting any attacks from yourself or allies in the area ignore light and heavy cover. Hostile targets that end their turn in this area lose invisibility or hiding, and you can see the current heat and HP levels of all targets in the area.</t>
  </si>
  <si>
    <t>SSC Swallowtail III</t>
  </si>
  <si>
    <t>Cloaking Field</t>
  </si>
  <si>
    <t>Arcing, Accurate</t>
  </si>
  <si>
    <t>2 heat (self), Quick Action</t>
  </si>
  <si>
    <t>You can activate or deactivate the light bending properties of this module as a quick action. It lasts until the end your next turn. When you activate this module, your mech and all allied targets within a burst 3 area centered on you become invisible while they remain in the area. This area moves when you move, and remains centered on you. If you make an overheating check or take damage, this module immediately becomes inactive.</t>
  </si>
  <si>
    <t>Companion Gun</t>
  </si>
  <si>
    <t>Markerlight</t>
  </si>
  <si>
    <t>Whenever you score a critical hit against a target, this shoulder-mounted gun can calibrate and rapidly fires a projectile that also deals 2 explosive damage to a different target within range 5 of your primary target, no attack roll required (as long as the target is in line of sight)</t>
  </si>
  <si>
    <t>SSC Monarch I</t>
  </si>
  <si>
    <t>Stabilizer Weapon Mod</t>
  </si>
  <si>
    <t>This weapon deals no damage and cannot deal damage (from talents or otherwise), but on hit, it inflict Lock On on your target at the end of your turn.</t>
  </si>
  <si>
    <t>Choose 1 launcher or cannon weapon. Increase its base range by 5.</t>
  </si>
  <si>
    <t>Sharanga Missiles</t>
  </si>
  <si>
    <t>SSC Monarch II</t>
  </si>
  <si>
    <t>TLALOC-class NHP</t>
  </si>
  <si>
    <t>Arcing</t>
  </si>
  <si>
    <t>3 Explosive</t>
  </si>
  <si>
    <t>Your mech gains the AI property and the TLALOC protocol. TLALOC protocol Protocol 2 heat (self). Your mech is capable of rapidly firing and re-targeting your weapons, far faster than you can think. When you activate this protocol, your mech is immobilized until the start of your next turn, but if you miss any weapon attack, you can immediately re-roll the attack as long as you target a different target in range or area of effect (if the attack was blast, line, or cone). You can take this re-roll only once for each attack (if the second attack misses you don’t get to keep making it), and a target already hit by this attack (from a re-roll or otherwise) cannot be targeted again.</t>
  </si>
  <si>
    <t>When you fire this weapon, you can choose one or two targets in range and line of sight, making attack rolls for reach.</t>
  </si>
  <si>
    <t>SSC Monarch III</t>
  </si>
  <si>
    <t>Exposed Singularity</t>
  </si>
  <si>
    <t>Gandiva Missiles</t>
  </si>
  <si>
    <t>Once per round, when your mech takes damage, you can immediately teleport up to 1d6 spaces as a reaction in a direction of your choosing (though if this teleport would put you inside an obstacle or other mech you take damage as normal and the teleport fails).</t>
  </si>
  <si>
    <t>SSC Mourning Cloak II</t>
  </si>
  <si>
    <t>Smart, Seeking, Accurate, 1 SP</t>
  </si>
  <si>
    <t>Hunter Cloak</t>
  </si>
  <si>
    <t>1d6+1 Energy</t>
  </si>
  <si>
    <t>Quick Tech</t>
  </si>
  <si>
    <t>Gain the following quick tech option: Hunt: Choose a target in your sensor range. Your systems infect the target with a viral logic that wipes your image from their sensors. Until you are damaged by that target, they count you as invisible. This system can only affect one target at a time (other targets still count you as visible and can see you normally).</t>
  </si>
  <si>
    <t>Pinaka Missiles</t>
  </si>
  <si>
    <t>FADE Cloak</t>
  </si>
  <si>
    <t>Arcing, 2 heat (self)</t>
  </si>
  <si>
    <t>30, one or two Blast 2 areas</t>
  </si>
  <si>
    <t>When activated, you go out of phase with reality. You can ignore obstructions such as walls or cover, and pass through enemy mechs and solid objects as if they weren't there, but cannot end your turn in their space. You cannot interact with the world, but neither can it interact with you (in terms of damage, etc). If you are forced to return to normal space inside an object, instead take 2d6 AP Kinetic damage and return in the nearest available space. While this system is active, at the start of your turn roll a d6; on 4+ you remain out of phase, on a 3+ you return to the battlefield until the start of your next turn. This drive deactivates if you make an overheating check, deactivate it at the start of your turn as a free action, or rest.</t>
  </si>
  <si>
    <t>2d6+4 Explosive</t>
  </si>
  <si>
    <t>SSC Mourning Cloak III</t>
  </si>
  <si>
    <t>Hi-Stress Mag Clamps</t>
  </si>
  <si>
    <t>When this weapon is fired, it choses one or two Blast 2 areas within range to attack. These areas cannot overlap.</t>
  </si>
  <si>
    <t>Choose one ranged weapon. You can fire a tracer round from it instead of a normal shot. It deals 0 damage maximum, but on a hit, your next attack roll against the same target gains +2 Accuracy and ignores invisibility.</t>
  </si>
  <si>
    <t>Vijaya Rockets</t>
  </si>
  <si>
    <t>SSC Death's Head I</t>
  </si>
  <si>
    <t>Tracking Drone</t>
  </si>
  <si>
    <t>Accurate</t>
  </si>
  <si>
    <t>1d3 Explosive</t>
  </si>
  <si>
    <t>Gain the following quick tech action: Tracking Drone: Make a tech attack against a target in your sensor range. On a hit, you know the target’s exact location, HP, Structure, Heat, and speed, and it cannot hide or benefit from invisibility from you until the drone is removed from them. It takes a quick action and a successful engineering check from the targeted mech to remove a tracking drone.</t>
  </si>
  <si>
    <t>Veil Generator</t>
  </si>
  <si>
    <t>SSC Mourning Cloak I</t>
  </si>
  <si>
    <t>Limited (1), Deployable, Quick Action</t>
  </si>
  <si>
    <t>Variable Knife</t>
  </si>
  <si>
    <t>Once deployed in a free adjacent space as a quick action, this size 1 generator creates a weak cloaking field. It creates a burst 3 zone around in until the end of the current challenge. This zone doesn’t move, but allied mechs inside count as in light cover and are immune to all tech actions (even friendly ones). Once deployed, this generator continues to run until out of charge and cannot be re-used or re-deployed. It benefits from its own field and has 2 armor.</t>
  </si>
  <si>
    <t>SSC Death's Head II</t>
  </si>
  <si>
    <t>Kinetic Compensator</t>
  </si>
  <si>
    <t xml:space="preserve">AP, Accurate </t>
  </si>
  <si>
    <t>When you miss with any ranged attack roll, your next ranged attack roll gains +1 Accuracy</t>
  </si>
  <si>
    <t>SSC Death's Head III</t>
  </si>
  <si>
    <t>Core Siphon</t>
  </si>
  <si>
    <t>2 Kinetic</t>
  </si>
  <si>
    <t>At the beginning of your turn, you can give the first attack roll of your turn +1 accuracy. If you do, any additional attack rolls until the end of your turn gain +1 difficulty.</t>
  </si>
  <si>
    <t>Variable Sword</t>
  </si>
  <si>
    <t>SSC Dusk Wing I</t>
  </si>
  <si>
    <t>SSC Neurospike Mk1</t>
  </si>
  <si>
    <t>AP, Accurate, Unique</t>
  </si>
  <si>
    <t>4 Kinetic</t>
  </si>
  <si>
    <t>Gain the following quick tech choices: Shrike Code: Make a tech attack against a target in your sensor range with +1 difficulty. On hit, until the end of your next turn, each time your target makes an attack roll, it first takes 1 heat.
Mirage: Make a tech attack against a target in your sensor range. On hit, choose yourself or a friendly mech you can see. Your target’s systems relay illusory duplicates of that mech that confuse your target’s systems. That friendly mech (or your mech) counts as invisible to your target until the end of your next turn.</t>
  </si>
  <si>
    <t>SSC Dusk Wing II</t>
  </si>
  <si>
    <t>StunCrown</t>
  </si>
  <si>
    <t>Kodandam Missiles</t>
  </si>
  <si>
    <t>Limited (2), Quick Action</t>
  </si>
  <si>
    <t>Limited (3)</t>
  </si>
  <si>
    <t>20, Blast 1</t>
  </si>
  <si>
    <t>All hostile targets in a burst 10 area centered on your mech that can see your mech must pass an agility check or become Jammed, and a systems check or become Impaired. Both effects last until the start of your next turn. Allied mechs are not affected.</t>
  </si>
  <si>
    <t>SSC Dusk Wing III</t>
  </si>
  <si>
    <t>Flicker Field</t>
  </si>
  <si>
    <t>Railgun</t>
  </si>
  <si>
    <t>When you move or boost, you project a holographic pattern around your mech that leaves dazzling afterimages, making it hard to discern your mech’s location. After moving or boosting you count as having invisibility against the very next attack roll against you. The field disperses after this attack, hit or miss. You can only gain the effect of this field once (you can’t ‘stack’ up several instances of it).</t>
  </si>
  <si>
    <t>AP, Ordnance</t>
  </si>
  <si>
    <t>Line 20</t>
  </si>
  <si>
    <t>Shock Wreath</t>
  </si>
  <si>
    <t>Choose 1 melee weapon. It gains Burn depending on its size (Aux 1, Main 2, Heavy or larger: 3). If it already has Burn, increase the burn it deals by the same amount.</t>
  </si>
  <si>
    <t>SSC Metalmark I</t>
  </si>
  <si>
    <t>Reactive Weave</t>
  </si>
  <si>
    <t>Vulture Battle Rifle</t>
  </si>
  <si>
    <t>When you Brace, your mech can immediately move its speed as a reaction and also gains invisibility until the end of its next turn.</t>
  </si>
  <si>
    <t>Armor-Piercing Mod</t>
  </si>
  <si>
    <t>Unreliable, Accurate</t>
  </si>
  <si>
    <t>1d6+1 Kinetic</t>
  </si>
  <si>
    <t>Choose one ranged or melee weapon. It gains the AP tag.</t>
  </si>
  <si>
    <t>SSC Metalmark II</t>
  </si>
  <si>
    <t>Active Camo</t>
  </si>
  <si>
    <t>Burst Launcher</t>
  </si>
  <si>
    <t>2 heat (self), Protocol</t>
  </si>
  <si>
    <t>You can activate or deactivate the light bending properties of this module at the start of your turn. It lasts until the start of your next turn. While this module is active, you are invisible. If you take damage or make an overheating roll, this module deactivates.</t>
  </si>
  <si>
    <t>SSC Metalmark III</t>
  </si>
  <si>
    <t>Ferrous Lash</t>
  </si>
  <si>
    <t>1d3 Heat</t>
  </si>
  <si>
    <t>On a critical hit, a target struck by this weapon must pass an engineering skill check or become impaired until the start of your next turn.</t>
  </si>
  <si>
    <t>A target of your choice in Range 10 must pass an agility check with 1 difficulty. On a failure, it is pulled 5 in a direction of your choice. This movement must obey obstructions, terrain, etc, but doesn't provoke reactions and ignores engagement. If it collides with an obstacle or another mech, it is additionally knocked prone.</t>
  </si>
  <si>
    <t>SSC Black Witch I</t>
  </si>
  <si>
    <t>ICEOUT Drone</t>
  </si>
  <si>
    <t>Rail Rifle</t>
  </si>
  <si>
    <t>Limited (2), Drone, Quick Action</t>
  </si>
  <si>
    <t>You fire an ICEOUT drone at a point within range 10 of you, where it hovers in place. The drone is invisible. Once fired, the drone creates a burst 2 zone around itself. Any target at least partially covered by the zone, allied or enemy, is immune to all tech actions (even beneficial ones), and cannot make or benefit from any tech actions. Any negative statuses caused by tech actions immediately end. Targets inside the zone don’t show up on any electronic sensors and are only visible to the naked eye or optics. The drone deactivates at the end of the current challenge or when destroyed, and cannot be re-used. You can move it again as a quick action.</t>
  </si>
  <si>
    <t>SSC Black Witch II</t>
  </si>
  <si>
    <t>Mag Deployer</t>
  </si>
  <si>
    <t>You flash-print a heavy metal plate that takes up a 2x2 free space in range 5 of you. It is flat and doesn’t obstruct movement. You can set the system to one of two settings when you create it: Repulse: Any hostile target that enters the space must pass an hull check or be pushed in a direction of your choice 3 spaces. If this causes them to collide with an obstruction (terrain, a mech, etc) it is additionally knocked prone. An allied target that enters the space can fly 3 in any direction as a free action. Attract: Any target, allied or enemy, that enters the space, must pass a hull check or become immobilized. It can end this status by taking a quick action and repeating this check successfully to free itself. The deployer can be attacked - it has evasion 5, 20 hp, and 2 armor, and it lasts until the end of the current challenge or around an hour outside. You can only deploy one at at time. If you create a new deployer, the old one disintegrates and is destroyed.</t>
  </si>
  <si>
    <t>Shock Knife</t>
  </si>
  <si>
    <t>Black ICE Module</t>
  </si>
  <si>
    <t>1 heat (self), Burn 2</t>
  </si>
  <si>
    <t>Hostile tech actions or system attacks against your mech any adjacent ally are made at +1 Difficulty. Successive attacks in the same combat from any target are made with an additional +1 Difficulty (cumulative). This difficulty has a maximum of +4, and resets when it would hit +5 back to +1 as its definitions roll over.</t>
  </si>
  <si>
    <t>1 Energy</t>
  </si>
  <si>
    <t>SSC Black Witch III</t>
  </si>
  <si>
    <t>Mag Shield</t>
  </si>
  <si>
    <t>Mag Cannon</t>
  </si>
  <si>
    <t>Shield, Quick Action</t>
  </si>
  <si>
    <t>As a quick action, this system creates a line 4 force field 4 spaces high with at least 1 square in an adjacent space to you. Any adjacent mech can use this force field for heavy cover from
attacks on the other side. It additionally gains resistance to kinetic and explosive damage from attacks on the other side of this field, but conversely, any of its targets on the other side of the forcefield gain resistance to kinetic and explosive damage from its attacks. The shield lasts until the end of the current challenge, but only 1 shield can be placed at a time.</t>
  </si>
  <si>
    <t>Line 8</t>
  </si>
  <si>
    <t>Scanner Swarm</t>
  </si>
  <si>
    <t>Your Tech actions against targets in melee engagement with you gain +2 Accuracy.</t>
  </si>
  <si>
    <t>HORUS Balor I</t>
  </si>
  <si>
    <t>1d3+1 Heat</t>
  </si>
  <si>
    <t>Hive Drone</t>
  </si>
  <si>
    <t>Drone, Quick Action, Sensor Range</t>
  </si>
  <si>
    <t>Nanobot Whip</t>
  </si>
  <si>
    <t>You can fire this drone to an empty space as a quick action. While it’s active, it emits a burst 1 area around it that grants light cover to any allied mech at least partially covered by the zone (it benefits from its own cover). In addition, any hostile target that starts its turn in the area or enters it for the first time on their turn takes 1 AP kinetic damage. You can move it to a different space in your sensor range by repeating this action.</t>
  </si>
  <si>
    <t>Boost Swarm</t>
  </si>
  <si>
    <t>2 SP</t>
  </si>
  <si>
    <t>Threat 3</t>
  </si>
  <si>
    <t>Gain a new full tech option: Nanoboost (Full Tech): Make a systems check. On success, another allied mech in sensor range can immediately end the Impaired and Jammed statuses on itself and repair your systems score in HP.</t>
  </si>
  <si>
    <t>On a critical hit (20+), the target must pass a systems check to scramble the nanites or be pulled to any free adjacent space to your mech (or be pulled as far as possible while obeying obstrutions)</t>
  </si>
  <si>
    <t>HORUS Balor II</t>
  </si>
  <si>
    <t>HORUS Balor III</t>
  </si>
  <si>
    <t>Nanite Ammo Mod</t>
  </si>
  <si>
    <t>Seeker Swarm Nexus</t>
  </si>
  <si>
    <t>Choose 1 ranged weapon. You fire a swarm of nanobots instead of regular ammo. The weapon gains the Smart and Seeking properties.</t>
  </si>
  <si>
    <t>Smart, Seeking, Burn 2</t>
  </si>
  <si>
    <t>Manufacturer</t>
  </si>
  <si>
    <t>H0r_OS System Upgrade I</t>
  </si>
  <si>
    <t>Autopod</t>
  </si>
  <si>
    <t>Gain the following quick tech options:
- Puppet system - Make a tech attack against a target in your sensor range. On hit, your target immediately moves in a direction of your choice as a reaction up to its maximum speed. This could carry it into hazardous areas, obstacles, etc, but it still obeys difficultterrain and other rules of movement.
- Eject power cores - Make a tech attack against a target in your sensor range. On hit,  your target becomes Jammed until the end of its next turn, ejecting ammo magazines and temporarily disrupting its computer. A target can only be affected by this effect once per combat.</t>
  </si>
  <si>
    <t>Unique, Seeking</t>
  </si>
  <si>
    <t>HORUS Goblin I</t>
  </si>
  <si>
    <t>HORUS Meta-hook</t>
  </si>
  <si>
    <t>This gun cannot be fired normally. Instead, whenever a Lock On is consumed within range, whether you or an ally does so, this gun automatically fires at the target as a reaction. This can be done any number of times per round.</t>
  </si>
  <si>
    <t>Primitive Melee</t>
  </si>
  <si>
    <t>HORUS Goblin II</t>
  </si>
  <si>
    <t>Unreliable</t>
  </si>
  <si>
    <t>Gain the following quick tech option: Link: Choose a friendly target in sensor range. You link systems with that target. From hereon, you can count that target’s sensor range as your sensor range for the purposes of tech actions, etc. In addition, you can make system skill checks for your target as a reaction, using your systems score. However, you both suffer the effects from any failed check (heat, statuses, etc). You can only link systems with one target at a time, and the effect ends if your target moves out of your sensor range.</t>
  </si>
  <si>
    <t>Ghoul Nexus</t>
  </si>
  <si>
    <t>//MONGOOSE v. 3.4</t>
  </si>
  <si>
    <t>1d3+1 Kinetic, Explosive, or Energy</t>
  </si>
  <si>
    <t>Gain the following quick tech option: Baleful Purge: Choose a target in range and make a tech attack. If your attack is successful, until the end of that target’s next turn, it cannot benefit from any Accuracy bonuses of any kind.</t>
  </si>
  <si>
    <t>Choose damage type when attacking.</t>
  </si>
  <si>
    <t>Light Alloy/Composite Weapon</t>
  </si>
  <si>
    <t>H0r_OS System Upgrade II</t>
  </si>
  <si>
    <t>HORUS Hydra I</t>
  </si>
  <si>
    <t>GHAST Drone Nexus</t>
  </si>
  <si>
    <t>Full Tech</t>
  </si>
  <si>
    <t>Gain the following full tech options:
-Erasure Logic: Make a tech attack against a target in your sensor range. On hit, the target must pass a system skill check or be stunned until the end of its next turn. It can only be affected by this option once per combat.
-Celestial paradigm shift: Make a tech attack against a target in your sensor range with +2 difficulty. On hit, The target takes 1d6+1 heat.</t>
  </si>
  <si>
    <t>HORUS Goblin III</t>
  </si>
  <si>
    <t>OSIRIS-Class NHP</t>
  </si>
  <si>
    <t>Once per round, reroll an attack roll with this weapon. You must keep the second result.</t>
  </si>
  <si>
    <t>1d6+3 Explosive</t>
  </si>
  <si>
    <t>HORUS Hydra II</t>
  </si>
  <si>
    <t>Your mech gains the AI property and the OSIRIS protocol: Protocol 1d3+2 heat (self). This turn only, you can make any quick tech action as a free action.</t>
  </si>
  <si>
    <t>Combat Alloy/Composite Weapon</t>
  </si>
  <si>
    <t>Vorpal Gun</t>
  </si>
  <si>
    <t>Puppetmaster</t>
  </si>
  <si>
    <t>Gain the following quick tech option: Fractal Logic: Make a tech attack against a target in your sensor range. On hit, Your target cannot use systems or weapons with the Drone, Nexus or Smart tags until the start of your next turn.</t>
  </si>
  <si>
    <t>This weapon cannot be fired normally. Instead, it can only be fired 1/round as a reaction to an ally taking damage from a target within its range.</t>
  </si>
  <si>
    <t>HORUS Gorgon III</t>
  </si>
  <si>
    <t>Arc Projector</t>
  </si>
  <si>
    <t>Cone 5</t>
  </si>
  <si>
    <t>HORUS Manticore I</t>
  </si>
  <si>
    <t>Autogun</t>
  </si>
  <si>
    <t>1 SP</t>
  </si>
  <si>
    <t>This weapon can fire itself as a Free Action at the end of round, using your mechs bonuses.</t>
  </si>
  <si>
    <t>HORUS Pegasus I</t>
  </si>
  <si>
    <t>Free action to fire 1/round. This doesn't count as an attack, can't miss, ignores Cover, and the damage can't be prevented. Core System of the HORUS Pegasus.</t>
  </si>
  <si>
    <t>HORUS Pegasus SHELL</t>
  </si>
  <si>
    <t>Smart Gun</t>
  </si>
  <si>
    <t>2 SP, Smart, Seeking, Accurate</t>
  </si>
  <si>
    <t>Turret Drone Nexus</t>
  </si>
  <si>
    <t>HORUS Pegasus II</t>
  </si>
  <si>
    <t>Limited (4), Drone, Quick Action</t>
  </si>
  <si>
    <t>This system fires a turret drone that attaches to any friendly mech or surface within sensor range. While attached, you gain the following reaction once for each turret you have deployed.
Turret attack. Trigger: An allied mech hits with an attack within range 15 of the turret. Deal 2 kinetic damage to that target. The turret can be attacked and damage as normal, like any other deployable drone</t>
  </si>
  <si>
    <t>Mimic Gun</t>
  </si>
  <si>
    <t>???</t>
  </si>
  <si>
    <t>Assassin Drone Nexus</t>
  </si>
  <si>
    <t>At the start of your turn, roll 1d20. This gun has range equal to the number rolled, and damage equal to half that number(rounded up) +1. If the roll is odd, it deals energy damage, if even, then explosive.</t>
  </si>
  <si>
    <t>As a quick action, you may deploy this drone in an adjacent space, target a blast 2 area within sensor range, and gain this reaction: Assassin drone: Trigger: A hostile target starts its turn in that area or enters it for the first time on their turn. Make a targeting vs evasion attack, using your mech’s targeting. On a hit, deal 1d6 kinetic damage. The drone and the area it targets persists until the end of the current challenge. You can recall it, move it to another area in sensor range, or retarget the area with another quick action.</t>
  </si>
  <si>
    <t>HORUS Hydra III</t>
  </si>
  <si>
    <t>HORUS Pegasus III</t>
  </si>
  <si>
    <t>Tempest Drone Nexus</t>
  </si>
  <si>
    <t>You fire a large shielded drone to an empty space within sensor range. Any target that starts their turn adjacent to the drone or moves their for the first time on their turn must pass an engineering check or take 1d6 energy damage, then get knocked back 3 spaces directly away from the drone. The drone persists until recalled. You can move the drone to a new space within sensor range as a quick action. The drone can be targeted and destroyed as normal, but has resistance to all damage</t>
  </si>
  <si>
    <t>Sentinel Drone Nexus</t>
  </si>
  <si>
    <t>Annihilator</t>
  </si>
  <si>
    <t>2 heat (self), AP</t>
  </si>
  <si>
    <t>You fire this drone as a quick action at a free space in sensor range, creating a burst 2 area centered on the drone. It can be attacked and destroyed as normal. You can move the area the drone effects (and the drone itself) by taking this action again. While the drone is active, any hostile target that attacks in that area takes 1 kinetic damage before they attack as the drone shoots them (no check or attack roll required).</t>
  </si>
  <si>
    <t>HORUS Gorgon I</t>
  </si>
  <si>
    <t>Heavy Alloy/Composite Weapon</t>
  </si>
  <si>
    <t>Primitive Ranged</t>
  </si>
  <si>
    <t>Sidearm Signature Weapon (Kinetic)</t>
  </si>
  <si>
    <t>Point Defense Weapon</t>
  </si>
  <si>
    <t>Sidearm Signature Weapon (Energy)</t>
  </si>
  <si>
    <t>You can prime your PDW by taking a quick action. Roll 1d3, and gain that many charges. You can use a reaction while you have charges to spend 1 charge when any mech in your sensor range is attacked by a weapon with the smart, nexus, or launcher tag to completely nullify that attack (it automatically misses). You lose these charges at the start of your next turn.</t>
  </si>
  <si>
    <t>HA Tokugawa I</t>
  </si>
  <si>
    <t>MONITOR Module</t>
  </si>
  <si>
    <t>Plasma Lash</t>
  </si>
  <si>
    <t>When you take this quick action, choose an ally and roll a 1d3 to gain that many charges. Until the start of your next turn, when that ally is attacked by a hostile target, you can spend a charge to attack that target if they are in range as a reaction, with +1 difficulty. You lose these charges at the start of your next turn.</t>
  </si>
  <si>
    <t>HORUS Gorgon II</t>
  </si>
  <si>
    <t>//SCORPION v. 70.1</t>
  </si>
  <si>
    <t>Burn 3</t>
  </si>
  <si>
    <t>Sidearm Signature Weapon (Explosive)</t>
  </si>
  <si>
    <t xml:space="preserve"> 1 Energy Damage+ Burn 3</t>
  </si>
  <si>
    <t>Can be used in either profile, but not both in the same round.</t>
  </si>
  <si>
    <t>If any hostile tech action or attack attempt on you or any adjacent ally misses, you may choose one of the following results for the attacker: 1) The attacker is Impaired until the end of its next turn. 2) The attacker is Jammed until the end of its next turn. 3) The attacker takes 3 heat.</t>
  </si>
  <si>
    <t>HA Tokugawa II</t>
  </si>
  <si>
    <t>1 Explosive</t>
  </si>
  <si>
    <t>Torch</t>
  </si>
  <si>
    <t>SCYLLA Class NHP</t>
  </si>
  <si>
    <t>Combat Signature Weapon (Kinetic)</t>
  </si>
  <si>
    <t>Your mech gainst the AI property and the SCYLLA Protocol 3 heat (self). Until the start of your next turn, you gain 2 reactions. These reactions can be used to make a skirmish action as a reaction with +2 difficulty. You set the trigger for these reactions from the following list: 1) An enemy attacks you or an allied target you can see. 2) An enemy attempts to interact with an object in the environment (not held, worn, or part of a mech) of your choosing.</t>
  </si>
  <si>
    <t>1d6 Energy + Burn 2</t>
  </si>
  <si>
    <t>HA Tokugawa III</t>
  </si>
  <si>
    <t>EMP Mine</t>
  </si>
  <si>
    <t>Combat Signature Weapon (Energy)</t>
  </si>
  <si>
    <t>Flak Cannon</t>
  </si>
  <si>
    <t>Limited (2), Mine</t>
  </si>
  <si>
    <t>Once planted, EMP charges can be detonated remotely as an action, or activate normally like a mine. All affected mechs in a burst 1 area around the charge when it activates must pass a systems check with 1 difficulty or take 1d6 heat, or half on successful check.</t>
  </si>
  <si>
    <t>Haywire Ammo</t>
  </si>
  <si>
    <t>Any flying target damaged by this weapon must pass an Agility check or immediately fall.</t>
  </si>
  <si>
    <t>HA Barbarossa II</t>
  </si>
  <si>
    <t>Combat Signature Weapon (Explosive)</t>
  </si>
  <si>
    <t>Siege Cannon</t>
  </si>
  <si>
    <t>Choose 1 ranged weapon - On a hit, the next Tech action against that target is made with +1 Accuracy.</t>
  </si>
  <si>
    <t>HORUS Manticore II</t>
  </si>
  <si>
    <t>2 Explosive</t>
  </si>
  <si>
    <t>4 heat (self), Arcing, Ordnance, Loading</t>
  </si>
  <si>
    <t>Ram Drive</t>
  </si>
  <si>
    <t>30, Blast 3</t>
  </si>
  <si>
    <t>Heavy Signature Weapon (Kinetic)</t>
  </si>
  <si>
    <t>3d6 Explosive</t>
  </si>
  <si>
    <t>Danger Zone</t>
  </si>
  <si>
    <t>Ordnance, Limited (3)</t>
  </si>
  <si>
    <t>HA Barbarossa III</t>
  </si>
  <si>
    <t>While you are in the Danger Zone (the bottom half of your heat gauge), all adjacent targets to you, allied or enemy, take 1d3 energy damage if they begin their turn next to you or move there during the course of their turn.</t>
  </si>
  <si>
    <t>EM Pulse</t>
  </si>
  <si>
    <t>Displacer</t>
  </si>
  <si>
    <t>Heavy Signature Weapon (Energy)</t>
  </si>
  <si>
    <t>Full Action, Limited (1), urst 3</t>
  </si>
  <si>
    <t>Unique, Loading, AP, 10 Heat (Self)</t>
  </si>
  <si>
    <t>On activation, your mech is stunned until the end of your next turn. All affected targets (allied and enemy) that don’t have the biological tag in the affected area around your mech make an engineering check with +2 difficulty. On a failure, they are stunned until the end of their following turns and take 1d6 heat.</t>
  </si>
  <si>
    <t>15, Blast 1</t>
  </si>
  <si>
    <t>HORUS Manticore III</t>
  </si>
  <si>
    <t>4 Energy</t>
  </si>
  <si>
    <t>12 Energy</t>
  </si>
  <si>
    <t>Lightning Generator</t>
  </si>
  <si>
    <t>Heavy Signature Weapon (Explosive)</t>
  </si>
  <si>
    <t>HA Napoleon III</t>
  </si>
  <si>
    <t>At the start of your turn, you can take 1 heat (self) to deal 1d3 energy damage to all targets adjacent to you, no roll required.</t>
  </si>
  <si>
    <t>Viral Logic</t>
  </si>
  <si>
    <t>4 Explosive</t>
  </si>
  <si>
    <t>Ordnance</t>
  </si>
  <si>
    <t>Gain the following quick tech action: Logic Bomb (Quick Action): Choose a blast 2 area within sensor range. All targets in the area (allied or enemy) must pass a systems check or become crippled until the end of your next turn.</t>
  </si>
  <si>
    <t>"Peacekeeper" R35</t>
  </si>
  <si>
    <t>HORUS Minotaur I</t>
  </si>
  <si>
    <t>Limited (6)</t>
  </si>
  <si>
    <t>Line 15</t>
  </si>
  <si>
    <t>Localized Maze</t>
  </si>
  <si>
    <t>Core system of the Sherman; doesn't take a mount.</t>
  </si>
  <si>
    <t>IPS-N</t>
  </si>
  <si>
    <t>HA Sherman II</t>
  </si>
  <si>
    <t>Targets that become engaged with you must pass a systems skill check or become immobilized until the start of their next turn.</t>
  </si>
  <si>
    <t>Hackiron</t>
  </si>
  <si>
    <t>Mesmer Mine</t>
  </si>
  <si>
    <t>Laser Rifle (SOL-Pattern)</t>
  </si>
  <si>
    <t>Reliable 1, Inaccurate</t>
  </si>
  <si>
    <t>This mine activates for a burst 1 area centered on itself. All targets caught in that area, allied or enemy, must pass a systems check or become immobilized until the end of their next turn.</t>
  </si>
  <si>
    <t>You must be wearing a hardsuit worth at least 1 armor to use a hackiron.</t>
  </si>
  <si>
    <t>HORUS Minotaur II</t>
  </si>
  <si>
    <t>1 heat (self), Burn 1</t>
  </si>
  <si>
    <t>Aggressive System Sync</t>
  </si>
  <si>
    <t>Ripjack</t>
  </si>
  <si>
    <t>1d6 Energy + Burn 1</t>
  </si>
  <si>
    <t>Gain the following full tech options:
-Chains of Prometheus: Make a tech attack against a target in your sensor range. On hit, your target must end its turn within range 5 of you until the rest of this challenge. Otherwise it takes 3 heat at the end of its turn.
-Excommunicate: Make a tech attack against a target in your sensor range. On a hit, for the rest of combat, if your target moves adjacent to a target allied to them or starts their turn adjacent to such a target, both targets take 1d6 heat immediately. Only one target can be affected by this at once.</t>
  </si>
  <si>
    <t>Threat, Thrown 4</t>
  </si>
  <si>
    <t>HA Sherman I</t>
  </si>
  <si>
    <t>Interdictor Field</t>
  </si>
  <si>
    <t>Can be used as a Thrown 4 weapon against a human-sized non-mech target in range, immobilizing them instead of dealing damage until the start of your next turn. Can also be used as a normal grappling hook.</t>
  </si>
  <si>
    <t>Heavy Laser</t>
  </si>
  <si>
    <t>You can activate or deactivate this field as a quick action. Once activated, at the start of your next turn, it creates a burst 3 area around your mech that becomes both dangerous and difficult terrain for hostile targets (requires a systems check to navigate or they take 5 kinetic damage). Your mech is immobilized while this field is active, and the field and immobilization remains until you take a quick action to deactivate it. Allied targets are not affected.</t>
  </si>
  <si>
    <t>HORUS Minotaur III</t>
  </si>
  <si>
    <t>Siege Hammer</t>
  </si>
  <si>
    <t>3 heat (self), Burn 3</t>
  </si>
  <si>
    <t>LAW OF BLADES</t>
  </si>
  <si>
    <t>Loading, AP</t>
  </si>
  <si>
    <t>2d6 Energy + Burn 3</t>
  </si>
  <si>
    <t>While wielding this weapon, your pilot can't take the Dash action.</t>
  </si>
  <si>
    <t>5 Kinetic</t>
  </si>
  <si>
    <t>Gain the following full tech actions:
-Predator/Prey Concepts: Make a tech attack against a target in your sensor range. On hit, Targeted mech immediately fires a single weapon at a target of your choice that is within its range. It gets +1 difficulty on this roll but otherwise benefits from other bonuses to accuracy.
-Slave Systems: Make a tech attack against a target in your sensor range. On hit, the targeted mech immediately takes one of the following actions of your choice as a reaction with you controlling the action: Boost, Stabilize, Improvised Attack, Grapple. A friendly mech can be targeted with this action.</t>
  </si>
  <si>
    <t>Prism Gun</t>
  </si>
  <si>
    <t>Hunter Lock</t>
  </si>
  <si>
    <t>Tachyon Lance</t>
  </si>
  <si>
    <t>Cone 3</t>
  </si>
  <si>
    <t>Nominate a target in your sensor range. Your first attack that hits that target per round deals +3 bonus damage. You cannot nominate a new target until your nominated target is destroyed or the current challenge ends.</t>
  </si>
  <si>
    <t>Ordnance, 4 heat (self)</t>
  </si>
  <si>
    <t>Smart Weapon Modification</t>
  </si>
  <si>
    <t>2d6 Energy + Burn 8</t>
  </si>
  <si>
    <t>Choose 1 ranged or melee weapon. It gains the Smart property, as advanced sub-sentient AI routines and targeting guide its attacks.</t>
  </si>
  <si>
    <t>HA Sherman III</t>
  </si>
  <si>
    <t>Eye of HORUS</t>
  </si>
  <si>
    <t>Stub Cannon</t>
  </si>
  <si>
    <t>Implanted Gun</t>
  </si>
  <si>
    <t>Until the start of your next turn, targets in your sensor range of you cannot hide from you, cannot benefit from invisibility against you, and you can receive information from one target in that range as if you had scanned them. Other targets still see them as invisible and hidden.</t>
  </si>
  <si>
    <t>Whenever you fire a weapon, you can fire this weapon at the same or a different target.</t>
  </si>
  <si>
    <t>External Batteries</t>
  </si>
  <si>
    <t>SSC</t>
  </si>
  <si>
    <t>Arc Blade</t>
  </si>
  <si>
    <t>Targets hit by this weapon are knocked one space back, directly away from the attacker.</t>
  </si>
  <si>
    <t>Your energy ranged weapons gain +5 range, and your energy melee weapons gain +1 threat. If you overheat, it explodes, dealing 1d6 AP explosive damage to your mech. This damage can’t be prevented in any way.</t>
  </si>
  <si>
    <t>HA Iskander I</t>
  </si>
  <si>
    <t>Experimental Heat Sink</t>
  </si>
  <si>
    <t>Assault Launcher</t>
  </si>
  <si>
    <t>You can re-roll the first overheating check you make a turn, but must accept the second result (even if it is worse).</t>
  </si>
  <si>
    <t>Coldcore Sabot AA Rifle</t>
  </si>
  <si>
    <t>AMATERASU-class NHP</t>
  </si>
  <si>
    <t>Accurate, Loading, Ordnance</t>
  </si>
  <si>
    <t>When you take this weapon, choose a deployable. You can fire and deploy it using this weapon’s range, using the regular rules for planting deployables. You can only target the ground with this weapon, not enemy mechs.</t>
  </si>
  <si>
    <t>3 Energy</t>
  </si>
  <si>
    <t>HA Iskander II</t>
  </si>
  <si>
    <t>Micropack Launcher</t>
  </si>
  <si>
    <t>Gravity Gun</t>
  </si>
  <si>
    <t>5, Blast 1</t>
  </si>
  <si>
    <t>8, Blast 3</t>
  </si>
  <si>
    <t>See Notes</t>
  </si>
  <si>
    <t>All targets caught in the Blast must pass a Hull check or take 1d6 Energy damage and be pulled to the center of the area.</t>
  </si>
  <si>
    <t>AP, Limited 6</t>
  </si>
  <si>
    <t>Threat+1</t>
  </si>
  <si>
    <t>Sticky Bomb Launcher</t>
  </si>
  <si>
    <t>Smart Knife</t>
  </si>
  <si>
    <t>To fire this weapon, you can attack a point on the environment within range without rolling, or make a regular attack roll against a target within range. On a hit, the target or area does not take damage, but instead has a sticky bomb attached. It takes an action and a successful engineering check to remove all sticky bombs from an area or mech. As an end of round action, you can detonate all sticky bombs fired by this weapon to deal 1d6 explosive damage in blast 1 centered on all targeted mechs or areas. Mechs caught in the blast area can pass an agility check to halve this damage, but mechs ‘stuck’ by this weapon fail their check automatically.</t>
  </si>
  <si>
    <t>HA Iskander III</t>
  </si>
  <si>
    <t>HORUS</t>
  </si>
  <si>
    <t>Flamethrower</t>
  </si>
  <si>
    <t>Burn 4</t>
  </si>
  <si>
    <t>PGR_GOURD</t>
  </si>
  <si>
    <t>1 Heat + Burn 4</t>
  </si>
  <si>
    <t>Smart, Seeking</t>
  </si>
  <si>
    <t>HA Genghis I</t>
  </si>
  <si>
    <t>Your mech gains the AI property and the Amaterasu Protocol: Protocol, 1d3+3 Heat (self). Increase the bonus damage on hit of your next ranged or melee attack this turn, melee or ranged, by your current heat after activating this protocol. The chosen weapon must deal at least partly energy damage.</t>
  </si>
  <si>
    <t>Plasma Thrower</t>
  </si>
  <si>
    <t>Siege Stabilizers</t>
  </si>
  <si>
    <t>4 heat (Self), Burn 5</t>
  </si>
  <si>
    <t>Burn 5 + 1d6 Heat</t>
  </si>
  <si>
    <t>Extend or retract your stabilizers as a quick action. Your mech is immobilized while this system is active, but you can increase the base range of your ranged weapon attacks by +5. You cannot directly target any target within range 5 when this system is activated.</t>
  </si>
  <si>
    <t>HA Barbarossa I</t>
  </si>
  <si>
    <t>Sidekick</t>
  </si>
  <si>
    <t>External Ammo Feed</t>
  </si>
  <si>
    <t>HA Genghis III</t>
  </si>
  <si>
    <t>Prototype Melee</t>
  </si>
  <si>
    <t>Once on your turn, you can take 1d3+2 heat to reload any weapon with the Loading tag as a Free Action.</t>
  </si>
  <si>
    <t>Limited (1d6+2), Unreliable</t>
  </si>
  <si>
    <t>Auto-Loader Drone</t>
  </si>
  <si>
    <t>Null Spike</t>
  </si>
  <si>
    <t>1d6 Kinetic, Explosive, or Energy</t>
  </si>
  <si>
    <t>Limited (1), Drone</t>
  </si>
  <si>
    <t>This drone can be deployed in an adjacent space. While deployed, once per round, any one adjacent mech can reload a weapon with the Loading tag as a free action. It lasts until the end of the current challenge, then deactivates.</t>
  </si>
  <si>
    <t>Engineer I</t>
  </si>
  <si>
    <t>No effect against non-organic targets, but on a hit, any human target is stunned until the start of your next turn. A target develops short-term resistance to this weapon, and can only be affected by it once per challenge.</t>
  </si>
  <si>
    <t>Prototype Rifle</t>
  </si>
  <si>
    <t>Molded Armor</t>
  </si>
  <si>
    <t>Activate or deactivate this shield at the start of your turn. While this module is active, gain resistance to explosive damage, but take 1 heat when you take damage.</t>
  </si>
  <si>
    <t>Prototype Cannon</t>
  </si>
  <si>
    <t>Phasing Ammo</t>
  </si>
  <si>
    <t>If you don't attack with this weapon, until the end of your next turn, weapons and systems with the Smart, Nexus, and Drone tags cannot target you.</t>
  </si>
  <si>
    <t>Choose 1 ranged weapon. This weapon completely ignores cover and line of sight of all kinds. It can fire through solid walls or obstacles at targets, as long as their location is known and they are in range.</t>
  </si>
  <si>
    <t>HA Napoleon I</t>
  </si>
  <si>
    <t>Stasis Barrier</t>
  </si>
  <si>
    <t>EYESTACK_WINK</t>
  </si>
  <si>
    <t>Limited 1, AP</t>
  </si>
  <si>
    <t>Prototype Launcher</t>
  </si>
  <si>
    <t>Limited (1), Shield, Deployable</t>
  </si>
  <si>
    <t>This weapon doesn't count against your maximum weapons wielded.</t>
  </si>
  <si>
    <t>This module deploys as a 4 space long piece of size 2 cover that lasts until the end of the current challenge. While behind the barrier, a target counts as having heavy cover and has resistance to all damage from blast, line, and cone attacks. At the end of the challenge, it deactivates and is used up. The cover itself is immune to all damage.</t>
  </si>
  <si>
    <t>Stasis Mine</t>
  </si>
  <si>
    <t>KOTTOS AA/Largearm Rifle</t>
  </si>
  <si>
    <t>Limited (1), Mine</t>
  </si>
  <si>
    <t>You can detonate this mine with a quick action once planted (or it activates normally). Once detonated, this mine creates a burst 4 area around it. Affected targets may make an agility check with 1 difficulty to escape if on the edge, otherwise they are trapped inside. The area inside is locked from the normal flow of space time, creating an impermeable barrier around its edge. Effects, mechs, and pilots inside are stunned and removed from play until the end of next round, and all other effects cannot penetrate into the area. Time does not flow normally for targets inside the area (it stops completely), and is separate to the outside world. Active effects, attacks, modules, and other individuals and actions inside the area pause. At the end of the the next round (after all characters have acted), this area returns and resumes play as normal.</t>
  </si>
  <si>
    <t>Prototype CQB</t>
  </si>
  <si>
    <t>This heavy anti-armor rifle requires mounting on a tripod before use, though some models come with a built-in stand. The enormous kick from this weapon is infamous for dislocating rookie pilots’ shoulders.</t>
  </si>
  <si>
    <t>HA Napoleon II</t>
  </si>
  <si>
    <t>Dispersal Shield</t>
  </si>
  <si>
    <t>HA</t>
  </si>
  <si>
    <t>MicroCore Laser Rifle</t>
  </si>
  <si>
    <t>Reaction, Shield</t>
  </si>
  <si>
    <t>Prototype Tweaked Optics Melee</t>
  </si>
  <si>
    <t>Burn 2, Loading</t>
  </si>
  <si>
    <t>1/round you can force any attack that misses you to be re-rolled against a target of your choice within your attacker’s range (even a target allied to them).</t>
  </si>
  <si>
    <t>Harrison Armory Blackshield</t>
  </si>
  <si>
    <t>This weapon always has +1 Accuracy</t>
  </si>
  <si>
    <t>Engineer II</t>
  </si>
  <si>
    <t>Shield, Full Action, 4 heat (self)</t>
  </si>
  <si>
    <t>Atlatl</t>
  </si>
  <si>
    <t>Prototype Tweaked Optics Rifle</t>
  </si>
  <si>
    <t>Seeking</t>
  </si>
  <si>
    <t>Threat, Thrown 5</t>
  </si>
  <si>
    <t>As a full action, this system can be activated to generate a burst 4 area centered on user. While active, the flow of time is altered drastically in a small sliver of space in a bubble around the user. Nothing, not even light, can enter or exit the shield. It is impermeable and invulnerable. When the shield is activated, mechs caught on the edge must make an agility check to choose which side they end up on, otherwise the user chooses. To those inside the shield, the world outside the shield goes totally black, and the inverse happens from outside. No action or effect can enter or exit the shield while it is active or draw line of sight though (even those that normally ignore it), though time passes normally on both sides. The shield drops automatically at the end of the user’s next turn.</t>
  </si>
  <si>
    <t xml:space="preserve">It can be thrown very accurately up to range 5, recalled to hand as an action, and guides itself around cover and other obstacles.
</t>
  </si>
  <si>
    <t>Reactor Stabilizer</t>
  </si>
  <si>
    <t>Prototype Tweaked Optics Cannon</t>
  </si>
  <si>
    <t>Hardlight Weapon</t>
  </si>
  <si>
    <t>When you gain your first point of reactor stress, you can re-roll your overheating check (but must keep the second result, even if it’s worse).</t>
  </si>
  <si>
    <t>Burn 1</t>
  </si>
  <si>
    <t>Redundant Systems Upgrade</t>
  </si>
  <si>
    <t>Limited (1)</t>
  </si>
  <si>
    <t>You can activate this module to make a Stabilize systems action a free action.</t>
  </si>
  <si>
    <t>ASURA-class NHP</t>
  </si>
  <si>
    <t>Your mech gains the AI property and the ASURA Protocol: Protocol, Limited (1). Gain an extra quick action each turn while active. This protocol lasts until the end of 3 rounds, including this one. It can only be activated once per challenge. This extra action must still obey normal rules about duplicating actions (you can’t use it to Boost if you’ve already Boosted this turn, for example).</t>
  </si>
  <si>
    <t>Repulser Field</t>
  </si>
  <si>
    <t>You can use this system as a quick action to emit a burst 2 pulse around your mech. Targets caught in the area (allied or enemy) must pass a hull check or be knocked back directly away from you 3 spaces. The pulse then detonates any mines or explosives caught in the field.</t>
  </si>
  <si>
    <t>Grounding Charge</t>
  </si>
  <si>
    <t>This charge can also be detonated with an action. Once detonated, targets in a burst 6 area centered on the charge must make a successful hull check or be knocked prone and pulled as far as possible towards the charge as though they moved normally (starting with the closest target). The charge also pulls any flying mechs or vehicles within range 6 above the area that fail the check to the ground, making them roll for damage as if they fell.</t>
  </si>
  <si>
    <t>Prototype Tweaked Optics CQB</t>
  </si>
  <si>
    <t>Support Shield</t>
  </si>
  <si>
    <t>Shield, Quick Action, 2 heat (self)</t>
  </si>
  <si>
    <t>Activating this system generates a Burst 3 area centered on user until the end of the user’s next turn. All ranged weapon attacks made against you and any allied targets inside the shield are made with +1 Difficulty, but your mech is immobilized for the same duration.</t>
  </si>
  <si>
    <t>HA Saladin I</t>
  </si>
  <si>
    <t>Emergency Repair System</t>
  </si>
  <si>
    <t>Prototype Tweaked Computer Melee</t>
  </si>
  <si>
    <t>When you brace, immediately after taking damage, you can spend 1 repair to restore your HP to full.</t>
  </si>
  <si>
    <t>Limited (1d6+2), Unreliable, Smart</t>
  </si>
  <si>
    <t>Paracausal Weapon Mod</t>
  </si>
  <si>
    <t>Prototype Tweaked Computer Rifle</t>
  </si>
  <si>
    <t>Choose one weapon- damage from this weapon cannot be reduced in any way, by armor, resistance, or any other kind of damage reduction.</t>
  </si>
  <si>
    <t>HA Saladin II</t>
  </si>
  <si>
    <t>Hardlight Defense System</t>
  </si>
  <si>
    <t>Shield, Quick Action, 4 heat (self)</t>
  </si>
  <si>
    <t>Prototype Tweaked Computer Cannon</t>
  </si>
  <si>
    <t>Activating this system generates a Burst 4 area centered on the user until the end of your next turn. All targets, allied and enemy, inside this area gain resistance to all damage that originates from outside the shield, but your mech is immobilized while it is active.</t>
  </si>
  <si>
    <t>Projected Shield</t>
  </si>
  <si>
    <t>Activate or deactivate this shield at the start of your turn. Choose an allied mech. Until the end of the next round, as long as that mech is in your sensor range, all attacks against that mech are made at +1 Difficulty, but deal 1 heat to you on a hit.</t>
  </si>
  <si>
    <t>HA Saladin III</t>
  </si>
  <si>
    <t>VISHNU-Class NHP</t>
  </si>
  <si>
    <t>Prototype Tweaked Computer Launcher</t>
  </si>
  <si>
    <t>Your mech gains the AI property and the following protocol: DHARMA Wall: Protocol, 3 heat (self): Until the end of your next turn, your mech is immobilized, but all ranged weapons that target you add +1 Difficulty to their attack rolls. If a weapon misses you while DHARMA WALL is active, you may deal 1d6 damage to its owner. The damage dealt this way is the same type as the attempted attack.</t>
  </si>
  <si>
    <t>Explosive Vent</t>
  </si>
  <si>
    <t>System</t>
  </si>
  <si>
    <t>Prototype Tweaked Computer CQB</t>
  </si>
  <si>
    <t>When you cool heat, you can explosively vent heat in a burst 2 area around you. Affected targets, friend or foe, must pass an engineering skill check or take 1d3 heat.</t>
  </si>
  <si>
    <t>Auto-Cooler</t>
  </si>
  <si>
    <t>Activate this cooler as a free action at the start of your turn. If you don’t take damage, move, or overheat before the start of your next turn, cool your mech at the start of your next turn.</t>
  </si>
  <si>
    <t>HA Genghis II</t>
  </si>
  <si>
    <t>Prototype Remove Reactor Shielding Melee</t>
  </si>
  <si>
    <t>HAVOK Ammo</t>
  </si>
  <si>
    <t>Choose a ranged weapon. On a critical hit, the affected mech also takes 1 Burn and 1 Heat.</t>
  </si>
  <si>
    <t>Can also fire as Cone 3, Line 5, or Blast 1, but costs 2 Heat</t>
  </si>
  <si>
    <t>AGNI-class NHP</t>
  </si>
  <si>
    <t>Prototype Remove Reactor Shielding Rifle</t>
  </si>
  <si>
    <t>Your mech gains the AI property and the AGNI Protocol: Protocol, Limited (1): For 3 rounds, at the end of your turn, you automatically cool, clearing your heat gauge. This vent creates a burst 3 zone around you. All targets within that zone must make an engineering skill check. On a failure, a target takes 2 Burn and is pushed outside the zone. This area provides light cover until the end of the next round. This protocol can only be activated once per challenge.</t>
  </si>
  <si>
    <t>Prototype Remove Reactor Shielding Cannon</t>
  </si>
  <si>
    <t>Prototype Remove Reactor Shielding Launcher</t>
  </si>
  <si>
    <t>Prototype Remove Reactor Shielding CQB</t>
  </si>
  <si>
    <t>Final Draft Tweaked Optics Melee</t>
  </si>
  <si>
    <t>Limited (2d6+1), Unreliable</t>
  </si>
  <si>
    <t>Engineer III</t>
  </si>
  <si>
    <t>Final Draft Tweaked Optics Rifle</t>
  </si>
  <si>
    <t>Final Draft Tweaked Optics Cannon</t>
  </si>
  <si>
    <t>Final Draft Tweaked Optics CQB</t>
  </si>
  <si>
    <t>Final Draft Tweaked Computer Melee</t>
  </si>
  <si>
    <t>Limited (2d6+1), Unreliable, Smart</t>
  </si>
  <si>
    <t>Final Draft Tweaked Computer Rifle</t>
  </si>
  <si>
    <t>Final Draft Tweaked Computer Cannon</t>
  </si>
  <si>
    <t>Final Draft Tweaked Computer Launcher</t>
  </si>
  <si>
    <t>Final Draft Tweaked Computer CQB</t>
  </si>
  <si>
    <t>Final Draft Remove Reactor Shielding Melee</t>
  </si>
  <si>
    <t>Final Draft Remove Reactor Shielding Rifle</t>
  </si>
  <si>
    <t>Final Draft Remove Reactor Shielding Cannon</t>
  </si>
  <si>
    <t>Final Draft Remove Reactor Shielding Launcher</t>
  </si>
  <si>
    <t>Final Draft Remove Reactor Shielding CQB</t>
  </si>
  <si>
    <t>Fuel Rod Gun</t>
  </si>
  <si>
    <t>Reaction List</t>
  </si>
  <si>
    <t>License List</t>
  </si>
  <si>
    <t>Auto-Stabilizing Hardpoints</t>
  </si>
  <si>
    <t>Unique, Limited (6)</t>
  </si>
  <si>
    <t>Choose 1 mount on your mech. Attacks from that mount gain 1 Accuracy</t>
  </si>
  <si>
    <t>When you fire this weapon, hit or miss, cool 1d3+1 Heat</t>
  </si>
  <si>
    <t>Nuclear Cavalier III</t>
  </si>
  <si>
    <t>BURNOUT Insulation</t>
  </si>
  <si>
    <t>Choose 1 mount on your mech; the first time per turn you hit with an attack from this mount, deal +1d6 bonus damage.</t>
  </si>
  <si>
    <t>Improved Armament</t>
  </si>
  <si>
    <t>If your mech has less than three mounts, gain an additional Flexible Mount.</t>
  </si>
  <si>
    <t>Integrated Weapon</t>
  </si>
  <si>
    <t>Choose 1 base mount on  your mech (not one granted by a SHELL).  It gains capacity for an additional auxiliary weapon, which can be fired whenever that mount is fired.</t>
  </si>
  <si>
    <t>Prepared</t>
  </si>
  <si>
    <t>Mount Retrofitting</t>
  </si>
  <si>
    <t>Upgrade one of your mech's mounts into a CORE mount. A CORE mount can mount 1 heavy, 1 main, or up to 2 auxiliary weapons.</t>
  </si>
  <si>
    <t>Barrel Roll</t>
  </si>
  <si>
    <t>Reserve Capacitors</t>
  </si>
  <si>
    <t>When you spend core power to activate an ultimate, you can also repair your mech's HP to full and cool all heat as a free action, then roll 1d20. On a 20, regain 1 core power.</t>
  </si>
  <si>
    <t>Intercede</t>
  </si>
  <si>
    <t>BRIAREOS frame reinforcement</t>
  </si>
  <si>
    <t>Your mech has resistance to all damage when it has 1 or less points of Structure remaining.</t>
  </si>
  <si>
    <t>Harry</t>
  </si>
  <si>
    <t>FOMORIAN frame reinforcement</t>
  </si>
  <si>
    <t>Your mech gains +1 size, up to size 3. It gains +1 threat with melee weapons, and cannot be knocked prone, pulled, or pushed by targets smaller than itself (as part of a grapple, for example).</t>
  </si>
  <si>
    <t>Punishment</t>
  </si>
  <si>
    <t>GYGES frame reinforcement</t>
  </si>
  <si>
    <t>Your mech gains +1 accuracy on all hull checks.</t>
  </si>
  <si>
    <t>Return Fire</t>
  </si>
  <si>
    <t>Reinforced Frame</t>
  </si>
  <si>
    <t>Your mech gains +5 HP.</t>
  </si>
  <si>
    <t>Flank</t>
  </si>
  <si>
    <t>Sloped Plating</t>
  </si>
  <si>
    <t>Your mech gains +1 armor, up to its maximum (+4).</t>
  </si>
  <si>
    <t>Titonamchy Mesh</t>
  </si>
  <si>
    <t>When you successfully ram or grapple a mech, you can make an additional ram or grapple action as a free action. When you knock targets back, you knock them back 1 additional space.</t>
  </si>
  <si>
    <t>Full Subjectivity Sync</t>
  </si>
  <si>
    <t>Your mech gains +1 evasion. You control the mech with no separation between your subjectivity and your input; a second set of physical controls are built in to a retractable panel.</t>
  </si>
  <si>
    <t>Mag Parry</t>
  </si>
  <si>
    <t>Ghostweave</t>
  </si>
  <si>
    <t>Your mech is invisible during your turn (from the start until the end of your turn). If you do nothing on your turn except move, hide, or boost (no attack rolls or other actions), keep this invisibility until the start of your next turn. It breaks if you take a reaction.</t>
  </si>
  <si>
    <t>Lesson of the Held Image</t>
  </si>
  <si>
    <t>Description</t>
  </si>
  <si>
    <t>Integrated Nerveweave</t>
  </si>
  <si>
    <t>Your mech gains +3 speed when boosting.</t>
  </si>
  <si>
    <t>Turret Attack</t>
  </si>
  <si>
    <t>Kai Bioplating</t>
  </si>
  <si>
    <t>You gain +1 accuracy on all agility checks.</t>
  </si>
  <si>
    <t>Assassin Drone</t>
  </si>
  <si>
    <t>Ambrosia Reservoir</t>
  </si>
  <si>
    <t>Typically collar-mounted, an Ambrosia Reservoir carries a two-week complement of flavored or unflavored Ambrosia, a fuel-paste that can keep pilots fed and hydrated in emergency situation.</t>
  </si>
  <si>
    <t>Neuro-Linked Targeting</t>
  </si>
  <si>
    <t>All ranged weapons your mech mounts gain +3 range.</t>
  </si>
  <si>
    <t>Antiphoton Visor</t>
  </si>
  <si>
    <t>Flash/light protection, commonly found among breach teams, solarforward operators. Effective against flash weapons, intense UV light, and incidental charge from energy weapons.</t>
  </si>
  <si>
    <t>Camo Cloth</t>
  </si>
  <si>
    <t>SSC All-Theater Movement Suite</t>
  </si>
  <si>
    <t>A 5x5 square of reactive material that slowly shifts to reflect the environment around it. The effect takes about 10 seconds to complete, and makes anything hidden underneath very hard to spot.</t>
  </si>
  <si>
    <t>Your mech can fly when it moves or boosts.</t>
  </si>
  <si>
    <t>Monitor Module</t>
  </si>
  <si>
    <t>Extra Rations</t>
  </si>
  <si>
    <t>The Lesson of Disbelief</t>
  </si>
  <si>
    <t>Pilot rations are typically no better than their nautical antecedents - hard tack and nutritious paste. It’s not uncommon for pilots to store extra food or luxuries such as chocolate, coffee, alcohol, or canned or dried goods from their home world</t>
  </si>
  <si>
    <t>Deal +1 heat when inflicting heat.</t>
  </si>
  <si>
    <t>Scylla Protocl</t>
  </si>
  <si>
    <t>The Lesson of the Open Door</t>
  </si>
  <si>
    <t>Your mech gains +1 e-defense and +5 sensor range.</t>
  </si>
  <si>
    <t>Handheld Printer</t>
  </si>
  <si>
    <t>A miniaturized version of the much larger Union printers, can make simple objects out of a flexible and durable plastic as long as you have the pattern chip for them.</t>
  </si>
  <si>
    <t>The Lesson of the Held Image</t>
  </si>
  <si>
    <t>Mag-clamps</t>
  </si>
  <si>
    <t>Once a round, at the start of any ally’s turn, your mech can make a Lock On tech action as a reaction.</t>
  </si>
  <si>
    <t>These clamps attach easily onto any metal surface, giving good maneuverability in zero-g or when repairing mechs. Can be fitted to boots.</t>
  </si>
  <si>
    <t>The Lesson of Transubstantiation</t>
  </si>
  <si>
    <t>Omnihook</t>
  </si>
  <si>
    <t>Gain +1 Accuracy on all Systems checks.</t>
  </si>
  <si>
    <t>A bulky, miniaturized, portable field omninet terminal that allows for communication, data transfer, and limited hotspotting. Very valuable. Most mech teams have at least one of these, mounted or carried by a designated operator. Tuning an omnihook requires a high degree of skill.</t>
  </si>
  <si>
    <t>The Lesson of Thinking-Tomorrow's-Thought</t>
  </si>
  <si>
    <t>Personal Drone</t>
  </si>
  <si>
    <t>The first weapon attack you make per turn has the Smart tag and deals +2 heat on hit.</t>
  </si>
  <si>
    <t>A small, non-combat drone. Fairly noisy, but can fly with good maneuverability up to half a mile without losing signal and can relay audio and visual information.</t>
  </si>
  <si>
    <t>Smart Scope</t>
  </si>
  <si>
    <t>A powerful electronic scope that can give good vision up to two miles away, automatically adjusts its reticle for wind, gravity, and pressure. Can be paired with other thermal, optical, or simulated-vision devices to allow for more precise targeting. Can project its FoV and all data to a user or networked user’s HUD.</t>
  </si>
  <si>
    <t>Sleeping Bag</t>
  </si>
  <si>
    <t>Compact enough to fit in a mech cockpit, highly resistant to changes in temperature. Some mech pilots swear by them as emergency fire protection</t>
  </si>
  <si>
    <t>Sound System</t>
  </si>
  <si>
    <t>Though not strictly necessary, many mech pilots hook up internal speakers to give them a clear line to their compatriots during combat, or simply play music</t>
  </si>
  <si>
    <t>Tertiary Arm</t>
  </si>
  <si>
    <t>A powered third arm, mounted on a bracket on the hardsuit. Can be equipped with a manipulator to allow for fine motor control, fitted with a weapon to allow for greater combat efficacy, or a specialty tool. It is powered, and controlled via the same neurological bridge processes that lets hardsuits respond to user input.</t>
  </si>
  <si>
    <t>Wilderness Survival Kit</t>
  </si>
  <si>
    <t>The Lesson of Shaping</t>
  </si>
  <si>
    <t>Contains many of the essentials for surviving in a hostile environment - rebreather, water filter, backup environmental suit, bivouac kit, etc</t>
  </si>
  <si>
    <t>You can now install up to 2 AI systems in your mech (you still can't duplicate AIs). If one becomes unshackled, the other gains control automatically.</t>
  </si>
  <si>
    <t>Concussion Grenade</t>
  </si>
  <si>
    <t>2 Uses: Grenades that detonate for a burst of concussive energy and a bright flash on impact. A pilot can throw a concussion grenade at any point in range 5 as an action. It detonates on impact in a blast 1 area. Make an attack roll against each target caught in the area, on hit, the target is stunned until the start of your next turn. Does not affect mechs or targets larger than human-sized.</t>
  </si>
  <si>
    <t>ARMORY SCULPTED</t>
  </si>
  <si>
    <t>Bonuses</t>
  </si>
  <si>
    <t>Your mech takes +1 Accuracy to all engineering checks.</t>
  </si>
  <si>
    <t>Corrective</t>
  </si>
  <si>
    <t>1 Use: This clear, plastic-sheet like medical deployable can be attached to severely wounded pilot, where it instantly begins stabilizing them, injecting medicine, and deploying nanites to stitch shut wounds. A corrective can be applied to any pilot that’s Down and Out to instantly bring them back to consciousness at ½ HP as if they had taken a rest.</t>
  </si>
  <si>
    <t>E-defense</t>
  </si>
  <si>
    <t>Fragmentation Grenade</t>
  </si>
  <si>
    <t>HEATFALL Coolant System</t>
  </si>
  <si>
    <t>2 Uses: A pilot can throw a frag grenade at any point in range 5 as an action. It detonates on impact in a blast 1 area. Make an attack roll against each target caught in the area, on hit, it deals 2 explosive damage.</t>
  </si>
  <si>
    <t>The heat cost for overcharging your mech never exceeds 1d6.</t>
  </si>
  <si>
    <t>Nanite Spray</t>
  </si>
  <si>
    <t>This spray paint can be sprayed on any surface. It is invisible to the naked eye but can be used to transmit a simple message or limited data packets when scanned</t>
  </si>
  <si>
    <t>INTEGRATED AMMO FEEDS</t>
  </si>
  <si>
    <t>Your mech gains +1 use to all limited systems or deployables.</t>
  </si>
  <si>
    <t>Patch</t>
  </si>
  <si>
    <t>1 Use: ‘Patch’ is a catch all term for sprayable medi-gel, instant-acting medical patches, or other first aid gear. Using a patch takes two actions and restores ½ your pilot’s HP (round up). It can be used on another adjacent pilot for the same effects, and although it can heal a down and out pilot, it won’t bring them back to consciousness. Has no effect on mechs</t>
  </si>
  <si>
    <t>REDUNDANT REPAIR SYSTEMS</t>
  </si>
  <si>
    <t>You can now spend 3 repairs as part of a stabilize systems action in combat to repair 1 reactor stress and cool your mech, or regain 1 structure and heal your mech to full.</t>
  </si>
  <si>
    <t>STASIS SHIELDING</t>
  </si>
  <si>
    <t>Stims</t>
  </si>
  <si>
    <t>Your mech gains +2 repair capacity. Repairing a destroyed weapon or system during a rest now costs 0 repairs (only the time to rest).</t>
  </si>
  <si>
    <t>3 Uses: These chemical stimulants are sometimes administered automatically by built-in injectors in a pilot’s suit, or even their body. Choose one when you take a stim: Kick: Keeps a pilot awake and alert for up to 30 hours. Freeze: Keeps a pilot calm and emotionally stable, deadens fear or other strong reactions. Juice: Heightens senses, alertness, dispels fatigue, and shortens reaction times. Known to occasionally provoke rage in some users. Uncontrolled use of any stims can be addictive and dangerous to health in the long term and is a problem for some pilots.</t>
  </si>
  <si>
    <t>Plain clothes</t>
  </si>
  <si>
    <t>SUPERIOR BY DESIGN</t>
  </si>
  <si>
    <t>Your mech is immune to the Impaired condition and gains +1 heat capacity.</t>
  </si>
  <si>
    <t>1 Use: This charge can be planted on any free space for two actions, and detonated remotely as an action. Once detonated, it explodes in a blast 1 area. Attack all targets in the area, aim vs evasion, for 3 AP energy damage. This deals double damage to objects such as doors, walls, and automatically hits them.</t>
  </si>
  <si>
    <t>K-Cal Wafer</t>
  </si>
  <si>
    <t>Light hardsuit</t>
  </si>
  <si>
    <t>Provides a full day’s worth of sustenance in compact form. Nobody can vouch for the taste.</t>
  </si>
  <si>
    <t>Null-Rad Caps</t>
  </si>
  <si>
    <t>Anti-radiation medication for extended interstellar trips. If taken in concentrated form, a pilot can pass through areas of high or even deadly radiation for around an hour, with relative safety.</t>
  </si>
  <si>
    <t>Assault hardsuit</t>
  </si>
  <si>
    <t>Lifesaver</t>
  </si>
  <si>
    <t>A personal transponder and vacuum movement device, in case you get spaced. The lifesaver compacts to a tiny pack that can be strapped on the body, provides good EVA movement, and once deployed has power for several days.</t>
  </si>
  <si>
    <t>Vascular Stabilizers</t>
  </si>
  <si>
    <t>A custom drug cocktail that helps the human body deal with combat-rated gee forces; ensures blood movement to brain, mixed with a suite of anti-nausea and anti-fatigue drugs. When you take them, until the end of the current challenge, you can reroll any Down and Out check you make, though you must choose the second result.</t>
  </si>
  <si>
    <t>Combat Webbing</t>
  </si>
  <si>
    <t>Infoskin</t>
  </si>
  <si>
    <t>This reactive, synthetic polymer bonds easily to real skin and hair. It responds to electronic signals and can rapidly change color, texture, or even contort or distort, allowing a wearer to make minor changes in their appearance such as facial features, hair color, or makeup patterns with a linked program.</t>
  </si>
  <si>
    <t>Can bring an extra weapon and some small items.</t>
  </si>
  <si>
    <t>Panacea</t>
  </si>
  <si>
    <t>This fast healing injectable derived from the Sylph protects its host from disease and promotes rapid healing. When injected as an action, heals a pilot to full HP, but the shock means a pilot cannot take any action other than to move on their following turn.</t>
  </si>
  <si>
    <t>Prosocollar</t>
  </si>
  <si>
    <t>WAYLAND Mobile Cuirass</t>
  </si>
  <si>
    <t>A collar-like device that fits snugly around the mech and projects a holographic image over your face and head. The collar can change your voice and scramble or change your appearance. It doesn’t stand up to close inspection, but it’s very easy to fool electronic systems.</t>
  </si>
  <si>
    <t>When you take the dash action, you may fly (land by end of turn or fall). Has a range 4 grappling hook to cling to walls, snag items, etc.</t>
  </si>
  <si>
    <t>Dream Projector</t>
  </si>
  <si>
    <t>This small, puck-like system can be deployed or thrown to a point within range 4 as an action and remotely activated as another action. While deployed and active, it can project extremely convincing holographic images within 2 spaces of its location of nearly any size that could fit in that space. If inspected closely, a Tech or Swindle pilot action might be required to maintain the illusion.</t>
  </si>
  <si>
    <t>DURENDAL Mobile Cuirass</t>
  </si>
  <si>
    <t>Subjectivity Enhancement Suite</t>
  </si>
  <si>
    <t>You always have a sidearm (1 kinetic, re-roll first attack, range 3) and a light melee weapon (1 kinetic, re-roll first attack, threat), they don't count against the weapons you can take with you on a mission.</t>
  </si>
  <si>
    <t>Cybernetic implants that allow you to hack without gear or a rig. While you have these implants, you can extrude cables or ports from within your body to plug in and experience an alternate reality interface that provides full interactivity and omninet access.</t>
  </si>
  <si>
    <t>Player_Two</t>
  </si>
  <si>
    <t>CALADBOLG Mobile Cuirass</t>
  </si>
  <si>
    <t>While wearing this, a pilot has +5 HP.</t>
  </si>
  <si>
    <t>With this implant, you can hand complete control of your body’s motor functions over to an NHP, allowing you to sleep, rest, or relax while it performs tasks. It’s not skilled enough to pilot a mech in combat or perform very complex tasks, but it can pilot your mech out of combat and perform certain tasks or work such as cooking, administrative work, data entry, mech repair, piloting a ship or driving, or other mundane tasks. It can also imitate you and your personality fairly well, though not to a degree that someone who knows you well would be fooled in the slightest.</t>
  </si>
  <si>
    <t>External Dataplating</t>
  </si>
  <si>
    <t>Linked jewelry/faceplates that allow sub-vocal communication and augmented reality. Dataplates can quickly translate many languages, and anyone with a dataplate can talk to any other person with a dataplate without vocalizing, creating something eerily similar to telepathy.</t>
  </si>
  <si>
    <t>Goliath Weave</t>
  </si>
  <si>
    <t>Must be wearing armor; +5 HP, reroll all Brawl checks and take better result. Can lift and throw items of size 1, and drag items of size 2.</t>
  </si>
  <si>
    <t>Flexsuit</t>
  </si>
  <si>
    <t>A strong, under-clothing suit that recycles water, generates nutrients, and adapts very rapidly to hostile environs, keeping its wearer in a state of stability and extending their survivability. Very good for colonists adapting to a new environs.</t>
  </si>
  <si>
    <t>"Falling Water" Overcoat</t>
  </si>
  <si>
    <t>Sleep Suit</t>
  </si>
  <si>
    <t>This couture overcoat fits over any armor or clothing and is interwoven with infowebbing. It has full ominnet access, can display image, color, or video on its internal or external paneling, and has an integrated companion/concierge unit.</t>
  </si>
  <si>
    <t>Once activated, the suit can put an individual into a state of human hibernation for 3 hours and up to 6 months, lowering their vital signs to almost nothing, relieving them of the need for food, air, or sleep, and halting the process of any diseases. During the first 10 minutes, the suit extrudes a hardened polymer around the sleeper, protecting them from impact and making them resistant to all damage.</t>
  </si>
  <si>
    <t>Hold/Lock Nonlethal</t>
  </si>
  <si>
    <t>Sylph</t>
  </si>
  <si>
    <t>This mine can be planted in a free adjacent space as an action, and detonated remotely as an action. It can also be set to detonate once any target moves adjacent to it. Once detonated, any target caught in a burst 1 zone around the mine is stunned and immune to all damage until the end of their next turn. Mechs cannot be affected.</t>
  </si>
  <si>
    <t>This semi-biological, skin-tight undersuit can be worn for extended periods. In its natural form, it is translucent and semi-liquid, and can be stored easily. It cleans the body, aids its natural healing processes, and eliminates waste. Parts of it can be made opaque or translucent or change color or texture. It can cowl over the head, providing sealant from vacuum, high protection against radiation, and filtering of air or liquid, providing the ability to breathe water for a limited time.</t>
  </si>
  <si>
    <t>Dispersal Dropshield</t>
  </si>
  <si>
    <t>This shield can be deployed as an action in a free adjacent space. Once deployed, it creates a burst 2 zone around it. Ranged attacks against all non-mech targets size ½ or smaller in the zone suffer from +1 difficulty. The shield deactivates after the current challenge and must recharge on a full repair.</t>
  </si>
  <si>
    <t>Acherontia Panoply</t>
  </si>
  <si>
    <t>Eloria Panoply</t>
  </si>
  <si>
    <t>A pilot can use the integrated flight systems in this hardsuit to fly when they move or boost.</t>
  </si>
  <si>
    <t>Mythimna Panoply</t>
  </si>
  <si>
    <t>This light hardsuit has a reactive weave that allows a wearer to turn invisible. A pilot can become invisible as an action. The invisibility breaks if a pilot takes damage or makes an attack roll. Used outside of combat, it lasts about 10 minutes before it must be recharged for another 10.</t>
  </si>
  <si>
    <t>Nerveweave</t>
  </si>
  <si>
    <t>This enhancement can only be taken as a part of armor. While wearing this armor, a pilot gains +2 speed and +2 evasion.</t>
  </si>
  <si>
    <t>WILD_AND_CRAZY</t>
  </si>
  <si>
    <t>While wearing this clothing, any space adjacent to your pilot counts as your mech's sensor range for the purpose of making tech actions only.</t>
  </si>
  <si>
    <t>UNCLEAR_END/NTT</t>
  </si>
  <si>
    <t>If you go unconscious or die while wearing this suit, a digitial consciousness of yourself animates your body. You're still unconscious (or dead) but can take 1 action and can't benefit from talents on your turn. You regain 5 HP and otherwise act as normal. If you go to 0 again, you are returned to a normal Down and Out state or death. This effect also wears off after the current challenge or about 10 minutes, and can't be activated again until you take a full repair. If dying caused this ability to trigger, you are dead once this effect wears off. The homunculus cannot respond to novel situations or stimuli, but in a familiar setting it interacts mostly as normal; this trends deep into the uncanny valley, and won't fool people into thinking that it's "you".</t>
  </si>
  <si>
    <t>UNAVOIDABLE_VOID</t>
  </si>
  <si>
    <t>Causes errors in whatever prints it. Doesn't appear on electronic systems, is immune to system attacks, cannot be targeted by smart weapons or drones, and cannot be seen by NHPs or AIs (they treat you as permanently invisible).</t>
  </si>
  <si>
    <t>MINE/ALL/MINE</t>
  </si>
  <si>
    <t>While jockeying a mech and wearing this suit, force it to make a Systems skill check with 1 difficulty or immediately move its full speed in a direction of your choice.</t>
  </si>
  <si>
    <t>Metafold Processor</t>
  </si>
  <si>
    <t>Must be wearing armor; +2 E-defense and can make Invasion tech actions as if a mech with a +3 Systems score.</t>
  </si>
  <si>
    <t>Buckler</t>
  </si>
  <si>
    <t>While wearing plain clothes (not armor or a hardsuit), as a reaction to taking damage from a single source, you can activate this shield to reduce that damage to 0. This shield must recharge and can be used once every full repair.</t>
  </si>
  <si>
    <t>STAMBHA Overarmor</t>
  </si>
  <si>
    <t>If you didn’t move on your turn, at the end of your turn, until the start of your next turn, gain a protective shield that grants all ranged weapon attacks against you +1 difficulty.</t>
  </si>
  <si>
    <t>DJED Overarmor</t>
  </si>
  <si>
    <t>When you go Down and Out, instead of rolling a check, you can activate this armor’s stasis system. Until the end of the current challenge, you are put into a stasis state where you cannot take damage, but also cannot move or take any actions (or be revived from this state). Once the challenge ends, roll for Down and Out as normal.</t>
  </si>
  <si>
    <t>ASHOKA Overarmor</t>
  </si>
  <si>
    <t>While wearing this armor, if you would take more than ½ your maximum HP in damage, reduce the damage instead to ½ your maximum HP.</t>
  </si>
  <si>
    <t>ICEPACK</t>
  </si>
  <si>
    <t>While wearing armor with this enhancement, each time you take a full repair, gain 5 charges. You can spend a charge as a pilot to take an extra pilot action on your turn.</t>
  </si>
  <si>
    <t>Ace</t>
  </si>
  <si>
    <t>Acrobatics (Rank I): Make all agility checks while flying with +1 accuracy.</t>
  </si>
  <si>
    <t>Barrel Roll (Rank II): Gain the following reaction. You can make it when you’re flying or on the ground:
Barrel Roll (Reaction)
Once per round when your mech is missed by a melee or ranged attack, fly 4 spaces in any direction.</t>
  </si>
  <si>
    <t>Supersonic (Rank III): If your mech has a system allowing to fly, you can choose to supercharge your flight module once at any point during your turn. If you do, take 1d3+1 heat, but you can immediately make a boost action as a free action.</t>
  </si>
  <si>
    <t>Bonded</t>
  </si>
  <si>
    <t>I’m Your Huckleberry (Rank I): When you take this talent, choose another pilot to be your bondmate. When you make any mech skill check while your mech is adjacent to theirs, gain +1 Accuracy. You can change your bondmate between missions, but only if something has changed between the two of you.</t>
  </si>
  <si>
    <t>Cover me! (Rank II): You can use your overwatch reaction to attack any target in your threat range that successfully damages your bondmate (this replaces your regular overwatch reaction for the round).</t>
  </si>
  <si>
    <t xml:space="preserve">Sundance (Rank III): Gain the following reaction:
Intercede (Reaction)
Once per round, when your bondmate is adjacent to you and takes damage from a source you can see, you can choose to take the damage instead of your bond mate. </t>
  </si>
  <si>
    <t>Brawler</t>
  </si>
  <si>
    <t>Hold And Lock (Rank I): You gain +1 Accuracy on all weapon attacks against targets you are grappling.</t>
  </si>
  <si>
    <t>Knockout Blow (Rank II): Gain a Brawler Die (a d6), starting at 1. Each time you make the grapple, ram, or improvised attack action, raise the value of the die by 1. When the value of the die is 6, you can spend it to make a special melee attack as an action against any target in your threat range. That target must pass a hull check with 1 difficulty or take 1d6 kinetic damage and become stunned until the end of its next turn. The die then resets to 1.</t>
  </si>
  <si>
    <t>Sledgehammer (Rank III): Your improvised attack action does 2d6 AP kinetic damage and knocks your target back 1 space on hit.</t>
  </si>
  <si>
    <t>Brutal</t>
  </si>
  <si>
    <t>Cull the Herd (Rank I): Your critical hits now knock your target 2 spaces in any direction.</t>
  </si>
  <si>
    <t>Predator (Rank II): If your die result on your d20 is a 20 (sometimes called a ‘natural 20) on anyranged or melee attack roll, your attack is a critical hit, no matter what, and instead of rolling all the damage twice and choosing the highest result, your attack deals maximum damage (for its base and bonus dice).</t>
  </si>
  <si>
    <t>Relentless (Rank III): When you miss with an attack on your turn, your very next attack gains +1 accuracy.</t>
  </si>
  <si>
    <t>Crack Shot</t>
  </si>
  <si>
    <t>Crippled</t>
  </si>
  <si>
    <t>Stable, Steady (Rank I): At the start of your turn, you can choose to steady your aim as a Free Action. If you do, you are immobilized until the start of your next turn, but gain +1 Accuracy on all your rifle attack rolls.</t>
  </si>
  <si>
    <t>Your maximum speed becomes 2 (after all modifiers). You cannot boost.</t>
  </si>
  <si>
    <t>Accurate and Precise (Rank II): While wielding a rifle and steading your aim, if you score a critical hit, you can force your target to pass a hull check with 1 difficulty or additionally suffer one of the following (choose):
- Headshot: Your target takes +4 bonus damage and is impaired until the start of your next turn.
- Legshot: Your target is immobilized until the end of their next turn.
- Bodyshot: Your target is knocked prone.</t>
  </si>
  <si>
    <t>Core Breach</t>
  </si>
  <si>
    <t>You cannot cool heat or lose heat. Make an overheating check each time you take heat</t>
  </si>
  <si>
    <t>Watch This (Rank III): If you have 1 or more Accuracy on an attack roll with a rifle, you can sacrifice up to 3 Accuracy dice on that roll to gain bonus damage on a critical hit with that attack by +4 bonus damage per Accuracy sacrificed, to a maximum of +12.</t>
  </si>
  <si>
    <t>Critical</t>
  </si>
  <si>
    <t>Combined Arms</t>
  </si>
  <si>
    <t>You cannot gain HP or repair. Make a critical check each time you take damage.</t>
  </si>
  <si>
    <t>CQC Training (Rank I): You ignore the ranged difficulty penalty for melee engagement.</t>
  </si>
  <si>
    <t>Destroyed</t>
  </si>
  <si>
    <t>Blade Shield (Rank II): As long as you’re in engagement with at least 1 target, you count as having light cover.</t>
  </si>
  <si>
    <t xml:space="preserve">When destroyed, a mech counts as permanently stunned and shut down until it is repaired (these conditions cannot be removed in any way). It then becomes an object on the battlefield and provides cover accordingly. </t>
  </si>
  <si>
    <t>Storm of Violence (Rank III): Gain 1 Accuracy on the next ranged attack roll against a target if you hit that target with a melee attack, and gain 1 Accuracy on the next melee attack against a target if you hit that target with a ranged attack.</t>
  </si>
  <si>
    <t>Engaged</t>
  </si>
  <si>
    <t>Duelist</t>
  </si>
  <si>
    <t>While Engaged in melee, all your ranged attacks are made with +1 difficulty. If you become engaged with a target the same size or larger than you, you immediately stop moving and lose any unspent movement from that move.</t>
  </si>
  <si>
    <t>Man-At-Arms (Rank I): Gain +2 Accuracy on the first melee attack on your turn with a main or auxiliary melee weapon.</t>
  </si>
  <si>
    <t>Hidden</t>
  </si>
  <si>
    <t>You cannot be targeted by hostile attacks or actions, and enemies only know your approximate location. Performing any attack, taking reactions, or ending your turn out of cover will lose hiding.</t>
  </si>
  <si>
    <t>Blademaster (Rank II): Once per round, you can take 1 Difficulty on any melee attack roll to gain one of the following benefits:
- Guard: Until the start of your next turn, the next melee attack against you is made with +2 Difficulty.
- Feint: On hit, until the start of your next turn, your movement doesn't provoke reactions and ignores engagement from your target.
- Lunge: Your threat increases by 2 for this attack only.
- Trip: On hit, the target must succeed on an agility check with 1 difficulty or fall prone.</t>
  </si>
  <si>
    <t>Immobilized</t>
  </si>
  <si>
    <t>Unstoppable (Rank III): Once per round, when you critical hit with a melee attack roll, you can immediately make an improvised attack, grapple, or ram action as a free action.</t>
  </si>
  <si>
    <t>Your maximum speed becomes 0. You cannot move or boost. An immobilized target can still defend itself to some degree (making checks, etc).</t>
  </si>
  <si>
    <t>Drone Commander</t>
  </si>
  <si>
    <t>Impaired</t>
  </si>
  <si>
    <t>You take +1 Difficulty on all actions, attacks, and skill checks.</t>
  </si>
  <si>
    <t xml:space="preserve">Hivemaster (Rank I): 1/round when you consume Lock On with an attack from a drone system or nexus weapon, on hit, your target is also impaired until the end of its next turn.
</t>
  </si>
  <si>
    <t>Invisible</t>
  </si>
  <si>
    <t>Memories of Hercynia (Rank II): Your deployed systems with the drone tag gain +10 HP. In addition, at the start of your turn, you can move one of your deployed drones up to 5 spaces as a free action.</t>
  </si>
  <si>
    <t>All attack rolls against an invisible target have a 50% chance to miss outright (check before the attack).</t>
  </si>
  <si>
    <t>Energized Swam (Rank III): Once a round, when you consume Lock On with any attack, your mech and your deployed drones emit vicious pulses of energy, attacking a burst 1 area centered
on your mech and each deployed drone system. Targets caught in the area must pass an engineering skill check or take 2d6 energy damage, and half on a successful check. A target can only be affected by this attack once (even if the areas overlap).</t>
  </si>
  <si>
    <t>Jammed</t>
  </si>
  <si>
    <t>Engineer</t>
  </si>
  <si>
    <t xml:space="preserve">The only attacks a Jammed mech can make are improvised attacks, grapples, or rams. A Jammed mech cannot use comms to talk to other players (can only talk to GM). A Jammed mech cannot make or benefit from Tech actions. A Jammed mech cannot take reactions
</t>
  </si>
  <si>
    <t>Lock On</t>
  </si>
  <si>
    <t>Spark (Rank I)
On a full repair, you can, with some trial and error, install a prototype weapon system on your mech. It has the following profile -- the specifics you may choose upon installation. Roll the
Limited property each full repair. You can change the profile of this weapon each time you full repair.
Prototype Weapon
Main (Choose 1; Melee, Rifle, Cannon, Launcher, CQB)
Limited (1d6+2), Unreliable
Reach (melee) or range 8 (ranged)
1d6 kinetic, explosive, or energy damage
This weapon does not take a mount to add to your mech, and counts as its own mount.</t>
  </si>
  <si>
    <t>An attacker can consume the Lock On status on a target to gain +1 Accuracy on its next attack against that target. Lock On may also activate other talents or abilities.</t>
  </si>
  <si>
    <t>Shut Down</t>
  </si>
  <si>
    <t>Updated Plans (Rank II):
On a full repair, you can remove and tweak essential components of your system in order to increase the effectiveness of your prototype weapon.
Choose 1 of the following:
 - Tweak optics:
You always fire your prototype weapon with +1 Accuracy.
 - Tweak computer:
Your prototype weapon gains the Smart property.
 - Removing reactor shielding:
Your prototype weapon can fire as a cone 3 weapon, a line 5 weapon, or a blast 1 weapon (choose when you fire), but costs 2 heat to fire.</t>
  </si>
  <si>
    <t>Your mech is stunned, but you can stillt ake the Boot Up action. Your mech cools. You cannot be affected by tech actions or system attacks or effects. Shutting down (or being shut down) re-shackles any unshackled AI.</t>
  </si>
  <si>
    <t>Final Draft (Rank III): Your prototype weapon is now limited (2d6+1) and does 1d6+2 damage.</t>
  </si>
  <si>
    <t>Stunned</t>
  </si>
  <si>
    <t>Executioner</t>
  </si>
  <si>
    <t>You cannot overcharge, take free actions, reactions, move, or take actions with your mech. A pilot in a stunned mech can still mount or dismount ehri meech, eject, or take actions normally. Attackers receive +1 Accuracy to attack you. You automatically fail all hull or agility checks.</t>
  </si>
  <si>
    <t>Backswing Cut (Rank I): The first time you hit on a turn with a superheavy or heavy melee weapon, you can make a second attack roll for free against a different target in your weapon’s threat with the same weapon. This attack does half damage on hit (round up).</t>
  </si>
  <si>
    <t>Prone</t>
  </si>
  <si>
    <t>Attackers receive +1 Accuracy to attack prone targets. A mech knocked prone is crippled while prone. It costs a mech’s full movement to stand up. A mech cannot stand up while immobilized.</t>
  </si>
  <si>
    <t>Wide Arc Cleave (Rank II): On attacks with a superheavy or heavy melee weapon, the first time you score a critical hit, all targets of your choice in your threat take 4 bonus damage (no roll required).</t>
  </si>
  <si>
    <t>Volatile</t>
  </si>
  <si>
    <t xml:space="preserve">No Escape (Rank III): Your threat with all melee weapons increases by 1. The first time on a turn you miss with a melee superheavy or heavy weapon attack, you can immediately re-roll the attack against a different target in your threat.
</t>
  </si>
  <si>
    <t>Volatile mechs roll +1 die on overheating checks.</t>
  </si>
  <si>
    <t>Exemplar</t>
  </si>
  <si>
    <t>Vulnerable</t>
  </si>
  <si>
    <t>Vulnerable mechs roll +1 die on critical checks.</t>
  </si>
  <si>
    <t>Honorable Challenge (Rank I): The first time you attack an enemy on your turn, hit or miss, you can give it your Exemplar’s Mark. A target can only be affected by this mark from one target (the most recent mark replaces all others). The mark lasts until the start of your next turn, and while marked, gain the following reaction:
Harry (Reaction)
Once per round, when an ally attacks your target and misses, you can allow them to reroll the attack. They must use the second result, even if it’s worse.</t>
  </si>
  <si>
    <t>Punishment (Rank II): Gain the following reaction:
Punishment (Reaction)
Once per round, when the target of your mark makes an attack against a target other than you, you may immediately make a skirmish action as a reaction against your target as long as your target is within range.</t>
  </si>
  <si>
    <t>To The Death (Rank III): When you give a target your mark, you can choose to challenge it. If you do so, you and your marked target gain +2 difficulty to attack any target other than each other until the end of your next turn.</t>
  </si>
  <si>
    <t>Gunslinger</t>
  </si>
  <si>
    <t>Truth and Justice (Rank I): Gain +1 Accuracy on your first two attack rolls in a round with
auxiliary ranged weapons.</t>
  </si>
  <si>
    <t>From The Hip (Rank II): Gain the following reaction:
Return fire (Reaction)
Once per round, when you are attacked by a target within your range, you can immediately attack the target with an auxiliary ranged weapon.</t>
  </si>
  <si>
    <t>I Kill With My Heart (Rank III): You gain a gunslinger die (a d6), that starts at 6. When you hit with an auxiliary ranged weapon, you can reduce this value of this die by 1. When the value of this die is 1, you can spend it to make your next auxiliary weapon attack roll deal +2d6 bonus damage on a hit. This attack ignores cover. After spending this die, hit or miss, it resets back to 6.</t>
  </si>
  <si>
    <t>Grease Monkey</t>
  </si>
  <si>
    <t>Machine Bond (Rank I): You can choose two options from the second list when you take the Stabilize action instead of 1.</t>
  </si>
  <si>
    <t>Favors From Above (Rank II): Once per mission you can call in a supply drop during a rest.
During a rest, you and any of your allies can replenish all your (limited) weapons and deployables
by 1 and gain HP as if you had spent a repair. This HP recovery doesn’t cost repairs and you can
make it even if you have 0 repairs remaining.</t>
  </si>
  <si>
    <t xml:space="preserve">Hidden Stash (Rank III): Due to an extended ammo case and extra system space, all your
(limited) use deployables and weapons gain 1 extra use. 
</t>
  </si>
  <si>
    <t>Hacker</t>
  </si>
  <si>
    <t>Snow_Crash (Rank I): When you consume Lock On with a tech attack, your attack deals +1d3
heat on hit.</t>
  </si>
  <si>
    <t>Safe_Cracker (Rank II): Gain the following options when attempting Invasion on a mech:
Jam Cockpit: Your target cannot mount or dismount their mech until they take an action and succeed on an engineering check to fix their cockpit.
Disable Life Support: Your target’s life support is disabled. Their mech can function in a hazardous environment for a number of minutes equal to their engineering score before consequences such as radiation or lack of air start to affect them. They can take an action and make an engineering check with 1 difficulty to reactivate it.
Hack./Slash: Your target cannot benefit from or make Tech actions until they spend a quick action and make a successful systems check to reboot their core computer. They can also shut down their mech to gain the same effect.</t>
  </si>
  <si>
    <t>Last Argument of Kings (Rank III): Any target that overheats as a direct result of your tech attacks rolls twice on their overheating check and chooses the lowest result, then gains the volatile property for the rest of this challenge.</t>
  </si>
  <si>
    <t>Infiltrator</t>
  </si>
  <si>
    <t>Defilade Navigator (Rank I): When you start your turn hidden, your first attack roll (melee, ranged, or tech) you make from hidden gains +2 Accuracy.</t>
  </si>
  <si>
    <t>Dummy Switch (Rank II): Your mech has a special reserve power mode. When it would be shut down (voluntarily or otherwise), it can instead go into reserve power (you can still shut down your mech normally otherwise). It’s not detectable by conventional electronic systems and can only be seen with the naked eye.
While in reserve power mode, your evasion is 5, your mech is crippled, and you cannot use any systems that cause you to gain heat. Your mech is totally immune to all tech actions and attacks, but cannot take or benefit from tech actions. Weapons with the Smart, Drone, or Nexus tags cannot target it. In addition, any system attacks or conditions caused by tech actions currently affecting you end immediately. You can enter this mode by taking the shutdown action, remain in this mode indefinitely, and can exit it as a Free Action.</t>
  </si>
  <si>
    <t>Steel Assassin (Rank III): When you start your turn hidden, your first ranged or melee attack you make from hidden deals +10 bonus damage on critical hit.</t>
  </si>
  <si>
    <t>Juggernaut</t>
  </si>
  <si>
    <t>Momentum (Rank I): When you take the boost action, the next ram attack you make before the start of your next turn knocks your target back 3 spaces further and can be made with +1 Accuracy.</t>
  </si>
  <si>
    <t>Hard-Ultimates (Rank II): If your ram attacks knock a target into another target, the second target must also pass a hull check or be knocked prone. If your ram attacks knock a target into an obstacle or wall, your target also takes 1d6 kinetic damage.</t>
  </si>
  <si>
    <t>Unstoppable Force (Rank III): 1/round, when you take the boost action, you can choose to supercharge your mech’s servos. Take 1d3+3 heat, but if you move in a straight line your maximum speed, gain the following benefits:
- You can freely pass through enemies and obstacles smaller than your mech. Normal obstacles are punched through, destroyed, or otherwise smashed out of the way. If you pass through an obstacle larger than yourself, it counts as dangerous terrain. If there’s something especially hardy (a starship hull, for example), it’s GM discretion whether you can punch through it at all.
- You ignore difficult terrain,
- Your movement does not provoke reactions and ignores engagement,
- Any targets your mech passes directly through must pass an hull skill check or be knocked prone.</t>
  </si>
  <si>
    <t>Leader</t>
  </si>
  <si>
    <t>Field Commander (Rank I): Gain 3 leadership dice (this is a d6, set it aside from your other die). Once on your turn, you can give a command as a free action to give the die to an ally other than yourself that can communicate with you, describing a course of action. Your target can use the die as +1 Accuracy on any action that directly follows that command. Alternately, an ally can ignore your command as a free action, returning your die to you.
An ally can hold on to one leadership die at a time, and must use it before the end of the current challenge, otherwise they lose it. You get all leadership dice back when you rest or full repair. You can’t gain leadership dice from any source if you have any leadership dice remaining in your pool (if you run out, other pilots with this talent can give you commands as normal).</t>
  </si>
  <si>
    <t>Open Channels (Rank II): Gain 2 more leadership dice, and you can now make a command as a reaction at the start of another player’s turn. You can only issue one per other player’s turn, but any number per round.</t>
  </si>
  <si>
    <t>Inspiring Presence (Rank III): Gain 1 more leadership die. Allies that gain a leadership die from you can spend it to deal +1d6 bonus damage or reduce damage taken by 1d6 when they take or deal damage. After spending it this way, the die is consumed.</t>
  </si>
  <si>
    <t>Nuclear Cavalier</t>
  </si>
  <si>
    <t xml:space="preserve">Aggressive Heat Bleed (Rank I): When you’re in the danger zone (the bottom half of your heat gauge), your first attack roll that hits on your turn deals +2 heat.
</t>
  </si>
  <si>
    <t>Fusion Hemorrhage (Rank II): When you’re in the danger zone, your first attack roll that hits on your turn deals +1d6 bonus damage.</t>
  </si>
  <si>
    <t>Here, Catch! (Rank III): You can modify your mech to fire its fuel rods as a weapon. Gain a new weapon with the following profile. It takes mount space.
Fuel Rod Gun
Auxiliary CQB (unique)
Range 8, 1d3+1 energy damage
When you fire this weapon, hit or miss, cool 1d3+1 heat
Limited (6)</t>
  </si>
  <si>
    <t>Siege Specialist</t>
  </si>
  <si>
    <t>Select Fire Gunner (Rank I): Once per round, while attacking with a cannon weapon, you can choose the following firing modes, taking +1 difficulty on the attack roll.
Saturation Fire: Your weapon fires as a cone (3).
Suppressive Fire: The next ranged attack made by targets hit by your attack is made with +1 Difficulty.
Shock: Your target must succeed on an engineering check or become crippled until the start of your next turn.</t>
  </si>
  <si>
    <t>Jackhammer (Rank II): If your mech has a cannon weapon, as a quick action, you can target a size 1 section of any cover, deployable, building, or piece of terrain or scenery in range. You deal 20 AP damage to that section (typically destroying it, most size 1 sections of objects have 10 HP). Any targets adjacent to your target are knocked back 1 space directly away from it.</t>
  </si>
  <si>
    <t>Shaped Charges (Rank III): Your blast weapons gain +1 blast, your cone weapons gain cone (+1), and your line weapons become 2 spaces wide.</t>
  </si>
  <si>
    <t>Skirmisher</t>
  </si>
  <si>
    <t>Integrated Chaff Launchers (Rank I): If you didn’t make any attack rolls during your entire turn, after your turn you count as in light cover until the start of your next turn.</t>
  </si>
  <si>
    <t>Lockbreaker (Rank II): 1/round, before or after making any skirmish action, you can move 3 spaces as a free action.</t>
  </si>
  <si>
    <t>Open Sight Targeting (Rank III): 1/round when you take the Skirmish action, you can make a boost action as a free action.</t>
  </si>
  <si>
    <t>Spotter</t>
  </si>
  <si>
    <t>(Rank I): If you didn’t move during your turn, at the end of your turn you may make a Lock On quick tech action as a free action.</t>
  </si>
  <si>
    <t>(Rank II): When you or any adjacent ally consumes Lock On, in addition to the Accuracy bonus, you or they can roll twice for the attack roll, choosing either result.</t>
  </si>
  <si>
    <t>(Rank III): When you successfully Lock On to a target, you can use a quick action to nominate an ally you can see. That ally can immediately consume Lock On to make any quick action as a reaction. They benefit from any bonuses from consuming Lock On as normal, including bonuses to any attack rolls they make, but can make other actions, even those that aren’t attack rolls.</t>
  </si>
  <si>
    <t>Stormbringer</t>
  </si>
  <si>
    <t>(Rank I): 1/round when you consume Lock On with an attack from a launcher weapon, on hit, your target is also knocked prone.</t>
  </si>
  <si>
    <t>(Rank II): You install auxiliary missile systems into your mech. You have 6 charges in this system (track it with a die, when you run out of charges it can no longer be used). Get all your charges back on a Full Repair. You can spend one of the charges from this system as a quick action to do one of the following:
- Thunderous Discharge - You loose a concentrated blast of missiles at a single adjacent target. The target must pass a hull check or be knocked back 3 spaces directly away from you. The force of the blast then knocks you back 3 spaces directly away from the firing direction.
- Concussive Burst - You fire a spray of missiles at a blast 3 area within range 15 of you. All targets in the area (allied or enemy) must pass an agility check or be knocked back 1 space directly away from the center of the blast</t>
  </si>
  <si>
    <t xml:space="preserve">(Rank III): When your die for your missile system is 1, you can spend it to dump the remaining magazine in a massive attack, targeting a single enemy within range 15. That enemy must pass an agility check with 1 difficulty or take 3d6 explosive damage and become stunned, knocked back 3 spaces, and knocked prone. If they succeed on the check, they are not knocked prone or stunned, but they are still knocked back and take half damage.
</t>
  </si>
  <si>
    <t>Tactician</t>
  </si>
  <si>
    <t>Opportunist (Rank I): Once per round, gain +1 Accuracy on any attack roll if at least one ally is in melee engagement to your target,</t>
  </si>
  <si>
    <t>Solar Backdrop (Rank II): Once per round, gain +1 Accuracy on any attack roll if you are standing or flying at a higher elevation than your target when you start your attack.</t>
  </si>
  <si>
    <t>Overlapping Fire (Rank III): Gain the following reaction:
Flank (Reaction)
Once per round, when a target not in cover from you is attacked by an allied mech, you may make a skirmish action as a reaction against the target. This attack deals half damage on hit.</t>
  </si>
  <si>
    <t>Technophile</t>
  </si>
  <si>
    <t>Servant Fragment (Rank I): Your mech gains a custom NHP with the AI tag (it costs 0 SP and comes with any mech you print). It can speak to you and has a personality but is not truly capable of independent thought, as a true AI would be. It is obedient to you alone. When acting alone it follows directions and defends itself but has limited initiative on its own, it cannot benefit from your talents as normal.</t>
  </si>
  <si>
    <t>Student Fragment (Rank II): Your custom NHP becomes more advanced, capable of independent thought. It now has the ability to make complex decisions and judgements and act independently. Once per round, while it’s installed in your mech, you can re-roll any mech skill check (you must choose the second result), as your AI helps you or corrects your course of action.</t>
  </si>
  <si>
    <t>Enlightenment (Rank III): Your custom AI no longer counts against the maximum number of AI on your mech, and now benefits from your talents when piloting your mech. Any AI system installed on your mech can no longer become unshackled unless you so choose. You can carry your custom AI with you when you leave your mech, either in your armor or body (via an implant).</t>
  </si>
  <si>
    <t>Veteran</t>
  </si>
  <si>
    <t>Not Dead Yet (Rank I): Gain +5 pilot HP.</t>
  </si>
  <si>
    <t>True Grit (Rank II): Your pilot weapon attacks against mechs gain +1 Accuracy and deal +1 damage.</t>
  </si>
  <si>
    <t>Tempt Fate (Rank III): You can burn your luck by taking 5 pilot damage to re-roll any pilot or mech skill check or attack roll (though you must accept the second result). If this damage would take you to 0 or lower, you can’t make this move (you’re out of luck for now).</t>
  </si>
  <si>
    <t>Vanguard</t>
  </si>
  <si>
    <t>Handshake Etiquette (Rank I): Gain +1 Accuracy on attacks with any CQB weapon at a target within 3 range.</t>
  </si>
  <si>
    <t>See-Through Seeker (Rank II): You’ve modified your sensors and ammo to punch through, disregard, or otherwise ignore cover up close. You can ignore light and heavy cover for attacks you make with CQB weapons when your target is within 3 range of you.</t>
  </si>
  <si>
    <t>Semper Vigilo (Rank III): For you, overwatch attacks are now triggered by anyone entering, leaving, or exiting threat regardless of whether a target started their turn there.</t>
  </si>
  <si>
    <t>8.12.2018</t>
  </si>
  <si>
    <t>Gazzien passed to GC; rough done, missing some HORUS + HA data for tables.</t>
  </si>
  <si>
    <t>8.13.2018</t>
  </si>
  <si>
    <t>Gazzien finished lookup tables. Sheet functional and finished!</t>
  </si>
  <si>
    <t>Aesthetics begin; Pilots get section for misc Armor, Edef, Evasion, Speed bonuses and a lookup table for licenses. Gear/Weapon/Talent fields changed from "empty" or "-" to say "Pilot Armor", etc. Section for gear, bonus HP, bonus Grit, bonus HP (mech), bonus heat added, section for calculating rarity and talent added as well.</t>
  </si>
  <si>
    <t>8.14.2018</t>
  </si>
  <si>
    <t>Minor edits and typos, added skill points.</t>
  </si>
  <si>
    <t>8.16.2018</t>
  </si>
  <si>
    <t>Minor edits, added spot for mods/ammo, added shell HASE bonuses correctly, added spot for resistances, conditions, and overcharge.</t>
  </si>
  <si>
    <t>8.23.2018</t>
  </si>
  <si>
    <t>Added Drake HASE bonus, added reactor stress, added repair cap, moved some things around.</t>
  </si>
  <si>
    <t>8.24.2018</t>
  </si>
  <si>
    <t>Fixed custom weapon slots, added SP gauge for weapons, fixed Drake HASE bonus.</t>
  </si>
  <si>
    <t>8.29.2018</t>
  </si>
  <si>
    <t>HUGE THANKS TO LEMMINGTON. Changed how talents work. 1.7.5 dropped, so lookup tables changed. Requesting help from others for data input. Added notes for Pilot Gear. Included boxes for personality/appearance/history. Look-up tables done. Sheet functional and finished!</t>
  </si>
  <si>
    <t>8.30.2018</t>
  </si>
  <si>
    <t>Added section for reactions and for Burn. Removed a CORE Bonus slot.</t>
  </si>
  <si>
    <t>08.31.2018</t>
  </si>
  <si>
    <t>Small fixes: autopod now unique, neuro-linked target is +3 instead of +5.</t>
  </si>
  <si>
    <t>09.01.2018</t>
  </si>
  <si>
    <t>Change to reactions to make talents fit better.</t>
  </si>
  <si>
    <t>09.06.2018</t>
  </si>
  <si>
    <t>Fixed Death's Head active. Fixed typos in SCYLLA protocol.</t>
  </si>
  <si>
    <t>09.07.2018</t>
  </si>
  <si>
    <t>Changed Auto Cooler to CE.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</si>
</sst>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b/>
    </font>
    <font>
      <color rgb="FF000000"/>
    </font>
    <font>
      <sz val="11.0"/>
      <color rgb="FF000000"/>
      <name val="Inconsolata"/>
    </font>
    <font>
      <name val="Arial"/>
    </font>
    <font>
      <color rgb="FF000000"/>
      <name val="Arial"/>
    </font>
  </fonts>
  <fills count="6">
    <fill>
      <patternFill patternType="none"/>
    </fill>
    <fill>
      <patternFill patternType="lightGray"/>
    </fill>
    <fill>
      <patternFill patternType="solid">
        <fgColor rgb="FF000000"/>
        <bgColor rgb="FF000000"/>
      </patternFill>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s>
  <borders count="4">
    <border/>
    <border>
      <right style="thin">
        <color rgb="FF000000"/>
      </right>
    </border>
    <border>
      <left style="thin">
        <color rgb="FF000000"/>
      </left>
    </border>
    <border>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vertical="top"/>
    </xf>
    <xf borderId="0" fillId="3" fontId="2" numFmtId="0" xfId="0" applyAlignment="1" applyFill="1" applyFont="1">
      <alignment readingOrder="0" vertical="top"/>
    </xf>
    <xf borderId="0" fillId="2" fontId="1" numFmtId="0" xfId="0" applyAlignment="1" applyFont="1">
      <alignment readingOrder="0" vertical="top"/>
    </xf>
    <xf borderId="0" fillId="4" fontId="2" numFmtId="0" xfId="0" applyAlignment="1" applyFill="1" applyFont="1">
      <alignment readingOrder="0" vertical="top"/>
    </xf>
    <xf borderId="0" fillId="3" fontId="1" numFmtId="0" xfId="0" applyAlignment="1" applyFont="1">
      <alignment readingOrder="0" vertical="top"/>
    </xf>
    <xf borderId="0" fillId="2" fontId="3" numFmtId="0" xfId="0" applyAlignment="1" applyFont="1">
      <alignment readingOrder="0" vertical="top"/>
    </xf>
    <xf borderId="0" fillId="2" fontId="2" numFmtId="0" xfId="0" applyAlignment="1" applyFont="1">
      <alignment readingOrder="0" vertical="top"/>
    </xf>
    <xf borderId="0" fillId="4" fontId="1" numFmtId="0" xfId="0" applyAlignment="1" applyFont="1">
      <alignment vertical="top"/>
    </xf>
    <xf borderId="0" fillId="0" fontId="1" numFmtId="0" xfId="0" applyAlignment="1" applyFont="1">
      <alignment vertical="top"/>
    </xf>
    <xf borderId="0" fillId="0" fontId="1" numFmtId="0" xfId="0" applyAlignment="1" applyFont="1">
      <alignment readingOrder="0" vertical="top"/>
    </xf>
    <xf borderId="0" fillId="5" fontId="1" numFmtId="0" xfId="0" applyAlignment="1" applyFill="1" applyFont="1">
      <alignment readingOrder="0" vertical="top"/>
    </xf>
    <xf borderId="0" fillId="0" fontId="1" numFmtId="0" xfId="0" applyAlignment="1" applyFont="1">
      <alignment readingOrder="0"/>
    </xf>
    <xf borderId="0" fillId="2" fontId="3" numFmtId="0" xfId="0" applyAlignment="1" applyFont="1">
      <alignment horizontal="center" readingOrder="0" vertical="top"/>
    </xf>
    <xf borderId="0" fillId="2" fontId="3" numFmtId="0" xfId="0" applyAlignment="1" applyFont="1">
      <alignment vertical="top"/>
    </xf>
    <xf borderId="0" fillId="4" fontId="1" numFmtId="0" xfId="0" applyAlignment="1" applyFont="1">
      <alignment readingOrder="0" shrinkToFit="0" vertical="top" wrapText="1"/>
    </xf>
    <xf borderId="0" fillId="3" fontId="1" numFmtId="0" xfId="0" applyAlignment="1" applyFont="1">
      <alignment horizontal="center" readingOrder="0" vertical="top"/>
    </xf>
    <xf borderId="0" fillId="4" fontId="1" numFmtId="0" xfId="0" applyAlignment="1" applyFont="1">
      <alignment horizontal="center" vertical="top"/>
    </xf>
    <xf borderId="0" fillId="4" fontId="1" numFmtId="0" xfId="0" applyAlignment="1" applyFont="1">
      <alignment shrinkToFit="0" vertical="top" wrapText="1"/>
    </xf>
    <xf borderId="0" fillId="4" fontId="1" numFmtId="0" xfId="0" applyAlignment="1" applyFont="1">
      <alignment vertical="top"/>
    </xf>
    <xf borderId="0" fillId="4" fontId="1" numFmtId="0" xfId="0" applyAlignment="1" applyFont="1">
      <alignment readingOrder="0" vertical="top"/>
    </xf>
    <xf borderId="0" fillId="3" fontId="1" numFmtId="0" xfId="0" applyAlignment="1" applyFont="1">
      <alignment horizontal="center" vertical="top"/>
    </xf>
    <xf borderId="0" fillId="4" fontId="4" numFmtId="0" xfId="0" applyAlignment="1" applyFont="1">
      <alignment vertical="top"/>
    </xf>
    <xf borderId="0" fillId="0" fontId="1" numFmtId="0" xfId="0" applyAlignment="1" applyFont="1">
      <alignment horizontal="right" readingOrder="0" vertical="top"/>
    </xf>
    <xf borderId="1" fillId="2" fontId="1" numFmtId="0" xfId="0" applyAlignment="1" applyBorder="1" applyFont="1">
      <alignment readingOrder="0" vertical="top"/>
    </xf>
    <xf borderId="1" fillId="0" fontId="1" numFmtId="0" xfId="0" applyBorder="1" applyFont="1"/>
    <xf borderId="0" fillId="4" fontId="1" numFmtId="0" xfId="0" applyAlignment="1" applyFont="1">
      <alignment horizontal="center" vertical="top"/>
    </xf>
    <xf borderId="0" fillId="4" fontId="1" numFmtId="0" xfId="0" applyAlignment="1" applyFont="1">
      <alignment readingOrder="0"/>
    </xf>
    <xf borderId="0" fillId="5" fontId="1" numFmtId="0" xfId="0" applyFont="1"/>
    <xf borderId="0" fillId="2" fontId="1" numFmtId="0" xfId="0" applyFont="1"/>
    <xf borderId="1" fillId="5" fontId="1" numFmtId="0" xfId="0" applyAlignment="1" applyBorder="1" applyFont="1">
      <alignment readingOrder="0" vertical="top"/>
    </xf>
    <xf borderId="0" fillId="3" fontId="5" numFmtId="0" xfId="0" applyAlignment="1" applyFont="1">
      <alignment vertical="top"/>
    </xf>
    <xf borderId="2" fillId="3" fontId="1" numFmtId="0" xfId="0" applyAlignment="1" applyBorder="1" applyFont="1">
      <alignment readingOrder="0" vertical="top"/>
    </xf>
    <xf borderId="0" fillId="0" fontId="5" numFmtId="0" xfId="0" applyAlignment="1" applyFont="1">
      <alignment vertical="bottom"/>
    </xf>
    <xf borderId="0" fillId="4" fontId="5" numFmtId="0" xfId="0" applyAlignment="1" applyFont="1">
      <alignment vertical="top"/>
    </xf>
    <xf borderId="0" fillId="3" fontId="1" numFmtId="0" xfId="0" applyAlignment="1" applyFont="1">
      <alignment vertical="top"/>
    </xf>
    <xf borderId="0" fillId="5" fontId="1" numFmtId="0" xfId="0" applyAlignment="1" applyFont="1">
      <alignment readingOrder="0" shrinkToFit="0" vertical="top" wrapText="1"/>
    </xf>
    <xf borderId="0" fillId="3" fontId="5" numFmtId="0" xfId="0" applyAlignment="1" applyFont="1">
      <alignment horizontal="center" vertical="top"/>
    </xf>
    <xf borderId="0" fillId="4" fontId="5" numFmtId="0" xfId="0" applyAlignment="1" applyFont="1">
      <alignment shrinkToFit="0" vertical="top" wrapText="1"/>
    </xf>
    <xf borderId="0" fillId="2" fontId="5" numFmtId="0" xfId="0" applyAlignment="1" applyFont="1">
      <alignment vertical="top"/>
    </xf>
    <xf borderId="0" fillId="3" fontId="5" numFmtId="0" xfId="0" applyAlignment="1" applyFont="1">
      <alignment readingOrder="0" vertical="top"/>
    </xf>
    <xf quotePrefix="1" borderId="0" fillId="0" fontId="1" numFmtId="0" xfId="0" applyAlignment="1" applyFont="1">
      <alignment readingOrder="0"/>
    </xf>
    <xf borderId="0" fillId="0" fontId="1" numFmtId="0" xfId="0" applyAlignment="1" applyFont="1">
      <alignment horizontal="left" readingOrder="0"/>
    </xf>
    <xf borderId="0" fillId="0" fontId="1" numFmtId="0" xfId="0" applyAlignment="1" applyFont="1">
      <alignment horizontal="right" readingOrder="0"/>
    </xf>
    <xf borderId="0" fillId="0" fontId="5" numFmtId="0" xfId="0" applyAlignment="1" applyFont="1">
      <alignment vertical="bottom"/>
    </xf>
    <xf borderId="0" fillId="0" fontId="5" numFmtId="0" xfId="0" applyAlignment="1" applyFont="1">
      <alignment horizontal="right" vertical="bottom"/>
    </xf>
    <xf borderId="3" fillId="0" fontId="1" numFmtId="0" xfId="0" applyAlignment="1" applyBorder="1" applyFont="1">
      <alignment readingOrder="0"/>
    </xf>
    <xf borderId="0" fillId="5" fontId="6" numFmtId="0" xfId="0" applyAlignment="1" applyFont="1">
      <alignment horizontal="left" readingOrder="0"/>
    </xf>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7.25" customHeight="1">
      <c r="A1" s="1"/>
      <c r="B1" s="1"/>
      <c r="C1" s="1"/>
      <c r="D1" s="1"/>
      <c r="E1" s="1"/>
      <c r="F1" s="1"/>
      <c r="G1" s="1"/>
      <c r="H1" s="1"/>
      <c r="I1" s="1"/>
      <c r="J1" s="1"/>
      <c r="K1" s="1"/>
      <c r="L1" s="1"/>
      <c r="M1" s="1"/>
      <c r="N1" s="1"/>
      <c r="O1" s="1"/>
      <c r="P1" s="1"/>
      <c r="Q1" s="1"/>
      <c r="R1" s="1"/>
      <c r="S1" s="1"/>
      <c r="T1" s="1"/>
      <c r="U1" s="1"/>
      <c r="V1" s="1"/>
      <c r="W1" s="1"/>
    </row>
    <row r="2" ht="17.25" customHeight="1">
      <c r="A2" s="1"/>
      <c r="B2" s="2" t="s">
        <v>0</v>
      </c>
      <c r="D2" s="3"/>
      <c r="E2" s="4" t="s">
        <v>3</v>
      </c>
      <c r="G2" s="3"/>
      <c r="H2" s="4" t="s">
        <v>4</v>
      </c>
      <c r="J2" s="6"/>
      <c r="K2" s="4" t="s">
        <v>5</v>
      </c>
      <c r="M2" s="7"/>
      <c r="N2" s="4" t="s">
        <v>6</v>
      </c>
      <c r="T2" s="1"/>
      <c r="U2" s="4" t="s">
        <v>7</v>
      </c>
      <c r="W2" s="1"/>
    </row>
    <row r="3" ht="17.25" customHeight="1">
      <c r="A3" s="1"/>
      <c r="B3" s="1"/>
      <c r="C3" s="1"/>
      <c r="D3" s="1"/>
      <c r="E3" s="1"/>
      <c r="F3" s="1"/>
      <c r="G3" s="1"/>
      <c r="H3" s="1"/>
      <c r="I3" s="1"/>
      <c r="J3" s="1"/>
      <c r="K3" s="1"/>
      <c r="L3" s="1"/>
      <c r="M3" s="1"/>
      <c r="N3" s="1"/>
      <c r="O3" s="1"/>
      <c r="P3" s="1"/>
      <c r="Q3" s="1"/>
      <c r="R3" s="1"/>
      <c r="S3" s="1"/>
      <c r="T3" s="1"/>
      <c r="U3" s="1"/>
      <c r="V3" s="1"/>
      <c r="W3" s="1"/>
    </row>
    <row r="4" ht="17.25" customHeight="1">
      <c r="A4" s="1"/>
      <c r="B4" s="5" t="s">
        <v>9</v>
      </c>
      <c r="C4" s="9"/>
      <c r="E4" s="5" t="s">
        <v>11</v>
      </c>
      <c r="F4" s="9"/>
      <c r="H4" s="5" t="s">
        <v>12</v>
      </c>
      <c r="I4" s="10">
        <v>0.0</v>
      </c>
      <c r="J4" s="5" t="s">
        <v>14</v>
      </c>
      <c r="K4" s="9"/>
      <c r="M4" s="1"/>
      <c r="N4" s="5" t="s">
        <v>15</v>
      </c>
      <c r="O4" s="8" t="str">
        <f>vlookup(C5,ShellLookup!$A:$S,18,false)</f>
        <v>Hyperspec Fuel Injectors</v>
      </c>
      <c r="R4" s="1"/>
      <c r="S4" s="1"/>
      <c r="T4" s="1"/>
      <c r="U4" s="1"/>
      <c r="V4" s="1"/>
      <c r="W4" s="1"/>
    </row>
    <row r="5" ht="17.25" customHeight="1">
      <c r="A5" s="1"/>
      <c r="B5" s="5" t="s">
        <v>20</v>
      </c>
      <c r="C5" s="10" t="s">
        <v>21</v>
      </c>
      <c r="E5" s="5" t="s">
        <v>22</v>
      </c>
      <c r="F5" s="8">
        <f>vlookup($C5,ShellLookup!$A:$S,12,false)</f>
        <v>1</v>
      </c>
      <c r="G5" s="5" t="s">
        <v>23</v>
      </c>
      <c r="H5" s="9"/>
      <c r="J5" s="5" t="s">
        <v>25</v>
      </c>
      <c r="K5" s="9"/>
      <c r="M5" s="1"/>
      <c r="N5" s="5" t="s">
        <v>27</v>
      </c>
      <c r="O5" s="3"/>
      <c r="W5" s="1"/>
    </row>
    <row r="6" ht="17.25" customHeight="1">
      <c r="A6" s="1"/>
      <c r="B6" s="13"/>
      <c r="C6" s="14"/>
      <c r="D6" s="14"/>
      <c r="E6" s="14"/>
      <c r="F6" s="14"/>
      <c r="G6" s="14"/>
      <c r="H6" s="14"/>
      <c r="I6" s="14"/>
      <c r="J6" s="14"/>
      <c r="K6" s="14"/>
      <c r="L6" s="14"/>
      <c r="M6" s="14"/>
      <c r="N6" s="15" t="str">
        <f>vlookup(C5,ShellLookup!$A:$S,19,false)</f>
        <v>+1 to any HASE stat.  If you roll a ‘20’ on your d20 for the first roll of any kind on your turn (the actual number 20 on the physical die, before modifiers, sometimes called a ‘natural’ 20) you gain an additional action that you must use before the end of your turn. This passive can only take effect once per turn, and only on your turn.</v>
      </c>
      <c r="W6" s="1"/>
    </row>
    <row r="7" ht="17.25" customHeight="1">
      <c r="A7" s="1"/>
      <c r="B7" s="1"/>
      <c r="C7" s="5" t="s">
        <v>30</v>
      </c>
      <c r="D7" s="5" t="s">
        <v>31</v>
      </c>
      <c r="E7" s="1"/>
      <c r="F7" s="16" t="s">
        <v>32</v>
      </c>
      <c r="G7" s="14"/>
      <c r="H7" s="5" t="s">
        <v>33</v>
      </c>
      <c r="I7" s="5" t="s">
        <v>34</v>
      </c>
      <c r="J7" s="5" t="s">
        <v>35</v>
      </c>
      <c r="K7" s="5" t="s">
        <v>36</v>
      </c>
      <c r="L7" s="5" t="s">
        <v>37</v>
      </c>
      <c r="M7" s="1"/>
      <c r="W7" s="1"/>
    </row>
    <row r="8" ht="17.25" customHeight="1">
      <c r="A8" s="1"/>
      <c r="B8" s="5" t="s">
        <v>38</v>
      </c>
      <c r="C8" s="10">
        <v>0.0</v>
      </c>
      <c r="D8" s="8">
        <f>4+CEILING(F10/2)+vlookup(C5,ShellLookup!$A:$S,5,false)+C8</f>
        <v>4</v>
      </c>
      <c r="E8" s="1"/>
      <c r="F8" s="17">
        <f>H14+vlookup(C5,ShellLookup!$A:$S,2,false)</f>
        <v>0</v>
      </c>
      <c r="G8" s="14"/>
      <c r="H8" s="19">
        <f>10+2*F8+I4+vlookup(C5,ShellLookup!$A:$S,11,false)+B17</f>
        <v>10</v>
      </c>
      <c r="I8" s="20">
        <v>4.0</v>
      </c>
      <c r="J8" s="8">
        <f>6+F14+vlookup(C5,ShellLookup!$A:$S,7,false)+C17</f>
        <v>6</v>
      </c>
      <c r="K8" s="8">
        <f>4</f>
        <v>4</v>
      </c>
      <c r="L8" s="8">
        <f>6+F14+D17</f>
        <v>6</v>
      </c>
      <c r="M8" s="1"/>
      <c r="W8" s="1"/>
    </row>
    <row r="9" ht="17.25" customHeight="1">
      <c r="A9" s="1"/>
      <c r="B9" s="5" t="s">
        <v>46</v>
      </c>
      <c r="C9" s="10">
        <v>0.0</v>
      </c>
      <c r="D9" s="8">
        <f>vlookup(C5,ShellLookup!$A:$S,13,false)+C9</f>
        <v>0</v>
      </c>
      <c r="E9" s="1"/>
      <c r="F9" s="21" t="s">
        <v>49</v>
      </c>
      <c r="G9" s="14"/>
      <c r="H9" s="5" t="s">
        <v>51</v>
      </c>
      <c r="I9" s="5" t="s">
        <v>52</v>
      </c>
      <c r="J9" s="5" t="s">
        <v>53</v>
      </c>
      <c r="K9" s="5" t="s">
        <v>54</v>
      </c>
      <c r="L9" s="5" t="s">
        <v>55</v>
      </c>
      <c r="M9" s="1"/>
      <c r="N9" s="5" t="s">
        <v>57</v>
      </c>
      <c r="O9" s="23" t="b">
        <v>0</v>
      </c>
      <c r="P9" s="5" t="s">
        <v>63</v>
      </c>
      <c r="Q9" s="24"/>
      <c r="R9" s="24"/>
      <c r="S9" s="24"/>
      <c r="T9" s="1"/>
      <c r="U9" s="1"/>
      <c r="V9" s="1"/>
      <c r="W9" s="1"/>
    </row>
    <row r="10" ht="17.25" customHeight="1">
      <c r="A10" s="1"/>
      <c r="B10" s="5" t="s">
        <v>66</v>
      </c>
      <c r="C10" s="10">
        <v>0.0</v>
      </c>
      <c r="D10" s="8">
        <f>8+F10+vlookup(C5,ShellLookup!$A:$S,8,false)+C10</f>
        <v>8</v>
      </c>
      <c r="E10" s="1"/>
      <c r="F10" s="17">
        <f>I14+vlookup(C5,ShellLookup!$A:$S,3,false)</f>
        <v>0</v>
      </c>
      <c r="G10" s="14"/>
      <c r="H10" s="11">
        <v>0.0</v>
      </c>
      <c r="I10" s="11">
        <v>0.0</v>
      </c>
      <c r="J10" s="11">
        <v>0.0</v>
      </c>
      <c r="K10" s="11">
        <v>0.0</v>
      </c>
      <c r="L10" s="11">
        <v>0.0</v>
      </c>
      <c r="M10" s="1"/>
      <c r="N10" s="15" t="str">
        <f>vlookup(C5,ShellLookup!$A:$T,20,false)</f>
        <v>Power Up (1 core power, Protocol): This turn only, gain an additional 1d3 actions. These actions must be used this turn or lost. The usual rules apply (you cannot make duplicate actions).</v>
      </c>
      <c r="W10" s="1"/>
    </row>
    <row r="11" ht="17.25" customHeight="1">
      <c r="A11" s="1"/>
      <c r="B11" s="5" t="s">
        <v>72</v>
      </c>
      <c r="C11" s="10">
        <v>0.0</v>
      </c>
      <c r="D11" s="8">
        <f>8+F12+vlookup(C5,ShellLookup!$A:$S,9,false)+C11</f>
        <v>8</v>
      </c>
      <c r="E11" s="1"/>
      <c r="F11" s="16" t="s">
        <v>74</v>
      </c>
      <c r="G11" s="14"/>
      <c r="H11" s="1"/>
      <c r="I11" s="1"/>
      <c r="J11" s="1"/>
      <c r="K11" s="1"/>
      <c r="L11" s="1"/>
      <c r="M11" s="1"/>
      <c r="W11" s="1"/>
    </row>
    <row r="12" ht="17.25" customHeight="1">
      <c r="A12" s="1"/>
      <c r="B12" s="5" t="s">
        <v>75</v>
      </c>
      <c r="C12" s="10">
        <v>0.0</v>
      </c>
      <c r="D12" s="8">
        <f>FLOOR(I4/2)+vlookup(C5,ShellLookup!$A:$S,6,false)+C12</f>
        <v>0</v>
      </c>
      <c r="E12" s="1"/>
      <c r="F12" s="26">
        <f>J14+vlookup(C5,ShellLookup!$A:$S,4,false)</f>
        <v>0</v>
      </c>
      <c r="G12" s="14"/>
      <c r="H12" s="16" t="s">
        <v>79</v>
      </c>
      <c r="M12" s="1"/>
      <c r="W12" s="1"/>
    </row>
    <row r="13" ht="17.25" customHeight="1">
      <c r="A13" s="1"/>
      <c r="B13" s="5" t="s">
        <v>80</v>
      </c>
      <c r="C13" s="10">
        <v>0.0</v>
      </c>
      <c r="D13" s="8">
        <f>F12+C13</f>
        <v>0</v>
      </c>
      <c r="E13" s="1"/>
      <c r="F13" s="16" t="s">
        <v>81</v>
      </c>
      <c r="G13" s="1"/>
      <c r="H13" s="5" t="s">
        <v>32</v>
      </c>
      <c r="I13" s="5" t="s">
        <v>49</v>
      </c>
      <c r="J13" s="5" t="s">
        <v>74</v>
      </c>
      <c r="K13" s="5" t="s">
        <v>81</v>
      </c>
      <c r="L13" s="16" t="s">
        <v>83</v>
      </c>
      <c r="M13" s="1"/>
      <c r="W13" s="1"/>
    </row>
    <row r="14" ht="17.25" customHeight="1">
      <c r="A14" s="1"/>
      <c r="B14" s="5" t="s">
        <v>84</v>
      </c>
      <c r="C14" s="10">
        <v>0.0</v>
      </c>
      <c r="D14" s="8">
        <f>8+F12+C14</f>
        <v>8</v>
      </c>
      <c r="E14" s="1"/>
      <c r="F14" s="26">
        <f>K14+vlookup(C5,ShellLookup!$A:$S,10,false)</f>
        <v>0</v>
      </c>
      <c r="G14" s="1"/>
      <c r="H14" s="10">
        <v>0.0</v>
      </c>
      <c r="I14" s="10">
        <v>0.0</v>
      </c>
      <c r="J14" s="10">
        <v>0.0</v>
      </c>
      <c r="K14" s="10">
        <v>0.0</v>
      </c>
      <c r="L14" s="8">
        <f>I4-(sum(H14:K14))+IF(C5="Everest",1,0)</f>
        <v>1</v>
      </c>
      <c r="M14" s="1"/>
      <c r="W14" s="1"/>
    </row>
    <row r="15" ht="17.25" customHeight="1">
      <c r="A15" s="1"/>
      <c r="B15" s="1"/>
      <c r="C15" s="1"/>
      <c r="D15" s="1"/>
      <c r="E15" s="1"/>
      <c r="F15" s="1"/>
      <c r="G15" s="1"/>
      <c r="H15" s="1"/>
      <c r="I15" s="1"/>
      <c r="J15" s="1"/>
      <c r="K15" s="1"/>
      <c r="L15" s="1"/>
      <c r="M15" s="1"/>
      <c r="W15" s="1"/>
    </row>
    <row r="16" ht="17.25" customHeight="1">
      <c r="A16" s="1"/>
      <c r="B16" s="5" t="s">
        <v>50</v>
      </c>
      <c r="C16" s="5" t="s">
        <v>87</v>
      </c>
      <c r="D16" s="5" t="s">
        <v>88</v>
      </c>
      <c r="E16" s="1"/>
      <c r="F16" s="5" t="s">
        <v>89</v>
      </c>
      <c r="G16" s="8">
        <f>vlookup(C5,ShellLookup!$A:$S,17,false)+floor(I4/3)</f>
        <v>6</v>
      </c>
      <c r="H16" s="5" t="s">
        <v>90</v>
      </c>
      <c r="I16" s="8">
        <f>vlookup(C5,ShellLookup!$A:$S,17,false)+floor(I4/3)-K18-R18-K28-R28-K38-R38-K48-R48-Weapons!F5-Weapons!F10-Weapons!F15-Weapons!L5-Weapons!L10-Weapons!L15-Weapons!R5-Weapons!R10-Weapons!R15</f>
        <v>6</v>
      </c>
      <c r="J16" s="1"/>
      <c r="K16" s="5" t="s">
        <v>94</v>
      </c>
      <c r="L16" s="10">
        <v>0.0</v>
      </c>
      <c r="M16" s="1"/>
      <c r="W16" s="1"/>
    </row>
    <row r="17" ht="17.25" customHeight="1">
      <c r="A17" s="1"/>
      <c r="B17" s="11">
        <v>0.0</v>
      </c>
      <c r="C17" s="11">
        <v>0.0</v>
      </c>
      <c r="D17" s="11">
        <v>0.0</v>
      </c>
      <c r="E17" s="1"/>
      <c r="F17" s="14"/>
      <c r="G17" s="14"/>
      <c r="H17" s="14"/>
      <c r="I17" s="14"/>
      <c r="J17" s="14"/>
      <c r="K17" s="14"/>
      <c r="L17" s="14"/>
      <c r="M17" s="14"/>
      <c r="N17" s="14"/>
      <c r="O17" s="14"/>
      <c r="P17" s="14"/>
      <c r="Q17" s="14"/>
      <c r="R17" s="14"/>
      <c r="S17" s="1"/>
      <c r="T17" s="1"/>
      <c r="U17" s="1"/>
      <c r="V17" s="1"/>
      <c r="W17" s="1"/>
    </row>
    <row r="18" ht="17.25" customHeight="1">
      <c r="A18" s="1"/>
      <c r="B18" s="1"/>
      <c r="C18" s="1"/>
      <c r="D18" s="1"/>
      <c r="E18" s="1"/>
      <c r="F18" s="5" t="s">
        <v>95</v>
      </c>
      <c r="G18" s="10" t="s">
        <v>26</v>
      </c>
      <c r="J18" s="5" t="s">
        <v>96</v>
      </c>
      <c r="K18" s="8">
        <f>vlookup(G18,SystemLookup!$A:$F,2,false)</f>
        <v>0</v>
      </c>
      <c r="L18" s="1"/>
      <c r="M18" s="5" t="s">
        <v>95</v>
      </c>
      <c r="N18" s="10" t="s">
        <v>26</v>
      </c>
      <c r="Q18" s="5" t="s">
        <v>96</v>
      </c>
      <c r="R18" s="8">
        <f>vlookup(N18,SystemLookup!$A:$F,2,false)</f>
        <v>0</v>
      </c>
      <c r="S18" s="1"/>
      <c r="T18" s="5" t="s">
        <v>98</v>
      </c>
      <c r="U18" s="23" t="b">
        <v>0</v>
      </c>
      <c r="V18" s="27" t="s">
        <v>99</v>
      </c>
      <c r="W18" s="1"/>
    </row>
    <row r="19" ht="17.25" customHeight="1">
      <c r="A19" s="1"/>
      <c r="B19" s="5" t="s">
        <v>101</v>
      </c>
      <c r="C19" s="28"/>
      <c r="E19" s="1"/>
      <c r="F19" s="5" t="s">
        <v>102</v>
      </c>
      <c r="G19" s="8" t="str">
        <f>vlookup(G18,SystemLookup!$A:$F,4,false)</f>
        <v>-</v>
      </c>
      <c r="J19" s="5" t="s">
        <v>103</v>
      </c>
      <c r="K19" s="8" t="str">
        <f>vlookup(G18,SystemLookup!$A:$F,3,false)</f>
        <v>-</v>
      </c>
      <c r="L19" s="1"/>
      <c r="M19" s="5" t="s">
        <v>102</v>
      </c>
      <c r="N19" s="8" t="str">
        <f>vlookup(N18,SystemLookup!$A:$F,4,false)</f>
        <v>-</v>
      </c>
      <c r="Q19" s="5" t="s">
        <v>103</v>
      </c>
      <c r="R19" s="8" t="str">
        <f>vlookup(N18,SystemLookup!$A:$F,3,false)</f>
        <v>-</v>
      </c>
      <c r="S19" s="1"/>
      <c r="T19" s="29"/>
      <c r="U19" s="23" t="b">
        <v>0</v>
      </c>
      <c r="V19" s="27" t="s">
        <v>107</v>
      </c>
      <c r="W19" s="1"/>
    </row>
    <row r="20" ht="17.25" customHeight="1">
      <c r="A20" s="1"/>
      <c r="B20" s="1"/>
      <c r="C20" s="1"/>
      <c r="D20" s="1"/>
      <c r="E20" s="1"/>
      <c r="F20" s="5" t="s">
        <v>108</v>
      </c>
      <c r="G20" s="11" t="s">
        <v>17</v>
      </c>
      <c r="H20" s="25"/>
      <c r="I20" s="5" t="s">
        <v>109</v>
      </c>
      <c r="J20" s="8" t="str">
        <f>vlookup(G18,SystemLookup!$A:$F,6,false)</f>
        <v>-</v>
      </c>
      <c r="L20" s="1"/>
      <c r="M20" s="5" t="s">
        <v>108</v>
      </c>
      <c r="N20" s="11" t="s">
        <v>17</v>
      </c>
      <c r="O20" s="25"/>
      <c r="P20" s="5" t="s">
        <v>109</v>
      </c>
      <c r="Q20" s="8" t="str">
        <f>vlookup(N18,SystemLookup!$A:$F,6,false)</f>
        <v>-</v>
      </c>
      <c r="S20" s="1"/>
      <c r="T20" s="29"/>
      <c r="U20" s="23" t="b">
        <v>0</v>
      </c>
      <c r="V20" s="27" t="s">
        <v>110</v>
      </c>
      <c r="W20" s="1"/>
    </row>
    <row r="21" ht="17.25" customHeight="1">
      <c r="A21" s="1"/>
      <c r="B21" s="16" t="s">
        <v>111</v>
      </c>
      <c r="E21" s="1"/>
      <c r="F21" s="18" t="str">
        <f>vlookup(G18,SystemLookup!$A:$F,5,false)</f>
        <v>-</v>
      </c>
      <c r="L21" s="1"/>
      <c r="M21" s="18" t="str">
        <f>vlookup(N18,SystemLookup!$A:$F,5,false)</f>
        <v>-</v>
      </c>
      <c r="S21" s="1"/>
      <c r="T21" s="29"/>
      <c r="U21" s="23" t="b">
        <v>0</v>
      </c>
      <c r="V21" s="27" t="s">
        <v>113</v>
      </c>
      <c r="W21" s="1"/>
    </row>
    <row r="22" ht="17.25" customHeight="1">
      <c r="A22" s="1"/>
      <c r="B22" s="23" t="b">
        <v>1</v>
      </c>
      <c r="C22" s="11" t="s">
        <v>114</v>
      </c>
      <c r="E22" s="1"/>
      <c r="L22" s="1"/>
      <c r="S22" s="1"/>
      <c r="T22" s="29"/>
      <c r="U22" s="29"/>
      <c r="V22" s="29"/>
      <c r="W22" s="1"/>
    </row>
    <row r="23" ht="17.25" customHeight="1">
      <c r="A23" s="1"/>
      <c r="B23" s="23" t="b">
        <v>1</v>
      </c>
      <c r="C23" s="11" t="s">
        <v>116</v>
      </c>
      <c r="E23" s="1"/>
      <c r="L23" s="1"/>
      <c r="S23" s="1"/>
      <c r="T23" s="5" t="s">
        <v>117</v>
      </c>
      <c r="U23" s="10" t="s">
        <v>118</v>
      </c>
      <c r="W23" s="1"/>
    </row>
    <row r="24" ht="17.25" customHeight="1">
      <c r="A24" s="1"/>
      <c r="B24" s="23" t="b">
        <v>0</v>
      </c>
      <c r="C24" s="11" t="s">
        <v>118</v>
      </c>
      <c r="E24" s="1"/>
      <c r="L24" s="1"/>
      <c r="S24" s="1"/>
      <c r="T24" s="18" t="str">
        <f>vlookup(U23,ConditionLookup!$A:$B,2,false)</f>
        <v>-</v>
      </c>
      <c r="W24" s="1"/>
    </row>
    <row r="25" ht="17.25" customHeight="1">
      <c r="A25" s="1"/>
      <c r="B25" s="23" t="b">
        <v>0</v>
      </c>
      <c r="C25" s="11" t="s">
        <v>118</v>
      </c>
      <c r="E25" s="1"/>
      <c r="L25" s="1"/>
      <c r="S25" s="1"/>
      <c r="W25" s="1"/>
    </row>
    <row r="26" ht="17.25" customHeight="1">
      <c r="A26" s="1"/>
      <c r="B26" s="23" t="b">
        <v>0</v>
      </c>
      <c r="C26" s="11" t="s">
        <v>118</v>
      </c>
      <c r="E26" s="1"/>
      <c r="L26" s="1"/>
      <c r="S26" s="1"/>
      <c r="W26" s="1"/>
    </row>
    <row r="27" ht="17.25" customHeight="1">
      <c r="A27" s="1"/>
      <c r="B27" s="23" t="b">
        <v>0</v>
      </c>
      <c r="C27" s="11" t="s">
        <v>118</v>
      </c>
      <c r="E27" s="1"/>
      <c r="F27" s="1"/>
      <c r="G27" s="1"/>
      <c r="H27" s="1"/>
      <c r="I27" s="1"/>
      <c r="J27" s="1"/>
      <c r="K27" s="1"/>
      <c r="L27" s="1"/>
      <c r="M27" s="1"/>
      <c r="N27" s="1"/>
      <c r="O27" s="1"/>
      <c r="P27" s="1"/>
      <c r="Q27" s="1"/>
      <c r="R27" s="1"/>
      <c r="S27" s="1"/>
      <c r="W27" s="1"/>
    </row>
    <row r="28" ht="17.25" customHeight="1">
      <c r="A28" s="1"/>
      <c r="B28" s="23" t="b">
        <v>0</v>
      </c>
      <c r="C28" s="11" t="s">
        <v>118</v>
      </c>
      <c r="E28" s="1"/>
      <c r="F28" s="5" t="s">
        <v>95</v>
      </c>
      <c r="G28" s="10" t="s">
        <v>26</v>
      </c>
      <c r="J28" s="5" t="s">
        <v>96</v>
      </c>
      <c r="K28" s="8">
        <f>vlookup(G28,SystemLookup!$A:$F,2,false)</f>
        <v>0</v>
      </c>
      <c r="L28" s="1"/>
      <c r="M28" s="5" t="s">
        <v>95</v>
      </c>
      <c r="N28" s="10" t="s">
        <v>26</v>
      </c>
      <c r="Q28" s="5" t="s">
        <v>96</v>
      </c>
      <c r="R28" s="8">
        <f>vlookup(N28,SystemLookup!$A:$F,2,false)</f>
        <v>0</v>
      </c>
      <c r="S28" s="1"/>
      <c r="W28" s="1"/>
    </row>
    <row r="29" ht="17.25" customHeight="1">
      <c r="A29" s="1"/>
      <c r="B29" s="23" t="b">
        <v>0</v>
      </c>
      <c r="C29" s="11" t="s">
        <v>118</v>
      </c>
      <c r="E29" s="1"/>
      <c r="F29" s="5" t="s">
        <v>102</v>
      </c>
      <c r="G29" s="8" t="str">
        <f>vlookup(G28,SystemLookup!$A:$F,4,false)</f>
        <v>-</v>
      </c>
      <c r="J29" s="5" t="s">
        <v>103</v>
      </c>
      <c r="K29" s="8" t="str">
        <f>vlookup(G28,SystemLookup!$A:$F,3,false)</f>
        <v>-</v>
      </c>
      <c r="L29" s="1"/>
      <c r="M29" s="5" t="s">
        <v>102</v>
      </c>
      <c r="N29" s="8" t="str">
        <f>vlookup(N28,SystemLookup!$A:$F,4,false)</f>
        <v>-</v>
      </c>
      <c r="Q29" s="5" t="s">
        <v>103</v>
      </c>
      <c r="R29" s="8" t="str">
        <f>vlookup(N28,SystemLookup!$A:$F,3,false)</f>
        <v>-</v>
      </c>
      <c r="S29" s="1"/>
      <c r="T29" s="1"/>
      <c r="U29" s="1"/>
      <c r="V29" s="1"/>
      <c r="W29" s="1"/>
    </row>
    <row r="30" ht="17.25" customHeight="1">
      <c r="A30" s="1"/>
      <c r="B30" s="23" t="b">
        <v>0</v>
      </c>
      <c r="C30" s="11" t="s">
        <v>118</v>
      </c>
      <c r="E30" s="1"/>
      <c r="F30" s="5" t="s">
        <v>108</v>
      </c>
      <c r="G30" s="11" t="s">
        <v>17</v>
      </c>
      <c r="H30" s="25"/>
      <c r="I30" s="5" t="s">
        <v>109</v>
      </c>
      <c r="J30" s="8" t="str">
        <f>vlookup(G28,SystemLookup!$A:$F,6,false)</f>
        <v>-</v>
      </c>
      <c r="L30" s="1"/>
      <c r="M30" s="5" t="s">
        <v>108</v>
      </c>
      <c r="N30" s="11" t="s">
        <v>17</v>
      </c>
      <c r="O30" s="25"/>
      <c r="P30" s="5" t="s">
        <v>109</v>
      </c>
      <c r="Q30" s="8" t="str">
        <f>vlookup(N28,SystemLookup!$A:$F,6,false)</f>
        <v>-</v>
      </c>
      <c r="S30" s="1"/>
      <c r="T30" s="5" t="s">
        <v>117</v>
      </c>
      <c r="U30" s="10" t="s">
        <v>118</v>
      </c>
      <c r="W30" s="1"/>
    </row>
    <row r="31" ht="17.25" customHeight="1">
      <c r="A31" s="1"/>
      <c r="B31" s="23" t="b">
        <v>0</v>
      </c>
      <c r="C31" s="11" t="s">
        <v>118</v>
      </c>
      <c r="E31" s="1"/>
      <c r="F31" s="18" t="str">
        <f>vlookup(G28,SystemLookup!$A:$F,5,false)</f>
        <v>-</v>
      </c>
      <c r="L31" s="1"/>
      <c r="M31" s="18" t="str">
        <f>vlookup(N28,SystemLookup!$A:$F,5,false)</f>
        <v>-</v>
      </c>
      <c r="S31" s="1"/>
      <c r="T31" s="18" t="str">
        <f>vlookup(U30,ConditionLookup!$A:$B,2,false)</f>
        <v>-</v>
      </c>
      <c r="W31" s="1"/>
    </row>
    <row r="32" ht="17.25" customHeight="1">
      <c r="A32" s="1"/>
      <c r="B32" s="1"/>
      <c r="C32" s="1"/>
      <c r="D32" s="1"/>
      <c r="E32" s="1"/>
      <c r="L32" s="1"/>
      <c r="S32" s="1"/>
      <c r="W32" s="1"/>
    </row>
    <row r="33" ht="17.25" customHeight="1">
      <c r="A33" s="1"/>
      <c r="B33" s="37" t="s">
        <v>121</v>
      </c>
      <c r="E33" s="1"/>
      <c r="L33" s="1"/>
      <c r="S33" s="1"/>
      <c r="W33" s="1"/>
    </row>
    <row r="34" ht="17.25" customHeight="1">
      <c r="A34" s="1"/>
      <c r="B34" s="11" t="s">
        <v>122</v>
      </c>
      <c r="E34" s="1"/>
      <c r="L34" s="1"/>
      <c r="S34" s="1"/>
      <c r="W34" s="1"/>
    </row>
    <row r="35" ht="17.25" customHeight="1">
      <c r="A35" s="1"/>
      <c r="B35" s="38" t="str">
        <f>vlookup(B34,CoreBonusLookup!A2:B32,2,false)</f>
        <v>-</v>
      </c>
      <c r="E35" s="1"/>
      <c r="L35" s="1"/>
      <c r="S35" s="1"/>
      <c r="W35" s="1"/>
    </row>
    <row r="36" ht="17.25" customHeight="1">
      <c r="A36" s="1"/>
      <c r="E36" s="1"/>
      <c r="L36" s="1"/>
      <c r="S36" s="1"/>
      <c r="T36" s="1"/>
      <c r="U36" s="1"/>
      <c r="V36" s="1"/>
      <c r="W36" s="1"/>
    </row>
    <row r="37" ht="17.25" customHeight="1">
      <c r="A37" s="1"/>
      <c r="E37" s="1"/>
      <c r="F37" s="1"/>
      <c r="G37" s="1"/>
      <c r="H37" s="1"/>
      <c r="I37" s="1"/>
      <c r="J37" s="1"/>
      <c r="K37" s="1"/>
      <c r="L37" s="1"/>
      <c r="M37" s="1"/>
      <c r="N37" s="1"/>
      <c r="O37" s="1"/>
      <c r="P37" s="1"/>
      <c r="Q37" s="1"/>
      <c r="R37" s="1"/>
      <c r="S37" s="1"/>
      <c r="T37" s="5" t="s">
        <v>117</v>
      </c>
      <c r="U37" s="10" t="s">
        <v>118</v>
      </c>
      <c r="W37" s="1"/>
    </row>
    <row r="38" ht="17.25" customHeight="1">
      <c r="A38" s="1"/>
      <c r="E38" s="1"/>
      <c r="F38" s="5" t="s">
        <v>95</v>
      </c>
      <c r="G38" s="10" t="s">
        <v>26</v>
      </c>
      <c r="J38" s="5" t="s">
        <v>96</v>
      </c>
      <c r="K38" s="8">
        <f>vlookup(G38,SystemLookup!$A:$F,2,false)</f>
        <v>0</v>
      </c>
      <c r="L38" s="1"/>
      <c r="M38" s="5" t="s">
        <v>95</v>
      </c>
      <c r="N38" s="10" t="s">
        <v>26</v>
      </c>
      <c r="Q38" s="5" t="s">
        <v>96</v>
      </c>
      <c r="R38" s="8">
        <f>vlookup(N38,SystemLookup!$A:$F,2,false)</f>
        <v>0</v>
      </c>
      <c r="S38" s="1"/>
      <c r="T38" s="18" t="str">
        <f>vlookup(U37,ConditionLookup!$A:$B,2,false)</f>
        <v>-</v>
      </c>
      <c r="W38" s="1"/>
    </row>
    <row r="39" ht="17.25" customHeight="1">
      <c r="A39" s="1"/>
      <c r="B39" s="39"/>
      <c r="C39" s="39"/>
      <c r="D39" s="39"/>
      <c r="E39" s="1"/>
      <c r="F39" s="5" t="s">
        <v>102</v>
      </c>
      <c r="G39" s="8" t="str">
        <f>vlookup(G38,SystemLookup!$A:$F,4,false)</f>
        <v>-</v>
      </c>
      <c r="J39" s="5" t="s">
        <v>103</v>
      </c>
      <c r="K39" s="8" t="str">
        <f>vlookup(G38,SystemLookup!$A:$F,3,false)</f>
        <v>-</v>
      </c>
      <c r="L39" s="1"/>
      <c r="M39" s="5" t="s">
        <v>102</v>
      </c>
      <c r="N39" s="8" t="str">
        <f>vlookup(N38,SystemLookup!$A:$F,4,false)</f>
        <v>-</v>
      </c>
      <c r="Q39" s="5" t="s">
        <v>103</v>
      </c>
      <c r="R39" s="8" t="str">
        <f>vlookup(N38,SystemLookup!$A:$F,3,false)</f>
        <v>-</v>
      </c>
      <c r="S39" s="1"/>
      <c r="W39" s="1"/>
    </row>
    <row r="40" ht="17.25" customHeight="1">
      <c r="A40" s="1"/>
      <c r="B40" s="11" t="s">
        <v>122</v>
      </c>
      <c r="E40" s="1"/>
      <c r="F40" s="5" t="s">
        <v>108</v>
      </c>
      <c r="G40" s="11" t="s">
        <v>17</v>
      </c>
      <c r="H40" s="25"/>
      <c r="I40" s="5" t="s">
        <v>109</v>
      </c>
      <c r="J40" s="8" t="str">
        <f>vlookup(G38,SystemLookup!$A:$F,6,false)</f>
        <v>-</v>
      </c>
      <c r="L40" s="1"/>
      <c r="M40" s="5" t="s">
        <v>108</v>
      </c>
      <c r="N40" s="11" t="s">
        <v>17</v>
      </c>
      <c r="O40" s="25"/>
      <c r="P40" s="5" t="s">
        <v>109</v>
      </c>
      <c r="Q40" s="8" t="str">
        <f>vlookup(N38,SystemLookup!$A:$F,6,false)</f>
        <v>-</v>
      </c>
      <c r="S40" s="1"/>
      <c r="W40" s="1"/>
    </row>
    <row r="41" ht="17.25" customHeight="1">
      <c r="A41" s="1"/>
      <c r="B41" s="38" t="str">
        <f>vlookup(B40,CoreBonusLookup!A2:B32,2,false)</f>
        <v>-</v>
      </c>
      <c r="E41" s="1"/>
      <c r="F41" s="18" t="str">
        <f>vlookup(G38,SystemLookup!$A:$F,5,false)</f>
        <v>-</v>
      </c>
      <c r="L41" s="1"/>
      <c r="M41" s="18" t="str">
        <f>vlookup(N38,SystemLookup!$A:$F,5,false)</f>
        <v>-</v>
      </c>
      <c r="S41" s="1"/>
      <c r="W41" s="1"/>
    </row>
    <row r="42" ht="17.25" customHeight="1">
      <c r="A42" s="1"/>
      <c r="E42" s="1"/>
      <c r="L42" s="1"/>
      <c r="S42" s="1"/>
      <c r="W42" s="1"/>
    </row>
    <row r="43" ht="17.25" customHeight="1">
      <c r="A43" s="1"/>
      <c r="E43" s="1"/>
      <c r="L43" s="1"/>
      <c r="S43" s="1"/>
      <c r="T43" s="1"/>
      <c r="U43" s="1"/>
      <c r="V43" s="1"/>
      <c r="W43" s="1"/>
    </row>
    <row r="44" ht="17.25" customHeight="1">
      <c r="A44" s="1"/>
      <c r="E44" s="1"/>
      <c r="L44" s="1"/>
      <c r="S44" s="1"/>
      <c r="T44" s="5" t="s">
        <v>117</v>
      </c>
      <c r="U44" s="10" t="s">
        <v>118</v>
      </c>
      <c r="W44" s="1"/>
    </row>
    <row r="45" ht="17.25" customHeight="1">
      <c r="A45" s="1"/>
      <c r="B45" s="39"/>
      <c r="C45" s="39"/>
      <c r="D45" s="39"/>
      <c r="E45" s="1"/>
      <c r="L45" s="1"/>
      <c r="S45" s="1"/>
      <c r="T45" s="18" t="str">
        <f>vlookup(U44,ConditionLookup!$A:$B,2,false)</f>
        <v>-</v>
      </c>
      <c r="W45" s="1"/>
    </row>
    <row r="46" ht="17.25" customHeight="1">
      <c r="A46" s="1"/>
      <c r="B46" s="11" t="s">
        <v>122</v>
      </c>
      <c r="E46" s="1"/>
      <c r="L46" s="1"/>
      <c r="S46" s="1"/>
      <c r="W46" s="1"/>
    </row>
    <row r="47" ht="17.25" customHeight="1">
      <c r="A47" s="1"/>
      <c r="B47" s="38" t="str">
        <f>vlookup(B46,CoreBonusLookup!A2:B32,2,false)</f>
        <v>-</v>
      </c>
      <c r="E47" s="1"/>
      <c r="F47" s="1"/>
      <c r="G47" s="1"/>
      <c r="H47" s="1"/>
      <c r="I47" s="1"/>
      <c r="J47" s="1"/>
      <c r="K47" s="1"/>
      <c r="L47" s="1"/>
      <c r="M47" s="1"/>
      <c r="N47" s="1"/>
      <c r="O47" s="1"/>
      <c r="P47" s="1"/>
      <c r="Q47" s="1"/>
      <c r="R47" s="1"/>
      <c r="S47" s="1"/>
      <c r="W47" s="1"/>
    </row>
    <row r="48" ht="17.25" customHeight="1">
      <c r="A48" s="1"/>
      <c r="E48" s="1"/>
      <c r="F48" s="5" t="s">
        <v>95</v>
      </c>
      <c r="G48" s="10" t="s">
        <v>26</v>
      </c>
      <c r="J48" s="5" t="s">
        <v>96</v>
      </c>
      <c r="K48" s="8">
        <f>vlookup(G48,SystemLookup!$A:$F,2,false)</f>
        <v>0</v>
      </c>
      <c r="L48" s="1"/>
      <c r="M48" s="5" t="s">
        <v>95</v>
      </c>
      <c r="N48" s="10" t="s">
        <v>26</v>
      </c>
      <c r="Q48" s="5" t="s">
        <v>96</v>
      </c>
      <c r="R48" s="8">
        <f>vlookup(N48,SystemLookup!$A:$F,2,false)</f>
        <v>0</v>
      </c>
      <c r="S48" s="1"/>
      <c r="W48" s="1"/>
    </row>
    <row r="49" ht="17.25" customHeight="1">
      <c r="A49" s="1"/>
      <c r="E49" s="1"/>
      <c r="F49" s="5" t="s">
        <v>102</v>
      </c>
      <c r="G49" s="8" t="str">
        <f>vlookup(G48,SystemLookup!$A:$F,4,false)</f>
        <v>-</v>
      </c>
      <c r="J49" s="5" t="s">
        <v>103</v>
      </c>
      <c r="K49" s="8" t="str">
        <f>vlookup(G48,SystemLookup!$A:$F,3,false)</f>
        <v>-</v>
      </c>
      <c r="L49" s="1"/>
      <c r="M49" s="5" t="s">
        <v>102</v>
      </c>
      <c r="N49" s="8" t="str">
        <f>vlookup(N48,SystemLookup!$A:$F,4,false)</f>
        <v>-</v>
      </c>
      <c r="Q49" s="5" t="s">
        <v>103</v>
      </c>
      <c r="R49" s="8" t="str">
        <f>vlookup(N48,SystemLookup!$A:$F,3,false)</f>
        <v>-</v>
      </c>
      <c r="S49" s="1"/>
      <c r="W49" s="1"/>
    </row>
    <row r="50" ht="17.25" customHeight="1">
      <c r="A50" s="1"/>
      <c r="E50" s="1"/>
      <c r="F50" s="5" t="s">
        <v>108</v>
      </c>
      <c r="G50" s="11" t="s">
        <v>17</v>
      </c>
      <c r="H50" s="25"/>
      <c r="I50" s="5" t="s">
        <v>109</v>
      </c>
      <c r="J50" s="8" t="str">
        <f>vlookup(G48,SystemLookup!$A:$F,6,false)</f>
        <v>-</v>
      </c>
      <c r="L50" s="1"/>
      <c r="M50" s="5" t="s">
        <v>108</v>
      </c>
      <c r="N50" s="11" t="s">
        <v>17</v>
      </c>
      <c r="O50" s="25"/>
      <c r="P50" s="5" t="s">
        <v>109</v>
      </c>
      <c r="Q50" s="8" t="str">
        <f>vlookup(N48,SystemLookup!$A:$F,6,false)</f>
        <v>-</v>
      </c>
      <c r="S50" s="1"/>
      <c r="T50" s="1"/>
      <c r="U50" s="1"/>
      <c r="V50" s="1"/>
      <c r="W50" s="1"/>
    </row>
    <row r="51" ht="17.25" customHeight="1">
      <c r="A51" s="1"/>
      <c r="B51" s="39"/>
      <c r="C51" s="39"/>
      <c r="D51" s="39"/>
      <c r="E51" s="1"/>
      <c r="F51" s="18" t="str">
        <f>vlookup(G48,SystemLookup!$A:$F,5,false)</f>
        <v>-</v>
      </c>
      <c r="L51" s="1"/>
      <c r="M51" s="18" t="str">
        <f>vlookup(N48,SystemLookup!$A:$F,5,false)</f>
        <v>-</v>
      </c>
      <c r="S51" s="1"/>
      <c r="T51" s="5" t="s">
        <v>117</v>
      </c>
      <c r="U51" s="10" t="s">
        <v>118</v>
      </c>
      <c r="W51" s="1"/>
    </row>
    <row r="52" ht="17.25" customHeight="1">
      <c r="A52" s="1"/>
      <c r="B52" s="11" t="s">
        <v>122</v>
      </c>
      <c r="E52" s="1"/>
      <c r="L52" s="1"/>
      <c r="S52" s="1"/>
      <c r="T52" s="18" t="str">
        <f>vlookup(U51,ConditionLookup!$A:$B,2,false)</f>
        <v>-</v>
      </c>
      <c r="W52" s="1"/>
    </row>
    <row r="53" ht="17.25" customHeight="1">
      <c r="A53" s="1"/>
      <c r="B53" s="38" t="str">
        <f>vlookup(B52,CoreBonusLookup!A2:B32,2,false)</f>
        <v>-</v>
      </c>
      <c r="E53" s="1"/>
      <c r="L53" s="1"/>
      <c r="S53" s="1"/>
      <c r="W53" s="1"/>
    </row>
    <row r="54" ht="17.25" customHeight="1">
      <c r="A54" s="1"/>
      <c r="E54" s="1"/>
      <c r="L54" s="1"/>
      <c r="S54" s="1"/>
      <c r="W54" s="1"/>
    </row>
    <row r="55" ht="17.25" customHeight="1">
      <c r="A55" s="1"/>
      <c r="E55" s="1"/>
      <c r="L55" s="1"/>
      <c r="S55" s="1"/>
      <c r="W55" s="1"/>
    </row>
    <row r="56" ht="17.25" customHeight="1">
      <c r="A56" s="1"/>
      <c r="E56" s="1"/>
      <c r="L56" s="1"/>
      <c r="S56" s="1"/>
      <c r="W56" s="1"/>
    </row>
    <row r="57" ht="17.25" customHeight="1">
      <c r="A57" s="29"/>
      <c r="B57" s="29"/>
      <c r="C57" s="29"/>
      <c r="D57" s="29"/>
      <c r="E57" s="29"/>
      <c r="F57" s="29"/>
      <c r="G57" s="29"/>
      <c r="H57" s="29"/>
      <c r="I57" s="29"/>
      <c r="J57" s="29"/>
      <c r="K57" s="29"/>
      <c r="L57" s="29"/>
      <c r="M57" s="29"/>
      <c r="N57" s="29"/>
      <c r="O57" s="29"/>
      <c r="P57" s="29"/>
      <c r="Q57" s="29"/>
      <c r="R57" s="29"/>
      <c r="S57" s="29"/>
      <c r="T57" s="29"/>
      <c r="U57" s="29"/>
      <c r="V57" s="29"/>
      <c r="W57" s="29"/>
    </row>
  </sheetData>
  <mergeCells count="88">
    <mergeCell ref="C28:D28"/>
    <mergeCell ref="C29:D29"/>
    <mergeCell ref="G30:H30"/>
    <mergeCell ref="G29:I29"/>
    <mergeCell ref="N30:O30"/>
    <mergeCell ref="J30:K30"/>
    <mergeCell ref="N28:P28"/>
    <mergeCell ref="N29:P29"/>
    <mergeCell ref="C26:D26"/>
    <mergeCell ref="C27:D27"/>
    <mergeCell ref="C24:D24"/>
    <mergeCell ref="C25:D25"/>
    <mergeCell ref="G28:I28"/>
    <mergeCell ref="Q50:R50"/>
    <mergeCell ref="T45:V49"/>
    <mergeCell ref="U44:V44"/>
    <mergeCell ref="T38:V42"/>
    <mergeCell ref="T24:V28"/>
    <mergeCell ref="U23:V23"/>
    <mergeCell ref="N39:P39"/>
    <mergeCell ref="N40:O40"/>
    <mergeCell ref="N10:V16"/>
    <mergeCell ref="N50:O50"/>
    <mergeCell ref="T31:V35"/>
    <mergeCell ref="G49:I49"/>
    <mergeCell ref="G50:H50"/>
    <mergeCell ref="N49:P49"/>
    <mergeCell ref="N48:P48"/>
    <mergeCell ref="M51:R56"/>
    <mergeCell ref="B53:D56"/>
    <mergeCell ref="T52:V56"/>
    <mergeCell ref="G48:I48"/>
    <mergeCell ref="J50:K50"/>
    <mergeCell ref="F51:K56"/>
    <mergeCell ref="Q40:R40"/>
    <mergeCell ref="M41:R46"/>
    <mergeCell ref="G38:I38"/>
    <mergeCell ref="G39:I39"/>
    <mergeCell ref="J40:K40"/>
    <mergeCell ref="B41:D44"/>
    <mergeCell ref="F41:K46"/>
    <mergeCell ref="B33:D33"/>
    <mergeCell ref="B34:D34"/>
    <mergeCell ref="N38:P38"/>
    <mergeCell ref="M31:R36"/>
    <mergeCell ref="B35:D38"/>
    <mergeCell ref="C30:D30"/>
    <mergeCell ref="C31:D31"/>
    <mergeCell ref="Q30:R30"/>
    <mergeCell ref="F31:K36"/>
    <mergeCell ref="N20:O20"/>
    <mergeCell ref="N19:P19"/>
    <mergeCell ref="K4:L4"/>
    <mergeCell ref="K5:L5"/>
    <mergeCell ref="K2:L2"/>
    <mergeCell ref="H12:L12"/>
    <mergeCell ref="U30:V30"/>
    <mergeCell ref="U37:V37"/>
    <mergeCell ref="U51:V51"/>
    <mergeCell ref="B52:D52"/>
    <mergeCell ref="B47:D50"/>
    <mergeCell ref="B46:D46"/>
    <mergeCell ref="E2:F2"/>
    <mergeCell ref="H2:I2"/>
    <mergeCell ref="C4:D4"/>
    <mergeCell ref="C5:D5"/>
    <mergeCell ref="B2:C2"/>
    <mergeCell ref="N6:V8"/>
    <mergeCell ref="O5:V5"/>
    <mergeCell ref="O4:Q4"/>
    <mergeCell ref="U2:V2"/>
    <mergeCell ref="N2:S2"/>
    <mergeCell ref="H5:I5"/>
    <mergeCell ref="F4:G4"/>
    <mergeCell ref="B40:D40"/>
    <mergeCell ref="G40:H40"/>
    <mergeCell ref="G20:H20"/>
    <mergeCell ref="C22:D22"/>
    <mergeCell ref="C23:D23"/>
    <mergeCell ref="C19:D19"/>
    <mergeCell ref="B21:D21"/>
    <mergeCell ref="Q20:R20"/>
    <mergeCell ref="N18:P18"/>
    <mergeCell ref="M21:R26"/>
    <mergeCell ref="F21:K26"/>
    <mergeCell ref="G19:I19"/>
    <mergeCell ref="J20:K20"/>
    <mergeCell ref="G18:I18"/>
  </mergeCells>
  <dataValidations>
    <dataValidation type="list" allowBlank="1" sqref="B34 B40 B46 B52">
      <formula1>CoreBonusLookup!$A$2:$A$32</formula1>
    </dataValidation>
    <dataValidation type="list" allowBlank="1" sqref="U23 U30 U37 U44 U51">
      <formula1>ConditionLookup!$A$2:$A$18</formula1>
    </dataValidation>
    <dataValidation type="list" allowBlank="1" sqref="G18 N18 G28 N28 G38 N38 G48 N48">
      <formula1>SystemLookup!$A$2:$A$125</formula1>
    </dataValidation>
    <dataValidation type="list" allowBlank="1" sqref="C5">
      <formula1>ShellLookup!$A$2:$A$30</formula1>
    </dataValidation>
    <dataValidation type="list" allowBlank="1" sqref="C22:C31">
      <formula1>CoreBonusLookup!$E$2:$E$32</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29"/>
    <col customWidth="1" min="2" max="2" width="65.71"/>
    <col customWidth="1" min="3" max="3" width="6.14"/>
    <col customWidth="1" min="4" max="4" width="7.71"/>
    <col customWidth="1" min="5" max="5" width="9.57"/>
    <col customWidth="1" min="6" max="6" width="6.57"/>
    <col customWidth="1" min="7" max="7" width="12.14"/>
    <col customWidth="1" min="8" max="8" width="6.0"/>
  </cols>
  <sheetData>
    <row r="1">
      <c r="A1" s="12" t="s">
        <v>263</v>
      </c>
      <c r="B1" s="12" t="s">
        <v>1089</v>
      </c>
      <c r="C1" s="43" t="s">
        <v>69</v>
      </c>
      <c r="D1" s="43" t="s">
        <v>64</v>
      </c>
      <c r="E1" s="43" t="s">
        <v>1093</v>
      </c>
      <c r="F1" s="43" t="s">
        <v>67</v>
      </c>
      <c r="G1" s="12" t="s">
        <v>648</v>
      </c>
      <c r="H1" s="12" t="s">
        <v>73</v>
      </c>
    </row>
    <row r="2">
      <c r="A2" s="12" t="s">
        <v>61</v>
      </c>
      <c r="B2" s="12" t="s">
        <v>17</v>
      </c>
      <c r="C2" s="43" t="s">
        <v>17</v>
      </c>
      <c r="D2" s="43" t="s">
        <v>17</v>
      </c>
      <c r="E2" s="43" t="s">
        <v>17</v>
      </c>
      <c r="F2" s="43" t="s">
        <v>17</v>
      </c>
      <c r="G2" s="12" t="s">
        <v>17</v>
      </c>
      <c r="H2" s="12">
        <v>0.0</v>
      </c>
    </row>
    <row r="3">
      <c r="A3" s="12" t="s">
        <v>1110</v>
      </c>
      <c r="B3" s="12" t="s">
        <v>17</v>
      </c>
      <c r="C3" s="43">
        <v>0.0</v>
      </c>
      <c r="D3" s="43">
        <v>10.0</v>
      </c>
      <c r="E3" s="43">
        <v>10.0</v>
      </c>
      <c r="F3" s="43">
        <v>4.0</v>
      </c>
      <c r="G3" s="12" t="s">
        <v>273</v>
      </c>
      <c r="H3" s="12">
        <v>0.0</v>
      </c>
    </row>
    <row r="4">
      <c r="A4" s="12" t="s">
        <v>1115</v>
      </c>
      <c r="B4" s="12" t="s">
        <v>17</v>
      </c>
      <c r="C4" s="43">
        <v>1.0</v>
      </c>
      <c r="D4" s="43">
        <v>10.0</v>
      </c>
      <c r="E4" s="43">
        <v>10.0</v>
      </c>
      <c r="F4" s="43">
        <v>4.0</v>
      </c>
      <c r="G4" s="12" t="s">
        <v>273</v>
      </c>
      <c r="H4" s="12">
        <v>0.0</v>
      </c>
    </row>
    <row r="5">
      <c r="A5" s="12" t="s">
        <v>1119</v>
      </c>
      <c r="B5" s="12" t="s">
        <v>17</v>
      </c>
      <c r="C5" s="43">
        <v>2.0</v>
      </c>
      <c r="D5" s="43">
        <v>8.0</v>
      </c>
      <c r="E5" s="43">
        <v>8.0</v>
      </c>
      <c r="F5" s="43">
        <v>4.0</v>
      </c>
      <c r="G5" s="12" t="s">
        <v>273</v>
      </c>
      <c r="H5" s="12">
        <v>0.0</v>
      </c>
    </row>
    <row r="6">
      <c r="A6" s="12" t="s">
        <v>1124</v>
      </c>
      <c r="B6" s="12" t="s">
        <v>1127</v>
      </c>
      <c r="C6" s="43" t="s">
        <v>17</v>
      </c>
      <c r="D6" s="43" t="s">
        <v>17</v>
      </c>
      <c r="E6" s="43" t="s">
        <v>17</v>
      </c>
      <c r="F6" s="43" t="s">
        <v>17</v>
      </c>
      <c r="G6" s="12" t="s">
        <v>783</v>
      </c>
      <c r="H6" s="12">
        <v>1.0</v>
      </c>
    </row>
    <row r="7">
      <c r="A7" s="12" t="s">
        <v>1131</v>
      </c>
      <c r="B7" s="12" t="s">
        <v>1133</v>
      </c>
      <c r="C7" s="43">
        <v>1.0</v>
      </c>
      <c r="D7" s="43">
        <v>10.0</v>
      </c>
      <c r="E7" s="43">
        <v>10.0</v>
      </c>
      <c r="F7" s="43">
        <v>4.0</v>
      </c>
      <c r="G7" s="12" t="s">
        <v>783</v>
      </c>
      <c r="H7" s="12">
        <v>2.0</v>
      </c>
    </row>
    <row r="8">
      <c r="A8" s="12" t="s">
        <v>1136</v>
      </c>
      <c r="B8" s="12" t="s">
        <v>1138</v>
      </c>
      <c r="C8" s="43">
        <v>2.0</v>
      </c>
      <c r="D8" s="43">
        <v>8.0</v>
      </c>
      <c r="E8" s="43">
        <v>8.0</v>
      </c>
      <c r="F8" s="43">
        <v>4.0</v>
      </c>
      <c r="G8" s="12" t="s">
        <v>783</v>
      </c>
      <c r="H8" s="12">
        <v>2.0</v>
      </c>
    </row>
    <row r="9">
      <c r="A9" s="12" t="s">
        <v>1141</v>
      </c>
      <c r="B9" s="12" t="s">
        <v>1142</v>
      </c>
      <c r="C9" s="43">
        <v>2.0</v>
      </c>
      <c r="D9" s="43">
        <v>7.0</v>
      </c>
      <c r="E9" s="43">
        <v>7.0</v>
      </c>
      <c r="F9" s="43">
        <v>3.0</v>
      </c>
      <c r="G9" s="12" t="s">
        <v>783</v>
      </c>
      <c r="H9" s="12">
        <v>4.0</v>
      </c>
    </row>
    <row r="10">
      <c r="A10" s="12" t="s">
        <v>1146</v>
      </c>
      <c r="B10" s="12" t="s">
        <v>1147</v>
      </c>
      <c r="C10" s="43" t="s">
        <v>17</v>
      </c>
      <c r="D10" s="43" t="s">
        <v>17</v>
      </c>
      <c r="E10" s="43" t="s">
        <v>17</v>
      </c>
      <c r="F10" s="43" t="s">
        <v>17</v>
      </c>
      <c r="G10" s="12" t="s">
        <v>783</v>
      </c>
      <c r="H10" s="12">
        <v>3.0</v>
      </c>
    </row>
    <row r="11">
      <c r="A11" s="12" t="s">
        <v>1150</v>
      </c>
      <c r="B11" s="12" t="s">
        <v>1152</v>
      </c>
      <c r="C11" s="43" t="s">
        <v>17</v>
      </c>
      <c r="D11" s="43" t="s">
        <v>17</v>
      </c>
      <c r="E11" s="43" t="s">
        <v>17</v>
      </c>
      <c r="F11" s="43" t="s">
        <v>17</v>
      </c>
      <c r="G11" s="12" t="s">
        <v>829</v>
      </c>
      <c r="H11" s="12">
        <v>1.0</v>
      </c>
    </row>
    <row r="12">
      <c r="A12" s="12" t="s">
        <v>1155</v>
      </c>
      <c r="B12" s="12" t="s">
        <v>1157</v>
      </c>
      <c r="C12" s="43" t="s">
        <v>17</v>
      </c>
      <c r="D12" s="43" t="s">
        <v>17</v>
      </c>
      <c r="E12" s="43" t="s">
        <v>17</v>
      </c>
      <c r="F12" s="43" t="s">
        <v>17</v>
      </c>
      <c r="G12" s="12" t="s">
        <v>829</v>
      </c>
      <c r="H12" s="12">
        <v>1.0</v>
      </c>
    </row>
    <row r="13">
      <c r="A13" s="12" t="s">
        <v>1160</v>
      </c>
      <c r="B13" s="12" t="s">
        <v>17</v>
      </c>
      <c r="C13" s="43">
        <v>1.0</v>
      </c>
      <c r="D13" s="43">
        <v>10.0</v>
      </c>
      <c r="E13" s="43">
        <v>10.0</v>
      </c>
      <c r="F13" s="43">
        <v>6.0</v>
      </c>
      <c r="G13" s="12" t="s">
        <v>829</v>
      </c>
      <c r="H13" s="12">
        <v>2.0</v>
      </c>
    </row>
    <row r="14">
      <c r="A14" s="12" t="s">
        <v>1161</v>
      </c>
      <c r="B14" s="12" t="s">
        <v>1162</v>
      </c>
      <c r="C14" s="43" t="s">
        <v>17</v>
      </c>
      <c r="D14" s="43">
        <v>10.0</v>
      </c>
      <c r="E14" s="43">
        <v>10.0</v>
      </c>
      <c r="F14" s="43">
        <v>5.0</v>
      </c>
      <c r="G14" s="12" t="s">
        <v>829</v>
      </c>
      <c r="H14" s="12">
        <v>3.0</v>
      </c>
    </row>
    <row r="15">
      <c r="A15" s="12" t="s">
        <v>1163</v>
      </c>
      <c r="B15" s="12" t="s">
        <v>1164</v>
      </c>
      <c r="C15" s="43">
        <v>1.0</v>
      </c>
      <c r="D15" s="43">
        <v>10.0</v>
      </c>
      <c r="E15" s="43">
        <v>10.0</v>
      </c>
      <c r="F15" s="43">
        <v>4.0</v>
      </c>
      <c r="G15" s="12" t="s">
        <v>829</v>
      </c>
      <c r="H15" s="12">
        <v>4.0</v>
      </c>
    </row>
    <row r="16">
      <c r="A16" s="12" t="s">
        <v>1165</v>
      </c>
      <c r="B16" s="12" t="s">
        <v>1166</v>
      </c>
      <c r="C16" s="43" t="s">
        <v>17</v>
      </c>
      <c r="D16" s="43" t="s">
        <v>17</v>
      </c>
      <c r="E16" s="43" t="s">
        <v>17</v>
      </c>
      <c r="F16" s="43" t="s">
        <v>17</v>
      </c>
      <c r="G16" s="12" t="s">
        <v>829</v>
      </c>
      <c r="H16" s="12">
        <v>4.0</v>
      </c>
    </row>
    <row r="17">
      <c r="A17" s="12" t="s">
        <v>1167</v>
      </c>
      <c r="B17" s="12" t="s">
        <v>1168</v>
      </c>
      <c r="C17" s="43" t="s">
        <v>17</v>
      </c>
      <c r="D17" s="43" t="s">
        <v>17</v>
      </c>
      <c r="E17" s="43" t="s">
        <v>17</v>
      </c>
      <c r="F17" s="43" t="s">
        <v>17</v>
      </c>
      <c r="G17" s="12" t="s">
        <v>855</v>
      </c>
      <c r="H17" s="12">
        <v>1.0</v>
      </c>
    </row>
    <row r="18">
      <c r="A18" s="12" t="s">
        <v>1169</v>
      </c>
      <c r="B18" s="12" t="s">
        <v>1170</v>
      </c>
      <c r="C18" s="43">
        <v>2.0</v>
      </c>
      <c r="D18" s="43">
        <v>8.0</v>
      </c>
      <c r="E18" s="43">
        <v>8.0</v>
      </c>
      <c r="F18" s="43">
        <v>4.0</v>
      </c>
      <c r="G18" s="12" t="s">
        <v>855</v>
      </c>
      <c r="H18" s="12">
        <v>2.0</v>
      </c>
    </row>
    <row r="19">
      <c r="A19" s="12" t="s">
        <v>1171</v>
      </c>
      <c r="B19" s="12" t="s">
        <v>1172</v>
      </c>
      <c r="C19" s="43">
        <v>1.0</v>
      </c>
      <c r="D19" s="43">
        <v>10.0</v>
      </c>
      <c r="E19" s="43" t="s">
        <v>17</v>
      </c>
      <c r="F19" s="43">
        <v>4.0</v>
      </c>
      <c r="G19" s="12" t="s">
        <v>855</v>
      </c>
      <c r="H19" s="12">
        <v>3.0</v>
      </c>
    </row>
    <row r="20">
      <c r="A20" s="12" t="s">
        <v>1173</v>
      </c>
      <c r="B20" s="12" t="s">
        <v>1174</v>
      </c>
      <c r="C20" s="43">
        <v>1.0</v>
      </c>
      <c r="D20" s="43">
        <v>10.0</v>
      </c>
      <c r="E20" s="43">
        <v>10.0</v>
      </c>
      <c r="F20" s="43">
        <v>4.0</v>
      </c>
      <c r="G20" s="12" t="s">
        <v>855</v>
      </c>
      <c r="H20" s="12">
        <v>4.0</v>
      </c>
    </row>
    <row r="21">
      <c r="A21" s="12" t="s">
        <v>1175</v>
      </c>
      <c r="B21" s="12" t="s">
        <v>1176</v>
      </c>
      <c r="C21" s="43" t="s">
        <v>17</v>
      </c>
      <c r="D21" s="43" t="s">
        <v>17</v>
      </c>
      <c r="E21" s="43" t="s">
        <v>17</v>
      </c>
      <c r="F21" s="43" t="s">
        <v>17</v>
      </c>
      <c r="G21" s="12" t="s">
        <v>855</v>
      </c>
      <c r="H21" s="12">
        <v>4.0</v>
      </c>
    </row>
    <row r="22">
      <c r="A22" s="12" t="s">
        <v>1177</v>
      </c>
      <c r="B22" s="12" t="s">
        <v>1178</v>
      </c>
      <c r="C22" s="43" t="s">
        <v>17</v>
      </c>
      <c r="D22" s="43" t="s">
        <v>17</v>
      </c>
      <c r="E22" s="43" t="s">
        <v>17</v>
      </c>
      <c r="F22" s="43" t="s">
        <v>17</v>
      </c>
      <c r="G22" s="12" t="s">
        <v>905</v>
      </c>
      <c r="H22" s="12">
        <v>1.0</v>
      </c>
    </row>
    <row r="23">
      <c r="A23" s="12" t="s">
        <v>1179</v>
      </c>
      <c r="B23" s="12" t="s">
        <v>1180</v>
      </c>
      <c r="C23" s="43">
        <v>1.0</v>
      </c>
      <c r="D23" s="43">
        <v>10.0</v>
      </c>
      <c r="E23" s="43">
        <v>10.0</v>
      </c>
      <c r="F23" s="43">
        <v>4.0</v>
      </c>
      <c r="G23" s="12" t="s">
        <v>905</v>
      </c>
      <c r="H23" s="12">
        <v>2.0</v>
      </c>
    </row>
    <row r="24">
      <c r="A24" s="12" t="s">
        <v>1181</v>
      </c>
      <c r="B24" s="12" t="s">
        <v>1182</v>
      </c>
      <c r="C24" s="43">
        <v>2.0</v>
      </c>
      <c r="D24" s="43">
        <v>8.0</v>
      </c>
      <c r="E24" s="43">
        <v>8.0</v>
      </c>
      <c r="F24" s="43">
        <v>4.0</v>
      </c>
      <c r="G24" s="12" t="s">
        <v>905</v>
      </c>
      <c r="H24" s="12">
        <v>3.0</v>
      </c>
    </row>
    <row r="25">
      <c r="A25" s="12" t="s">
        <v>1183</v>
      </c>
      <c r="B25" s="12" t="s">
        <v>1184</v>
      </c>
      <c r="C25" s="43">
        <v>2.0</v>
      </c>
      <c r="D25" s="43">
        <v>8.0</v>
      </c>
      <c r="E25" s="43">
        <v>8.0</v>
      </c>
      <c r="F25" s="43">
        <v>3.0</v>
      </c>
      <c r="G25" s="12" t="s">
        <v>905</v>
      </c>
      <c r="H25" s="12">
        <v>4.0</v>
      </c>
    </row>
    <row r="26">
      <c r="A26" s="12" t="s">
        <v>1185</v>
      </c>
      <c r="B26" s="12" t="s">
        <v>1186</v>
      </c>
      <c r="C26" s="43" t="s">
        <v>17</v>
      </c>
      <c r="D26" s="43" t="s">
        <v>17</v>
      </c>
      <c r="E26" s="43" t="s">
        <v>17</v>
      </c>
      <c r="F26" s="43" t="s">
        <v>17</v>
      </c>
      <c r="G26" s="12" t="s">
        <v>905</v>
      </c>
      <c r="H26" s="12">
        <v>4.0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71"/>
    <col customWidth="1" min="2" max="2" width="38.0"/>
    <col customWidth="1" min="3" max="3" width="53.0"/>
    <col customWidth="1" min="4" max="4" width="71.29"/>
  </cols>
  <sheetData>
    <row r="1">
      <c r="A1" s="48" t="s">
        <v>263</v>
      </c>
      <c r="B1" s="49"/>
      <c r="C1" s="49"/>
    </row>
    <row r="2">
      <c r="A2" s="48" t="s">
        <v>18</v>
      </c>
      <c r="B2" s="48" t="s">
        <v>17</v>
      </c>
      <c r="C2" s="48"/>
      <c r="D2" s="12"/>
    </row>
    <row r="3">
      <c r="A3" s="48" t="s">
        <v>1187</v>
      </c>
      <c r="B3" s="48" t="s">
        <v>1188</v>
      </c>
      <c r="C3" s="48" t="s">
        <v>1189</v>
      </c>
      <c r="D3" s="48" t="s">
        <v>1190</v>
      </c>
    </row>
    <row r="4">
      <c r="A4" s="48" t="s">
        <v>1191</v>
      </c>
      <c r="B4" s="48" t="s">
        <v>1192</v>
      </c>
      <c r="C4" s="48" t="s">
        <v>1193</v>
      </c>
      <c r="D4" s="48" t="s">
        <v>1194</v>
      </c>
    </row>
    <row r="5">
      <c r="A5" s="48" t="s">
        <v>1195</v>
      </c>
      <c r="B5" s="48" t="s">
        <v>1196</v>
      </c>
      <c r="C5" s="48" t="s">
        <v>1197</v>
      </c>
      <c r="D5" s="48" t="s">
        <v>1198</v>
      </c>
    </row>
    <row r="6">
      <c r="A6" s="48" t="s">
        <v>1199</v>
      </c>
      <c r="B6" s="48" t="s">
        <v>1200</v>
      </c>
      <c r="C6" s="48" t="s">
        <v>1201</v>
      </c>
      <c r="D6" s="48" t="s">
        <v>1202</v>
      </c>
    </row>
    <row r="7">
      <c r="A7" s="48" t="s">
        <v>1203</v>
      </c>
      <c r="B7" s="48" t="s">
        <v>1205</v>
      </c>
      <c r="C7" s="48" t="s">
        <v>1207</v>
      </c>
      <c r="D7" s="48" t="s">
        <v>1210</v>
      </c>
    </row>
    <row r="8">
      <c r="A8" s="48" t="s">
        <v>1212</v>
      </c>
      <c r="B8" s="48" t="s">
        <v>1214</v>
      </c>
      <c r="C8" s="48" t="s">
        <v>1216</v>
      </c>
      <c r="D8" s="48" t="s">
        <v>1218</v>
      </c>
    </row>
    <row r="9">
      <c r="A9" s="48" t="s">
        <v>1220</v>
      </c>
      <c r="B9" s="48" t="s">
        <v>1222</v>
      </c>
      <c r="C9" s="48" t="s">
        <v>1225</v>
      </c>
      <c r="D9" s="48" t="s">
        <v>1227</v>
      </c>
    </row>
    <row r="10">
      <c r="A10" s="48" t="s">
        <v>1229</v>
      </c>
      <c r="B10" s="48" t="s">
        <v>1232</v>
      </c>
      <c r="C10" s="48" t="s">
        <v>1234</v>
      </c>
      <c r="D10" s="48" t="s">
        <v>1236</v>
      </c>
    </row>
    <row r="11">
      <c r="A11" s="48" t="s">
        <v>1238</v>
      </c>
      <c r="B11" s="48" t="s">
        <v>1241</v>
      </c>
      <c r="C11" s="48" t="s">
        <v>1244</v>
      </c>
      <c r="D11" s="48" t="s">
        <v>1246</v>
      </c>
    </row>
    <row r="12">
      <c r="A12" s="48" t="s">
        <v>1248</v>
      </c>
      <c r="B12" s="48" t="s">
        <v>1250</v>
      </c>
      <c r="C12" s="48" t="s">
        <v>1253</v>
      </c>
      <c r="D12" s="48" t="s">
        <v>1255</v>
      </c>
    </row>
    <row r="13">
      <c r="A13" s="48" t="s">
        <v>1257</v>
      </c>
      <c r="B13" s="48" t="s">
        <v>1260</v>
      </c>
      <c r="C13" s="48" t="s">
        <v>1261</v>
      </c>
      <c r="D13" s="48" t="s">
        <v>1262</v>
      </c>
    </row>
    <row r="14">
      <c r="A14" s="48" t="s">
        <v>1263</v>
      </c>
      <c r="B14" s="48" t="s">
        <v>1264</v>
      </c>
      <c r="C14" s="48" t="s">
        <v>1265</v>
      </c>
      <c r="D14" s="48" t="s">
        <v>1266</v>
      </c>
    </row>
    <row r="15">
      <c r="A15" s="48" t="s">
        <v>1267</v>
      </c>
      <c r="B15" s="48" t="s">
        <v>1268</v>
      </c>
      <c r="C15" s="48" t="s">
        <v>1269</v>
      </c>
      <c r="D15" s="48" t="s">
        <v>1270</v>
      </c>
    </row>
    <row r="16">
      <c r="A16" s="48" t="s">
        <v>1271</v>
      </c>
      <c r="B16" s="48" t="s">
        <v>1272</v>
      </c>
      <c r="C16" s="48" t="s">
        <v>1273</v>
      </c>
      <c r="D16" s="48" t="s">
        <v>1274</v>
      </c>
    </row>
    <row r="17">
      <c r="A17" s="48" t="s">
        <v>1275</v>
      </c>
      <c r="B17" s="48" t="s">
        <v>1276</v>
      </c>
      <c r="C17" s="48" t="s">
        <v>1277</v>
      </c>
      <c r="D17" s="48" t="s">
        <v>1278</v>
      </c>
    </row>
    <row r="18">
      <c r="A18" s="48" t="s">
        <v>1279</v>
      </c>
      <c r="B18" s="48" t="s">
        <v>1280</v>
      </c>
      <c r="C18" s="48" t="s">
        <v>1281</v>
      </c>
      <c r="D18" s="48" t="s">
        <v>1282</v>
      </c>
    </row>
    <row r="19">
      <c r="A19" s="48" t="s">
        <v>1283</v>
      </c>
      <c r="B19" s="48" t="s">
        <v>1284</v>
      </c>
      <c r="C19" s="48" t="s">
        <v>1285</v>
      </c>
      <c r="D19" s="48" t="s">
        <v>1286</v>
      </c>
    </row>
    <row r="20">
      <c r="A20" s="48" t="s">
        <v>1287</v>
      </c>
      <c r="B20" s="48" t="s">
        <v>1288</v>
      </c>
      <c r="C20" s="12" t="s">
        <v>1289</v>
      </c>
      <c r="D20" s="48" t="s">
        <v>1290</v>
      </c>
    </row>
    <row r="21">
      <c r="A21" s="48" t="s">
        <v>1291</v>
      </c>
      <c r="B21" s="12" t="s">
        <v>1292</v>
      </c>
      <c r="C21" s="48" t="s">
        <v>1293</v>
      </c>
      <c r="D21" s="48" t="s">
        <v>1294</v>
      </c>
    </row>
    <row r="22">
      <c r="A22" s="48" t="s">
        <v>1295</v>
      </c>
      <c r="B22" s="48" t="s">
        <v>1296</v>
      </c>
      <c r="C22" s="48" t="s">
        <v>1297</v>
      </c>
      <c r="D22" s="48" t="s">
        <v>1298</v>
      </c>
    </row>
    <row r="23">
      <c r="A23" s="48" t="s">
        <v>1299</v>
      </c>
      <c r="B23" s="48" t="s">
        <v>1300</v>
      </c>
      <c r="C23" s="48" t="s">
        <v>1301</v>
      </c>
      <c r="D23" s="48" t="s">
        <v>1302</v>
      </c>
    </row>
    <row r="24">
      <c r="A24" s="48" t="s">
        <v>1303</v>
      </c>
      <c r="B24" s="48" t="s">
        <v>1304</v>
      </c>
      <c r="C24" s="48" t="s">
        <v>1305</v>
      </c>
      <c r="D24" s="48" t="s">
        <v>1306</v>
      </c>
    </row>
    <row r="25">
      <c r="A25" s="48" t="s">
        <v>1307</v>
      </c>
      <c r="B25" s="48" t="s">
        <v>1308</v>
      </c>
      <c r="C25" s="48" t="s">
        <v>1309</v>
      </c>
      <c r="D25" s="48" t="s">
        <v>1310</v>
      </c>
    </row>
    <row r="26">
      <c r="A26" s="48" t="s">
        <v>1311</v>
      </c>
      <c r="B26" s="48" t="s">
        <v>1312</v>
      </c>
      <c r="C26" s="48" t="s">
        <v>1313</v>
      </c>
      <c r="D26" s="48" t="s">
        <v>1314</v>
      </c>
    </row>
    <row r="27">
      <c r="A27" s="48" t="s">
        <v>1315</v>
      </c>
      <c r="B27" s="48" t="s">
        <v>1316</v>
      </c>
      <c r="C27" s="48" t="s">
        <v>1317</v>
      </c>
      <c r="D27" s="48" t="s">
        <v>1318</v>
      </c>
    </row>
    <row r="28">
      <c r="A28" s="48" t="s">
        <v>1319</v>
      </c>
      <c r="B28" s="48" t="s">
        <v>1320</v>
      </c>
      <c r="C28" s="48" t="s">
        <v>1321</v>
      </c>
      <c r="D28" s="48" t="s">
        <v>1322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9.14"/>
    <col customWidth="1" min="2" max="2" width="29.43"/>
  </cols>
  <sheetData>
    <row r="1">
      <c r="A1" s="48" t="s">
        <v>263</v>
      </c>
      <c r="B1" s="49"/>
    </row>
    <row r="2">
      <c r="A2" s="48" t="s">
        <v>118</v>
      </c>
      <c r="B2" s="48" t="s">
        <v>17</v>
      </c>
    </row>
    <row r="3">
      <c r="A3" s="48" t="s">
        <v>1204</v>
      </c>
      <c r="B3" s="48" t="s">
        <v>1206</v>
      </c>
    </row>
    <row r="4">
      <c r="A4" s="48" t="s">
        <v>1208</v>
      </c>
      <c r="B4" s="48" t="s">
        <v>1209</v>
      </c>
    </row>
    <row r="5">
      <c r="A5" s="48" t="s">
        <v>1211</v>
      </c>
      <c r="B5" s="48" t="s">
        <v>1213</v>
      </c>
    </row>
    <row r="6">
      <c r="A6" s="48" t="s">
        <v>1215</v>
      </c>
      <c r="B6" s="48" t="s">
        <v>1217</v>
      </c>
    </row>
    <row r="7">
      <c r="A7" s="48" t="s">
        <v>1219</v>
      </c>
      <c r="B7" s="48" t="s">
        <v>1221</v>
      </c>
    </row>
    <row r="8">
      <c r="A8" s="48" t="s">
        <v>1223</v>
      </c>
      <c r="B8" s="48" t="s">
        <v>1224</v>
      </c>
    </row>
    <row r="9">
      <c r="A9" s="48" t="s">
        <v>1226</v>
      </c>
      <c r="B9" s="48" t="s">
        <v>1228</v>
      </c>
    </row>
    <row r="10">
      <c r="A10" s="48" t="s">
        <v>1230</v>
      </c>
      <c r="B10" s="48" t="s">
        <v>1231</v>
      </c>
    </row>
    <row r="11">
      <c r="A11" s="48" t="s">
        <v>1233</v>
      </c>
      <c r="B11" s="48" t="s">
        <v>1235</v>
      </c>
    </row>
    <row r="12">
      <c r="A12" s="48" t="s">
        <v>1237</v>
      </c>
      <c r="B12" s="48" t="s">
        <v>1239</v>
      </c>
    </row>
    <row r="13">
      <c r="A13" s="48" t="s">
        <v>1240</v>
      </c>
      <c r="B13" s="48" t="s">
        <v>1242</v>
      </c>
    </row>
    <row r="14">
      <c r="A14" s="48" t="s">
        <v>1243</v>
      </c>
      <c r="B14" s="48" t="s">
        <v>1245</v>
      </c>
    </row>
    <row r="15">
      <c r="A15" s="48" t="s">
        <v>1247</v>
      </c>
      <c r="B15" s="48" t="s">
        <v>1249</v>
      </c>
    </row>
    <row r="16">
      <c r="A16" s="48" t="s">
        <v>1251</v>
      </c>
      <c r="B16" s="48" t="s">
        <v>1252</v>
      </c>
    </row>
    <row r="17">
      <c r="A17" s="48" t="s">
        <v>1254</v>
      </c>
      <c r="B17" s="48" t="s">
        <v>1256</v>
      </c>
    </row>
    <row r="18">
      <c r="A18" s="48" t="s">
        <v>1258</v>
      </c>
      <c r="B18" s="48" t="s">
        <v>1259</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2" t="s">
        <v>1323</v>
      </c>
      <c r="B1" s="12" t="s">
        <v>1324</v>
      </c>
    </row>
    <row r="2">
      <c r="A2" s="12" t="s">
        <v>1325</v>
      </c>
      <c r="B2" s="12" t="s">
        <v>1326</v>
      </c>
    </row>
    <row r="3">
      <c r="A3" s="12" t="s">
        <v>1325</v>
      </c>
      <c r="B3" s="12" t="s">
        <v>1327</v>
      </c>
    </row>
    <row r="4">
      <c r="A4" s="12" t="s">
        <v>1328</v>
      </c>
      <c r="B4" s="12" t="s">
        <v>1329</v>
      </c>
    </row>
    <row r="5">
      <c r="A5" s="12" t="s">
        <v>1330</v>
      </c>
      <c r="B5" s="12" t="s">
        <v>1331</v>
      </c>
    </row>
    <row r="6">
      <c r="A6" s="12" t="s">
        <v>1332</v>
      </c>
      <c r="B6" s="12" t="s">
        <v>1333</v>
      </c>
    </row>
    <row r="7">
      <c r="A7" s="12" t="s">
        <v>1334</v>
      </c>
      <c r="B7" s="12" t="s">
        <v>1335</v>
      </c>
    </row>
    <row r="8">
      <c r="A8" s="12" t="s">
        <v>1336</v>
      </c>
      <c r="B8" s="12" t="s">
        <v>1337</v>
      </c>
    </row>
    <row r="9">
      <c r="A9" s="12" t="s">
        <v>1338</v>
      </c>
      <c r="B9" s="12" t="s">
        <v>1339</v>
      </c>
    </row>
    <row r="10">
      <c r="A10" s="12" t="s">
        <v>1340</v>
      </c>
      <c r="B10" s="12" t="s">
        <v>1341</v>
      </c>
    </row>
    <row r="11">
      <c r="A11" s="12" t="s">
        <v>1342</v>
      </c>
      <c r="B11" s="12" t="s">
        <v>1343</v>
      </c>
    </row>
    <row r="12">
      <c r="A12" s="12" t="s">
        <v>1344</v>
      </c>
      <c r="B12" s="12" t="s">
        <v>1345</v>
      </c>
    </row>
    <row r="13">
      <c r="A13" s="12" t="s">
        <v>1346</v>
      </c>
      <c r="B13" s="12" t="s">
        <v>1347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7.25" customHeight="1">
      <c r="A1" s="1"/>
      <c r="B1" s="1"/>
      <c r="C1" s="1"/>
      <c r="D1" s="1"/>
      <c r="E1" s="1"/>
      <c r="F1" s="1"/>
      <c r="G1" s="1"/>
      <c r="H1" s="1"/>
      <c r="I1" s="1"/>
      <c r="J1" s="1"/>
      <c r="K1" s="1"/>
      <c r="L1" s="1"/>
      <c r="M1" s="1"/>
      <c r="N1" s="1"/>
      <c r="O1" s="1"/>
      <c r="P1" s="1"/>
      <c r="Q1" s="1"/>
      <c r="R1" s="1"/>
      <c r="S1" s="1"/>
    </row>
    <row r="2" ht="17.25" customHeight="1">
      <c r="A2" s="1"/>
      <c r="B2" s="1"/>
      <c r="C2" s="1"/>
      <c r="D2" s="1"/>
      <c r="E2" s="1"/>
      <c r="F2" s="1"/>
      <c r="G2" s="1"/>
      <c r="H2" s="5" t="s">
        <v>1</v>
      </c>
      <c r="I2" s="8" t="str">
        <f>vlookup(Mech!$C5,ShellLookup!$A:$S,14,false)</f>
        <v>Heavy</v>
      </c>
      <c r="J2" s="8" t="str">
        <f>vlookup(Mech!$C5,ShellLookup!$A:$S,15,false)</f>
        <v>Main</v>
      </c>
      <c r="K2" s="8" t="str">
        <f>vlookup(Mech!$C5,ShellLookup!$A:$S,16,false)</f>
        <v>Flex</v>
      </c>
      <c r="L2" s="3"/>
      <c r="M2" s="1"/>
      <c r="N2" s="1"/>
      <c r="O2" s="1"/>
      <c r="P2" s="1"/>
      <c r="Q2" s="1"/>
      <c r="R2" s="1"/>
      <c r="S2" s="1"/>
    </row>
    <row r="3" ht="17.25" customHeight="1">
      <c r="A3" s="1"/>
      <c r="B3" s="3"/>
      <c r="C3" s="3"/>
      <c r="D3" s="3"/>
      <c r="E3" s="1"/>
      <c r="F3" s="1"/>
      <c r="G3" s="1"/>
      <c r="H3" s="5" t="s">
        <v>16</v>
      </c>
      <c r="I3" s="11" t="s">
        <v>17</v>
      </c>
      <c r="J3" s="11" t="s">
        <v>17</v>
      </c>
      <c r="K3" s="11" t="s">
        <v>17</v>
      </c>
      <c r="L3" s="3"/>
      <c r="M3" s="1"/>
      <c r="N3" s="1"/>
      <c r="O3" s="1"/>
      <c r="P3" s="1"/>
      <c r="Q3" s="1"/>
      <c r="R3" s="1"/>
      <c r="S3" s="1"/>
    </row>
    <row r="4" ht="17.25" customHeight="1">
      <c r="A4" s="1"/>
      <c r="B4" s="1"/>
      <c r="C4" s="1"/>
      <c r="D4" s="1"/>
      <c r="E4" s="1"/>
      <c r="F4" s="1"/>
      <c r="G4" s="1"/>
      <c r="H4" s="1"/>
      <c r="I4" s="1"/>
      <c r="J4" s="1"/>
      <c r="K4" s="1"/>
      <c r="L4" s="1"/>
      <c r="M4" s="1"/>
      <c r="N4" s="1"/>
      <c r="O4" s="1"/>
      <c r="P4" s="1"/>
      <c r="Q4" s="1"/>
      <c r="R4" s="1"/>
      <c r="S4" s="1"/>
    </row>
    <row r="5" ht="17.25" customHeight="1">
      <c r="A5" s="1"/>
      <c r="B5" s="5" t="s">
        <v>2</v>
      </c>
      <c r="C5" s="10" t="s">
        <v>26</v>
      </c>
      <c r="E5" s="5" t="s">
        <v>28</v>
      </c>
      <c r="F5" s="8">
        <f>vlookup(C5,WeaponLookup!$A:$I,9,false)</f>
        <v>0</v>
      </c>
      <c r="G5" s="1"/>
      <c r="H5" s="5" t="s">
        <v>2</v>
      </c>
      <c r="I5" s="10" t="s">
        <v>26</v>
      </c>
      <c r="K5" s="5" t="s">
        <v>28</v>
      </c>
      <c r="L5" s="8">
        <f>vlookup(I5,WeaponLookup!$A:$I,9,false)</f>
        <v>0</v>
      </c>
      <c r="M5" s="1"/>
      <c r="N5" s="5" t="s">
        <v>2</v>
      </c>
      <c r="O5" s="10" t="s">
        <v>26</v>
      </c>
      <c r="Q5" s="5" t="s">
        <v>28</v>
      </c>
      <c r="R5" s="8">
        <f>vlookup(O5,WeaponLookup!$A:$I,9,false)</f>
        <v>0</v>
      </c>
      <c r="S5" s="1"/>
    </row>
    <row r="6" ht="17.25" customHeight="1">
      <c r="A6" s="1"/>
      <c r="B6" s="5" t="s">
        <v>39</v>
      </c>
      <c r="C6" s="8" t="str">
        <f>vlookup(C5,WeaponLookup!$A:$H,3,false)</f>
        <v>-</v>
      </c>
      <c r="E6" s="5" t="s">
        <v>40</v>
      </c>
      <c r="F6" s="8" t="str">
        <f>vlookup(C5,WeaponLookup!$A:$H,8,false)</f>
        <v>-</v>
      </c>
      <c r="G6" s="1"/>
      <c r="H6" s="5" t="s">
        <v>39</v>
      </c>
      <c r="I6" s="8" t="str">
        <f>vlookup(I5,WeaponLookup!$A:$H,3,false)</f>
        <v>-</v>
      </c>
      <c r="K6" s="5" t="s">
        <v>40</v>
      </c>
      <c r="L6" s="8" t="str">
        <f>vlookup(I5,WeaponLookup!$A:$H,8,false)</f>
        <v>-</v>
      </c>
      <c r="M6" s="1"/>
      <c r="N6" s="5" t="s">
        <v>39</v>
      </c>
      <c r="O6" s="8" t="str">
        <f>vlookup(O5,WeaponLookup!$A:$H,3,false)</f>
        <v>-</v>
      </c>
      <c r="Q6" s="5" t="s">
        <v>40</v>
      </c>
      <c r="R6" s="8" t="str">
        <f>vlookup(O5,WeaponLookup!$A:$H,8,false)</f>
        <v>-</v>
      </c>
      <c r="S6" s="1"/>
    </row>
    <row r="7" ht="17.25" customHeight="1">
      <c r="A7" s="1"/>
      <c r="B7" s="5" t="s">
        <v>41</v>
      </c>
      <c r="C7" s="8" t="str">
        <f>vlookup(C5,WeaponLookup!$A:$H,4,false)</f>
        <v>-</v>
      </c>
      <c r="E7" s="5" t="s">
        <v>42</v>
      </c>
      <c r="F7" s="8" t="str">
        <f>vlookup(C5,WeaponLookup!$A:$H,5,false)</f>
        <v>-</v>
      </c>
      <c r="G7" s="1"/>
      <c r="H7" s="5" t="s">
        <v>41</v>
      </c>
      <c r="I7" s="8" t="str">
        <f>vlookup(I5,WeaponLookup!$A:$H,4,false)</f>
        <v>-</v>
      </c>
      <c r="K7" s="5" t="s">
        <v>42</v>
      </c>
      <c r="L7" s="8" t="str">
        <f>vlookup(I5,WeaponLookup!$A:$H,5,false)</f>
        <v>-</v>
      </c>
      <c r="M7" s="1"/>
      <c r="N7" s="5" t="s">
        <v>41</v>
      </c>
      <c r="O7" s="8" t="str">
        <f>vlookup(O5,WeaponLookup!$A:$H,4,false)</f>
        <v>-</v>
      </c>
      <c r="Q7" s="5" t="s">
        <v>42</v>
      </c>
      <c r="R7" s="8" t="str">
        <f>vlookup(O5,WeaponLookup!$A:$H,5,false)</f>
        <v>-</v>
      </c>
      <c r="S7" s="1"/>
    </row>
    <row r="8" ht="17.25" customHeight="1">
      <c r="A8" s="1"/>
      <c r="B8" s="5" t="s">
        <v>48</v>
      </c>
      <c r="C8" s="8" t="str">
        <f>vlookup(C5,WeaponLookup!$A:$H,6,false)</f>
        <v>-</v>
      </c>
      <c r="E8" s="5" t="s">
        <v>56</v>
      </c>
      <c r="F8" s="22" t="str">
        <f>vlookup(C5,WeaponLookup!$A:$H,2,false)</f>
        <v>-</v>
      </c>
      <c r="G8" s="1"/>
      <c r="H8" s="5" t="s">
        <v>48</v>
      </c>
      <c r="I8" s="8" t="str">
        <f>vlookup(I5,WeaponLookup!$A:$H,6,false)</f>
        <v>-</v>
      </c>
      <c r="K8" s="5" t="s">
        <v>56</v>
      </c>
      <c r="L8" s="22" t="str">
        <f>vlookup(I5,WeaponLookup!$A:$H,2,false)</f>
        <v>-</v>
      </c>
      <c r="M8" s="1"/>
      <c r="N8" s="5" t="s">
        <v>48</v>
      </c>
      <c r="O8" s="8" t="str">
        <f>vlookup(O5,WeaponLookup!$A:$H,6,false)</f>
        <v>-</v>
      </c>
      <c r="Q8" s="5" t="s">
        <v>56</v>
      </c>
      <c r="R8" s="22" t="str">
        <f>vlookup(O5,WeaponLookup!$A:$H,2,false)</f>
        <v>-</v>
      </c>
      <c r="S8" s="1"/>
    </row>
    <row r="9" ht="17.25" customHeight="1">
      <c r="A9" s="1"/>
      <c r="B9" s="5" t="s">
        <v>65</v>
      </c>
      <c r="C9" s="11" t="s">
        <v>17</v>
      </c>
      <c r="F9" s="25"/>
      <c r="G9" s="1"/>
      <c r="H9" s="5" t="s">
        <v>65</v>
      </c>
      <c r="I9" s="11" t="s">
        <v>17</v>
      </c>
      <c r="L9" s="25"/>
      <c r="M9" s="1"/>
      <c r="N9" s="5" t="s">
        <v>65</v>
      </c>
      <c r="O9" s="11" t="s">
        <v>17</v>
      </c>
      <c r="R9" s="25"/>
      <c r="S9" s="1"/>
    </row>
    <row r="10" ht="17.25" customHeight="1">
      <c r="A10" s="1"/>
      <c r="B10" s="18" t="str">
        <f>vlookup(C5,WeaponLookup!$A:$H,7,false)</f>
        <v>-</v>
      </c>
      <c r="G10" s="1"/>
      <c r="H10" s="18" t="str">
        <f>vlookup(I5,WeaponLookup!$A:$H,7,false)</f>
        <v>-</v>
      </c>
      <c r="M10" s="1"/>
      <c r="N10" s="18" t="str">
        <f>vlookup(O5,WeaponLookup!$A:$H,7,false)</f>
        <v>-</v>
      </c>
      <c r="S10" s="1"/>
    </row>
    <row r="11" ht="17.25" customHeight="1">
      <c r="A11" s="1"/>
      <c r="G11" s="1"/>
      <c r="M11" s="1"/>
      <c r="S11" s="1"/>
    </row>
    <row r="12" ht="17.25" customHeight="1">
      <c r="A12" s="1"/>
      <c r="G12" s="1"/>
      <c r="M12" s="1"/>
      <c r="S12" s="1"/>
    </row>
    <row r="13" ht="17.25" customHeight="1">
      <c r="A13" s="1"/>
      <c r="G13" s="1"/>
      <c r="M13" s="1"/>
      <c r="S13" s="1"/>
    </row>
    <row r="14" ht="17.25" customHeight="1">
      <c r="A14" s="1"/>
      <c r="B14" s="1"/>
      <c r="C14" s="1"/>
      <c r="D14" s="1"/>
      <c r="E14" s="1"/>
      <c r="F14" s="1"/>
      <c r="G14" s="1"/>
      <c r="H14" s="1"/>
      <c r="I14" s="1"/>
      <c r="J14" s="1"/>
      <c r="K14" s="1"/>
      <c r="L14" s="1"/>
      <c r="M14" s="1"/>
      <c r="N14" s="1"/>
      <c r="O14" s="1"/>
      <c r="P14" s="1"/>
      <c r="Q14" s="1"/>
      <c r="R14" s="1"/>
      <c r="S14" s="1"/>
    </row>
    <row r="15" ht="17.25" customHeight="1">
      <c r="A15" s="1"/>
      <c r="B15" s="5" t="s">
        <v>2</v>
      </c>
      <c r="C15" s="10" t="s">
        <v>26</v>
      </c>
      <c r="E15" s="5" t="s">
        <v>28</v>
      </c>
      <c r="F15" s="8">
        <f>vlookup(C15,WeaponLookup!$A:$I,9,false)</f>
        <v>0</v>
      </c>
      <c r="G15" s="1"/>
      <c r="H15" s="5" t="s">
        <v>2</v>
      </c>
      <c r="I15" s="10" t="s">
        <v>26</v>
      </c>
      <c r="K15" s="5" t="s">
        <v>28</v>
      </c>
      <c r="L15" s="8">
        <f>vlookup(I15,WeaponLookup!$A:$I,9,false)</f>
        <v>0</v>
      </c>
      <c r="M15" s="1"/>
      <c r="N15" s="5" t="s">
        <v>2</v>
      </c>
      <c r="O15" s="10" t="s">
        <v>26</v>
      </c>
      <c r="Q15" s="5" t="s">
        <v>28</v>
      </c>
      <c r="R15" s="8">
        <f>vlookup(O15,WeaponLookup!$A:$I,9,false)</f>
        <v>0</v>
      </c>
      <c r="S15" s="1"/>
    </row>
    <row r="16" ht="17.25" customHeight="1">
      <c r="A16" s="1"/>
      <c r="B16" s="5" t="s">
        <v>39</v>
      </c>
      <c r="C16" s="8" t="str">
        <f>vlookup(C15,WeaponLookup!$A:$H,3,false)</f>
        <v>-</v>
      </c>
      <c r="E16" s="5" t="s">
        <v>40</v>
      </c>
      <c r="F16" s="8" t="str">
        <f>vlookup(C15,WeaponLookup!$A:$H,8,false)</f>
        <v>-</v>
      </c>
      <c r="G16" s="1"/>
      <c r="H16" s="5" t="s">
        <v>39</v>
      </c>
      <c r="I16" s="8" t="str">
        <f>vlookup(I15,WeaponLookup!$A:$H,3,false)</f>
        <v>-</v>
      </c>
      <c r="K16" s="5" t="s">
        <v>40</v>
      </c>
      <c r="L16" s="8" t="str">
        <f>vlookup(I15,WeaponLookup!$A:$H,8,false)</f>
        <v>-</v>
      </c>
      <c r="M16" s="1"/>
      <c r="N16" s="5" t="s">
        <v>39</v>
      </c>
      <c r="O16" s="8" t="str">
        <f>vlookup(O15,WeaponLookup!$A:$H,3,false)</f>
        <v>-</v>
      </c>
      <c r="Q16" s="5" t="s">
        <v>40</v>
      </c>
      <c r="R16" s="8" t="str">
        <f>vlookup(O15,WeaponLookup!$A:$H,8,false)</f>
        <v>-</v>
      </c>
      <c r="S16" s="1"/>
    </row>
    <row r="17" ht="17.25" customHeight="1">
      <c r="A17" s="1"/>
      <c r="B17" s="5" t="s">
        <v>41</v>
      </c>
      <c r="C17" s="8" t="str">
        <f>vlookup(C15,WeaponLookup!$A:$H,4,false)</f>
        <v>-</v>
      </c>
      <c r="E17" s="5" t="s">
        <v>42</v>
      </c>
      <c r="F17" s="8" t="str">
        <f>vlookup(C15,WeaponLookup!$A:$H,5,false)</f>
        <v>-</v>
      </c>
      <c r="G17" s="1"/>
      <c r="H17" s="5" t="s">
        <v>41</v>
      </c>
      <c r="I17" s="8" t="str">
        <f>vlookup(I15,WeaponLookup!$A:$H,4,false)</f>
        <v>-</v>
      </c>
      <c r="K17" s="5" t="s">
        <v>42</v>
      </c>
      <c r="L17" s="8" t="str">
        <f>vlookup(I15,WeaponLookup!$A:$H,5,false)</f>
        <v>-</v>
      </c>
      <c r="M17" s="1"/>
      <c r="N17" s="5" t="s">
        <v>41</v>
      </c>
      <c r="O17" s="8" t="str">
        <f>vlookup(O15,WeaponLookup!$A:$H,4,false)</f>
        <v>-</v>
      </c>
      <c r="Q17" s="5" t="s">
        <v>42</v>
      </c>
      <c r="R17" s="8" t="str">
        <f>vlookup(O15,WeaponLookup!$A:$H,5,false)</f>
        <v>-</v>
      </c>
      <c r="S17" s="1"/>
    </row>
    <row r="18" ht="17.25" customHeight="1">
      <c r="A18" s="1"/>
      <c r="B18" s="5" t="s">
        <v>48</v>
      </c>
      <c r="C18" s="8" t="str">
        <f>vlookup(C15,WeaponLookup!$A:$H,6,false)</f>
        <v>-</v>
      </c>
      <c r="E18" s="5" t="s">
        <v>56</v>
      </c>
      <c r="F18" s="22" t="str">
        <f>vlookup(C15,WeaponLookup!$A:$H,2,false)</f>
        <v>-</v>
      </c>
      <c r="G18" s="1"/>
      <c r="H18" s="5" t="s">
        <v>48</v>
      </c>
      <c r="I18" s="8" t="str">
        <f>vlookup(I15,WeaponLookup!$A:$H,6,false)</f>
        <v>-</v>
      </c>
      <c r="K18" s="5" t="s">
        <v>56</v>
      </c>
      <c r="L18" s="22" t="str">
        <f>vlookup(I15,WeaponLookup!$A:$H,2,false)</f>
        <v>-</v>
      </c>
      <c r="M18" s="1"/>
      <c r="N18" s="5" t="s">
        <v>48</v>
      </c>
      <c r="O18" s="8" t="str">
        <f>vlookup(O15,WeaponLookup!$A:$H,6,false)</f>
        <v>-</v>
      </c>
      <c r="Q18" s="5" t="s">
        <v>56</v>
      </c>
      <c r="R18" s="22" t="str">
        <f>vlookup(O15,WeaponLookup!$A:$H,2,false)</f>
        <v>-</v>
      </c>
      <c r="S18" s="1"/>
    </row>
    <row r="19" ht="17.25" customHeight="1">
      <c r="A19" s="1"/>
      <c r="B19" s="5" t="s">
        <v>65</v>
      </c>
      <c r="C19" s="11" t="s">
        <v>17</v>
      </c>
      <c r="F19" s="25"/>
      <c r="G19" s="1"/>
      <c r="H19" s="5" t="s">
        <v>65</v>
      </c>
      <c r="I19" s="11" t="s">
        <v>17</v>
      </c>
      <c r="L19" s="25"/>
      <c r="M19" s="1"/>
      <c r="N19" s="5" t="s">
        <v>65</v>
      </c>
      <c r="O19" s="11" t="s">
        <v>17</v>
      </c>
      <c r="R19" s="25"/>
      <c r="S19" s="1"/>
    </row>
    <row r="20" ht="17.25" customHeight="1">
      <c r="A20" s="1"/>
      <c r="B20" s="18" t="str">
        <f>vlookup(C15,WeaponLookup!$A:$H,7,false)</f>
        <v>-</v>
      </c>
      <c r="G20" s="1"/>
      <c r="H20" s="18" t="str">
        <f>vlookup(I15,WeaponLookup!$A:$H,7,false)</f>
        <v>-</v>
      </c>
      <c r="M20" s="1"/>
      <c r="N20" s="18" t="str">
        <f>vlookup(O15,WeaponLookup!$A:$H,7,false)</f>
        <v>-</v>
      </c>
      <c r="S20" s="1"/>
    </row>
    <row r="21" ht="17.25" customHeight="1">
      <c r="A21" s="1"/>
      <c r="G21" s="1"/>
      <c r="M21" s="1"/>
      <c r="S21" s="1"/>
    </row>
    <row r="22" ht="17.25" customHeight="1">
      <c r="A22" s="1"/>
      <c r="G22" s="1"/>
      <c r="M22" s="1"/>
      <c r="S22" s="1"/>
    </row>
    <row r="23" ht="17.25" customHeight="1">
      <c r="A23" s="1"/>
      <c r="G23" s="1"/>
      <c r="M23" s="1"/>
      <c r="S23" s="1"/>
    </row>
    <row r="24" ht="17.25" customHeight="1">
      <c r="A24" s="1"/>
      <c r="B24" s="1"/>
      <c r="C24" s="1"/>
      <c r="D24" s="1"/>
      <c r="E24" s="1"/>
      <c r="F24" s="1"/>
      <c r="G24" s="1"/>
      <c r="H24" s="1"/>
      <c r="I24" s="1"/>
      <c r="J24" s="1"/>
      <c r="K24" s="1"/>
      <c r="L24" s="1"/>
      <c r="M24" s="1"/>
      <c r="N24" s="1"/>
      <c r="O24" s="1"/>
      <c r="P24" s="1"/>
      <c r="Q24" s="1"/>
      <c r="R24" s="1"/>
      <c r="S24" s="1"/>
    </row>
    <row r="25" ht="17.25" customHeight="1">
      <c r="A25" s="1"/>
      <c r="B25" s="5" t="s">
        <v>2</v>
      </c>
      <c r="C25" s="10" t="s">
        <v>26</v>
      </c>
      <c r="E25" s="5" t="s">
        <v>28</v>
      </c>
      <c r="F25" s="8">
        <f>vlookup(C25,WeaponLookup!$A:$I,9,false)</f>
        <v>0</v>
      </c>
      <c r="G25" s="1"/>
      <c r="H25" s="5" t="s">
        <v>112</v>
      </c>
      <c r="I25" s="10" t="s">
        <v>26</v>
      </c>
      <c r="K25" s="5" t="s">
        <v>28</v>
      </c>
      <c r="L25" s="30" t="s">
        <v>17</v>
      </c>
      <c r="M25" s="1"/>
      <c r="N25" s="5" t="s">
        <v>112</v>
      </c>
      <c r="O25" s="10" t="s">
        <v>26</v>
      </c>
      <c r="Q25" s="5" t="s">
        <v>28</v>
      </c>
      <c r="R25" s="30" t="s">
        <v>17</v>
      </c>
      <c r="S25" s="1"/>
    </row>
    <row r="26" ht="17.25" customHeight="1">
      <c r="A26" s="1"/>
      <c r="B26" s="5" t="s">
        <v>39</v>
      </c>
      <c r="C26" s="8" t="str">
        <f>vlookup(C25,WeaponLookup!$A:$H,3,false)</f>
        <v>-</v>
      </c>
      <c r="E26" s="5" t="s">
        <v>40</v>
      </c>
      <c r="F26" s="8" t="str">
        <f>vlookup(C25,WeaponLookup!$A:$H,8,false)</f>
        <v>-</v>
      </c>
      <c r="G26" s="1"/>
      <c r="H26" s="32" t="s">
        <v>39</v>
      </c>
      <c r="I26" s="11" t="s">
        <v>17</v>
      </c>
      <c r="K26" s="5" t="s">
        <v>40</v>
      </c>
      <c r="L26" s="30" t="s">
        <v>17</v>
      </c>
      <c r="M26" s="1"/>
      <c r="N26" s="32" t="s">
        <v>39</v>
      </c>
      <c r="O26" s="11" t="s">
        <v>17</v>
      </c>
      <c r="Q26" s="5" t="s">
        <v>40</v>
      </c>
      <c r="R26" s="30" t="s">
        <v>17</v>
      </c>
      <c r="S26" s="1"/>
    </row>
    <row r="27" ht="17.25" customHeight="1">
      <c r="A27" s="1"/>
      <c r="B27" s="5" t="s">
        <v>41</v>
      </c>
      <c r="C27" s="8" t="str">
        <f>vlookup(C25,WeaponLookup!$A:$H,4,false)</f>
        <v>-</v>
      </c>
      <c r="E27" s="5" t="s">
        <v>42</v>
      </c>
      <c r="F27" s="8" t="str">
        <f>vlookup(C25,WeaponLookup!$A:$H,5,false)</f>
        <v>-</v>
      </c>
      <c r="G27" s="1"/>
      <c r="H27" s="32" t="s">
        <v>41</v>
      </c>
      <c r="I27" s="11" t="s">
        <v>17</v>
      </c>
      <c r="K27" s="5" t="s">
        <v>42</v>
      </c>
      <c r="L27" s="30" t="s">
        <v>17</v>
      </c>
      <c r="M27" s="1"/>
      <c r="N27" s="32" t="s">
        <v>41</v>
      </c>
      <c r="O27" s="11" t="s">
        <v>17</v>
      </c>
      <c r="Q27" s="5" t="s">
        <v>42</v>
      </c>
      <c r="R27" s="30" t="s">
        <v>17</v>
      </c>
      <c r="S27" s="1"/>
    </row>
    <row r="28" ht="17.25" customHeight="1">
      <c r="A28" s="1"/>
      <c r="B28" s="5" t="s">
        <v>48</v>
      </c>
      <c r="C28" s="8" t="str">
        <f>vlookup(C25,WeaponLookup!$A:$H,6,false)</f>
        <v>-</v>
      </c>
      <c r="E28" s="5" t="s">
        <v>56</v>
      </c>
      <c r="F28" s="22" t="str">
        <f>vlookup(C25,WeaponLookup!$A:$H,2,false)</f>
        <v>-</v>
      </c>
      <c r="G28" s="1"/>
      <c r="H28" s="32" t="s">
        <v>48</v>
      </c>
      <c r="I28" s="11" t="s">
        <v>17</v>
      </c>
      <c r="K28" s="5" t="s">
        <v>56</v>
      </c>
      <c r="L28" s="30" t="s">
        <v>17</v>
      </c>
      <c r="M28" s="1"/>
      <c r="N28" s="32" t="s">
        <v>48</v>
      </c>
      <c r="O28" s="11" t="s">
        <v>17</v>
      </c>
      <c r="Q28" s="5" t="s">
        <v>56</v>
      </c>
      <c r="R28" s="30" t="s">
        <v>17</v>
      </c>
      <c r="S28" s="1"/>
    </row>
    <row r="29" ht="17.25" customHeight="1">
      <c r="A29" s="1"/>
      <c r="B29" s="5" t="s">
        <v>65</v>
      </c>
      <c r="C29" s="11" t="s">
        <v>17</v>
      </c>
      <c r="F29" s="25"/>
      <c r="G29" s="1"/>
      <c r="H29" s="5" t="s">
        <v>65</v>
      </c>
      <c r="I29" s="11" t="s">
        <v>17</v>
      </c>
      <c r="M29" s="1"/>
      <c r="N29" s="5" t="s">
        <v>65</v>
      </c>
      <c r="O29" s="11" t="s">
        <v>17</v>
      </c>
      <c r="S29" s="1"/>
    </row>
    <row r="30" ht="17.25" customHeight="1">
      <c r="A30" s="1"/>
      <c r="B30" s="18" t="str">
        <f>vlookup(C25,WeaponLookup!$A:$H,7,false)</f>
        <v>-</v>
      </c>
      <c r="G30" s="1"/>
      <c r="H30" s="36" t="s">
        <v>17</v>
      </c>
      <c r="L30" s="25"/>
      <c r="M30" s="1"/>
      <c r="N30" s="36" t="s">
        <v>17</v>
      </c>
      <c r="R30" s="25"/>
      <c r="S30" s="1"/>
    </row>
    <row r="31" ht="17.25" customHeight="1">
      <c r="A31" s="1"/>
      <c r="G31" s="1"/>
      <c r="L31" s="25"/>
      <c r="M31" s="1"/>
      <c r="R31" s="25"/>
      <c r="S31" s="1"/>
    </row>
    <row r="32" ht="17.25" customHeight="1">
      <c r="A32" s="1"/>
      <c r="G32" s="1"/>
      <c r="L32" s="25"/>
      <c r="M32" s="1"/>
      <c r="R32" s="25"/>
      <c r="S32" s="1"/>
    </row>
    <row r="33" ht="17.25" customHeight="1">
      <c r="A33" s="1"/>
      <c r="G33" s="1"/>
      <c r="L33" s="25"/>
      <c r="M33" s="1"/>
      <c r="R33" s="25"/>
      <c r="S33" s="1"/>
    </row>
    <row r="34" ht="17.25" customHeight="1">
      <c r="A34" s="1"/>
      <c r="B34" s="1"/>
      <c r="C34" s="1"/>
      <c r="D34" s="1"/>
      <c r="E34" s="1"/>
      <c r="F34" s="1"/>
      <c r="G34" s="1"/>
      <c r="H34" s="1"/>
      <c r="I34" s="1"/>
      <c r="J34" s="1"/>
      <c r="K34" s="1"/>
      <c r="L34" s="1"/>
      <c r="M34" s="1"/>
      <c r="N34" s="1"/>
      <c r="O34" s="1"/>
      <c r="P34" s="1"/>
      <c r="Q34" s="1"/>
      <c r="R34" s="1"/>
      <c r="S34" s="1"/>
    </row>
  </sheetData>
  <mergeCells count="54">
    <mergeCell ref="I7:J7"/>
    <mergeCell ref="I8:J8"/>
    <mergeCell ref="C8:D8"/>
    <mergeCell ref="C9:F9"/>
    <mergeCell ref="C5:D5"/>
    <mergeCell ref="C6:D6"/>
    <mergeCell ref="O7:P7"/>
    <mergeCell ref="O5:P5"/>
    <mergeCell ref="O6:P6"/>
    <mergeCell ref="I5:J5"/>
    <mergeCell ref="I6:J6"/>
    <mergeCell ref="I9:L9"/>
    <mergeCell ref="C7:D7"/>
    <mergeCell ref="I18:J18"/>
    <mergeCell ref="I17:J17"/>
    <mergeCell ref="I15:J15"/>
    <mergeCell ref="I16:J16"/>
    <mergeCell ref="H10:L13"/>
    <mergeCell ref="O27:P27"/>
    <mergeCell ref="O29:R29"/>
    <mergeCell ref="O28:P28"/>
    <mergeCell ref="N30:R33"/>
    <mergeCell ref="O25:P25"/>
    <mergeCell ref="O26:P26"/>
    <mergeCell ref="O15:P15"/>
    <mergeCell ref="O16:P16"/>
    <mergeCell ref="O9:R9"/>
    <mergeCell ref="N10:R13"/>
    <mergeCell ref="O8:P8"/>
    <mergeCell ref="C18:D18"/>
    <mergeCell ref="C17:D17"/>
    <mergeCell ref="C15:D15"/>
    <mergeCell ref="C16:D16"/>
    <mergeCell ref="B10:F13"/>
    <mergeCell ref="B20:F23"/>
    <mergeCell ref="C19:F19"/>
    <mergeCell ref="I25:J25"/>
    <mergeCell ref="I19:L19"/>
    <mergeCell ref="H20:L23"/>
    <mergeCell ref="O19:R19"/>
    <mergeCell ref="N20:R23"/>
    <mergeCell ref="O18:P18"/>
    <mergeCell ref="O17:P17"/>
    <mergeCell ref="C26:D26"/>
    <mergeCell ref="C28:D28"/>
    <mergeCell ref="C27:D27"/>
    <mergeCell ref="C25:D25"/>
    <mergeCell ref="I26:J26"/>
    <mergeCell ref="I27:J27"/>
    <mergeCell ref="H30:L33"/>
    <mergeCell ref="I29:L29"/>
    <mergeCell ref="I28:J28"/>
    <mergeCell ref="C29:F29"/>
    <mergeCell ref="B30:F33"/>
  </mergeCells>
  <dataValidations>
    <dataValidation type="list" allowBlank="1" sqref="C5 I5 O5 C15 I15 O15 C25">
      <formula1>WeaponLookup!$A$2:$A$122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7.25" customHeight="1">
      <c r="A1" s="1"/>
      <c r="B1" s="1"/>
      <c r="C1" s="1"/>
      <c r="D1" s="1"/>
      <c r="E1" s="1"/>
      <c r="F1" s="1"/>
      <c r="G1" s="1"/>
      <c r="H1" s="1"/>
      <c r="I1" s="1"/>
      <c r="J1" s="1"/>
      <c r="K1" s="1"/>
      <c r="L1" s="1"/>
      <c r="M1" s="1"/>
      <c r="N1" s="1"/>
      <c r="O1" s="1"/>
      <c r="P1" s="1"/>
      <c r="Q1" s="1"/>
      <c r="R1" s="1"/>
    </row>
    <row r="2" ht="17.25" customHeight="1">
      <c r="A2" s="1"/>
      <c r="B2" s="5" t="s">
        <v>2</v>
      </c>
      <c r="C2" s="8" t="str">
        <f>Mech!K4</f>
        <v/>
      </c>
      <c r="F2" s="5" t="s">
        <v>8</v>
      </c>
      <c r="G2" s="8" t="str">
        <f>Mech!F4</f>
        <v/>
      </c>
      <c r="H2" s="5" t="s">
        <v>10</v>
      </c>
      <c r="I2" s="8">
        <f>Mech!I4</f>
        <v>0</v>
      </c>
      <c r="J2" s="1"/>
      <c r="K2" s="1"/>
      <c r="L2" s="5" t="s">
        <v>13</v>
      </c>
      <c r="M2" s="10" t="s">
        <v>18</v>
      </c>
      <c r="P2" s="5" t="s">
        <v>19</v>
      </c>
      <c r="Q2" s="12">
        <v>0.0</v>
      </c>
      <c r="R2" s="1"/>
    </row>
    <row r="3" ht="17.25" customHeight="1">
      <c r="A3" s="1"/>
      <c r="B3" s="5" t="s">
        <v>24</v>
      </c>
      <c r="C3" s="8" t="str">
        <f>Mech!K5</f>
        <v/>
      </c>
      <c r="F3" s="5" t="s">
        <v>29</v>
      </c>
      <c r="G3" s="9"/>
      <c r="J3" s="1"/>
      <c r="K3" s="1"/>
      <c r="L3" s="18" t="str">
        <f>if(Q2&lt;1, "-", TEXTJOIN("
", TRUE, if(Q2&gt;=1,VLOOKUP(M2,TalentLookup!A:D,2,False),""), if(Q2&gt;=2,VLOOKUP(M2,TalentLookup!A:D,3,False),""), if(Q2&gt;=3,VLOOKUP(M2,TalentLookup!A:D,4,False),"")))
</f>
        <v>-</v>
      </c>
      <c r="R3" s="1"/>
    </row>
    <row r="4" ht="17.25" customHeight="1">
      <c r="A4" s="1"/>
      <c r="B4" s="1"/>
      <c r="C4" s="1"/>
      <c r="D4" s="1"/>
      <c r="E4" s="1"/>
      <c r="F4" s="1"/>
      <c r="G4" s="1"/>
      <c r="H4" s="1"/>
      <c r="I4" s="1"/>
      <c r="J4" s="1"/>
      <c r="K4" s="1"/>
      <c r="R4" s="1"/>
    </row>
    <row r="5" ht="17.25" customHeight="1">
      <c r="A5" s="1"/>
      <c r="B5" s="5" t="s">
        <v>43</v>
      </c>
      <c r="C5" s="8">
        <f>MIN(4, floor(I2/3))</f>
        <v>0</v>
      </c>
      <c r="D5" s="1"/>
      <c r="E5" s="1"/>
      <c r="F5" s="1"/>
      <c r="G5" s="1"/>
      <c r="H5" s="1"/>
      <c r="I5" s="1"/>
      <c r="J5" s="1"/>
      <c r="K5" s="1"/>
      <c r="R5" s="1"/>
    </row>
    <row r="6" ht="17.25" customHeight="1">
      <c r="A6" s="1"/>
      <c r="B6" s="5" t="s">
        <v>44</v>
      </c>
      <c r="C6" s="20">
        <f>5+(I2)+(C7)</f>
        <v>5</v>
      </c>
      <c r="D6" s="1"/>
      <c r="E6" s="1"/>
      <c r="F6" s="5" t="s">
        <v>45</v>
      </c>
      <c r="G6" s="20">
        <f>3+I2</f>
        <v>3</v>
      </c>
      <c r="H6" s="5" t="s">
        <v>47</v>
      </c>
      <c r="I6" s="20">
        <f>G6 - Q2 - Q17 - Q32 - Q47 - Q62 - Q77 - Q92</f>
        <v>3</v>
      </c>
      <c r="J6" s="1"/>
      <c r="K6" s="1"/>
      <c r="R6" s="1"/>
    </row>
    <row r="7" ht="17.25" customHeight="1">
      <c r="A7" s="1"/>
      <c r="B7" s="5" t="s">
        <v>50</v>
      </c>
      <c r="C7" s="10">
        <v>0.0</v>
      </c>
      <c r="D7" s="3"/>
      <c r="E7" s="1"/>
      <c r="F7" s="1"/>
      <c r="G7" s="1"/>
      <c r="H7" s="1"/>
      <c r="I7" s="1"/>
      <c r="J7" s="1"/>
      <c r="K7" s="1"/>
      <c r="R7" s="1"/>
    </row>
    <row r="8" ht="17.25" customHeight="1">
      <c r="A8" s="1"/>
      <c r="B8" s="5" t="s">
        <v>51</v>
      </c>
      <c r="C8" s="9"/>
      <c r="D8" s="3"/>
      <c r="E8" s="1"/>
      <c r="F8" s="5" t="s">
        <v>58</v>
      </c>
      <c r="G8" s="20">
        <f>(I2)</f>
        <v>0</v>
      </c>
      <c r="H8" s="5" t="s">
        <v>59</v>
      </c>
      <c r="I8" s="8">
        <f>G8-((G13)+(G23)+(G33)+(J43)+(J52)+(J61)+(J68)+(J76)+(J84)+(J92)+(J100))</f>
        <v>0</v>
      </c>
      <c r="J8" s="1"/>
      <c r="K8" s="1"/>
      <c r="R8" s="1"/>
    </row>
    <row r="9" ht="17.25" customHeight="1">
      <c r="A9" s="1"/>
      <c r="B9" s="1"/>
      <c r="C9" s="1"/>
      <c r="D9" s="1"/>
      <c r="E9" s="1"/>
      <c r="F9" s="1"/>
      <c r="G9" s="1"/>
      <c r="H9" s="1"/>
      <c r="I9" s="1"/>
      <c r="J9" s="1"/>
      <c r="K9" s="1"/>
      <c r="R9" s="1"/>
    </row>
    <row r="10" ht="17.25" customHeight="1">
      <c r="A10" s="1"/>
      <c r="B10" s="5" t="s">
        <v>60</v>
      </c>
      <c r="C10" s="20">
        <f>3+I2</f>
        <v>3</v>
      </c>
      <c r="D10" s="1"/>
      <c r="E10" s="1"/>
      <c r="F10" s="5" t="s">
        <v>2</v>
      </c>
      <c r="G10" s="10" t="s">
        <v>61</v>
      </c>
      <c r="J10" s="1"/>
      <c r="K10" s="1"/>
      <c r="R10" s="1"/>
    </row>
    <row r="11" ht="17.25" customHeight="1">
      <c r="A11" s="1"/>
      <c r="B11" s="5" t="s">
        <v>62</v>
      </c>
      <c r="C11" s="20">
        <f>C10-SUM(D14:D25)</f>
        <v>3</v>
      </c>
      <c r="D11" s="1"/>
      <c r="E11" s="1"/>
      <c r="F11" s="5" t="s">
        <v>64</v>
      </c>
      <c r="G11" s="8" t="str">
        <f>VLOOKUP(G10,PilotArmorLookup!$A:$H,4,false)</f>
        <v>-</v>
      </c>
      <c r="H11" s="5" t="s">
        <v>67</v>
      </c>
      <c r="I11" s="8" t="str">
        <f>VLOOKUP(G10,PilotArmorLookup!$A:$H,6,false)</f>
        <v>-</v>
      </c>
      <c r="J11" s="1"/>
      <c r="K11" s="1"/>
      <c r="R11" s="1"/>
    </row>
    <row r="12" ht="17.25" customHeight="1">
      <c r="A12" s="1"/>
      <c r="B12" s="1"/>
      <c r="C12" s="1"/>
      <c r="D12" s="1"/>
      <c r="E12" s="1"/>
      <c r="F12" s="5" t="s">
        <v>68</v>
      </c>
      <c r="G12" s="8" t="str">
        <f>VLOOKUP(G10,PilotArmorLookup!$A:$H,5,false)</f>
        <v>-</v>
      </c>
      <c r="H12" s="5" t="s">
        <v>69</v>
      </c>
      <c r="I12" s="8" t="str">
        <f>VLOOKUP(G10,PilotArmorLookup!$A:$H,3,false)</f>
        <v>-</v>
      </c>
      <c r="J12" s="1"/>
      <c r="K12" s="1"/>
      <c r="R12" s="1"/>
    </row>
    <row r="13" ht="17.25" customHeight="1">
      <c r="A13" s="1"/>
      <c r="B13" s="1"/>
      <c r="C13" s="5" t="s">
        <v>70</v>
      </c>
      <c r="D13" s="5" t="s">
        <v>71</v>
      </c>
      <c r="E13" s="1"/>
      <c r="F13" s="5" t="s">
        <v>73</v>
      </c>
      <c r="G13" s="8">
        <f>VLOOKUP(G10,PilotArmorLookup!$A:$H,8,false)</f>
        <v>0</v>
      </c>
      <c r="H13" s="5" t="s">
        <v>40</v>
      </c>
      <c r="I13" s="8" t="str">
        <f>VLOOKUP(G10,PilotArmorLookup!$A:$H,7,false)</f>
        <v>-</v>
      </c>
      <c r="J13" s="1"/>
      <c r="K13" s="1"/>
      <c r="R13" s="1"/>
    </row>
    <row r="14" ht="17.25" customHeight="1">
      <c r="A14" s="1"/>
      <c r="B14" s="5" t="s">
        <v>76</v>
      </c>
      <c r="C14" s="10">
        <v>0.0</v>
      </c>
      <c r="D14" s="20">
        <f t="shared" ref="D14:D25" si="1">C14</f>
        <v>0</v>
      </c>
      <c r="E14" s="1"/>
      <c r="F14" s="5" t="s">
        <v>77</v>
      </c>
      <c r="G14" s="11" t="s">
        <v>17</v>
      </c>
      <c r="J14" s="1"/>
      <c r="K14" s="1"/>
      <c r="R14" s="1"/>
    </row>
    <row r="15" ht="17.25" customHeight="1">
      <c r="A15" s="1"/>
      <c r="B15" s="5" t="s">
        <v>78</v>
      </c>
      <c r="C15" s="10">
        <v>0.0</v>
      </c>
      <c r="D15" s="20">
        <f t="shared" si="1"/>
        <v>0</v>
      </c>
      <c r="E15" s="1"/>
      <c r="F15" s="18" t="str">
        <f>VLOOKUP(G10,PilotArmorLookup!$A:$H,2,false)</f>
        <v>-</v>
      </c>
      <c r="J15" s="1"/>
      <c r="K15" s="1"/>
      <c r="R15" s="1"/>
    </row>
    <row r="16" ht="17.25" customHeight="1">
      <c r="A16" s="1"/>
      <c r="B16" s="5" t="s">
        <v>82</v>
      </c>
      <c r="C16" s="10">
        <v>0.0</v>
      </c>
      <c r="D16" s="20">
        <f t="shared" si="1"/>
        <v>0</v>
      </c>
      <c r="E16" s="1"/>
      <c r="J16" s="1"/>
      <c r="K16" s="1"/>
      <c r="L16" s="1"/>
      <c r="M16" s="1"/>
      <c r="N16" s="1"/>
      <c r="O16" s="1"/>
      <c r="P16" s="1"/>
      <c r="Q16" s="1"/>
      <c r="R16" s="1"/>
    </row>
    <row r="17" ht="17.25" customHeight="1">
      <c r="A17" s="1"/>
      <c r="B17" s="5" t="s">
        <v>85</v>
      </c>
      <c r="C17" s="10">
        <v>0.0</v>
      </c>
      <c r="D17" s="20">
        <f t="shared" si="1"/>
        <v>0</v>
      </c>
      <c r="E17" s="1"/>
      <c r="J17" s="1"/>
      <c r="K17" s="1"/>
      <c r="L17" s="5" t="s">
        <v>13</v>
      </c>
      <c r="M17" s="10" t="s">
        <v>18</v>
      </c>
      <c r="P17" s="5" t="s">
        <v>19</v>
      </c>
      <c r="Q17" s="12">
        <v>0.0</v>
      </c>
      <c r="R17" s="1"/>
    </row>
    <row r="18" ht="17.25" customHeight="1">
      <c r="A18" s="1"/>
      <c r="B18" s="5" t="s">
        <v>86</v>
      </c>
      <c r="C18" s="10">
        <v>0.0</v>
      </c>
      <c r="D18" s="20">
        <f t="shared" si="1"/>
        <v>0</v>
      </c>
      <c r="E18" s="1"/>
      <c r="J18" s="1"/>
      <c r="K18" s="1"/>
      <c r="L18" s="18" t="str">
        <f>if(Q17&lt;1, "-", TEXTJOIN("
", TRUE, if(Q17&gt;=1,VLOOKUP(M17,TalentLookup!A:D,2,False),""), if(Q17&gt;=2,VLOOKUP(M17,TalentLookup!A:D,3,False),""), if(Q17&gt;=3,VLOOKUP(M17,TalentLookup!A:D,4,False),"")))
</f>
        <v>-</v>
      </c>
      <c r="R18" s="1"/>
    </row>
    <row r="19" ht="17.25" customHeight="1">
      <c r="A19" s="1"/>
      <c r="B19" s="5" t="s">
        <v>91</v>
      </c>
      <c r="C19" s="10">
        <v>0.0</v>
      </c>
      <c r="D19" s="20">
        <f t="shared" si="1"/>
        <v>0</v>
      </c>
      <c r="E19" s="1"/>
      <c r="F19" s="1"/>
      <c r="G19" s="1"/>
      <c r="H19" s="1"/>
      <c r="I19" s="1"/>
      <c r="J19" s="1"/>
      <c r="K19" s="1"/>
      <c r="R19" s="1"/>
    </row>
    <row r="20" ht="17.25" customHeight="1">
      <c r="A20" s="1"/>
      <c r="B20" s="5" t="s">
        <v>92</v>
      </c>
      <c r="C20" s="10">
        <v>0.0</v>
      </c>
      <c r="D20" s="20">
        <f t="shared" si="1"/>
        <v>0</v>
      </c>
      <c r="E20" s="1"/>
      <c r="F20" s="5" t="s">
        <v>2</v>
      </c>
      <c r="G20" s="10" t="s">
        <v>61</v>
      </c>
      <c r="J20" s="1"/>
      <c r="K20" s="1"/>
      <c r="R20" s="1"/>
    </row>
    <row r="21" ht="17.25" customHeight="1">
      <c r="A21" s="1"/>
      <c r="B21" s="5" t="s">
        <v>93</v>
      </c>
      <c r="C21" s="10">
        <v>0.0</v>
      </c>
      <c r="D21" s="20">
        <f t="shared" si="1"/>
        <v>0</v>
      </c>
      <c r="E21" s="1"/>
      <c r="F21" s="5" t="s">
        <v>64</v>
      </c>
      <c r="G21" s="8" t="str">
        <f>VLOOKUP(G20,PilotArmorLookup!$A:$H,4,false)</f>
        <v>-</v>
      </c>
      <c r="H21" s="5" t="s">
        <v>67</v>
      </c>
      <c r="I21" s="8" t="str">
        <f>VLOOKUP(G20,PilotArmorLookup!$A:$H,6,false)</f>
        <v>-</v>
      </c>
      <c r="J21" s="1"/>
      <c r="K21" s="1"/>
      <c r="R21" s="1"/>
    </row>
    <row r="22" ht="17.25" customHeight="1">
      <c r="A22" s="1"/>
      <c r="B22" s="5" t="s">
        <v>97</v>
      </c>
      <c r="C22" s="10">
        <v>0.0</v>
      </c>
      <c r="D22" s="20">
        <f t="shared" si="1"/>
        <v>0</v>
      </c>
      <c r="E22" s="1"/>
      <c r="F22" s="5" t="s">
        <v>68</v>
      </c>
      <c r="G22" s="8" t="str">
        <f>VLOOKUP(G20,PilotArmorLookup!$A:$H,5,false)</f>
        <v>-</v>
      </c>
      <c r="H22" s="5" t="s">
        <v>69</v>
      </c>
      <c r="I22" s="8" t="str">
        <f>VLOOKUP(G20,PilotArmorLookup!$A:$H,3,false)</f>
        <v>-</v>
      </c>
      <c r="J22" s="1"/>
      <c r="K22" s="1"/>
      <c r="R22" s="1"/>
    </row>
    <row r="23" ht="17.25" customHeight="1">
      <c r="A23" s="1"/>
      <c r="B23" s="5" t="s">
        <v>100</v>
      </c>
      <c r="C23" s="10">
        <v>0.0</v>
      </c>
      <c r="D23" s="20">
        <f t="shared" si="1"/>
        <v>0</v>
      </c>
      <c r="E23" s="1"/>
      <c r="F23" s="5" t="s">
        <v>73</v>
      </c>
      <c r="G23" s="8">
        <f>VLOOKUP(G20,PilotArmorLookup!$A:$H,8,false)</f>
        <v>0</v>
      </c>
      <c r="H23" s="5" t="s">
        <v>40</v>
      </c>
      <c r="I23" s="8" t="str">
        <f>VLOOKUP(G20,PilotArmorLookup!$A:$H,7,false)</f>
        <v>-</v>
      </c>
      <c r="J23" s="1"/>
      <c r="K23" s="1"/>
      <c r="R23" s="1"/>
    </row>
    <row r="24" ht="17.25" customHeight="1">
      <c r="A24" s="1"/>
      <c r="B24" s="5" t="s">
        <v>104</v>
      </c>
      <c r="C24" s="10">
        <v>0.0</v>
      </c>
      <c r="D24" s="20">
        <f t="shared" si="1"/>
        <v>0</v>
      </c>
      <c r="E24" s="1"/>
      <c r="F24" s="5" t="s">
        <v>77</v>
      </c>
      <c r="G24" s="11" t="s">
        <v>17</v>
      </c>
      <c r="J24" s="1"/>
      <c r="K24" s="1"/>
      <c r="R24" s="1"/>
    </row>
    <row r="25" ht="17.25" customHeight="1">
      <c r="A25" s="1"/>
      <c r="B25" s="5" t="s">
        <v>105</v>
      </c>
      <c r="C25" s="10">
        <v>0.0</v>
      </c>
      <c r="D25" s="20">
        <f t="shared" si="1"/>
        <v>0</v>
      </c>
      <c r="E25" s="1"/>
      <c r="F25" s="18" t="str">
        <f>VLOOKUP(G20,PilotArmorLookup!$A:$H,2,false)</f>
        <v>-</v>
      </c>
      <c r="J25" s="1"/>
      <c r="K25" s="1"/>
      <c r="R25" s="1"/>
    </row>
    <row r="26" ht="17.25" customHeight="1">
      <c r="A26" s="1"/>
      <c r="B26" s="1"/>
      <c r="C26" s="1"/>
      <c r="D26" s="1"/>
      <c r="E26" s="1"/>
      <c r="J26" s="1"/>
      <c r="K26" s="1"/>
      <c r="R26" s="1"/>
    </row>
    <row r="27" ht="17.25" customHeight="1">
      <c r="A27" s="1"/>
      <c r="B27" s="1"/>
      <c r="C27" s="5" t="s">
        <v>106</v>
      </c>
      <c r="D27" s="5" t="s">
        <v>71</v>
      </c>
      <c r="E27" s="1"/>
      <c r="J27" s="1"/>
      <c r="K27" s="1"/>
      <c r="R27" s="1"/>
    </row>
    <row r="28" ht="17.25" customHeight="1">
      <c r="A28" s="1"/>
      <c r="B28" s="5" t="s">
        <v>64</v>
      </c>
      <c r="C28" s="9"/>
      <c r="D28" s="8">
        <f t="shared" ref="D28:D29" si="2">min(G11,G21,G31)+C28</f>
        <v>0</v>
      </c>
      <c r="E28" s="1"/>
      <c r="J28" s="1"/>
      <c r="K28" s="1"/>
      <c r="R28" s="1"/>
    </row>
    <row r="29" ht="17.25" customHeight="1">
      <c r="A29" s="1"/>
      <c r="B29" s="5" t="s">
        <v>68</v>
      </c>
      <c r="C29" s="9"/>
      <c r="D29" s="8">
        <f t="shared" si="2"/>
        <v>0</v>
      </c>
      <c r="E29" s="1"/>
      <c r="F29" s="1"/>
      <c r="G29" s="1"/>
      <c r="H29" s="1"/>
      <c r="I29" s="1"/>
      <c r="J29" s="1"/>
      <c r="K29" s="1"/>
      <c r="R29" s="1"/>
    </row>
    <row r="30" ht="17.25" customHeight="1">
      <c r="A30" s="1"/>
      <c r="B30" s="5" t="s">
        <v>69</v>
      </c>
      <c r="C30" s="9"/>
      <c r="D30" s="8">
        <f>max(I12,I22,I32)+C30</f>
        <v>0</v>
      </c>
      <c r="E30" s="1"/>
      <c r="F30" s="5" t="s">
        <v>2</v>
      </c>
      <c r="G30" s="10" t="s">
        <v>61</v>
      </c>
      <c r="J30" s="1"/>
      <c r="K30" s="1"/>
      <c r="R30" s="1"/>
    </row>
    <row r="31" ht="17.25" customHeight="1">
      <c r="A31" s="1"/>
      <c r="B31" s="5" t="s">
        <v>67</v>
      </c>
      <c r="C31" s="9"/>
      <c r="D31" s="8">
        <f>max(I11,I21,I31)+C31</f>
        <v>0</v>
      </c>
      <c r="E31" s="1"/>
      <c r="F31" s="5" t="s">
        <v>64</v>
      </c>
      <c r="G31" s="8" t="str">
        <f>VLOOKUP(G30,PilotArmorLookup!$A:$H,4,false)</f>
        <v>-</v>
      </c>
      <c r="H31" s="5" t="s">
        <v>67</v>
      </c>
      <c r="I31" s="8" t="str">
        <f>VLOOKUP(G30,PilotArmorLookup!$A:$H,6,false)</f>
        <v>-</v>
      </c>
      <c r="J31" s="1"/>
      <c r="K31" s="1"/>
      <c r="L31" s="1"/>
      <c r="M31" s="1"/>
      <c r="N31" s="1"/>
      <c r="O31" s="1"/>
      <c r="P31" s="1"/>
      <c r="Q31" s="1"/>
      <c r="R31" s="1"/>
    </row>
    <row r="32" ht="17.25" customHeight="1">
      <c r="A32" s="1"/>
      <c r="B32" s="1"/>
      <c r="C32" s="1"/>
      <c r="D32" s="1"/>
      <c r="E32" s="1"/>
      <c r="F32" s="5" t="s">
        <v>68</v>
      </c>
      <c r="G32" s="8" t="str">
        <f>VLOOKUP(G30,PilotArmorLookup!$A:$H,5,false)</f>
        <v>-</v>
      </c>
      <c r="H32" s="5" t="s">
        <v>69</v>
      </c>
      <c r="I32" s="8" t="str">
        <f>VLOOKUP(G30,PilotArmorLookup!$A:$H,3,false)</f>
        <v>-</v>
      </c>
      <c r="J32" s="1"/>
      <c r="K32" s="1"/>
      <c r="L32" s="5" t="s">
        <v>13</v>
      </c>
      <c r="M32" s="10" t="s">
        <v>18</v>
      </c>
      <c r="P32" s="5" t="s">
        <v>19</v>
      </c>
      <c r="Q32" s="12">
        <v>0.0</v>
      </c>
      <c r="R32" s="1"/>
    </row>
    <row r="33" ht="17.25" customHeight="1">
      <c r="A33" s="1"/>
      <c r="B33" s="31" t="s">
        <v>115</v>
      </c>
      <c r="C33" s="31" t="s">
        <v>70</v>
      </c>
      <c r="D33" s="31" t="s">
        <v>71</v>
      </c>
      <c r="E33" s="1"/>
      <c r="F33" s="5" t="s">
        <v>73</v>
      </c>
      <c r="G33" s="8">
        <f>VLOOKUP(G30,PilotArmorLookup!$A:$H,8,false)</f>
        <v>0</v>
      </c>
      <c r="H33" s="5" t="s">
        <v>40</v>
      </c>
      <c r="I33" s="8" t="str">
        <f>VLOOKUP(G30,PilotArmorLookup!$A:$H,7,false)</f>
        <v>-</v>
      </c>
      <c r="J33" s="1"/>
      <c r="K33" s="1"/>
      <c r="L33" s="18" t="str">
        <f>if(Q32&lt;1, "-", TEXTJOIN("
", TRUE, if(Q32&gt;=1,VLOOKUP(M32,TalentLookup!A:D,2,False),""), if(Q32&gt;=2,VLOOKUP(M32,TalentLookup!A:D,3,False),""), if(Q32&gt;=3,VLOOKUP(M32,TalentLookup!A:D,4,False),"")))
</f>
        <v>-</v>
      </c>
      <c r="R33" s="1"/>
    </row>
    <row r="34" ht="17.25" customHeight="1">
      <c r="A34" s="1"/>
      <c r="B34" s="33"/>
      <c r="C34" s="33"/>
      <c r="D34" s="34" t="str">
        <f t="shared" ref="D34:D36" si="3">C34</f>
        <v/>
      </c>
      <c r="E34" s="1"/>
      <c r="F34" s="5" t="s">
        <v>77</v>
      </c>
      <c r="G34" s="11" t="s">
        <v>17</v>
      </c>
      <c r="J34" s="1"/>
      <c r="K34" s="1"/>
      <c r="R34" s="1"/>
    </row>
    <row r="35" ht="17.25" customHeight="1">
      <c r="A35" s="1"/>
      <c r="B35" s="33"/>
      <c r="C35" s="33"/>
      <c r="D35" s="34" t="str">
        <f t="shared" si="3"/>
        <v/>
      </c>
      <c r="E35" s="1"/>
      <c r="F35" s="18" t="str">
        <f>VLOOKUP(G30,PilotArmorLookup!$A:$H,2,false)</f>
        <v>-</v>
      </c>
      <c r="J35" s="1"/>
      <c r="K35" s="1"/>
      <c r="R35" s="1"/>
    </row>
    <row r="36" ht="17.25" customHeight="1">
      <c r="A36" s="1"/>
      <c r="B36" s="33"/>
      <c r="C36" s="33"/>
      <c r="D36" s="34" t="str">
        <f t="shared" si="3"/>
        <v/>
      </c>
      <c r="E36" s="1"/>
      <c r="J36" s="1"/>
      <c r="K36" s="1"/>
      <c r="R36" s="1"/>
    </row>
    <row r="37" ht="17.25" customHeight="1">
      <c r="A37" s="1"/>
      <c r="B37" s="1"/>
      <c r="C37" s="1"/>
      <c r="D37" s="1"/>
      <c r="E37" s="1"/>
      <c r="J37" s="1"/>
      <c r="K37" s="1"/>
      <c r="R37" s="1"/>
    </row>
    <row r="38" ht="17.25" customHeight="1">
      <c r="A38" s="1"/>
      <c r="B38" s="5" t="s">
        <v>119</v>
      </c>
      <c r="C38" s="35" t="str">
        <f>"Max "&amp;I2</f>
        <v>Max 0</v>
      </c>
      <c r="D38" s="8" t="str">
        <f>"Available "&amp;(I2 - SUM(D39:D53))</f>
        <v>Available 0</v>
      </c>
      <c r="E38" s="1"/>
      <c r="J38" s="1"/>
      <c r="K38" s="1"/>
      <c r="R38" s="1"/>
    </row>
    <row r="39" ht="17.25" customHeight="1">
      <c r="A39" s="1"/>
      <c r="B39" s="9"/>
      <c r="D39" s="10">
        <v>0.0</v>
      </c>
      <c r="E39" s="1"/>
      <c r="F39" s="1"/>
      <c r="G39" s="1"/>
      <c r="H39" s="1"/>
      <c r="I39" s="1"/>
      <c r="J39" s="1"/>
      <c r="K39" s="1"/>
      <c r="R39" s="1"/>
    </row>
    <row r="40" ht="17.25" customHeight="1">
      <c r="A40" s="1"/>
      <c r="B40" s="9"/>
      <c r="D40" s="10">
        <v>0.0</v>
      </c>
      <c r="E40" s="1"/>
      <c r="F40" s="5" t="s">
        <v>2</v>
      </c>
      <c r="G40" s="10" t="s">
        <v>120</v>
      </c>
      <c r="K40" s="1"/>
      <c r="R40" s="1"/>
    </row>
    <row r="41" ht="17.25" customHeight="1">
      <c r="A41" s="1"/>
      <c r="B41" s="9"/>
      <c r="D41" s="10">
        <v>0.0</v>
      </c>
      <c r="E41" s="1"/>
      <c r="F41" s="5" t="s">
        <v>40</v>
      </c>
      <c r="G41" s="8" t="str">
        <f>vlookup(G40,PilotWeaponLookup!$A:$G,6,false)</f>
        <v>-</v>
      </c>
      <c r="I41" s="5" t="s">
        <v>48</v>
      </c>
      <c r="J41" s="8" t="str">
        <f>vlookup(G40,PilotWeaponLookup!$A:$G,5,false)</f>
        <v>-</v>
      </c>
      <c r="K41" s="1"/>
      <c r="R41" s="1"/>
    </row>
    <row r="42" ht="17.25" customHeight="1">
      <c r="A42" s="1"/>
      <c r="B42" s="9"/>
      <c r="D42" s="10">
        <v>0.0</v>
      </c>
      <c r="E42" s="1"/>
      <c r="F42" s="5" t="s">
        <v>41</v>
      </c>
      <c r="G42" s="8" t="str">
        <f>vlookup(G40,PilotWeaponLookup!$A:$G,2,false)</f>
        <v>-</v>
      </c>
      <c r="I42" s="5" t="s">
        <v>42</v>
      </c>
      <c r="J42" s="8" t="str">
        <f>vlookup(G40,PilotWeaponLookup!$A:$G,3,false)</f>
        <v>-</v>
      </c>
      <c r="K42" s="1"/>
      <c r="R42" s="1"/>
    </row>
    <row r="43" ht="17.25" customHeight="1">
      <c r="A43" s="1"/>
      <c r="B43" s="9"/>
      <c r="D43" s="10">
        <v>0.0</v>
      </c>
      <c r="E43" s="1"/>
      <c r="F43" s="5" t="s">
        <v>77</v>
      </c>
      <c r="G43" s="10" t="s">
        <v>17</v>
      </c>
      <c r="I43" s="5" t="s">
        <v>73</v>
      </c>
      <c r="J43" s="22">
        <f>vlookup(G40,PilotWeaponLookup!$A:$G,7,false)</f>
        <v>0</v>
      </c>
      <c r="K43" s="1"/>
      <c r="R43" s="1"/>
    </row>
    <row r="44" ht="17.25" customHeight="1">
      <c r="A44" s="1"/>
      <c r="B44" s="9"/>
      <c r="D44" s="10">
        <v>0.0</v>
      </c>
      <c r="E44" s="1"/>
      <c r="F44" s="18" t="str">
        <f>vlookup(G40,PilotWeaponLookup!$A:$G,4,false)</f>
        <v>-</v>
      </c>
      <c r="K44" s="1"/>
      <c r="R44" s="1"/>
    </row>
    <row r="45" ht="17.25" customHeight="1">
      <c r="A45" s="1"/>
      <c r="B45" s="9"/>
      <c r="D45" s="10">
        <v>0.0</v>
      </c>
      <c r="E45" s="1"/>
      <c r="K45" s="1"/>
      <c r="R45" s="1"/>
    </row>
    <row r="46" ht="17.25" customHeight="1">
      <c r="A46" s="1"/>
      <c r="B46" s="9"/>
      <c r="D46" s="10">
        <v>0.0</v>
      </c>
      <c r="E46" s="1"/>
      <c r="K46" s="1"/>
      <c r="L46" s="1"/>
      <c r="M46" s="1"/>
      <c r="N46" s="1"/>
      <c r="O46" s="1"/>
      <c r="P46" s="1"/>
      <c r="Q46" s="1"/>
      <c r="R46" s="1"/>
    </row>
    <row r="47" ht="17.25" customHeight="1">
      <c r="A47" s="1"/>
      <c r="B47" s="9"/>
      <c r="D47" s="10">
        <v>0.0</v>
      </c>
      <c r="E47" s="1"/>
      <c r="K47" s="1"/>
      <c r="L47" s="5" t="s">
        <v>13</v>
      </c>
      <c r="M47" s="10" t="s">
        <v>18</v>
      </c>
      <c r="P47" s="5" t="s">
        <v>19</v>
      </c>
      <c r="Q47" s="12">
        <v>0.0</v>
      </c>
      <c r="R47" s="1"/>
    </row>
    <row r="48" ht="17.25" customHeight="1">
      <c r="A48" s="1"/>
      <c r="B48" s="9"/>
      <c r="D48" s="10">
        <v>0.0</v>
      </c>
      <c r="E48" s="1"/>
      <c r="F48" s="1"/>
      <c r="G48" s="1"/>
      <c r="H48" s="1"/>
      <c r="I48" s="1"/>
      <c r="J48" s="1"/>
      <c r="K48" s="1"/>
      <c r="L48" s="18" t="str">
        <f>if(Q47&lt;1, "-", TEXTJOIN("
", TRUE, if(Q47&gt;=1,VLOOKUP(M47,TalentLookup!A:D,2,False),""), if(Q47&gt;=2,VLOOKUP(M47,TalentLookup!A:D,3,False),""), if(Q47&gt;=3,VLOOKUP(M47,TalentLookup!A:D,4,False),"")))
</f>
        <v>-</v>
      </c>
      <c r="R48" s="1"/>
    </row>
    <row r="49" ht="17.25" customHeight="1">
      <c r="A49" s="1"/>
      <c r="B49" s="9"/>
      <c r="D49" s="10">
        <v>0.0</v>
      </c>
      <c r="E49" s="1"/>
      <c r="F49" s="5" t="s">
        <v>2</v>
      </c>
      <c r="G49" s="10" t="s">
        <v>120</v>
      </c>
      <c r="K49" s="1"/>
      <c r="R49" s="1"/>
    </row>
    <row r="50" ht="17.25" customHeight="1">
      <c r="A50" s="1"/>
      <c r="B50" s="9"/>
      <c r="D50" s="10">
        <v>0.0</v>
      </c>
      <c r="E50" s="1"/>
      <c r="F50" s="5" t="s">
        <v>40</v>
      </c>
      <c r="G50" s="8" t="str">
        <f>vlookup(G49,PilotWeaponLookup!$A:$G,6,false)</f>
        <v>-</v>
      </c>
      <c r="I50" s="5" t="s">
        <v>48</v>
      </c>
      <c r="J50" s="8" t="str">
        <f>vlookup(G49,PilotWeaponLookup!$A:$G,5,false)</f>
        <v>-</v>
      </c>
      <c r="K50" s="1"/>
      <c r="R50" s="1"/>
    </row>
    <row r="51" ht="17.25" customHeight="1">
      <c r="A51" s="1"/>
      <c r="B51" s="9"/>
      <c r="D51" s="10">
        <v>0.0</v>
      </c>
      <c r="E51" s="1"/>
      <c r="F51" s="5" t="s">
        <v>41</v>
      </c>
      <c r="G51" s="8" t="str">
        <f>vlookup(G49,PilotWeaponLookup!$A:$G,2,false)</f>
        <v>-</v>
      </c>
      <c r="I51" s="5" t="s">
        <v>42</v>
      </c>
      <c r="J51" s="8" t="str">
        <f>vlookup(G49,PilotWeaponLookup!$A:$G,3,false)</f>
        <v>-</v>
      </c>
      <c r="K51" s="1"/>
      <c r="R51" s="1"/>
    </row>
    <row r="52" ht="17.25" customHeight="1">
      <c r="A52" s="1"/>
      <c r="B52" s="9"/>
      <c r="D52" s="10">
        <v>0.0</v>
      </c>
      <c r="E52" s="1"/>
      <c r="F52" s="5" t="s">
        <v>77</v>
      </c>
      <c r="G52" s="10" t="s">
        <v>17</v>
      </c>
      <c r="I52" s="5" t="s">
        <v>73</v>
      </c>
      <c r="J52" s="22">
        <f>vlookup(G49,PilotWeaponLookup!$A:$G,7,false)</f>
        <v>0</v>
      </c>
      <c r="K52" s="1"/>
      <c r="R52" s="1"/>
    </row>
    <row r="53" ht="17.25" customHeight="1">
      <c r="A53" s="1"/>
      <c r="B53" s="9"/>
      <c r="D53" s="10">
        <v>0.0</v>
      </c>
      <c r="E53" s="1"/>
      <c r="F53" s="18" t="str">
        <f>vlookup(G49,PilotWeaponLookup!$A:$G,4,false)</f>
        <v>-</v>
      </c>
      <c r="K53" s="1"/>
      <c r="R53" s="1"/>
    </row>
    <row r="54" ht="17.25" customHeight="1">
      <c r="A54" s="1"/>
      <c r="B54" s="1"/>
      <c r="C54" s="1"/>
      <c r="D54" s="1"/>
      <c r="E54" s="1"/>
      <c r="K54" s="1"/>
      <c r="R54" s="1"/>
    </row>
    <row r="55" ht="17.25" customHeight="1">
      <c r="A55" s="1"/>
      <c r="B55" s="40" t="s">
        <v>123</v>
      </c>
      <c r="E55" s="1"/>
      <c r="K55" s="1"/>
      <c r="R55" s="1"/>
    </row>
    <row r="56" ht="17.25" customHeight="1">
      <c r="A56" s="1"/>
      <c r="B56" s="36" t="s">
        <v>17</v>
      </c>
      <c r="E56" s="1"/>
      <c r="K56" s="1"/>
      <c r="R56" s="1"/>
    </row>
    <row r="57" ht="17.25" customHeight="1">
      <c r="A57" s="1"/>
      <c r="E57" s="1"/>
      <c r="F57" s="1"/>
      <c r="G57" s="1"/>
      <c r="H57" s="1"/>
      <c r="I57" s="1"/>
      <c r="J57" s="1"/>
      <c r="K57" s="1"/>
      <c r="R57" s="1"/>
    </row>
    <row r="58" ht="17.25" customHeight="1">
      <c r="A58" s="1"/>
      <c r="E58" s="1"/>
      <c r="F58" s="5" t="s">
        <v>2</v>
      </c>
      <c r="G58" s="10" t="s">
        <v>120</v>
      </c>
      <c r="K58" s="1"/>
      <c r="R58" s="1"/>
    </row>
    <row r="59" ht="17.25" customHeight="1">
      <c r="A59" s="1"/>
      <c r="E59" s="1"/>
      <c r="F59" s="5" t="s">
        <v>40</v>
      </c>
      <c r="G59" s="8" t="str">
        <f>vlookup(G58,PilotWeaponLookup!$A:$G,6,false)</f>
        <v>-</v>
      </c>
      <c r="I59" s="5" t="s">
        <v>48</v>
      </c>
      <c r="J59" s="8" t="str">
        <f>vlookup(G58,PilotWeaponLookup!$A:$G,5,false)</f>
        <v>-</v>
      </c>
      <c r="K59" s="1"/>
      <c r="R59" s="1"/>
    </row>
    <row r="60" ht="17.25" customHeight="1">
      <c r="A60" s="1"/>
      <c r="E60" s="1"/>
      <c r="F60" s="5" t="s">
        <v>41</v>
      </c>
      <c r="G60" s="8" t="str">
        <f>vlookup(G58,PilotWeaponLookup!$A:$G,2,false)</f>
        <v>-</v>
      </c>
      <c r="I60" s="5" t="s">
        <v>42</v>
      </c>
      <c r="J60" s="8" t="str">
        <f>vlookup(G58,PilotWeaponLookup!$A:$G,3,false)</f>
        <v>-</v>
      </c>
      <c r="K60" s="1"/>
      <c r="R60" s="1"/>
    </row>
    <row r="61" ht="17.25" customHeight="1">
      <c r="A61" s="1"/>
      <c r="E61" s="1"/>
      <c r="F61" s="5" t="s">
        <v>77</v>
      </c>
      <c r="G61" s="10" t="s">
        <v>17</v>
      </c>
      <c r="I61" s="5" t="s">
        <v>73</v>
      </c>
      <c r="J61" s="22">
        <f>vlookup(G58,PilotWeaponLookup!$A:$G,7,false)</f>
        <v>0</v>
      </c>
      <c r="K61" s="1"/>
      <c r="L61" s="1"/>
      <c r="M61" s="1"/>
      <c r="N61" s="1"/>
      <c r="O61" s="1"/>
      <c r="P61" s="1"/>
      <c r="Q61" s="1"/>
      <c r="R61" s="1"/>
    </row>
    <row r="62" ht="17.25" customHeight="1">
      <c r="A62" s="1"/>
      <c r="E62" s="1"/>
      <c r="F62" s="18" t="str">
        <f>vlookup(G58,PilotWeaponLookup!$A:$G,4,false)</f>
        <v>-</v>
      </c>
      <c r="K62" s="1"/>
      <c r="L62" s="5" t="s">
        <v>13</v>
      </c>
      <c r="M62" s="10" t="s">
        <v>18</v>
      </c>
      <c r="P62" s="5" t="s">
        <v>19</v>
      </c>
      <c r="Q62" s="12">
        <v>0.0</v>
      </c>
      <c r="R62" s="1"/>
    </row>
    <row r="63" ht="17.25" customHeight="1">
      <c r="A63" s="1"/>
      <c r="E63" s="1"/>
      <c r="K63" s="1"/>
      <c r="L63" s="18" t="str">
        <f>if(Q62&lt;1, "-", TEXTJOIN("
", TRUE, if(Q62&gt;=1,VLOOKUP(M62,TalentLookup!A:D,2,False),""), if(Q62&gt;=2,VLOOKUP(M62,TalentLookup!A:D,3,False),""), if(Q62&gt;=3,VLOOKUP(M62,TalentLookup!A:D,4,False),"")))
</f>
        <v>-</v>
      </c>
      <c r="R63" s="1"/>
    </row>
    <row r="64" ht="17.25" customHeight="1">
      <c r="A64" s="1"/>
      <c r="E64" s="1"/>
      <c r="K64" s="1"/>
      <c r="R64" s="1"/>
    </row>
    <row r="65" ht="17.25" customHeight="1">
      <c r="A65" s="1"/>
      <c r="E65" s="1"/>
      <c r="K65" s="1"/>
      <c r="R65" s="1"/>
    </row>
    <row r="66" ht="17.25" customHeight="1">
      <c r="A66" s="1"/>
      <c r="E66" s="1"/>
      <c r="F66" s="1"/>
      <c r="G66" s="1"/>
      <c r="H66" s="1"/>
      <c r="I66" s="1"/>
      <c r="J66" s="1"/>
      <c r="K66" s="1"/>
      <c r="R66" s="1"/>
    </row>
    <row r="67" ht="17.25" customHeight="1">
      <c r="A67" s="1"/>
      <c r="E67" s="1"/>
      <c r="F67" s="5" t="s">
        <v>2</v>
      </c>
      <c r="G67" s="10" t="s">
        <v>168</v>
      </c>
      <c r="K67" s="1"/>
      <c r="R67" s="1"/>
    </row>
    <row r="68" ht="17.25" customHeight="1">
      <c r="A68" s="1"/>
      <c r="E68" s="1"/>
      <c r="F68" s="5" t="s">
        <v>40</v>
      </c>
      <c r="G68" s="8" t="str">
        <f>vlookup(G67,PilotGearLookup!$A:$D,3,false)</f>
        <v>-</v>
      </c>
      <c r="I68" s="5" t="s">
        <v>73</v>
      </c>
      <c r="J68" s="22">
        <f>vlookup(G67,PilotGearLookup!$A:$D,4,false)</f>
        <v>0</v>
      </c>
      <c r="K68" s="1"/>
      <c r="R68" s="1"/>
    </row>
    <row r="69" ht="17.25" customHeight="1">
      <c r="A69" s="1"/>
      <c r="E69" s="1"/>
      <c r="F69" s="5" t="s">
        <v>77</v>
      </c>
      <c r="G69" s="12" t="s">
        <v>17</v>
      </c>
      <c r="K69" s="1"/>
      <c r="R69" s="1"/>
    </row>
    <row r="70" ht="17.25" customHeight="1">
      <c r="A70" s="1"/>
      <c r="E70" s="1"/>
      <c r="F70" s="18" t="str">
        <f>vlookup(G67,PilotGearLookup!$A:$D,2,false)</f>
        <v>-</v>
      </c>
      <c r="K70" s="1"/>
      <c r="R70" s="1"/>
    </row>
    <row r="71" ht="17.25" customHeight="1">
      <c r="A71" s="1"/>
      <c r="B71" s="1"/>
      <c r="C71" s="1"/>
      <c r="D71" s="1"/>
      <c r="E71" s="1"/>
      <c r="K71" s="1"/>
      <c r="R71" s="1"/>
    </row>
    <row r="72" ht="17.25" customHeight="1">
      <c r="A72" s="1"/>
      <c r="B72" s="40" t="s">
        <v>193</v>
      </c>
      <c r="E72" s="1"/>
      <c r="K72" s="1"/>
      <c r="R72" s="1"/>
    </row>
    <row r="73" ht="17.25" customHeight="1">
      <c r="A73" s="1"/>
      <c r="B73" s="36" t="s">
        <v>17</v>
      </c>
      <c r="E73" s="1"/>
      <c r="K73" s="1"/>
      <c r="R73" s="1"/>
    </row>
    <row r="74" ht="17.25" customHeight="1">
      <c r="A74" s="1"/>
      <c r="E74" s="1"/>
      <c r="F74" s="1"/>
      <c r="G74" s="1"/>
      <c r="H74" s="1"/>
      <c r="I74" s="1"/>
      <c r="J74" s="1"/>
      <c r="K74" s="1"/>
      <c r="R74" s="1"/>
    </row>
    <row r="75" ht="17.25" customHeight="1">
      <c r="A75" s="1"/>
      <c r="E75" s="1"/>
      <c r="F75" s="5" t="s">
        <v>2</v>
      </c>
      <c r="G75" s="10" t="s">
        <v>168</v>
      </c>
      <c r="K75" s="1"/>
      <c r="R75" s="1"/>
    </row>
    <row r="76" ht="17.25" customHeight="1">
      <c r="A76" s="1"/>
      <c r="E76" s="1"/>
      <c r="F76" s="5" t="s">
        <v>40</v>
      </c>
      <c r="G76" s="8" t="str">
        <f>vlookup(G75,PilotGearLookup!$A:$D,3,false)</f>
        <v>-</v>
      </c>
      <c r="I76" s="5" t="s">
        <v>73</v>
      </c>
      <c r="J76" s="22">
        <f>vlookup(G75,PilotGearLookup!$A:$D,4,false)</f>
        <v>0</v>
      </c>
      <c r="K76" s="1"/>
      <c r="L76" s="1"/>
      <c r="M76" s="1"/>
      <c r="N76" s="1"/>
      <c r="O76" s="1"/>
      <c r="P76" s="1"/>
      <c r="Q76" s="1"/>
      <c r="R76" s="1"/>
    </row>
    <row r="77" ht="17.25" customHeight="1">
      <c r="A77" s="1"/>
      <c r="E77" s="1"/>
      <c r="F77" s="5" t="s">
        <v>77</v>
      </c>
      <c r="G77" s="12" t="s">
        <v>17</v>
      </c>
      <c r="K77" s="1"/>
      <c r="L77" s="5" t="s">
        <v>13</v>
      </c>
      <c r="M77" s="10" t="s">
        <v>18</v>
      </c>
      <c r="P77" s="5" t="s">
        <v>19</v>
      </c>
      <c r="Q77" s="12">
        <v>0.0</v>
      </c>
      <c r="R77" s="1"/>
    </row>
    <row r="78" ht="17.25" customHeight="1">
      <c r="A78" s="1"/>
      <c r="E78" s="1"/>
      <c r="F78" s="18" t="str">
        <f>vlookup(G75,PilotGearLookup!$A:$D,2,false)</f>
        <v>-</v>
      </c>
      <c r="K78" s="1"/>
      <c r="L78" s="18" t="str">
        <f>if(Q77&lt;1, "-", TEXTJOIN("
", TRUE, if(Q77&gt;=1,VLOOKUP(M77,TalentLookup!A:D,2,False),""), if(Q77&gt;=2,VLOOKUP(M77,TalentLookup!A:D,3,False),""), if(Q77&gt;=3,VLOOKUP(M77,TalentLookup!A:D,4,False),"")))
</f>
        <v>-</v>
      </c>
      <c r="R78" s="1"/>
    </row>
    <row r="79" ht="17.25" customHeight="1">
      <c r="A79" s="1"/>
      <c r="E79" s="1"/>
      <c r="K79" s="1"/>
      <c r="R79" s="1"/>
    </row>
    <row r="80" ht="17.25" customHeight="1">
      <c r="A80" s="1"/>
      <c r="E80" s="1"/>
      <c r="K80" s="1"/>
      <c r="R80" s="1"/>
    </row>
    <row r="81" ht="17.25" customHeight="1">
      <c r="A81" s="1"/>
      <c r="E81" s="1"/>
      <c r="K81" s="1"/>
      <c r="R81" s="1"/>
    </row>
    <row r="82" ht="17.25" customHeight="1">
      <c r="A82" s="1"/>
      <c r="E82" s="1"/>
      <c r="F82" s="1"/>
      <c r="G82" s="1"/>
      <c r="H82" s="1"/>
      <c r="I82" s="1"/>
      <c r="J82" s="1"/>
      <c r="K82" s="1"/>
      <c r="R82" s="1"/>
    </row>
    <row r="83" ht="17.25" customHeight="1">
      <c r="A83" s="1"/>
      <c r="B83" s="1"/>
      <c r="C83" s="1"/>
      <c r="D83" s="1"/>
      <c r="E83" s="1"/>
      <c r="F83" s="5" t="s">
        <v>2</v>
      </c>
      <c r="G83" s="10" t="s">
        <v>168</v>
      </c>
      <c r="K83" s="1"/>
      <c r="R83" s="1"/>
    </row>
    <row r="84" ht="17.25" customHeight="1">
      <c r="A84" s="1"/>
      <c r="B84" s="40" t="s">
        <v>251</v>
      </c>
      <c r="E84" s="1"/>
      <c r="F84" s="5" t="s">
        <v>40</v>
      </c>
      <c r="G84" s="8" t="str">
        <f>vlookup(G83,PilotGearLookup!$A:$D,3,false)</f>
        <v>-</v>
      </c>
      <c r="I84" s="5" t="s">
        <v>73</v>
      </c>
      <c r="J84" s="22">
        <f>vlookup(G83,PilotGearLookup!$A:$D,4,false)</f>
        <v>0</v>
      </c>
      <c r="K84" s="1"/>
      <c r="R84" s="1"/>
    </row>
    <row r="85" ht="17.25" customHeight="1">
      <c r="A85" s="1"/>
      <c r="B85" s="36" t="s">
        <v>17</v>
      </c>
      <c r="E85" s="1"/>
      <c r="F85" s="5" t="s">
        <v>77</v>
      </c>
      <c r="G85" s="12" t="s">
        <v>17</v>
      </c>
      <c r="K85" s="1"/>
      <c r="R85" s="1"/>
    </row>
    <row r="86" ht="17.25" customHeight="1">
      <c r="A86" s="1"/>
      <c r="E86" s="1"/>
      <c r="F86" s="18" t="str">
        <f>vlookup(G83,PilotGearLookup!$A:$D,2,false)</f>
        <v>-</v>
      </c>
      <c r="K86" s="1"/>
      <c r="R86" s="1"/>
    </row>
    <row r="87" ht="17.25" customHeight="1">
      <c r="A87" s="1"/>
      <c r="E87" s="1"/>
      <c r="K87" s="1"/>
      <c r="R87" s="1"/>
    </row>
    <row r="88" ht="17.25" customHeight="1">
      <c r="A88" s="1"/>
      <c r="E88" s="1"/>
      <c r="K88" s="1"/>
      <c r="R88" s="1"/>
    </row>
    <row r="89" ht="17.25" customHeight="1">
      <c r="A89" s="1"/>
      <c r="E89" s="1"/>
      <c r="K89" s="1"/>
      <c r="R89" s="1"/>
    </row>
    <row r="90" ht="17.25" customHeight="1">
      <c r="A90" s="1"/>
      <c r="E90" s="1"/>
      <c r="F90" s="1"/>
      <c r="G90" s="1"/>
      <c r="H90" s="1"/>
      <c r="I90" s="1"/>
      <c r="J90" s="1"/>
      <c r="K90" s="1"/>
      <c r="R90" s="1"/>
    </row>
    <row r="91" ht="17.25" customHeight="1">
      <c r="A91" s="1"/>
      <c r="E91" s="1"/>
      <c r="F91" s="5" t="s">
        <v>2</v>
      </c>
      <c r="G91" s="10" t="s">
        <v>168</v>
      </c>
      <c r="K91" s="1"/>
      <c r="L91" s="1"/>
      <c r="M91" s="1"/>
      <c r="N91" s="1"/>
      <c r="O91" s="1"/>
      <c r="P91" s="1"/>
      <c r="Q91" s="1"/>
      <c r="R91" s="1"/>
    </row>
    <row r="92" ht="17.25" customHeight="1">
      <c r="A92" s="1"/>
      <c r="E92" s="1"/>
      <c r="F92" s="5" t="s">
        <v>40</v>
      </c>
      <c r="G92" s="8" t="str">
        <f>vlookup(G91,PilotGearLookup!$A:$D,3,false)</f>
        <v>-</v>
      </c>
      <c r="I92" s="5" t="s">
        <v>73</v>
      </c>
      <c r="J92" s="22">
        <f>vlookup(G91,PilotGearLookup!$A:$D,4,false)</f>
        <v>0</v>
      </c>
      <c r="K92" s="1"/>
      <c r="L92" s="5" t="s">
        <v>13</v>
      </c>
      <c r="M92" s="10" t="s">
        <v>18</v>
      </c>
      <c r="P92" s="5" t="s">
        <v>19</v>
      </c>
      <c r="Q92" s="12">
        <v>0.0</v>
      </c>
      <c r="R92" s="1"/>
    </row>
    <row r="93" ht="17.25" customHeight="1">
      <c r="A93" s="1"/>
      <c r="E93" s="1"/>
      <c r="F93" s="5" t="s">
        <v>77</v>
      </c>
      <c r="G93" s="12" t="s">
        <v>17</v>
      </c>
      <c r="K93" s="1"/>
      <c r="L93" s="18" t="str">
        <f>if(Q92&lt;1, "-", TEXTJOIN("
", TRUE, if(Q92&gt;=1,VLOOKUP(M92,TalentLookup!A:D,2,False),""), if(Q92&gt;=2,VLOOKUP(M92,TalentLookup!A:D,3,False),""), if(Q92&gt;=3,VLOOKUP(M92,TalentLookup!A:D,4,False),"")))
</f>
        <v>-</v>
      </c>
      <c r="R93" s="1"/>
    </row>
    <row r="94" ht="17.25" customHeight="1">
      <c r="A94" s="1"/>
      <c r="E94" s="1"/>
      <c r="F94" s="18" t="str">
        <f>vlookup(G91,PilotGearLookup!$A:$D,2,false)</f>
        <v>-</v>
      </c>
      <c r="K94" s="1"/>
      <c r="R94" s="1"/>
    </row>
    <row r="95" ht="17.25" customHeight="1">
      <c r="A95" s="1"/>
      <c r="E95" s="1"/>
      <c r="K95" s="1"/>
      <c r="R95" s="1"/>
    </row>
    <row r="96" ht="17.25" customHeight="1">
      <c r="A96" s="1"/>
      <c r="E96" s="1"/>
      <c r="K96" s="1"/>
      <c r="R96" s="1"/>
    </row>
    <row r="97" ht="17.25" customHeight="1">
      <c r="A97" s="1"/>
      <c r="E97" s="1"/>
      <c r="K97" s="1"/>
      <c r="R97" s="1"/>
    </row>
    <row r="98" ht="17.25" customHeight="1">
      <c r="A98" s="1"/>
      <c r="E98" s="1"/>
      <c r="F98" s="1"/>
      <c r="G98" s="1"/>
      <c r="H98" s="1"/>
      <c r="I98" s="1"/>
      <c r="J98" s="1"/>
      <c r="K98" s="1"/>
      <c r="R98" s="1"/>
    </row>
    <row r="99" ht="17.25" customHeight="1">
      <c r="A99" s="1"/>
      <c r="E99" s="1"/>
      <c r="F99" s="5" t="s">
        <v>2</v>
      </c>
      <c r="G99" s="10" t="s">
        <v>168</v>
      </c>
      <c r="K99" s="1"/>
      <c r="R99" s="1"/>
    </row>
    <row r="100" ht="17.25" customHeight="1">
      <c r="A100" s="1"/>
      <c r="E100" s="1"/>
      <c r="F100" s="5" t="s">
        <v>40</v>
      </c>
      <c r="G100" s="8" t="str">
        <f>vlookup(G99,PilotGearLookup!$A:$D,3,false)</f>
        <v>-</v>
      </c>
      <c r="I100" s="5" t="s">
        <v>73</v>
      </c>
      <c r="J100" s="22">
        <f>vlookup(G99,PilotGearLookup!$A:$D,4,false)</f>
        <v>0</v>
      </c>
      <c r="K100" s="1"/>
      <c r="R100" s="1"/>
    </row>
    <row r="101" ht="17.25" customHeight="1">
      <c r="A101" s="1"/>
      <c r="E101" s="1"/>
      <c r="F101" s="5" t="s">
        <v>77</v>
      </c>
      <c r="G101" s="12" t="s">
        <v>17</v>
      </c>
      <c r="K101" s="1"/>
      <c r="R101" s="1"/>
    </row>
    <row r="102" ht="17.25" customHeight="1">
      <c r="A102" s="1"/>
      <c r="E102" s="1"/>
      <c r="F102" s="18" t="str">
        <f>vlookup(G99,PilotGearLookup!$A:$D,2,false)</f>
        <v>-</v>
      </c>
      <c r="K102" s="1"/>
      <c r="R102" s="1"/>
    </row>
    <row r="103" ht="17.25" customHeight="1">
      <c r="A103" s="1"/>
      <c r="E103" s="1"/>
      <c r="K103" s="1"/>
      <c r="R103" s="1"/>
    </row>
    <row r="104" ht="17.25" customHeight="1">
      <c r="A104" s="1"/>
      <c r="E104" s="1"/>
      <c r="K104" s="1"/>
      <c r="R104" s="1"/>
    </row>
    <row r="105" ht="17.25" customHeight="1">
      <c r="A105" s="1"/>
      <c r="E105" s="1"/>
      <c r="K105" s="1"/>
      <c r="R105" s="1"/>
    </row>
    <row r="106" ht="17.25" customHeight="1">
      <c r="A106" s="1"/>
      <c r="B106" s="1"/>
      <c r="C106" s="1"/>
      <c r="D106" s="1"/>
      <c r="E106" s="1"/>
      <c r="F106" s="1"/>
      <c r="G106" s="1"/>
      <c r="H106" s="1"/>
      <c r="I106" s="1"/>
      <c r="J106" s="1"/>
      <c r="K106" s="1"/>
      <c r="L106" s="1"/>
      <c r="M106" s="1"/>
      <c r="N106" s="1"/>
      <c r="O106" s="1"/>
      <c r="P106" s="1"/>
      <c r="Q106" s="1"/>
      <c r="R106" s="1"/>
    </row>
  </sheetData>
  <mergeCells count="82">
    <mergeCell ref="G91:J91"/>
    <mergeCell ref="G92:H92"/>
    <mergeCell ref="G84:H84"/>
    <mergeCell ref="G85:J85"/>
    <mergeCell ref="M77:O77"/>
    <mergeCell ref="G76:H76"/>
    <mergeCell ref="G77:J77"/>
    <mergeCell ref="G69:J69"/>
    <mergeCell ref="G68:H68"/>
    <mergeCell ref="M62:O62"/>
    <mergeCell ref="L78:Q90"/>
    <mergeCell ref="L63:Q75"/>
    <mergeCell ref="M92:O92"/>
    <mergeCell ref="G83:J83"/>
    <mergeCell ref="G75:J75"/>
    <mergeCell ref="M2:O2"/>
    <mergeCell ref="C2:E2"/>
    <mergeCell ref="C3:E3"/>
    <mergeCell ref="G3:I3"/>
    <mergeCell ref="G52:H52"/>
    <mergeCell ref="G59:H59"/>
    <mergeCell ref="L48:Q60"/>
    <mergeCell ref="G60:H60"/>
    <mergeCell ref="M47:O47"/>
    <mergeCell ref="F62:J65"/>
    <mergeCell ref="G61:H61"/>
    <mergeCell ref="F70:J73"/>
    <mergeCell ref="F78:J81"/>
    <mergeCell ref="F86:J89"/>
    <mergeCell ref="L18:Q30"/>
    <mergeCell ref="M32:O32"/>
    <mergeCell ref="L33:Q45"/>
    <mergeCell ref="G20:I20"/>
    <mergeCell ref="G14:I14"/>
    <mergeCell ref="F15:I18"/>
    <mergeCell ref="G10:I10"/>
    <mergeCell ref="L3:Q15"/>
    <mergeCell ref="M17:O17"/>
    <mergeCell ref="F25:I28"/>
    <mergeCell ref="B52:C52"/>
    <mergeCell ref="B53:C53"/>
    <mergeCell ref="B85:D105"/>
    <mergeCell ref="B84:D84"/>
    <mergeCell ref="B56:D70"/>
    <mergeCell ref="B72:D72"/>
    <mergeCell ref="B73:D82"/>
    <mergeCell ref="L93:Q105"/>
    <mergeCell ref="G101:J101"/>
    <mergeCell ref="F102:J105"/>
    <mergeCell ref="G99:J99"/>
    <mergeCell ref="F94:J97"/>
    <mergeCell ref="G93:J93"/>
    <mergeCell ref="G100:H100"/>
    <mergeCell ref="G24:I24"/>
    <mergeCell ref="G30:I30"/>
    <mergeCell ref="F44:J47"/>
    <mergeCell ref="G67:J67"/>
    <mergeCell ref="G34:I34"/>
    <mergeCell ref="F53:J56"/>
    <mergeCell ref="G58:J58"/>
    <mergeCell ref="F35:I38"/>
    <mergeCell ref="G40:J40"/>
    <mergeCell ref="B46:C46"/>
    <mergeCell ref="B47:C47"/>
    <mergeCell ref="B39:C39"/>
    <mergeCell ref="B55:D55"/>
    <mergeCell ref="G49:J49"/>
    <mergeCell ref="B41:C41"/>
    <mergeCell ref="B40:C40"/>
    <mergeCell ref="G43:H43"/>
    <mergeCell ref="G41:H41"/>
    <mergeCell ref="G42:H42"/>
    <mergeCell ref="B43:C43"/>
    <mergeCell ref="B42:C42"/>
    <mergeCell ref="B44:C44"/>
    <mergeCell ref="B45:C45"/>
    <mergeCell ref="B49:C49"/>
    <mergeCell ref="B48:C48"/>
    <mergeCell ref="G51:H51"/>
    <mergeCell ref="G50:H50"/>
    <mergeCell ref="B50:C50"/>
    <mergeCell ref="B51:C51"/>
  </mergeCells>
  <dataValidations>
    <dataValidation type="list" allowBlank="1" sqref="D39:D53">
      <formula1>"0,1,2,3"</formula1>
    </dataValidation>
    <dataValidation type="list" allowBlank="1" sqref="G40 G49 G58">
      <formula1>PilotWeaponLookup!$A$2:$A$36</formula1>
    </dataValidation>
    <dataValidation type="list" allowBlank="1" sqref="G10 G20 G30">
      <formula1>PilotArmorLookup!$A$2:$A$26</formula1>
    </dataValidation>
    <dataValidation type="list" allowBlank="1" sqref="B39:B53">
      <formula1>CoreBonusLookup!$F$2:$F$29</formula1>
    </dataValidation>
    <dataValidation type="list" allowBlank="1" sqref="G67 G75 G83 G91 G99">
      <formula1>PilotGearLookup!$A$2:$A$37</formula1>
    </dataValidation>
    <dataValidation type="list" allowBlank="1" sqref="M2 M17 M32 M47 M62 M77 M92">
      <formula1>TalentLookup!$A$2:$A$28</formula1>
    </dataValidation>
    <dataValidation type="list" allowBlank="1" sqref="G3">
      <formula1>"AI Specialist,Celebrity,Colonist,Criminal,Hacker,Mechanic,Medic,Mercenary,Noble,Outlaw,Penal Colonist,Priest,Scientist,Soldier,Spacer,Spec Ops,Super Soldier,Survey Corps,Starship Pilot,Worker,Custom"</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43"/>
    <col customWidth="1" min="2" max="2" width="5.86"/>
    <col customWidth="1" min="3" max="3" width="4.29"/>
    <col customWidth="1" min="4" max="4" width="4.86"/>
    <col customWidth="1" min="5" max="5" width="7.43"/>
    <col customWidth="1" min="6" max="6" width="13.0"/>
    <col customWidth="1" min="7" max="7" width="10.29"/>
    <col customWidth="1" min="8" max="8" width="9.29"/>
    <col customWidth="1" min="9" max="9" width="6.14"/>
    <col customWidth="1" min="10" max="10" width="5.14"/>
    <col customWidth="1" min="11" max="11" width="3.71"/>
    <col customWidth="1" min="12" max="12" width="5.29"/>
    <col customWidth="1" min="13" max="13" width="8.0"/>
    <col customWidth="1" min="14" max="16" width="9.0"/>
    <col customWidth="1" min="17" max="17" width="3.57"/>
  </cols>
  <sheetData>
    <row r="1">
      <c r="A1" s="12" t="s">
        <v>124</v>
      </c>
      <c r="B1" s="12" t="s">
        <v>32</v>
      </c>
      <c r="C1" s="12" t="s">
        <v>125</v>
      </c>
      <c r="D1" s="12" t="s">
        <v>126</v>
      </c>
      <c r="E1" s="12" t="s">
        <v>38</v>
      </c>
      <c r="F1" s="12" t="s">
        <v>127</v>
      </c>
      <c r="G1" s="12" t="s">
        <v>128</v>
      </c>
      <c r="H1" s="12" t="s">
        <v>66</v>
      </c>
      <c r="I1" s="12" t="s">
        <v>129</v>
      </c>
      <c r="J1" s="12" t="s">
        <v>130</v>
      </c>
      <c r="K1" s="12" t="s">
        <v>131</v>
      </c>
      <c r="L1" s="12" t="s">
        <v>22</v>
      </c>
      <c r="M1" s="12" t="s">
        <v>46</v>
      </c>
      <c r="N1" s="12" t="s">
        <v>132</v>
      </c>
      <c r="O1" s="12" t="s">
        <v>133</v>
      </c>
      <c r="P1" s="12" t="s">
        <v>134</v>
      </c>
      <c r="Q1" s="12" t="s">
        <v>28</v>
      </c>
      <c r="R1" s="12" t="s">
        <v>135</v>
      </c>
      <c r="S1" s="12" t="s">
        <v>136</v>
      </c>
      <c r="T1" s="12" t="s">
        <v>137</v>
      </c>
    </row>
    <row r="2">
      <c r="A2" s="12" t="s">
        <v>21</v>
      </c>
      <c r="B2" s="12">
        <v>0.0</v>
      </c>
      <c r="C2" s="12">
        <v>0.0</v>
      </c>
      <c r="D2" s="12">
        <v>0.0</v>
      </c>
      <c r="E2" s="12">
        <v>0.0</v>
      </c>
      <c r="F2" s="12">
        <v>0.0</v>
      </c>
      <c r="G2" s="12">
        <v>0.0</v>
      </c>
      <c r="H2" s="12">
        <v>0.0</v>
      </c>
      <c r="I2" s="12">
        <v>0.0</v>
      </c>
      <c r="J2" s="12">
        <v>0.0</v>
      </c>
      <c r="K2" s="12">
        <v>0.0</v>
      </c>
      <c r="L2" s="12">
        <v>1.0</v>
      </c>
      <c r="M2" s="12">
        <v>0.0</v>
      </c>
      <c r="N2" s="12" t="s">
        <v>138</v>
      </c>
      <c r="O2" s="12" t="s">
        <v>139</v>
      </c>
      <c r="P2" s="12" t="s">
        <v>140</v>
      </c>
      <c r="Q2" s="12">
        <v>6.0</v>
      </c>
      <c r="R2" s="12" t="s">
        <v>141</v>
      </c>
      <c r="S2" s="41" t="s">
        <v>142</v>
      </c>
      <c r="T2" s="12" t="s">
        <v>143</v>
      </c>
    </row>
    <row r="3">
      <c r="A3" s="12" t="s">
        <v>144</v>
      </c>
      <c r="B3" s="12">
        <v>2.0</v>
      </c>
      <c r="C3" s="12">
        <v>1.0</v>
      </c>
      <c r="D3" s="12">
        <v>-1.0</v>
      </c>
      <c r="E3" s="12">
        <v>0.0</v>
      </c>
      <c r="F3" s="12">
        <v>0.0</v>
      </c>
      <c r="G3" s="12">
        <v>0.0</v>
      </c>
      <c r="H3" s="12">
        <v>0.0</v>
      </c>
      <c r="I3" s="12">
        <v>0.0</v>
      </c>
      <c r="J3" s="12">
        <v>-1.0</v>
      </c>
      <c r="K3" s="12">
        <v>0.0</v>
      </c>
      <c r="L3" s="12">
        <v>1.0</v>
      </c>
      <c r="M3" s="12">
        <v>1.0</v>
      </c>
      <c r="N3" s="12" t="s">
        <v>138</v>
      </c>
      <c r="O3" s="12" t="s">
        <v>145</v>
      </c>
      <c r="P3" s="12" t="s">
        <v>140</v>
      </c>
      <c r="Q3" s="12">
        <v>5.0</v>
      </c>
      <c r="R3" s="12" t="s">
        <v>146</v>
      </c>
      <c r="S3" s="12" t="s">
        <v>147</v>
      </c>
      <c r="T3" s="12" t="s">
        <v>148</v>
      </c>
    </row>
    <row r="4">
      <c r="A4" s="12" t="s">
        <v>149</v>
      </c>
      <c r="B4" s="12">
        <v>1.0</v>
      </c>
      <c r="C4" s="12">
        <v>-2.0</v>
      </c>
      <c r="D4" s="12">
        <v>0.0</v>
      </c>
      <c r="E4" s="12">
        <v>0.0</v>
      </c>
      <c r="F4" s="12">
        <v>0.0</v>
      </c>
      <c r="G4" s="12">
        <v>0.0</v>
      </c>
      <c r="H4" s="12">
        <v>0.0</v>
      </c>
      <c r="I4" s="12">
        <v>0.0</v>
      </c>
      <c r="J4" s="12">
        <v>-1.0</v>
      </c>
      <c r="K4" s="12">
        <v>0.0</v>
      </c>
      <c r="L4" s="12">
        <v>2.0</v>
      </c>
      <c r="M4" s="12">
        <v>3.0</v>
      </c>
      <c r="N4" s="12" t="s">
        <v>138</v>
      </c>
      <c r="O4" s="12" t="s">
        <v>139</v>
      </c>
      <c r="P4" s="12" t="s">
        <v>140</v>
      </c>
      <c r="Q4" s="12">
        <v>5.0</v>
      </c>
      <c r="R4" s="12" t="s">
        <v>150</v>
      </c>
      <c r="S4" s="12" t="s">
        <v>151</v>
      </c>
      <c r="T4" s="12" t="s">
        <v>152</v>
      </c>
    </row>
    <row r="5">
      <c r="A5" s="12" t="s">
        <v>153</v>
      </c>
      <c r="B5" s="12">
        <v>1.0</v>
      </c>
      <c r="C5" s="12">
        <v>0.0</v>
      </c>
      <c r="D5" s="12">
        <v>0.0</v>
      </c>
      <c r="E5" s="12">
        <v>0.0</v>
      </c>
      <c r="F5" s="12">
        <v>0.0</v>
      </c>
      <c r="G5" s="12">
        <v>0.0</v>
      </c>
      <c r="H5" s="12">
        <v>0.0</v>
      </c>
      <c r="I5" s="12">
        <v>0.0</v>
      </c>
      <c r="J5" s="12">
        <v>1.0</v>
      </c>
      <c r="K5" s="12">
        <v>0.0</v>
      </c>
      <c r="L5" s="12">
        <v>1.0</v>
      </c>
      <c r="M5" s="12">
        <v>0.0</v>
      </c>
      <c r="N5" s="12" t="s">
        <v>140</v>
      </c>
      <c r="O5" s="12" t="s">
        <v>140</v>
      </c>
      <c r="P5" s="12" t="s">
        <v>154</v>
      </c>
      <c r="Q5" s="12">
        <v>8.0</v>
      </c>
      <c r="R5" s="12" t="s">
        <v>155</v>
      </c>
      <c r="S5" s="12" t="s">
        <v>156</v>
      </c>
      <c r="T5" s="12" t="s">
        <v>157</v>
      </c>
    </row>
    <row r="6">
      <c r="A6" s="12" t="s">
        <v>158</v>
      </c>
      <c r="B6" s="12">
        <v>1.0</v>
      </c>
      <c r="C6" s="12">
        <v>1.0</v>
      </c>
      <c r="D6" s="12">
        <v>0.0</v>
      </c>
      <c r="E6" s="12">
        <v>1.0</v>
      </c>
      <c r="F6" s="12">
        <v>0.0</v>
      </c>
      <c r="G6" s="12">
        <v>0.0</v>
      </c>
      <c r="H6" s="12">
        <v>0.0</v>
      </c>
      <c r="I6" s="12">
        <v>0.0</v>
      </c>
      <c r="J6" s="12">
        <v>0.0</v>
      </c>
      <c r="K6" s="12">
        <v>0.0</v>
      </c>
      <c r="L6" s="12">
        <v>1.0</v>
      </c>
      <c r="M6" s="12">
        <v>0.0</v>
      </c>
      <c r="N6" s="12" t="s">
        <v>139</v>
      </c>
      <c r="O6" s="12" t="s">
        <v>139</v>
      </c>
      <c r="P6" s="12" t="s">
        <v>140</v>
      </c>
      <c r="Q6" s="12">
        <v>5.0</v>
      </c>
      <c r="R6" s="12" t="s">
        <v>159</v>
      </c>
      <c r="S6" s="12" t="s">
        <v>160</v>
      </c>
      <c r="T6" s="12" t="s">
        <v>161</v>
      </c>
    </row>
    <row r="7">
      <c r="A7" s="12" t="s">
        <v>162</v>
      </c>
      <c r="B7" s="12">
        <v>1.0</v>
      </c>
      <c r="C7" s="12">
        <v>0.0</v>
      </c>
      <c r="D7" s="12">
        <v>0.0</v>
      </c>
      <c r="E7" s="12">
        <v>0.0</v>
      </c>
      <c r="F7" s="12">
        <v>0.0</v>
      </c>
      <c r="G7" s="12">
        <v>0.0</v>
      </c>
      <c r="H7" s="12">
        <v>0.0</v>
      </c>
      <c r="I7" s="12">
        <v>0.0</v>
      </c>
      <c r="J7" s="12">
        <v>0.0</v>
      </c>
      <c r="K7" s="12">
        <v>0.0</v>
      </c>
      <c r="L7" s="12">
        <v>1.0</v>
      </c>
      <c r="M7" s="12">
        <v>0.0</v>
      </c>
      <c r="N7" s="12" t="s">
        <v>138</v>
      </c>
      <c r="O7" s="12" t="s">
        <v>139</v>
      </c>
      <c r="P7" s="12" t="s">
        <v>163</v>
      </c>
      <c r="Q7" s="12">
        <v>5.0</v>
      </c>
      <c r="R7" s="12" t="s">
        <v>164</v>
      </c>
      <c r="S7" s="12" t="s">
        <v>165</v>
      </c>
      <c r="T7" s="12" t="s">
        <v>166</v>
      </c>
    </row>
    <row r="8">
      <c r="A8" s="12" t="s">
        <v>167</v>
      </c>
      <c r="B8" s="12">
        <v>2.0</v>
      </c>
      <c r="C8" s="12">
        <v>0.0</v>
      </c>
      <c r="D8" s="12">
        <v>1.0</v>
      </c>
      <c r="E8" s="12">
        <v>0.0</v>
      </c>
      <c r="F8" s="12">
        <v>0.0</v>
      </c>
      <c r="G8" s="12">
        <v>0.0</v>
      </c>
      <c r="H8" s="12">
        <v>0.0</v>
      </c>
      <c r="I8" s="12">
        <v>0.0</v>
      </c>
      <c r="J8" s="12">
        <v>0.0</v>
      </c>
      <c r="K8" s="12">
        <v>0.0</v>
      </c>
      <c r="L8" s="12">
        <v>2.0</v>
      </c>
      <c r="M8" s="12">
        <v>2.0</v>
      </c>
      <c r="N8" s="12" t="s">
        <v>169</v>
      </c>
      <c r="O8" s="12" t="s">
        <v>140</v>
      </c>
      <c r="P8" s="12" t="s">
        <v>154</v>
      </c>
      <c r="Q8" s="12">
        <v>6.0</v>
      </c>
      <c r="R8" s="12" t="s">
        <v>170</v>
      </c>
      <c r="S8" s="12" t="s">
        <v>171</v>
      </c>
      <c r="T8" s="12" t="s">
        <v>172</v>
      </c>
    </row>
    <row r="9">
      <c r="A9" s="12" t="s">
        <v>173</v>
      </c>
      <c r="B9" s="12">
        <v>1.0</v>
      </c>
      <c r="C9" s="12">
        <v>0.0</v>
      </c>
      <c r="D9" s="12">
        <v>0.0</v>
      </c>
      <c r="E9" s="12">
        <v>0.0</v>
      </c>
      <c r="F9" s="12">
        <v>0.0</v>
      </c>
      <c r="G9" s="12">
        <v>0.0</v>
      </c>
      <c r="H9" s="12">
        <v>0.0</v>
      </c>
      <c r="I9" s="12">
        <v>0.0</v>
      </c>
      <c r="J9" s="12">
        <v>-2.0</v>
      </c>
      <c r="K9" s="12">
        <v>0.0</v>
      </c>
      <c r="L9" s="12">
        <v>1.0</v>
      </c>
      <c r="M9" s="12">
        <v>2.0</v>
      </c>
      <c r="N9" s="12" t="s">
        <v>169</v>
      </c>
      <c r="O9" s="12" t="s">
        <v>140</v>
      </c>
      <c r="P9" s="12" t="s">
        <v>140</v>
      </c>
      <c r="Q9" s="12">
        <v>4.0</v>
      </c>
      <c r="R9" s="12" t="s">
        <v>174</v>
      </c>
      <c r="S9" s="12" t="s">
        <v>175</v>
      </c>
      <c r="T9" s="12" t="s">
        <v>176</v>
      </c>
    </row>
    <row r="10">
      <c r="A10" s="12" t="s">
        <v>177</v>
      </c>
      <c r="B10" s="12">
        <v>0.0</v>
      </c>
      <c r="C10" s="12">
        <v>1.0</v>
      </c>
      <c r="D10" s="12">
        <v>1.0</v>
      </c>
      <c r="E10" s="12">
        <v>0.0</v>
      </c>
      <c r="F10" s="12">
        <v>0.0</v>
      </c>
      <c r="G10" s="12">
        <v>0.0</v>
      </c>
      <c r="H10" s="12">
        <v>0.0</v>
      </c>
      <c r="I10" s="12">
        <v>0.0</v>
      </c>
      <c r="J10" s="12">
        <v>0.0</v>
      </c>
      <c r="K10" s="12">
        <v>0.0</v>
      </c>
      <c r="L10" s="12">
        <v>1.0</v>
      </c>
      <c r="M10" s="12">
        <v>0.0</v>
      </c>
      <c r="N10" s="12" t="s">
        <v>145</v>
      </c>
      <c r="O10" s="12" t="s">
        <v>140</v>
      </c>
      <c r="P10" s="12" t="s">
        <v>154</v>
      </c>
      <c r="Q10" s="12">
        <v>8.0</v>
      </c>
      <c r="R10" s="12" t="s">
        <v>178</v>
      </c>
      <c r="S10" s="12" t="s">
        <v>179</v>
      </c>
      <c r="T10" s="12" t="s">
        <v>180</v>
      </c>
    </row>
    <row r="11">
      <c r="A11" s="12" t="s">
        <v>181</v>
      </c>
      <c r="B11" s="12">
        <v>-2.0</v>
      </c>
      <c r="C11" s="12">
        <v>2.0</v>
      </c>
      <c r="D11" s="12">
        <v>0.0</v>
      </c>
      <c r="E11" s="12">
        <v>0.0</v>
      </c>
      <c r="F11" s="12">
        <v>1.0</v>
      </c>
      <c r="G11" s="12">
        <v>0.0</v>
      </c>
      <c r="H11" s="12">
        <v>0.0</v>
      </c>
      <c r="I11" s="12">
        <v>0.0</v>
      </c>
      <c r="J11" s="12">
        <v>0.0</v>
      </c>
      <c r="K11" s="12">
        <v>0.0</v>
      </c>
      <c r="L11" s="12">
        <v>1.0</v>
      </c>
      <c r="M11" s="12">
        <v>0.0</v>
      </c>
      <c r="N11" s="12" t="s">
        <v>138</v>
      </c>
      <c r="O11" s="12" t="s">
        <v>145</v>
      </c>
      <c r="P11" s="12" t="s">
        <v>140</v>
      </c>
      <c r="Q11" s="12">
        <v>6.0</v>
      </c>
      <c r="R11" s="12" t="s">
        <v>182</v>
      </c>
      <c r="S11" s="12" t="s">
        <v>183</v>
      </c>
      <c r="T11" s="12" t="s">
        <v>184</v>
      </c>
    </row>
    <row r="12">
      <c r="A12" s="12" t="s">
        <v>185</v>
      </c>
      <c r="B12" s="12">
        <v>-1.0</v>
      </c>
      <c r="C12" s="12">
        <v>1.0</v>
      </c>
      <c r="D12" s="12">
        <v>1.0</v>
      </c>
      <c r="E12" s="12">
        <v>0.0</v>
      </c>
      <c r="F12" s="12">
        <v>0.0</v>
      </c>
      <c r="G12" s="12">
        <v>0.0</v>
      </c>
      <c r="H12" s="12">
        <v>0.0</v>
      </c>
      <c r="I12" s="12">
        <v>0.0</v>
      </c>
      <c r="J12" s="12">
        <v>-1.0</v>
      </c>
      <c r="K12" s="12">
        <v>0.0</v>
      </c>
      <c r="L12" s="12">
        <v>0.5</v>
      </c>
      <c r="M12" s="12">
        <v>0.0</v>
      </c>
      <c r="N12" s="12" t="s">
        <v>145</v>
      </c>
      <c r="O12" s="12" t="s">
        <v>145</v>
      </c>
      <c r="P12" s="12" t="s">
        <v>140</v>
      </c>
      <c r="Q12" s="12">
        <v>7.0</v>
      </c>
      <c r="R12" s="12" t="s">
        <v>186</v>
      </c>
      <c r="S12" s="12" t="s">
        <v>187</v>
      </c>
      <c r="T12" s="12" t="s">
        <v>188</v>
      </c>
    </row>
    <row r="13">
      <c r="A13" s="12" t="s">
        <v>189</v>
      </c>
      <c r="B13" s="12">
        <v>0.0</v>
      </c>
      <c r="C13" s="12">
        <v>1.0</v>
      </c>
      <c r="D13" s="12">
        <v>0.0</v>
      </c>
      <c r="E13" s="12">
        <v>0.0</v>
      </c>
      <c r="F13" s="12">
        <v>0.0</v>
      </c>
      <c r="G13" s="12">
        <v>0.0</v>
      </c>
      <c r="H13" s="12">
        <v>0.0</v>
      </c>
      <c r="I13" s="12">
        <v>0.0</v>
      </c>
      <c r="J13" s="12">
        <v>0.0</v>
      </c>
      <c r="K13" s="12">
        <v>0.0</v>
      </c>
      <c r="L13" s="12">
        <v>1.0</v>
      </c>
      <c r="M13" s="12">
        <v>0.0</v>
      </c>
      <c r="N13" s="12" t="s">
        <v>138</v>
      </c>
      <c r="O13" s="12" t="s">
        <v>145</v>
      </c>
      <c r="P13" s="12" t="s">
        <v>140</v>
      </c>
      <c r="Q13" s="12">
        <v>5.0</v>
      </c>
      <c r="R13" s="12" t="s">
        <v>190</v>
      </c>
      <c r="S13" s="12" t="s">
        <v>191</v>
      </c>
      <c r="T13" s="12" t="s">
        <v>192</v>
      </c>
    </row>
    <row r="14">
      <c r="A14" s="12" t="s">
        <v>194</v>
      </c>
      <c r="B14" s="12">
        <v>-1.0</v>
      </c>
      <c r="C14" s="12">
        <v>1.0</v>
      </c>
      <c r="D14" s="12">
        <v>1.0</v>
      </c>
      <c r="E14" s="12">
        <v>0.0</v>
      </c>
      <c r="F14" s="12">
        <v>0.0</v>
      </c>
      <c r="G14" s="12">
        <v>0.0</v>
      </c>
      <c r="H14" s="12">
        <v>0.0</v>
      </c>
      <c r="I14" s="12">
        <v>0.0</v>
      </c>
      <c r="J14" s="12">
        <v>0.0</v>
      </c>
      <c r="K14" s="12">
        <v>0.0</v>
      </c>
      <c r="L14" s="12">
        <v>2.0</v>
      </c>
      <c r="M14" s="12">
        <v>1.0</v>
      </c>
      <c r="N14" s="12" t="s">
        <v>169</v>
      </c>
      <c r="O14" s="12" t="s">
        <v>139</v>
      </c>
      <c r="P14" s="12" t="s">
        <v>140</v>
      </c>
      <c r="Q14" s="12">
        <v>5.0</v>
      </c>
      <c r="R14" s="12" t="s">
        <v>195</v>
      </c>
      <c r="S14" s="12" t="s">
        <v>196</v>
      </c>
      <c r="T14" s="12" t="s">
        <v>197</v>
      </c>
    </row>
    <row r="15">
      <c r="A15" s="12" t="s">
        <v>198</v>
      </c>
      <c r="B15" s="12">
        <v>-1.0</v>
      </c>
      <c r="C15" s="12">
        <v>1.0</v>
      </c>
      <c r="D15" s="12">
        <v>-1.0</v>
      </c>
      <c r="E15" s="12">
        <v>0.0</v>
      </c>
      <c r="F15" s="12">
        <v>0.0</v>
      </c>
      <c r="G15" s="12">
        <v>0.0</v>
      </c>
      <c r="H15" s="12">
        <v>2.0</v>
      </c>
      <c r="I15" s="12">
        <v>0.0</v>
      </c>
      <c r="J15" s="12">
        <v>0.0</v>
      </c>
      <c r="K15" s="12">
        <v>0.0</v>
      </c>
      <c r="L15" s="12">
        <v>1.0</v>
      </c>
      <c r="M15" s="12">
        <v>0.0</v>
      </c>
      <c r="N15" s="12" t="s">
        <v>140</v>
      </c>
      <c r="O15" s="12" t="s">
        <v>140</v>
      </c>
      <c r="P15" s="12" t="s">
        <v>154</v>
      </c>
      <c r="Q15" s="12">
        <v>6.0</v>
      </c>
      <c r="R15" s="12" t="s">
        <v>199</v>
      </c>
      <c r="S15" s="12" t="s">
        <v>200</v>
      </c>
      <c r="T15" s="12" t="s">
        <v>201</v>
      </c>
    </row>
    <row r="16">
      <c r="A16" s="12" t="s">
        <v>202</v>
      </c>
      <c r="B16" s="12">
        <v>-2.0</v>
      </c>
      <c r="C16" s="12">
        <v>2.0</v>
      </c>
      <c r="D16" s="12">
        <v>1.0</v>
      </c>
      <c r="E16" s="12">
        <v>1.0</v>
      </c>
      <c r="F16" s="12">
        <v>0.0</v>
      </c>
      <c r="G16" s="12">
        <v>0.0</v>
      </c>
      <c r="H16" s="12">
        <v>0.0</v>
      </c>
      <c r="I16" s="12">
        <v>0.0</v>
      </c>
      <c r="J16" s="12">
        <v>0.0</v>
      </c>
      <c r="K16" s="12">
        <v>0.0</v>
      </c>
      <c r="L16" s="12">
        <v>1.0</v>
      </c>
      <c r="M16" s="12">
        <v>0.0</v>
      </c>
      <c r="N16" s="12" t="s">
        <v>145</v>
      </c>
      <c r="O16" s="12" t="s">
        <v>140</v>
      </c>
      <c r="P16" s="12" t="s">
        <v>154</v>
      </c>
      <c r="Q16" s="12">
        <v>8.0</v>
      </c>
      <c r="R16" s="12" t="s">
        <v>203</v>
      </c>
      <c r="S16" s="12" t="s">
        <v>204</v>
      </c>
      <c r="T16" s="12" t="s">
        <v>205</v>
      </c>
    </row>
    <row r="17">
      <c r="A17" s="12" t="s">
        <v>206</v>
      </c>
      <c r="B17" s="12">
        <v>0.0</v>
      </c>
      <c r="C17" s="12">
        <v>0.0</v>
      </c>
      <c r="D17" s="12">
        <v>1.0</v>
      </c>
      <c r="E17" s="12">
        <v>0.0</v>
      </c>
      <c r="F17" s="12">
        <v>0.0</v>
      </c>
      <c r="G17" s="12">
        <v>0.0</v>
      </c>
      <c r="H17" s="12">
        <v>0.0</v>
      </c>
      <c r="I17" s="12">
        <v>0.0</v>
      </c>
      <c r="J17" s="12">
        <v>0.0</v>
      </c>
      <c r="K17" s="12">
        <v>1.0</v>
      </c>
      <c r="L17" s="12">
        <v>2.0</v>
      </c>
      <c r="M17" s="12">
        <v>1.0</v>
      </c>
      <c r="N17" s="12" t="s">
        <v>169</v>
      </c>
      <c r="O17" s="12" t="s">
        <v>139</v>
      </c>
      <c r="P17" s="12" t="s">
        <v>154</v>
      </c>
      <c r="Q17" s="12">
        <v>7.0</v>
      </c>
      <c r="R17" s="12" t="s">
        <v>207</v>
      </c>
      <c r="S17" s="12" t="s">
        <v>208</v>
      </c>
      <c r="T17" s="12" t="s">
        <v>209</v>
      </c>
    </row>
    <row r="18">
      <c r="A18" s="12" t="s">
        <v>210</v>
      </c>
      <c r="B18" s="12">
        <v>-2.0</v>
      </c>
      <c r="C18" s="12">
        <v>1.0</v>
      </c>
      <c r="D18" s="12">
        <v>2.0</v>
      </c>
      <c r="E18" s="12">
        <v>0.0</v>
      </c>
      <c r="F18" s="12">
        <v>0.0</v>
      </c>
      <c r="G18" s="12">
        <v>0.0</v>
      </c>
      <c r="H18" s="12">
        <v>0.0</v>
      </c>
      <c r="I18" s="12">
        <v>2.0</v>
      </c>
      <c r="J18" s="12">
        <v>0.0</v>
      </c>
      <c r="K18" s="12">
        <v>0.0</v>
      </c>
      <c r="L18" s="12">
        <v>0.5</v>
      </c>
      <c r="M18" s="12">
        <v>0.0</v>
      </c>
      <c r="N18" s="12" t="s">
        <v>140</v>
      </c>
      <c r="O18" s="12" t="s">
        <v>154</v>
      </c>
      <c r="P18" s="12" t="s">
        <v>154</v>
      </c>
      <c r="Q18" s="12">
        <v>8.0</v>
      </c>
      <c r="R18" s="12" t="s">
        <v>211</v>
      </c>
      <c r="S18" s="12" t="s">
        <v>212</v>
      </c>
      <c r="T18" s="12" t="s">
        <v>213</v>
      </c>
    </row>
    <row r="19">
      <c r="A19" s="12" t="s">
        <v>214</v>
      </c>
      <c r="B19" s="12">
        <v>0.0</v>
      </c>
      <c r="C19" s="12">
        <v>0.0</v>
      </c>
      <c r="D19" s="12">
        <v>1.0</v>
      </c>
      <c r="E19" s="12">
        <v>0.0</v>
      </c>
      <c r="F19" s="12">
        <v>0.0</v>
      </c>
      <c r="G19" s="12">
        <v>0.0</v>
      </c>
      <c r="H19" s="12">
        <v>0.0</v>
      </c>
      <c r="I19" s="12">
        <v>1.0</v>
      </c>
      <c r="J19" s="12">
        <v>0.0</v>
      </c>
      <c r="K19" s="12">
        <v>0.0</v>
      </c>
      <c r="L19" s="12">
        <v>2.0</v>
      </c>
      <c r="M19" s="12">
        <v>0.0</v>
      </c>
      <c r="N19" s="12" t="s">
        <v>139</v>
      </c>
      <c r="O19" s="12" t="s">
        <v>145</v>
      </c>
      <c r="P19" s="12" t="s">
        <v>140</v>
      </c>
      <c r="Q19" s="12">
        <v>7.0</v>
      </c>
      <c r="R19" s="12" t="s">
        <v>215</v>
      </c>
      <c r="S19" s="12" t="s">
        <v>216</v>
      </c>
      <c r="T19" s="12" t="s">
        <v>217</v>
      </c>
    </row>
    <row r="20">
      <c r="A20" s="12" t="s">
        <v>218</v>
      </c>
      <c r="B20" s="12">
        <v>1.0</v>
      </c>
      <c r="C20" s="12">
        <v>0.0</v>
      </c>
      <c r="D20" s="12">
        <v>1.0</v>
      </c>
      <c r="E20" s="12">
        <v>0.0</v>
      </c>
      <c r="F20" s="12">
        <v>0.0</v>
      </c>
      <c r="G20" s="12">
        <v>0.0</v>
      </c>
      <c r="H20" s="12">
        <v>0.0</v>
      </c>
      <c r="I20" s="12">
        <v>0.0</v>
      </c>
      <c r="J20" s="12">
        <v>-1.0</v>
      </c>
      <c r="K20" s="12">
        <v>0.0</v>
      </c>
      <c r="L20" s="12">
        <v>2.0</v>
      </c>
      <c r="M20" s="12">
        <v>0.0</v>
      </c>
      <c r="N20" s="12" t="s">
        <v>139</v>
      </c>
      <c r="O20" s="12" t="s">
        <v>169</v>
      </c>
      <c r="P20" s="12" t="s">
        <v>140</v>
      </c>
      <c r="Q20" s="12">
        <v>7.0</v>
      </c>
      <c r="R20" s="12" t="s">
        <v>219</v>
      </c>
      <c r="S20" s="12" t="s">
        <v>220</v>
      </c>
      <c r="T20" s="12" t="s">
        <v>221</v>
      </c>
    </row>
    <row r="21">
      <c r="A21" s="12" t="s">
        <v>222</v>
      </c>
      <c r="B21" s="12">
        <v>0.0</v>
      </c>
      <c r="C21" s="12">
        <v>0.0</v>
      </c>
      <c r="D21" s="12">
        <v>1.0</v>
      </c>
      <c r="E21" s="12">
        <v>0.0</v>
      </c>
      <c r="F21" s="12">
        <v>0.0</v>
      </c>
      <c r="G21" s="12">
        <v>0.0</v>
      </c>
      <c r="H21" s="12">
        <v>0.0</v>
      </c>
      <c r="I21" s="12">
        <v>0.0</v>
      </c>
      <c r="J21" s="12">
        <v>1.0</v>
      </c>
      <c r="K21" s="12">
        <v>0.0</v>
      </c>
      <c r="L21" s="12">
        <v>1.0</v>
      </c>
      <c r="M21" s="12">
        <v>2.0</v>
      </c>
      <c r="N21" s="12" t="s">
        <v>169</v>
      </c>
      <c r="O21" s="12" t="s">
        <v>140</v>
      </c>
      <c r="P21" s="12" t="s">
        <v>154</v>
      </c>
      <c r="Q21" s="12">
        <v>5.0</v>
      </c>
      <c r="R21" s="12" t="s">
        <v>223</v>
      </c>
      <c r="S21" s="12" t="s">
        <v>224</v>
      </c>
      <c r="T21" s="12" t="s">
        <v>225</v>
      </c>
    </row>
    <row r="22">
      <c r="A22" s="12" t="s">
        <v>226</v>
      </c>
      <c r="B22" s="12">
        <v>0.0</v>
      </c>
      <c r="C22" s="12">
        <v>0.0</v>
      </c>
      <c r="D22" s="12">
        <v>2.0</v>
      </c>
      <c r="E22" s="12">
        <v>0.0</v>
      </c>
      <c r="F22" s="12">
        <v>0.0</v>
      </c>
      <c r="G22" s="12">
        <v>0.0</v>
      </c>
      <c r="H22" s="12">
        <v>0.0</v>
      </c>
      <c r="I22" s="12">
        <v>0.0</v>
      </c>
      <c r="J22" s="12">
        <v>0.0</v>
      </c>
      <c r="K22" s="12">
        <v>0.0</v>
      </c>
      <c r="L22" s="12">
        <v>1.0</v>
      </c>
      <c r="M22" s="12">
        <v>0.0</v>
      </c>
      <c r="N22" s="12" t="s">
        <v>138</v>
      </c>
      <c r="O22" s="12" t="s">
        <v>140</v>
      </c>
      <c r="P22" s="12" t="s">
        <v>154</v>
      </c>
      <c r="Q22" s="12">
        <v>8.0</v>
      </c>
      <c r="R22" s="12" t="s">
        <v>227</v>
      </c>
      <c r="S22" s="12" t="s">
        <v>228</v>
      </c>
      <c r="T22" s="12" t="s">
        <v>229</v>
      </c>
    </row>
    <row r="23">
      <c r="A23" s="12" t="s">
        <v>230</v>
      </c>
      <c r="B23" s="12">
        <v>-1.0</v>
      </c>
      <c r="C23" s="12">
        <v>0.0</v>
      </c>
      <c r="D23" s="12">
        <v>1.0</v>
      </c>
      <c r="E23" s="12">
        <v>0.0</v>
      </c>
      <c r="F23" s="12">
        <v>0.0</v>
      </c>
      <c r="G23" s="12">
        <v>0.0</v>
      </c>
      <c r="H23" s="12">
        <v>0.0</v>
      </c>
      <c r="I23" s="12">
        <v>0.0</v>
      </c>
      <c r="J23" s="12">
        <v>0.0</v>
      </c>
      <c r="K23" s="12">
        <v>0.0</v>
      </c>
      <c r="L23" s="12">
        <v>1.0</v>
      </c>
      <c r="M23" s="12">
        <v>0.0</v>
      </c>
      <c r="N23" s="12" t="s">
        <v>138</v>
      </c>
      <c r="O23" s="12" t="s">
        <v>140</v>
      </c>
      <c r="P23" s="12" t="s">
        <v>140</v>
      </c>
      <c r="Q23" s="12">
        <v>7.0</v>
      </c>
      <c r="R23" s="12" t="s">
        <v>231</v>
      </c>
      <c r="S23" s="12" t="s">
        <v>232</v>
      </c>
      <c r="T23" s="12" t="s">
        <v>233</v>
      </c>
    </row>
    <row r="24">
      <c r="A24" s="12" t="s">
        <v>234</v>
      </c>
      <c r="B24" s="12">
        <v>0.0</v>
      </c>
      <c r="C24" s="12">
        <v>-2.0</v>
      </c>
      <c r="D24" s="12">
        <v>0.0</v>
      </c>
      <c r="E24" s="12">
        <v>0.0</v>
      </c>
      <c r="F24" s="12">
        <v>0.0</v>
      </c>
      <c r="G24" s="12">
        <v>0.0</v>
      </c>
      <c r="H24" s="12">
        <v>0.0</v>
      </c>
      <c r="I24" s="12">
        <v>0.0</v>
      </c>
      <c r="J24" s="12">
        <v>1.0</v>
      </c>
      <c r="K24" s="12">
        <v>0.0</v>
      </c>
      <c r="L24" s="12">
        <v>3.0</v>
      </c>
      <c r="M24" s="12">
        <v>2.0</v>
      </c>
      <c r="N24" s="12" t="s">
        <v>235</v>
      </c>
      <c r="O24" s="12" t="s">
        <v>140</v>
      </c>
      <c r="P24" s="12" t="s">
        <v>154</v>
      </c>
      <c r="Q24" s="12">
        <v>6.0</v>
      </c>
      <c r="R24" s="12" t="s">
        <v>235</v>
      </c>
      <c r="S24" s="12" t="s">
        <v>236</v>
      </c>
      <c r="T24" s="12" t="s">
        <v>237</v>
      </c>
    </row>
    <row r="25">
      <c r="A25" s="12" t="s">
        <v>238</v>
      </c>
      <c r="B25" s="12">
        <v>0.0</v>
      </c>
      <c r="C25" s="12">
        <v>-1.0</v>
      </c>
      <c r="D25" s="12">
        <v>0.0</v>
      </c>
      <c r="E25" s="12">
        <v>0.0</v>
      </c>
      <c r="F25" s="12">
        <v>0.0</v>
      </c>
      <c r="G25" s="12">
        <v>2.0</v>
      </c>
      <c r="H25" s="12">
        <v>0.0</v>
      </c>
      <c r="I25" s="12">
        <v>0.0</v>
      </c>
      <c r="J25" s="12">
        <v>2.0</v>
      </c>
      <c r="K25" s="12">
        <v>0.0</v>
      </c>
      <c r="L25" s="12">
        <v>1.0</v>
      </c>
      <c r="M25" s="12">
        <v>3.0</v>
      </c>
      <c r="N25" s="12" t="s">
        <v>169</v>
      </c>
      <c r="O25" s="12" t="s">
        <v>140</v>
      </c>
      <c r="P25" s="12" t="s">
        <v>154</v>
      </c>
      <c r="Q25" s="12">
        <v>5.0</v>
      </c>
      <c r="R25" s="12" t="s">
        <v>239</v>
      </c>
      <c r="S25" s="12" t="s">
        <v>240</v>
      </c>
      <c r="T25" s="12" t="s">
        <v>241</v>
      </c>
    </row>
    <row r="26">
      <c r="A26" s="12" t="s">
        <v>242</v>
      </c>
      <c r="B26" s="12">
        <v>0.0</v>
      </c>
      <c r="C26" s="12">
        <v>0.0</v>
      </c>
      <c r="D26" s="12">
        <v>1.0</v>
      </c>
      <c r="E26" s="12">
        <v>0.0</v>
      </c>
      <c r="F26" s="12">
        <v>0.0</v>
      </c>
      <c r="G26" s="12">
        <v>0.0</v>
      </c>
      <c r="H26" s="12">
        <v>0.0</v>
      </c>
      <c r="I26" s="12">
        <v>0.0</v>
      </c>
      <c r="J26" s="12">
        <v>1.0</v>
      </c>
      <c r="K26" s="12">
        <v>0.0</v>
      </c>
      <c r="L26" s="12">
        <v>2.0</v>
      </c>
      <c r="M26" s="12">
        <v>1.0</v>
      </c>
      <c r="N26" s="12" t="s">
        <v>138</v>
      </c>
      <c r="O26" s="12" t="s">
        <v>154</v>
      </c>
      <c r="P26" s="12" t="s">
        <v>140</v>
      </c>
      <c r="Q26" s="12">
        <v>7.0</v>
      </c>
      <c r="R26" s="12" t="s">
        <v>243</v>
      </c>
      <c r="S26" s="12" t="s">
        <v>244</v>
      </c>
      <c r="T26" s="12" t="s">
        <v>245</v>
      </c>
    </row>
    <row r="27">
      <c r="A27" s="12" t="s">
        <v>246</v>
      </c>
      <c r="B27" s="12">
        <v>-1.0</v>
      </c>
      <c r="C27" s="12">
        <v>1.0</v>
      </c>
      <c r="D27" s="12">
        <v>0.0</v>
      </c>
      <c r="E27" s="12">
        <v>0.0</v>
      </c>
      <c r="F27" s="12">
        <v>0.0</v>
      </c>
      <c r="G27" s="12">
        <v>0.0</v>
      </c>
      <c r="H27" s="12">
        <v>0.0</v>
      </c>
      <c r="I27" s="12">
        <v>0.0</v>
      </c>
      <c r="J27" s="12">
        <v>2.0</v>
      </c>
      <c r="K27" s="12">
        <v>0.0</v>
      </c>
      <c r="L27" s="12">
        <v>0.5</v>
      </c>
      <c r="M27" s="12">
        <v>0.0</v>
      </c>
      <c r="N27" s="12" t="s">
        <v>140</v>
      </c>
      <c r="O27" s="12" t="s">
        <v>139</v>
      </c>
      <c r="P27" s="12" t="s">
        <v>154</v>
      </c>
      <c r="Q27" s="12">
        <v>8.0</v>
      </c>
      <c r="R27" s="12" t="s">
        <v>247</v>
      </c>
      <c r="S27" s="12" t="s">
        <v>248</v>
      </c>
      <c r="T27" s="12" t="s">
        <v>249</v>
      </c>
    </row>
    <row r="28">
      <c r="A28" s="12" t="s">
        <v>250</v>
      </c>
      <c r="B28" s="12">
        <v>1.0</v>
      </c>
      <c r="C28" s="12">
        <v>-1.0</v>
      </c>
      <c r="D28" s="12">
        <v>1.0</v>
      </c>
      <c r="E28" s="12">
        <v>0.0</v>
      </c>
      <c r="F28" s="12">
        <v>0.0</v>
      </c>
      <c r="G28" s="12">
        <v>0.0</v>
      </c>
      <c r="H28" s="12">
        <v>0.0</v>
      </c>
      <c r="I28" s="12">
        <v>0.0</v>
      </c>
      <c r="J28" s="12">
        <v>2.0</v>
      </c>
      <c r="K28" s="12">
        <v>0.0</v>
      </c>
      <c r="L28" s="12">
        <v>2.0</v>
      </c>
      <c r="M28" s="12">
        <v>1.0</v>
      </c>
      <c r="N28" s="12" t="s">
        <v>139</v>
      </c>
      <c r="O28" s="12" t="s">
        <v>140</v>
      </c>
      <c r="P28" s="12" t="s">
        <v>154</v>
      </c>
      <c r="Q28" s="12">
        <v>7.0</v>
      </c>
      <c r="R28" s="12" t="s">
        <v>252</v>
      </c>
      <c r="S28" s="12" t="s">
        <v>253</v>
      </c>
      <c r="T28" s="12" t="s">
        <v>254</v>
      </c>
    </row>
    <row r="29">
      <c r="A29" s="12" t="s">
        <v>255</v>
      </c>
      <c r="B29" s="12">
        <v>0.0</v>
      </c>
      <c r="C29" s="12">
        <v>0.0</v>
      </c>
      <c r="D29" s="12">
        <v>0.0</v>
      </c>
      <c r="E29" s="12">
        <v>0.0</v>
      </c>
      <c r="F29" s="12">
        <v>0.0</v>
      </c>
      <c r="G29" s="12">
        <v>0.0</v>
      </c>
      <c r="H29" s="12">
        <v>0.0</v>
      </c>
      <c r="I29" s="12">
        <v>0.0</v>
      </c>
      <c r="J29" s="12">
        <v>1.0</v>
      </c>
      <c r="K29" s="12">
        <v>0.0</v>
      </c>
      <c r="L29" s="12">
        <v>1.0</v>
      </c>
      <c r="M29" s="12">
        <v>0.0</v>
      </c>
      <c r="N29" s="12" t="s">
        <v>169</v>
      </c>
      <c r="O29" s="12" t="s">
        <v>139</v>
      </c>
      <c r="P29" s="12" t="s">
        <v>140</v>
      </c>
      <c r="Q29" s="12">
        <v>5.0</v>
      </c>
      <c r="R29" s="12" t="s">
        <v>256</v>
      </c>
      <c r="S29" s="12" t="s">
        <v>257</v>
      </c>
      <c r="T29" s="12" t="s">
        <v>258</v>
      </c>
    </row>
    <row r="30">
      <c r="A30" s="12" t="s">
        <v>259</v>
      </c>
      <c r="B30" s="12">
        <v>0.0</v>
      </c>
      <c r="C30" s="12">
        <v>0.0</v>
      </c>
      <c r="D30" s="12">
        <v>0.0</v>
      </c>
      <c r="E30" s="12">
        <v>0.0</v>
      </c>
      <c r="F30" s="12">
        <v>0.0</v>
      </c>
      <c r="G30" s="12">
        <v>1.0</v>
      </c>
      <c r="H30" s="12">
        <v>0.0</v>
      </c>
      <c r="I30" s="12">
        <v>0.0</v>
      </c>
      <c r="J30" s="12">
        <v>1.0</v>
      </c>
      <c r="K30" s="12">
        <v>0.0</v>
      </c>
      <c r="L30" s="12">
        <v>1.0</v>
      </c>
      <c r="M30" s="12">
        <v>0.0</v>
      </c>
      <c r="N30" s="12" t="s">
        <v>139</v>
      </c>
      <c r="O30" s="12" t="s">
        <v>139</v>
      </c>
      <c r="P30" s="12" t="s">
        <v>140</v>
      </c>
      <c r="Q30" s="12">
        <v>6.0</v>
      </c>
      <c r="R30" s="12" t="s">
        <v>260</v>
      </c>
      <c r="S30" s="12" t="s">
        <v>261</v>
      </c>
      <c r="T30" s="12" t="s">
        <v>262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9.86"/>
    <col customWidth="1" min="6" max="6" width="23.29"/>
    <col customWidth="1" min="8" max="8" width="20.43"/>
  </cols>
  <sheetData>
    <row r="1">
      <c r="A1" s="12" t="s">
        <v>263</v>
      </c>
      <c r="B1" s="12" t="s">
        <v>56</v>
      </c>
      <c r="C1" s="12" t="s">
        <v>39</v>
      </c>
      <c r="D1" s="12" t="s">
        <v>41</v>
      </c>
      <c r="E1" s="42" t="s">
        <v>42</v>
      </c>
      <c r="F1" s="43" t="s">
        <v>48</v>
      </c>
      <c r="G1" s="12" t="s">
        <v>77</v>
      </c>
      <c r="H1" s="12" t="s">
        <v>40</v>
      </c>
      <c r="I1" s="12" t="s">
        <v>28</v>
      </c>
    </row>
    <row r="2">
      <c r="A2" s="44" t="s">
        <v>26</v>
      </c>
      <c r="B2" s="44" t="s">
        <v>17</v>
      </c>
      <c r="C2" s="44" t="s">
        <v>17</v>
      </c>
      <c r="D2" s="44" t="s">
        <v>17</v>
      </c>
      <c r="E2" s="44" t="s">
        <v>17</v>
      </c>
      <c r="F2" s="45" t="s">
        <v>17</v>
      </c>
      <c r="G2" s="44" t="s">
        <v>17</v>
      </c>
      <c r="H2" s="44" t="s">
        <v>17</v>
      </c>
      <c r="I2" s="45">
        <v>0.0</v>
      </c>
    </row>
    <row r="3">
      <c r="A3" s="12" t="s">
        <v>270</v>
      </c>
      <c r="B3" s="12" t="s">
        <v>138</v>
      </c>
      <c r="C3" s="12" t="s">
        <v>272</v>
      </c>
      <c r="D3" s="12" t="s">
        <v>274</v>
      </c>
      <c r="E3" s="42">
        <v>20.0</v>
      </c>
      <c r="F3" s="43" t="s">
        <v>276</v>
      </c>
      <c r="G3" s="12" t="s">
        <v>17</v>
      </c>
      <c r="H3" s="12" t="s">
        <v>273</v>
      </c>
      <c r="I3" s="12">
        <v>0.0</v>
      </c>
    </row>
    <row r="4">
      <c r="A4" s="12" t="s">
        <v>279</v>
      </c>
      <c r="B4" s="12" t="s">
        <v>139</v>
      </c>
      <c r="C4" s="12" t="s">
        <v>272</v>
      </c>
      <c r="D4" s="12" t="s">
        <v>17</v>
      </c>
      <c r="E4" s="42">
        <v>10.0</v>
      </c>
      <c r="F4" s="43" t="s">
        <v>281</v>
      </c>
      <c r="G4" s="12" t="s">
        <v>17</v>
      </c>
      <c r="H4" s="12" t="s">
        <v>273</v>
      </c>
      <c r="I4" s="12">
        <v>0.0</v>
      </c>
    </row>
    <row r="5">
      <c r="A5" s="12" t="s">
        <v>283</v>
      </c>
      <c r="B5" s="12" t="s">
        <v>139</v>
      </c>
      <c r="C5" s="12" t="s">
        <v>285</v>
      </c>
      <c r="D5" s="12" t="s">
        <v>286</v>
      </c>
      <c r="E5" s="42" t="s">
        <v>288</v>
      </c>
      <c r="F5" s="43" t="s">
        <v>289</v>
      </c>
      <c r="G5" s="12" t="s">
        <v>17</v>
      </c>
      <c r="H5" s="12" t="s">
        <v>273</v>
      </c>
      <c r="I5" s="12">
        <v>0.0</v>
      </c>
    </row>
    <row r="6">
      <c r="A6" s="12" t="s">
        <v>291</v>
      </c>
      <c r="B6" s="12" t="s">
        <v>145</v>
      </c>
      <c r="C6" s="12" t="s">
        <v>294</v>
      </c>
      <c r="D6" s="12" t="s">
        <v>295</v>
      </c>
      <c r="E6" s="42">
        <v>8.0</v>
      </c>
      <c r="F6" s="43" t="s">
        <v>298</v>
      </c>
      <c r="G6" s="12" t="s">
        <v>17</v>
      </c>
      <c r="H6" s="12" t="s">
        <v>273</v>
      </c>
      <c r="I6" s="12">
        <v>0.0</v>
      </c>
    </row>
    <row r="7">
      <c r="A7" s="12" t="s">
        <v>300</v>
      </c>
      <c r="B7" s="12" t="s">
        <v>139</v>
      </c>
      <c r="C7" s="12" t="s">
        <v>294</v>
      </c>
      <c r="D7" s="12" t="s">
        <v>295</v>
      </c>
      <c r="E7" s="42">
        <v>10.0</v>
      </c>
      <c r="F7" s="43" t="s">
        <v>281</v>
      </c>
      <c r="G7" s="12" t="s">
        <v>17</v>
      </c>
      <c r="H7" s="12" t="s">
        <v>273</v>
      </c>
      <c r="I7" s="12">
        <v>0.0</v>
      </c>
    </row>
    <row r="8">
      <c r="A8" s="12" t="s">
        <v>306</v>
      </c>
      <c r="B8" s="12" t="s">
        <v>138</v>
      </c>
      <c r="C8" s="12" t="s">
        <v>307</v>
      </c>
      <c r="D8" s="12" t="s">
        <v>309</v>
      </c>
      <c r="E8" s="42">
        <v>10.0</v>
      </c>
      <c r="F8" s="43" t="s">
        <v>311</v>
      </c>
      <c r="G8" s="12" t="s">
        <v>17</v>
      </c>
      <c r="H8" s="12" t="s">
        <v>273</v>
      </c>
      <c r="I8" s="12">
        <v>0.0</v>
      </c>
    </row>
    <row r="9">
      <c r="A9" s="12" t="s">
        <v>314</v>
      </c>
      <c r="B9" s="12" t="s">
        <v>138</v>
      </c>
      <c r="C9" s="12" t="s">
        <v>285</v>
      </c>
      <c r="D9" s="12" t="s">
        <v>17</v>
      </c>
      <c r="E9" s="42" t="s">
        <v>288</v>
      </c>
      <c r="F9" s="43" t="s">
        <v>276</v>
      </c>
      <c r="G9" s="12" t="s">
        <v>17</v>
      </c>
      <c r="H9" s="12" t="s">
        <v>273</v>
      </c>
      <c r="I9" s="12">
        <v>0.0</v>
      </c>
    </row>
    <row r="10">
      <c r="A10" s="12" t="s">
        <v>320</v>
      </c>
      <c r="B10" s="12" t="s">
        <v>138</v>
      </c>
      <c r="C10" s="12" t="s">
        <v>285</v>
      </c>
      <c r="D10" s="12" t="s">
        <v>286</v>
      </c>
      <c r="E10" s="42" t="s">
        <v>288</v>
      </c>
      <c r="F10" s="43" t="s">
        <v>323</v>
      </c>
      <c r="G10" s="12" t="s">
        <v>17</v>
      </c>
      <c r="H10" s="12" t="s">
        <v>273</v>
      </c>
      <c r="I10" s="12">
        <v>0.0</v>
      </c>
    </row>
    <row r="11">
      <c r="A11" s="12" t="s">
        <v>325</v>
      </c>
      <c r="B11" s="12" t="s">
        <v>138</v>
      </c>
      <c r="C11" s="12" t="s">
        <v>307</v>
      </c>
      <c r="D11" s="12" t="s">
        <v>326</v>
      </c>
      <c r="E11" s="42" t="s">
        <v>327</v>
      </c>
      <c r="F11" s="43" t="s">
        <v>328</v>
      </c>
      <c r="G11" s="12" t="s">
        <v>17</v>
      </c>
      <c r="H11" s="12" t="s">
        <v>273</v>
      </c>
      <c r="I11" s="12">
        <v>0.0</v>
      </c>
    </row>
    <row r="12">
      <c r="A12" s="12" t="s">
        <v>329</v>
      </c>
      <c r="B12" s="12" t="s">
        <v>145</v>
      </c>
      <c r="C12" s="12" t="s">
        <v>330</v>
      </c>
      <c r="D12" s="12" t="s">
        <v>331</v>
      </c>
      <c r="E12" s="42" t="s">
        <v>332</v>
      </c>
      <c r="F12" s="43" t="s">
        <v>333</v>
      </c>
      <c r="G12" s="12" t="s">
        <v>17</v>
      </c>
      <c r="H12" s="12" t="s">
        <v>273</v>
      </c>
      <c r="I12" s="12">
        <v>0.0</v>
      </c>
    </row>
    <row r="13">
      <c r="A13" s="12" t="s">
        <v>334</v>
      </c>
      <c r="B13" s="12" t="s">
        <v>139</v>
      </c>
      <c r="C13" s="12" t="s">
        <v>330</v>
      </c>
      <c r="D13" s="12" t="s">
        <v>335</v>
      </c>
      <c r="E13" s="42" t="s">
        <v>332</v>
      </c>
      <c r="F13" s="43" t="s">
        <v>336</v>
      </c>
      <c r="G13" s="12" t="s">
        <v>17</v>
      </c>
      <c r="H13" s="12" t="s">
        <v>273</v>
      </c>
      <c r="I13" s="12">
        <v>0.0</v>
      </c>
    </row>
    <row r="14">
      <c r="A14" s="12" t="s">
        <v>338</v>
      </c>
      <c r="B14" s="12" t="s">
        <v>145</v>
      </c>
      <c r="C14" s="12" t="s">
        <v>340</v>
      </c>
      <c r="D14" s="12" t="s">
        <v>17</v>
      </c>
      <c r="E14" s="42" t="s">
        <v>341</v>
      </c>
      <c r="F14" s="43" t="s">
        <v>298</v>
      </c>
      <c r="G14" s="12" t="s">
        <v>17</v>
      </c>
      <c r="H14" s="12" t="s">
        <v>273</v>
      </c>
      <c r="I14" s="12">
        <v>0.0</v>
      </c>
    </row>
    <row r="15">
      <c r="A15" s="12" t="s">
        <v>342</v>
      </c>
      <c r="B15" s="12" t="s">
        <v>344</v>
      </c>
      <c r="C15" s="12" t="s">
        <v>272</v>
      </c>
      <c r="D15" s="12" t="s">
        <v>346</v>
      </c>
      <c r="E15" s="42">
        <v>15.0</v>
      </c>
      <c r="F15" s="43" t="s">
        <v>347</v>
      </c>
      <c r="G15" s="12" t="s">
        <v>17</v>
      </c>
      <c r="H15" s="12" t="s">
        <v>273</v>
      </c>
      <c r="I15" s="12">
        <v>0.0</v>
      </c>
    </row>
    <row r="16">
      <c r="A16" s="12" t="s">
        <v>352</v>
      </c>
      <c r="B16" s="12" t="s">
        <v>139</v>
      </c>
      <c r="C16" s="12" t="s">
        <v>330</v>
      </c>
      <c r="D16" s="12" t="s">
        <v>331</v>
      </c>
      <c r="E16" s="42" t="s">
        <v>355</v>
      </c>
      <c r="F16" s="43" t="s">
        <v>336</v>
      </c>
      <c r="G16" s="12" t="s">
        <v>17</v>
      </c>
      <c r="H16" s="12" t="s">
        <v>273</v>
      </c>
      <c r="I16" s="12">
        <v>0.0</v>
      </c>
    </row>
    <row r="17">
      <c r="A17" s="12" t="s">
        <v>357</v>
      </c>
      <c r="B17" s="12" t="s">
        <v>139</v>
      </c>
      <c r="C17" s="12" t="s">
        <v>340</v>
      </c>
      <c r="D17" s="12" t="s">
        <v>360</v>
      </c>
      <c r="E17" s="42" t="s">
        <v>341</v>
      </c>
      <c r="F17" s="43" t="s">
        <v>281</v>
      </c>
      <c r="G17" s="12" t="s">
        <v>17</v>
      </c>
      <c r="H17" s="12" t="s">
        <v>273</v>
      </c>
      <c r="I17" s="12">
        <v>0.0</v>
      </c>
    </row>
    <row r="18">
      <c r="A18" s="12" t="s">
        <v>363</v>
      </c>
      <c r="B18" s="12" t="s">
        <v>139</v>
      </c>
      <c r="C18" s="12" t="s">
        <v>285</v>
      </c>
      <c r="D18" s="12" t="s">
        <v>17</v>
      </c>
      <c r="E18" s="42" t="s">
        <v>288</v>
      </c>
      <c r="F18" s="43" t="s">
        <v>366</v>
      </c>
      <c r="G18" s="12" t="s">
        <v>17</v>
      </c>
      <c r="H18" s="12" t="s">
        <v>273</v>
      </c>
      <c r="I18" s="12">
        <v>0.0</v>
      </c>
    </row>
    <row r="19">
      <c r="A19" s="12" t="s">
        <v>367</v>
      </c>
      <c r="B19" s="12" t="s">
        <v>145</v>
      </c>
      <c r="C19" s="12" t="s">
        <v>285</v>
      </c>
      <c r="D19" s="12" t="s">
        <v>17</v>
      </c>
      <c r="E19" s="42" t="s">
        <v>288</v>
      </c>
      <c r="F19" s="43" t="s">
        <v>368</v>
      </c>
      <c r="G19" s="12" t="s">
        <v>17</v>
      </c>
      <c r="H19" s="12" t="s">
        <v>273</v>
      </c>
      <c r="I19" s="12">
        <v>0.0</v>
      </c>
    </row>
    <row r="20">
      <c r="A20" s="12" t="s">
        <v>369</v>
      </c>
      <c r="B20" s="12" t="s">
        <v>145</v>
      </c>
      <c r="C20" s="12" t="s">
        <v>340</v>
      </c>
      <c r="D20" s="12" t="s">
        <v>17</v>
      </c>
      <c r="E20" s="42" t="s">
        <v>370</v>
      </c>
      <c r="F20" s="43" t="s">
        <v>371</v>
      </c>
      <c r="G20" s="12" t="s">
        <v>17</v>
      </c>
      <c r="H20" s="12" t="s">
        <v>273</v>
      </c>
      <c r="I20" s="12">
        <v>0.0</v>
      </c>
    </row>
    <row r="21">
      <c r="A21" s="12" t="s">
        <v>372</v>
      </c>
      <c r="B21" s="12" t="s">
        <v>139</v>
      </c>
      <c r="C21" s="12" t="s">
        <v>272</v>
      </c>
      <c r="D21" s="12" t="s">
        <v>286</v>
      </c>
      <c r="E21" s="42">
        <v>5.0</v>
      </c>
      <c r="F21" s="43" t="s">
        <v>373</v>
      </c>
      <c r="G21" s="12" t="s">
        <v>17</v>
      </c>
      <c r="H21" s="12" t="s">
        <v>273</v>
      </c>
      <c r="I21" s="12">
        <v>0.0</v>
      </c>
    </row>
    <row r="22">
      <c r="A22" s="12" t="s">
        <v>374</v>
      </c>
      <c r="B22" s="12" t="s">
        <v>138</v>
      </c>
      <c r="C22" s="12" t="s">
        <v>307</v>
      </c>
      <c r="D22" s="12" t="s">
        <v>375</v>
      </c>
      <c r="E22" s="42" t="s">
        <v>376</v>
      </c>
      <c r="F22" s="43" t="s">
        <v>377</v>
      </c>
      <c r="G22" s="12" t="s">
        <v>17</v>
      </c>
      <c r="H22" s="12" t="s">
        <v>273</v>
      </c>
      <c r="I22" s="12">
        <v>0.0</v>
      </c>
    </row>
    <row r="23">
      <c r="A23" s="12" t="s">
        <v>378</v>
      </c>
      <c r="B23" s="12" t="s">
        <v>138</v>
      </c>
      <c r="C23" s="12" t="s">
        <v>307</v>
      </c>
      <c r="D23" s="12" t="s">
        <v>379</v>
      </c>
      <c r="E23" s="42">
        <v>10.0</v>
      </c>
      <c r="F23" s="43" t="s">
        <v>276</v>
      </c>
      <c r="G23" s="12" t="s">
        <v>17</v>
      </c>
      <c r="H23" s="12" t="s">
        <v>380</v>
      </c>
      <c r="I23" s="12">
        <v>0.0</v>
      </c>
    </row>
    <row r="24">
      <c r="A24" s="12" t="s">
        <v>150</v>
      </c>
      <c r="B24" s="12" t="s">
        <v>139</v>
      </c>
      <c r="C24" s="12" t="s">
        <v>285</v>
      </c>
      <c r="D24" s="12" t="s">
        <v>17</v>
      </c>
      <c r="E24" s="42" t="s">
        <v>288</v>
      </c>
      <c r="F24" s="43" t="s">
        <v>281</v>
      </c>
      <c r="G24" s="12" t="s">
        <v>381</v>
      </c>
      <c r="H24" s="12" t="s">
        <v>382</v>
      </c>
      <c r="I24" s="12">
        <v>0.0</v>
      </c>
    </row>
    <row r="25">
      <c r="A25" s="12" t="s">
        <v>383</v>
      </c>
      <c r="B25" s="12" t="s">
        <v>139</v>
      </c>
      <c r="C25" s="12" t="s">
        <v>330</v>
      </c>
      <c r="D25" s="12" t="s">
        <v>17</v>
      </c>
      <c r="E25" s="42">
        <v>8.0</v>
      </c>
      <c r="F25" s="43" t="s">
        <v>333</v>
      </c>
      <c r="G25" s="12" t="s">
        <v>385</v>
      </c>
      <c r="H25" s="12" t="s">
        <v>350</v>
      </c>
      <c r="I25" s="12">
        <v>0.0</v>
      </c>
    </row>
    <row r="26">
      <c r="A26" s="12" t="s">
        <v>386</v>
      </c>
      <c r="B26" s="12" t="s">
        <v>344</v>
      </c>
      <c r="C26" s="12" t="s">
        <v>307</v>
      </c>
      <c r="D26" s="12" t="s">
        <v>375</v>
      </c>
      <c r="E26" s="42">
        <v>8.0</v>
      </c>
      <c r="F26" s="43" t="s">
        <v>281</v>
      </c>
      <c r="G26" s="12" t="s">
        <v>390</v>
      </c>
      <c r="H26" s="12" t="s">
        <v>361</v>
      </c>
      <c r="I26" s="12">
        <v>0.0</v>
      </c>
    </row>
    <row r="27">
      <c r="A27" s="12" t="s">
        <v>392</v>
      </c>
      <c r="B27" s="12" t="s">
        <v>139</v>
      </c>
      <c r="C27" s="12" t="s">
        <v>285</v>
      </c>
      <c r="D27" s="12" t="s">
        <v>394</v>
      </c>
      <c r="E27" s="42" t="s">
        <v>288</v>
      </c>
      <c r="F27" s="43" t="s">
        <v>396</v>
      </c>
      <c r="G27" s="12" t="s">
        <v>17</v>
      </c>
      <c r="H27" s="12" t="s">
        <v>365</v>
      </c>
      <c r="I27" s="12">
        <v>0.0</v>
      </c>
    </row>
    <row r="28">
      <c r="A28" s="12" t="s">
        <v>399</v>
      </c>
      <c r="B28" s="12" t="s">
        <v>138</v>
      </c>
      <c r="C28" s="12" t="s">
        <v>285</v>
      </c>
      <c r="D28" s="12" t="s">
        <v>401</v>
      </c>
      <c r="E28" s="42" t="s">
        <v>402</v>
      </c>
      <c r="F28" s="43" t="s">
        <v>404</v>
      </c>
      <c r="G28" s="12" t="s">
        <v>17</v>
      </c>
      <c r="H28" s="12" t="s">
        <v>406</v>
      </c>
      <c r="I28" s="12">
        <v>0.0</v>
      </c>
    </row>
    <row r="29">
      <c r="A29" s="12" t="s">
        <v>408</v>
      </c>
      <c r="B29" s="12" t="s">
        <v>145</v>
      </c>
      <c r="C29" s="12" t="s">
        <v>340</v>
      </c>
      <c r="D29" s="12" t="s">
        <v>17</v>
      </c>
      <c r="E29" s="42" t="s">
        <v>411</v>
      </c>
      <c r="F29" s="43" t="s">
        <v>413</v>
      </c>
      <c r="G29" s="12" t="s">
        <v>414</v>
      </c>
      <c r="H29" s="12" t="s">
        <v>406</v>
      </c>
      <c r="I29" s="12">
        <v>0.0</v>
      </c>
    </row>
    <row r="30">
      <c r="A30" s="12" t="s">
        <v>416</v>
      </c>
      <c r="B30" s="12" t="s">
        <v>139</v>
      </c>
      <c r="C30" s="12" t="s">
        <v>340</v>
      </c>
      <c r="D30" s="12" t="s">
        <v>309</v>
      </c>
      <c r="E30" s="42" t="s">
        <v>419</v>
      </c>
      <c r="F30" s="43" t="s">
        <v>421</v>
      </c>
      <c r="G30" s="12" t="s">
        <v>17</v>
      </c>
      <c r="H30" s="12" t="s">
        <v>423</v>
      </c>
      <c r="I30" s="12">
        <v>0.0</v>
      </c>
    </row>
    <row r="31">
      <c r="A31" s="12" t="s">
        <v>425</v>
      </c>
      <c r="B31" s="12" t="s">
        <v>139</v>
      </c>
      <c r="C31" s="12" t="s">
        <v>285</v>
      </c>
      <c r="D31" s="12" t="s">
        <v>265</v>
      </c>
      <c r="E31" s="42" t="s">
        <v>288</v>
      </c>
      <c r="F31" s="43" t="s">
        <v>17</v>
      </c>
      <c r="G31" s="12" t="s">
        <v>430</v>
      </c>
      <c r="H31" s="12" t="s">
        <v>423</v>
      </c>
      <c r="I31" s="12">
        <v>0.0</v>
      </c>
    </row>
    <row r="32">
      <c r="A32" s="12" t="s">
        <v>432</v>
      </c>
      <c r="B32" s="12" t="s">
        <v>138</v>
      </c>
      <c r="C32" s="12" t="s">
        <v>340</v>
      </c>
      <c r="D32" s="12" t="s">
        <v>435</v>
      </c>
      <c r="E32" s="42" t="s">
        <v>436</v>
      </c>
      <c r="F32" s="43" t="s">
        <v>438</v>
      </c>
      <c r="G32" s="12" t="s">
        <v>439</v>
      </c>
      <c r="H32" s="12" t="s">
        <v>398</v>
      </c>
      <c r="I32" s="12">
        <v>0.0</v>
      </c>
    </row>
    <row r="33">
      <c r="A33" s="12" t="s">
        <v>442</v>
      </c>
      <c r="B33" s="12" t="s">
        <v>139</v>
      </c>
      <c r="C33" s="12" t="s">
        <v>285</v>
      </c>
      <c r="D33" s="12" t="s">
        <v>331</v>
      </c>
      <c r="E33" s="42" t="s">
        <v>288</v>
      </c>
      <c r="F33" s="43" t="s">
        <v>445</v>
      </c>
      <c r="G33" s="12" t="s">
        <v>447</v>
      </c>
      <c r="H33" s="12" t="s">
        <v>405</v>
      </c>
      <c r="I33" s="12">
        <v>0.0</v>
      </c>
    </row>
    <row r="34">
      <c r="A34" s="12" t="s">
        <v>450</v>
      </c>
      <c r="B34" s="12" t="s">
        <v>139</v>
      </c>
      <c r="C34" s="12" t="s">
        <v>285</v>
      </c>
      <c r="D34" s="12" t="s">
        <v>17</v>
      </c>
      <c r="E34" s="42" t="s">
        <v>453</v>
      </c>
      <c r="F34" s="43" t="s">
        <v>281</v>
      </c>
      <c r="G34" s="12" t="s">
        <v>17</v>
      </c>
      <c r="H34" s="12" t="s">
        <v>410</v>
      </c>
      <c r="I34" s="12">
        <v>0.0</v>
      </c>
    </row>
    <row r="35">
      <c r="A35" s="12" t="s">
        <v>456</v>
      </c>
      <c r="B35" s="12" t="s">
        <v>145</v>
      </c>
      <c r="C35" s="12" t="s">
        <v>285</v>
      </c>
      <c r="D35" s="12" t="s">
        <v>17</v>
      </c>
      <c r="E35" s="42" t="s">
        <v>288</v>
      </c>
      <c r="F35" s="43" t="s">
        <v>333</v>
      </c>
      <c r="G35" s="12" t="s">
        <v>460</v>
      </c>
      <c r="H35" s="12" t="s">
        <v>428</v>
      </c>
      <c r="I35" s="12">
        <v>0.0</v>
      </c>
    </row>
    <row r="36">
      <c r="A36" s="12" t="s">
        <v>155</v>
      </c>
      <c r="B36" s="12" t="s">
        <v>145</v>
      </c>
      <c r="C36" s="12" t="s">
        <v>330</v>
      </c>
      <c r="D36" s="12" t="s">
        <v>17</v>
      </c>
      <c r="E36" s="42">
        <v>8.0</v>
      </c>
      <c r="F36" s="43" t="s">
        <v>17</v>
      </c>
      <c r="G36" s="12" t="s">
        <v>467</v>
      </c>
      <c r="H36" s="12" t="s">
        <v>448</v>
      </c>
      <c r="I36" s="12">
        <v>0.0</v>
      </c>
    </row>
    <row r="37">
      <c r="A37" s="12" t="s">
        <v>470</v>
      </c>
      <c r="B37" s="12" t="s">
        <v>145</v>
      </c>
      <c r="C37" s="12" t="s">
        <v>285</v>
      </c>
      <c r="D37" s="12" t="s">
        <v>473</v>
      </c>
      <c r="E37" s="42" t="s">
        <v>288</v>
      </c>
      <c r="F37" s="43" t="s">
        <v>475</v>
      </c>
      <c r="H37" s="12" t="s">
        <v>458</v>
      </c>
      <c r="I37" s="12">
        <v>0.0</v>
      </c>
    </row>
    <row r="38">
      <c r="A38" s="12" t="s">
        <v>477</v>
      </c>
      <c r="B38" s="12" t="s">
        <v>139</v>
      </c>
      <c r="C38" s="12" t="s">
        <v>330</v>
      </c>
      <c r="D38" s="12" t="s">
        <v>481</v>
      </c>
      <c r="E38" s="42" t="s">
        <v>370</v>
      </c>
      <c r="F38" s="43" t="s">
        <v>281</v>
      </c>
      <c r="G38" s="12" t="s">
        <v>483</v>
      </c>
      <c r="H38" s="12" t="s">
        <v>463</v>
      </c>
      <c r="I38" s="12">
        <v>0.0</v>
      </c>
    </row>
    <row r="39">
      <c r="A39" s="12" t="s">
        <v>486</v>
      </c>
      <c r="B39" s="12" t="s">
        <v>139</v>
      </c>
      <c r="C39" s="12" t="s">
        <v>340</v>
      </c>
      <c r="D39" s="12" t="s">
        <v>481</v>
      </c>
      <c r="E39" s="42" t="s">
        <v>487</v>
      </c>
      <c r="F39" s="43" t="s">
        <v>281</v>
      </c>
      <c r="G39" s="12" t="s">
        <v>488</v>
      </c>
      <c r="H39" s="12" t="s">
        <v>466</v>
      </c>
      <c r="I39" s="12">
        <v>0.0</v>
      </c>
    </row>
    <row r="40">
      <c r="A40" s="12" t="s">
        <v>489</v>
      </c>
      <c r="B40" s="12" t="s">
        <v>344</v>
      </c>
      <c r="C40" s="12" t="s">
        <v>285</v>
      </c>
      <c r="D40" s="12" t="s">
        <v>490</v>
      </c>
      <c r="E40" s="42" t="s">
        <v>288</v>
      </c>
      <c r="F40" s="43" t="s">
        <v>491</v>
      </c>
      <c r="G40" s="12" t="s">
        <v>17</v>
      </c>
      <c r="H40" s="12" t="s">
        <v>472</v>
      </c>
      <c r="I40" s="12">
        <v>0.0</v>
      </c>
    </row>
    <row r="41">
      <c r="A41" s="12" t="s">
        <v>492</v>
      </c>
      <c r="B41" s="12" t="s">
        <v>145</v>
      </c>
      <c r="C41" s="12" t="s">
        <v>340</v>
      </c>
      <c r="D41" s="12" t="s">
        <v>331</v>
      </c>
      <c r="E41" s="42" t="s">
        <v>341</v>
      </c>
      <c r="F41" s="43" t="s">
        <v>493</v>
      </c>
      <c r="G41" s="12" t="s">
        <v>17</v>
      </c>
      <c r="H41" s="12" t="s">
        <v>479</v>
      </c>
      <c r="I41" s="12">
        <v>0.0</v>
      </c>
    </row>
    <row r="42">
      <c r="A42" s="12" t="s">
        <v>164</v>
      </c>
      <c r="B42" s="12" t="s">
        <v>145</v>
      </c>
      <c r="C42" s="12" t="s">
        <v>340</v>
      </c>
      <c r="D42" s="12" t="s">
        <v>17</v>
      </c>
      <c r="E42" s="42" t="s">
        <v>341</v>
      </c>
      <c r="F42" s="43" t="s">
        <v>494</v>
      </c>
      <c r="G42" s="12" t="s">
        <v>495</v>
      </c>
      <c r="H42" s="12" t="s">
        <v>496</v>
      </c>
      <c r="I42" s="12">
        <v>0.0</v>
      </c>
    </row>
    <row r="43">
      <c r="A43" s="12" t="s">
        <v>497</v>
      </c>
      <c r="B43" s="12" t="s">
        <v>138</v>
      </c>
      <c r="C43" s="12" t="s">
        <v>307</v>
      </c>
      <c r="D43" s="12" t="s">
        <v>17</v>
      </c>
      <c r="E43" s="42">
        <v>10.0</v>
      </c>
      <c r="F43" s="43" t="s">
        <v>500</v>
      </c>
      <c r="G43" s="12" t="s">
        <v>17</v>
      </c>
      <c r="H43" s="12" t="s">
        <v>484</v>
      </c>
      <c r="I43" s="12">
        <v>0.0</v>
      </c>
    </row>
    <row r="44">
      <c r="A44" s="12" t="s">
        <v>505</v>
      </c>
      <c r="B44" s="12" t="s">
        <v>138</v>
      </c>
      <c r="C44" s="12" t="s">
        <v>285</v>
      </c>
      <c r="D44" s="12" t="s">
        <v>401</v>
      </c>
      <c r="E44" s="42" t="s">
        <v>508</v>
      </c>
      <c r="F44" s="43" t="s">
        <v>311</v>
      </c>
      <c r="G44" s="12" t="s">
        <v>17</v>
      </c>
      <c r="H44" s="12" t="s">
        <v>499</v>
      </c>
      <c r="I44" s="12">
        <v>0.0</v>
      </c>
    </row>
    <row r="45">
      <c r="A45" s="12" t="s">
        <v>511</v>
      </c>
      <c r="B45" s="12" t="s">
        <v>145</v>
      </c>
      <c r="C45" s="12" t="s">
        <v>272</v>
      </c>
      <c r="D45" s="12" t="s">
        <v>515</v>
      </c>
      <c r="E45" s="42">
        <v>15.0</v>
      </c>
      <c r="F45" s="43" t="s">
        <v>298</v>
      </c>
      <c r="G45" s="12" t="s">
        <v>17</v>
      </c>
      <c r="H45" s="12" t="s">
        <v>504</v>
      </c>
      <c r="I45" s="12">
        <v>1.0</v>
      </c>
    </row>
    <row r="46">
      <c r="A46" s="12" t="s">
        <v>519</v>
      </c>
      <c r="B46" s="12" t="s">
        <v>139</v>
      </c>
      <c r="C46" s="12" t="s">
        <v>272</v>
      </c>
      <c r="D46" s="12" t="s">
        <v>17</v>
      </c>
      <c r="E46" s="42">
        <v>20.0</v>
      </c>
      <c r="F46" s="43" t="s">
        <v>17</v>
      </c>
      <c r="G46" s="12" t="s">
        <v>523</v>
      </c>
      <c r="H46" s="12" t="s">
        <v>509</v>
      </c>
      <c r="I46" s="12">
        <v>0.0</v>
      </c>
    </row>
    <row r="47">
      <c r="A47" s="12" t="s">
        <v>525</v>
      </c>
      <c r="B47" s="12" t="s">
        <v>139</v>
      </c>
      <c r="C47" s="12" t="s">
        <v>330</v>
      </c>
      <c r="D47" s="12" t="s">
        <v>528</v>
      </c>
      <c r="E47" s="42">
        <v>15.0</v>
      </c>
      <c r="F47" s="43" t="s">
        <v>529</v>
      </c>
      <c r="G47" s="12" t="s">
        <v>531</v>
      </c>
      <c r="H47" s="12" t="s">
        <v>521</v>
      </c>
      <c r="I47" s="12">
        <v>0.0</v>
      </c>
    </row>
    <row r="48">
      <c r="A48" s="12" t="s">
        <v>534</v>
      </c>
      <c r="B48" s="12" t="s">
        <v>138</v>
      </c>
      <c r="C48" s="12" t="s">
        <v>330</v>
      </c>
      <c r="D48" s="12" t="s">
        <v>537</v>
      </c>
      <c r="E48" s="42">
        <v>15.0</v>
      </c>
      <c r="F48" s="43" t="s">
        <v>539</v>
      </c>
      <c r="G48" s="12" t="s">
        <v>17</v>
      </c>
      <c r="H48" s="12" t="s">
        <v>526</v>
      </c>
      <c r="I48" s="12">
        <v>1.0</v>
      </c>
    </row>
    <row r="49">
      <c r="A49" s="12" t="s">
        <v>542</v>
      </c>
      <c r="B49" s="12" t="s">
        <v>344</v>
      </c>
      <c r="C49" s="12" t="s">
        <v>330</v>
      </c>
      <c r="D49" s="12" t="s">
        <v>544</v>
      </c>
      <c r="E49" s="42" t="s">
        <v>545</v>
      </c>
      <c r="F49" s="43" t="s">
        <v>547</v>
      </c>
      <c r="G49" s="12" t="s">
        <v>550</v>
      </c>
      <c r="H49" s="12" t="s">
        <v>532</v>
      </c>
      <c r="I49" s="12">
        <v>0.0</v>
      </c>
    </row>
    <row r="50">
      <c r="A50" s="12" t="s">
        <v>552</v>
      </c>
      <c r="B50" s="12" t="s">
        <v>145</v>
      </c>
      <c r="C50" s="12" t="s">
        <v>330</v>
      </c>
      <c r="D50" s="12" t="s">
        <v>555</v>
      </c>
      <c r="E50" s="42">
        <v>5.0</v>
      </c>
      <c r="F50" s="43" t="s">
        <v>556</v>
      </c>
      <c r="G50" s="12" t="s">
        <v>17</v>
      </c>
      <c r="H50" s="12" t="s">
        <v>559</v>
      </c>
      <c r="I50" s="12">
        <v>0.0</v>
      </c>
    </row>
    <row r="51">
      <c r="A51" s="12" t="s">
        <v>561</v>
      </c>
      <c r="B51" s="12" t="s">
        <v>145</v>
      </c>
      <c r="C51" s="12" t="s">
        <v>285</v>
      </c>
      <c r="D51" s="12" t="s">
        <v>565</v>
      </c>
      <c r="E51" s="42" t="s">
        <v>508</v>
      </c>
      <c r="F51" s="43" t="s">
        <v>569</v>
      </c>
      <c r="G51" s="12" t="s">
        <v>17</v>
      </c>
      <c r="H51" s="12" t="s">
        <v>559</v>
      </c>
      <c r="I51" s="12">
        <v>0.0</v>
      </c>
    </row>
    <row r="52">
      <c r="A52" s="12" t="s">
        <v>571</v>
      </c>
      <c r="B52" s="12" t="s">
        <v>139</v>
      </c>
      <c r="C52" s="12" t="s">
        <v>285</v>
      </c>
      <c r="D52" s="12" t="s">
        <v>574</v>
      </c>
      <c r="E52" s="42" t="s">
        <v>402</v>
      </c>
      <c r="F52" s="43" t="s">
        <v>575</v>
      </c>
      <c r="G52" s="12" t="s">
        <v>17</v>
      </c>
      <c r="H52" s="12" t="s">
        <v>548</v>
      </c>
      <c r="I52" s="12">
        <v>0.0</v>
      </c>
    </row>
    <row r="53">
      <c r="A53" s="12" t="s">
        <v>579</v>
      </c>
      <c r="B53" s="12" t="s">
        <v>145</v>
      </c>
      <c r="C53" s="12" t="s">
        <v>330</v>
      </c>
      <c r="D53" s="12" t="s">
        <v>581</v>
      </c>
      <c r="E53" s="42" t="s">
        <v>582</v>
      </c>
      <c r="F53" s="43" t="s">
        <v>336</v>
      </c>
      <c r="G53" s="12" t="s">
        <v>17</v>
      </c>
      <c r="H53" s="12" t="s">
        <v>563</v>
      </c>
      <c r="I53" s="12">
        <v>0.0</v>
      </c>
    </row>
    <row r="54">
      <c r="A54" s="12" t="s">
        <v>586</v>
      </c>
      <c r="B54" s="12" t="s">
        <v>138</v>
      </c>
      <c r="C54" s="12" t="s">
        <v>272</v>
      </c>
      <c r="D54" s="12" t="s">
        <v>588</v>
      </c>
      <c r="E54" s="42" t="s">
        <v>589</v>
      </c>
      <c r="F54" s="43" t="s">
        <v>404</v>
      </c>
      <c r="G54" s="12" t="s">
        <v>17</v>
      </c>
      <c r="H54" s="12" t="s">
        <v>567</v>
      </c>
      <c r="I54" s="12">
        <v>0.0</v>
      </c>
    </row>
    <row r="55">
      <c r="A55" s="12" t="s">
        <v>594</v>
      </c>
      <c r="B55" s="12" t="s">
        <v>139</v>
      </c>
      <c r="C55" s="12" t="s">
        <v>272</v>
      </c>
      <c r="D55" s="12" t="s">
        <v>597</v>
      </c>
      <c r="E55" s="42">
        <v>15.0</v>
      </c>
      <c r="F55" s="43" t="s">
        <v>598</v>
      </c>
      <c r="G55" s="12" t="s">
        <v>17</v>
      </c>
      <c r="H55" s="12" t="s">
        <v>572</v>
      </c>
      <c r="I55" s="12">
        <v>0.0</v>
      </c>
    </row>
    <row r="56">
      <c r="A56" s="12" t="s">
        <v>602</v>
      </c>
      <c r="B56" s="12" t="s">
        <v>139</v>
      </c>
      <c r="C56" s="12" t="s">
        <v>330</v>
      </c>
      <c r="D56" s="12" t="s">
        <v>528</v>
      </c>
      <c r="E56" s="42">
        <v>10.0</v>
      </c>
      <c r="F56" s="43" t="s">
        <v>607</v>
      </c>
      <c r="G56" s="12" t="s">
        <v>608</v>
      </c>
      <c r="H56" s="12" t="s">
        <v>577</v>
      </c>
      <c r="I56" s="12">
        <v>0.0</v>
      </c>
    </row>
    <row r="57">
      <c r="A57" s="12" t="s">
        <v>612</v>
      </c>
      <c r="B57" s="12" t="s">
        <v>139</v>
      </c>
      <c r="C57" s="12" t="s">
        <v>272</v>
      </c>
      <c r="D57" s="12" t="s">
        <v>17</v>
      </c>
      <c r="E57" s="42" t="s">
        <v>376</v>
      </c>
      <c r="F57" s="43" t="s">
        <v>281</v>
      </c>
      <c r="G57" s="12" t="s">
        <v>17</v>
      </c>
      <c r="H57" s="12" t="s">
        <v>600</v>
      </c>
      <c r="I57" s="12">
        <v>0.0</v>
      </c>
    </row>
    <row r="58">
      <c r="A58" s="12" t="s">
        <v>618</v>
      </c>
      <c r="B58" s="12" t="s">
        <v>145</v>
      </c>
      <c r="C58" s="12" t="s">
        <v>285</v>
      </c>
      <c r="D58" s="12" t="s">
        <v>620</v>
      </c>
      <c r="E58" s="42" t="s">
        <v>288</v>
      </c>
      <c r="F58" s="43" t="s">
        <v>622</v>
      </c>
      <c r="G58" s="12" t="s">
        <v>17</v>
      </c>
      <c r="H58" s="12" t="s">
        <v>605</v>
      </c>
      <c r="I58" s="12">
        <v>0.0</v>
      </c>
    </row>
    <row r="59">
      <c r="A59" s="12" t="s">
        <v>625</v>
      </c>
      <c r="B59" s="12" t="s">
        <v>139</v>
      </c>
      <c r="C59" s="12" t="s">
        <v>307</v>
      </c>
      <c r="D59" s="12" t="s">
        <v>17</v>
      </c>
      <c r="E59" s="42" t="s">
        <v>628</v>
      </c>
      <c r="F59" s="43" t="s">
        <v>632</v>
      </c>
      <c r="G59" s="12" t="s">
        <v>17</v>
      </c>
      <c r="H59" s="12" t="s">
        <v>610</v>
      </c>
      <c r="I59" s="12">
        <v>0.0</v>
      </c>
    </row>
    <row r="60">
      <c r="A60" s="12" t="s">
        <v>635</v>
      </c>
      <c r="B60" s="12" t="s">
        <v>138</v>
      </c>
      <c r="C60" s="12" t="s">
        <v>285</v>
      </c>
      <c r="D60" s="12" t="s">
        <v>638</v>
      </c>
      <c r="E60" s="42" t="s">
        <v>639</v>
      </c>
      <c r="F60" s="43" t="s">
        <v>421</v>
      </c>
      <c r="G60" s="12" t="s">
        <v>641</v>
      </c>
      <c r="H60" s="12" t="s">
        <v>643</v>
      </c>
      <c r="I60" s="12">
        <v>2.0</v>
      </c>
    </row>
    <row r="61">
      <c r="A61" s="12" t="s">
        <v>645</v>
      </c>
      <c r="B61" s="12" t="s">
        <v>139</v>
      </c>
      <c r="C61" s="12" t="s">
        <v>294</v>
      </c>
      <c r="D61" s="12" t="s">
        <v>647</v>
      </c>
      <c r="E61" s="42">
        <v>10.0</v>
      </c>
      <c r="F61" s="43" t="s">
        <v>413</v>
      </c>
      <c r="G61" s="12" t="s">
        <v>17</v>
      </c>
      <c r="H61" s="12" t="s">
        <v>643</v>
      </c>
      <c r="I61" s="12">
        <v>0.0</v>
      </c>
    </row>
    <row r="62">
      <c r="A62" s="12" t="s">
        <v>650</v>
      </c>
      <c r="B62" s="12" t="s">
        <v>145</v>
      </c>
      <c r="C62" s="12" t="s">
        <v>330</v>
      </c>
      <c r="D62" s="12" t="s">
        <v>652</v>
      </c>
      <c r="E62" s="42">
        <v>10.0</v>
      </c>
      <c r="F62" s="43" t="s">
        <v>569</v>
      </c>
      <c r="G62" s="12" t="s">
        <v>655</v>
      </c>
      <c r="H62" s="12" t="s">
        <v>657</v>
      </c>
      <c r="I62" s="12">
        <v>0.0</v>
      </c>
    </row>
    <row r="63">
      <c r="A63" s="12" t="s">
        <v>660</v>
      </c>
      <c r="B63" s="12" t="s">
        <v>139</v>
      </c>
      <c r="C63" s="12" t="s">
        <v>294</v>
      </c>
      <c r="D63" s="12" t="s">
        <v>295</v>
      </c>
      <c r="E63" s="42">
        <v>15.0</v>
      </c>
      <c r="F63" s="43" t="s">
        <v>662</v>
      </c>
      <c r="G63" s="12" t="s">
        <v>664</v>
      </c>
      <c r="H63" s="12" t="s">
        <v>667</v>
      </c>
      <c r="I63" s="12">
        <v>0.0</v>
      </c>
    </row>
    <row r="64">
      <c r="A64" s="12" t="s">
        <v>668</v>
      </c>
      <c r="B64" s="12" t="s">
        <v>138</v>
      </c>
      <c r="C64" s="12" t="s">
        <v>294</v>
      </c>
      <c r="D64" s="12" t="s">
        <v>295</v>
      </c>
      <c r="E64" s="42">
        <v>15.0</v>
      </c>
      <c r="F64" s="43" t="s">
        <v>674</v>
      </c>
      <c r="G64" s="12" t="s">
        <v>17</v>
      </c>
      <c r="H64" s="12" t="s">
        <v>675</v>
      </c>
      <c r="I64" s="12">
        <v>0.0</v>
      </c>
    </row>
    <row r="65">
      <c r="A65" s="12" t="s">
        <v>678</v>
      </c>
      <c r="B65" s="12" t="s">
        <v>139</v>
      </c>
      <c r="C65" s="12" t="s">
        <v>307</v>
      </c>
      <c r="D65" s="12" t="s">
        <v>17</v>
      </c>
      <c r="E65" s="42">
        <v>5.0</v>
      </c>
      <c r="F65" s="43" t="s">
        <v>421</v>
      </c>
      <c r="G65" s="12" t="s">
        <v>681</v>
      </c>
      <c r="H65" s="12" t="s">
        <v>682</v>
      </c>
      <c r="I65" s="12">
        <v>0.0</v>
      </c>
    </row>
    <row r="66">
      <c r="A66" s="12" t="s">
        <v>683</v>
      </c>
      <c r="B66" s="12" t="s">
        <v>139</v>
      </c>
      <c r="C66" s="12" t="s">
        <v>340</v>
      </c>
      <c r="D66" s="12" t="s">
        <v>375</v>
      </c>
      <c r="E66" s="42" t="s">
        <v>684</v>
      </c>
      <c r="F66" s="43" t="s">
        <v>632</v>
      </c>
      <c r="G66" s="12" t="s">
        <v>17</v>
      </c>
      <c r="H66" s="12" t="s">
        <v>685</v>
      </c>
      <c r="I66" s="12">
        <v>0.0</v>
      </c>
    </row>
    <row r="67">
      <c r="A67" s="12" t="s">
        <v>686</v>
      </c>
      <c r="B67" s="12" t="s">
        <v>139</v>
      </c>
      <c r="C67" s="12" t="s">
        <v>307</v>
      </c>
      <c r="D67" s="12" t="s">
        <v>687</v>
      </c>
      <c r="E67" s="42">
        <v>20.0</v>
      </c>
      <c r="F67" s="43" t="s">
        <v>494</v>
      </c>
      <c r="G67" s="12" t="s">
        <v>688</v>
      </c>
      <c r="H67" s="12" t="s">
        <v>689</v>
      </c>
      <c r="I67" s="12">
        <v>1.0</v>
      </c>
    </row>
    <row r="68">
      <c r="A68" s="12" t="s">
        <v>231</v>
      </c>
      <c r="B68" s="12" t="s">
        <v>17</v>
      </c>
      <c r="C68" s="12" t="s">
        <v>17</v>
      </c>
      <c r="D68" s="12" t="s">
        <v>286</v>
      </c>
      <c r="E68" s="42">
        <v>30.0</v>
      </c>
      <c r="F68" s="43" t="s">
        <v>413</v>
      </c>
      <c r="G68" s="12" t="s">
        <v>690</v>
      </c>
      <c r="H68" s="12" t="s">
        <v>691</v>
      </c>
      <c r="I68" s="12">
        <v>0.0</v>
      </c>
    </row>
    <row r="69">
      <c r="A69" s="12" t="s">
        <v>692</v>
      </c>
      <c r="B69" s="12" t="s">
        <v>139</v>
      </c>
      <c r="C69" s="12" t="s">
        <v>272</v>
      </c>
      <c r="D69" s="12" t="s">
        <v>693</v>
      </c>
      <c r="E69" s="42">
        <v>20.0</v>
      </c>
      <c r="F69" s="43" t="s">
        <v>575</v>
      </c>
      <c r="G69" s="12" t="s">
        <v>17</v>
      </c>
      <c r="H69" s="12" t="s">
        <v>695</v>
      </c>
      <c r="I69" s="12">
        <v>2.0</v>
      </c>
    </row>
    <row r="70">
      <c r="A70" s="12" t="s">
        <v>698</v>
      </c>
      <c r="B70" s="12" t="s">
        <v>138</v>
      </c>
      <c r="C70" s="12" t="s">
        <v>699</v>
      </c>
      <c r="D70" s="12" t="s">
        <v>17</v>
      </c>
      <c r="E70" s="42" t="s">
        <v>699</v>
      </c>
      <c r="F70" s="43" t="s">
        <v>699</v>
      </c>
      <c r="G70" s="12" t="s">
        <v>701</v>
      </c>
      <c r="H70" s="12" t="s">
        <v>704</v>
      </c>
      <c r="I70" s="12">
        <v>0.0</v>
      </c>
    </row>
    <row r="71">
      <c r="A71" s="12" t="s">
        <v>708</v>
      </c>
      <c r="B71" s="12" t="s">
        <v>139</v>
      </c>
      <c r="C71" s="12" t="s">
        <v>340</v>
      </c>
      <c r="D71" s="12" t="s">
        <v>709</v>
      </c>
      <c r="E71" s="42" t="s">
        <v>684</v>
      </c>
      <c r="F71" s="43" t="s">
        <v>373</v>
      </c>
      <c r="G71" s="12" t="s">
        <v>17</v>
      </c>
      <c r="H71" s="12" t="s">
        <v>718</v>
      </c>
      <c r="I71" s="12">
        <v>0.0</v>
      </c>
    </row>
    <row r="72">
      <c r="A72" s="12" t="s">
        <v>720</v>
      </c>
      <c r="B72" s="12" t="s">
        <v>139</v>
      </c>
      <c r="C72" s="12" t="s">
        <v>285</v>
      </c>
      <c r="D72" s="12" t="s">
        <v>724</v>
      </c>
      <c r="E72" s="42" t="s">
        <v>639</v>
      </c>
      <c r="F72" s="43" t="s">
        <v>726</v>
      </c>
      <c r="G72" s="12" t="s">
        <v>727</v>
      </c>
      <c r="H72" s="12" t="s">
        <v>729</v>
      </c>
      <c r="I72" s="12">
        <v>0.0</v>
      </c>
    </row>
    <row r="73">
      <c r="A73" s="12" t="s">
        <v>731</v>
      </c>
      <c r="B73" s="12" t="s">
        <v>139</v>
      </c>
      <c r="C73" s="12" t="s">
        <v>285</v>
      </c>
      <c r="D73" s="12" t="s">
        <v>620</v>
      </c>
      <c r="E73" s="42" t="s">
        <v>508</v>
      </c>
      <c r="F73" s="43" t="s">
        <v>735</v>
      </c>
      <c r="G73" s="12" t="s">
        <v>17</v>
      </c>
      <c r="H73" s="12" t="s">
        <v>736</v>
      </c>
      <c r="I73" s="12">
        <v>0.0</v>
      </c>
    </row>
    <row r="74">
      <c r="A74" s="12" t="s">
        <v>739</v>
      </c>
      <c r="B74" s="12" t="s">
        <v>139</v>
      </c>
      <c r="C74" s="12" t="s">
        <v>307</v>
      </c>
      <c r="D74" s="12" t="s">
        <v>360</v>
      </c>
      <c r="E74" s="42">
        <v>20.0</v>
      </c>
      <c r="F74" s="43" t="s">
        <v>298</v>
      </c>
      <c r="G74" s="12" t="s">
        <v>743</v>
      </c>
      <c r="H74" s="12" t="s">
        <v>744</v>
      </c>
      <c r="I74" s="12">
        <v>0.0</v>
      </c>
    </row>
    <row r="75">
      <c r="A75" s="12" t="s">
        <v>746</v>
      </c>
      <c r="B75" s="12" t="s">
        <v>344</v>
      </c>
      <c r="C75" s="12" t="s">
        <v>307</v>
      </c>
      <c r="D75" s="12" t="s">
        <v>750</v>
      </c>
      <c r="E75" s="42" t="s">
        <v>752</v>
      </c>
      <c r="F75" s="43" t="s">
        <v>754</v>
      </c>
      <c r="G75" s="12" t="s">
        <v>17</v>
      </c>
      <c r="H75" s="12" t="s">
        <v>757</v>
      </c>
      <c r="I75" s="12">
        <v>0.0</v>
      </c>
    </row>
    <row r="76">
      <c r="A76" s="12" t="s">
        <v>760</v>
      </c>
      <c r="B76" s="12" t="s">
        <v>139</v>
      </c>
      <c r="C76" s="12" t="s">
        <v>272</v>
      </c>
      <c r="D76" s="12" t="s">
        <v>763</v>
      </c>
      <c r="E76" s="42" t="s">
        <v>765</v>
      </c>
      <c r="F76" s="43" t="s">
        <v>768</v>
      </c>
      <c r="G76" s="12" t="s">
        <v>17</v>
      </c>
      <c r="H76" s="12" t="s">
        <v>771</v>
      </c>
      <c r="I76" s="12">
        <v>0.0</v>
      </c>
    </row>
    <row r="77">
      <c r="A77" s="12" t="s">
        <v>256</v>
      </c>
      <c r="B77" s="12" t="s">
        <v>139</v>
      </c>
      <c r="C77" s="12" t="s">
        <v>307</v>
      </c>
      <c r="D77" s="12" t="s">
        <v>775</v>
      </c>
      <c r="E77" s="42" t="s">
        <v>780</v>
      </c>
      <c r="F77" s="43" t="s">
        <v>373</v>
      </c>
      <c r="G77" s="12" t="s">
        <v>782</v>
      </c>
      <c r="H77" s="12" t="s">
        <v>784</v>
      </c>
      <c r="I77" s="12">
        <v>0.0</v>
      </c>
    </row>
    <row r="78">
      <c r="A78" s="12" t="s">
        <v>788</v>
      </c>
      <c r="B78" s="12" t="s">
        <v>139</v>
      </c>
      <c r="C78" s="12" t="s">
        <v>272</v>
      </c>
      <c r="D78" s="12" t="s">
        <v>793</v>
      </c>
      <c r="E78" s="42">
        <v>10.0</v>
      </c>
      <c r="F78" s="43" t="s">
        <v>796</v>
      </c>
      <c r="G78" s="12" t="s">
        <v>17</v>
      </c>
      <c r="H78" s="12" t="s">
        <v>799</v>
      </c>
      <c r="I78" s="12">
        <v>0.0</v>
      </c>
    </row>
    <row r="79">
      <c r="A79" s="12" t="s">
        <v>802</v>
      </c>
      <c r="B79" s="12" t="s">
        <v>138</v>
      </c>
      <c r="C79" s="12" t="s">
        <v>307</v>
      </c>
      <c r="D79" s="12" t="s">
        <v>806</v>
      </c>
      <c r="E79" s="42">
        <v>15.0</v>
      </c>
      <c r="F79" s="43" t="s">
        <v>809</v>
      </c>
      <c r="G79" s="12" t="s">
        <v>17</v>
      </c>
      <c r="H79" s="12" t="s">
        <v>784</v>
      </c>
      <c r="I79" s="12">
        <v>0.0</v>
      </c>
    </row>
    <row r="80">
      <c r="A80" s="12" t="s">
        <v>815</v>
      </c>
      <c r="B80" s="12" t="s">
        <v>344</v>
      </c>
      <c r="C80" s="12" t="s">
        <v>307</v>
      </c>
      <c r="D80" s="12" t="s">
        <v>818</v>
      </c>
      <c r="E80" s="42">
        <v>20.0</v>
      </c>
      <c r="F80" s="43" t="s">
        <v>820</v>
      </c>
      <c r="G80" s="12" t="s">
        <v>17</v>
      </c>
      <c r="H80" s="12" t="s">
        <v>822</v>
      </c>
      <c r="I80" s="12">
        <v>0.0</v>
      </c>
    </row>
    <row r="81">
      <c r="A81" s="12" t="s">
        <v>824</v>
      </c>
      <c r="B81" s="12" t="s">
        <v>145</v>
      </c>
      <c r="C81" s="12" t="s">
        <v>307</v>
      </c>
      <c r="D81" s="12" t="s">
        <v>779</v>
      </c>
      <c r="E81" s="42">
        <v>5.0</v>
      </c>
      <c r="F81" s="43" t="s">
        <v>494</v>
      </c>
      <c r="G81" s="12" t="s">
        <v>831</v>
      </c>
      <c r="H81" s="12" t="s">
        <v>833</v>
      </c>
      <c r="I81" s="12">
        <v>0.0</v>
      </c>
    </row>
    <row r="82">
      <c r="A82" s="12" t="s">
        <v>835</v>
      </c>
      <c r="B82" s="12" t="s">
        <v>145</v>
      </c>
      <c r="C82" s="12" t="s">
        <v>330</v>
      </c>
      <c r="D82" s="12" t="s">
        <v>528</v>
      </c>
      <c r="E82" s="42">
        <v>15.0</v>
      </c>
      <c r="F82" s="43" t="s">
        <v>17</v>
      </c>
      <c r="G82" s="12" t="s">
        <v>840</v>
      </c>
      <c r="H82" s="12" t="s">
        <v>842</v>
      </c>
      <c r="I82" s="12">
        <v>0.0</v>
      </c>
    </row>
    <row r="83">
      <c r="A83" s="12" t="s">
        <v>844</v>
      </c>
      <c r="B83" s="12" t="s">
        <v>138</v>
      </c>
      <c r="C83" s="12" t="s">
        <v>272</v>
      </c>
      <c r="D83" s="12" t="s">
        <v>17</v>
      </c>
      <c r="E83" s="12" t="s">
        <v>846</v>
      </c>
      <c r="F83" s="12" t="s">
        <v>847</v>
      </c>
      <c r="G83" s="12" t="s">
        <v>848</v>
      </c>
      <c r="H83" s="12" t="s">
        <v>842</v>
      </c>
      <c r="I83" s="12">
        <v>0.0</v>
      </c>
    </row>
    <row r="84">
      <c r="A84" s="12" t="s">
        <v>851</v>
      </c>
      <c r="B84" s="12" t="s">
        <v>139</v>
      </c>
      <c r="C84" s="12" t="s">
        <v>330</v>
      </c>
      <c r="D84" s="12" t="s">
        <v>528</v>
      </c>
      <c r="E84" s="42">
        <v>15.0</v>
      </c>
      <c r="F84" s="43" t="s">
        <v>17</v>
      </c>
      <c r="G84" s="12" t="s">
        <v>853</v>
      </c>
      <c r="H84" s="12" t="s">
        <v>854</v>
      </c>
      <c r="I84" s="12">
        <v>0.0</v>
      </c>
    </row>
    <row r="85">
      <c r="A85" s="12" t="s">
        <v>856</v>
      </c>
      <c r="B85" s="12" t="s">
        <v>138</v>
      </c>
      <c r="C85" s="12" t="s">
        <v>340</v>
      </c>
      <c r="D85" s="12" t="s">
        <v>857</v>
      </c>
      <c r="E85" s="42" t="s">
        <v>684</v>
      </c>
      <c r="F85" s="43" t="s">
        <v>859</v>
      </c>
      <c r="G85" s="12" t="s">
        <v>17</v>
      </c>
      <c r="H85" s="12" t="s">
        <v>861</v>
      </c>
      <c r="I85" s="12">
        <v>0.0</v>
      </c>
    </row>
    <row r="86">
      <c r="A86" s="12" t="s">
        <v>863</v>
      </c>
      <c r="B86" s="12" t="s">
        <v>344</v>
      </c>
      <c r="C86" s="12" t="s">
        <v>340</v>
      </c>
      <c r="D86" s="12" t="s">
        <v>865</v>
      </c>
      <c r="E86" s="42" t="s">
        <v>436</v>
      </c>
      <c r="F86" s="43" t="s">
        <v>866</v>
      </c>
      <c r="G86" s="12" t="s">
        <v>17</v>
      </c>
      <c r="H86" s="12" t="s">
        <v>871</v>
      </c>
      <c r="I86" s="12">
        <v>0.0</v>
      </c>
    </row>
    <row r="87">
      <c r="A87" s="12" t="s">
        <v>872</v>
      </c>
      <c r="B87" s="12" t="s">
        <v>139</v>
      </c>
      <c r="C87" s="12" t="s">
        <v>285</v>
      </c>
      <c r="D87" s="12" t="s">
        <v>874</v>
      </c>
      <c r="E87" s="42" t="s">
        <v>288</v>
      </c>
      <c r="F87" s="43" t="s">
        <v>877</v>
      </c>
      <c r="G87" s="12" t="s">
        <v>17</v>
      </c>
      <c r="H87" s="12" t="s">
        <v>880</v>
      </c>
      <c r="I87" s="12">
        <v>0.0</v>
      </c>
    </row>
    <row r="88">
      <c r="A88" s="12" t="s">
        <v>882</v>
      </c>
      <c r="B88" s="12" t="s">
        <v>139</v>
      </c>
      <c r="C88" s="12" t="s">
        <v>272</v>
      </c>
      <c r="D88" s="12" t="s">
        <v>874</v>
      </c>
      <c r="E88" s="42">
        <v>8.0</v>
      </c>
      <c r="F88" s="43" t="s">
        <v>877</v>
      </c>
      <c r="G88" s="12" t="s">
        <v>17</v>
      </c>
      <c r="H88" s="12" t="s">
        <v>880</v>
      </c>
      <c r="I88" s="12">
        <v>0.0</v>
      </c>
    </row>
    <row r="89">
      <c r="A89" s="12" t="s">
        <v>885</v>
      </c>
      <c r="B89" s="12" t="s">
        <v>139</v>
      </c>
      <c r="C89" s="12" t="s">
        <v>307</v>
      </c>
      <c r="D89" s="12" t="s">
        <v>874</v>
      </c>
      <c r="E89" s="42">
        <v>8.0</v>
      </c>
      <c r="F89" s="43" t="s">
        <v>877</v>
      </c>
      <c r="G89" s="12" t="s">
        <v>17</v>
      </c>
      <c r="H89" s="12" t="s">
        <v>880</v>
      </c>
      <c r="I89" s="12">
        <v>0.0</v>
      </c>
    </row>
    <row r="90">
      <c r="A90" s="12" t="s">
        <v>893</v>
      </c>
      <c r="B90" s="12" t="s">
        <v>139</v>
      </c>
      <c r="C90" s="12" t="s">
        <v>330</v>
      </c>
      <c r="D90" s="12" t="s">
        <v>874</v>
      </c>
      <c r="E90" s="42">
        <v>8.0</v>
      </c>
      <c r="F90" s="43" t="s">
        <v>877</v>
      </c>
      <c r="G90" s="12" t="s">
        <v>17</v>
      </c>
      <c r="H90" s="12" t="s">
        <v>880</v>
      </c>
      <c r="I90" s="12">
        <v>0.0</v>
      </c>
    </row>
    <row r="91">
      <c r="A91" s="12" t="s">
        <v>901</v>
      </c>
      <c r="B91" s="12" t="s">
        <v>139</v>
      </c>
      <c r="C91" s="12" t="s">
        <v>340</v>
      </c>
      <c r="D91" s="12" t="s">
        <v>874</v>
      </c>
      <c r="E91" s="42">
        <v>8.0</v>
      </c>
      <c r="F91" s="43" t="s">
        <v>877</v>
      </c>
      <c r="G91" s="12" t="s">
        <v>17</v>
      </c>
      <c r="H91" s="12" t="s">
        <v>880</v>
      </c>
      <c r="I91" s="12">
        <v>0.0</v>
      </c>
    </row>
    <row r="92">
      <c r="A92" s="12" t="s">
        <v>908</v>
      </c>
      <c r="B92" s="12" t="s">
        <v>139</v>
      </c>
      <c r="C92" s="12" t="s">
        <v>285</v>
      </c>
      <c r="D92" s="12" t="s">
        <v>874</v>
      </c>
      <c r="E92" s="42" t="s">
        <v>288</v>
      </c>
      <c r="F92" s="43" t="s">
        <v>877</v>
      </c>
      <c r="G92" s="12" t="s">
        <v>912</v>
      </c>
      <c r="H92" s="12" t="s">
        <v>913</v>
      </c>
      <c r="I92" s="12">
        <v>0.0</v>
      </c>
    </row>
    <row r="93">
      <c r="A93" s="12" t="s">
        <v>916</v>
      </c>
      <c r="B93" s="12" t="s">
        <v>139</v>
      </c>
      <c r="C93" s="12" t="s">
        <v>272</v>
      </c>
      <c r="D93" s="12" t="s">
        <v>874</v>
      </c>
      <c r="E93" s="42">
        <v>8.0</v>
      </c>
      <c r="F93" s="43" t="s">
        <v>877</v>
      </c>
      <c r="G93" s="12" t="s">
        <v>912</v>
      </c>
      <c r="H93" s="12" t="s">
        <v>913</v>
      </c>
      <c r="I93" s="12">
        <v>0.0</v>
      </c>
    </row>
    <row r="94">
      <c r="A94" s="12" t="s">
        <v>922</v>
      </c>
      <c r="B94" s="12" t="s">
        <v>139</v>
      </c>
      <c r="C94" s="12" t="s">
        <v>307</v>
      </c>
      <c r="D94" s="12" t="s">
        <v>874</v>
      </c>
      <c r="E94" s="42">
        <v>8.0</v>
      </c>
      <c r="F94" s="43" t="s">
        <v>877</v>
      </c>
      <c r="G94" s="12" t="s">
        <v>912</v>
      </c>
      <c r="H94" s="12" t="s">
        <v>913</v>
      </c>
      <c r="I94" s="12">
        <v>0.0</v>
      </c>
    </row>
    <row r="95">
      <c r="A95" s="12" t="s">
        <v>908</v>
      </c>
      <c r="B95" s="12" t="s">
        <v>139</v>
      </c>
      <c r="C95" s="12" t="s">
        <v>330</v>
      </c>
      <c r="D95" s="12" t="s">
        <v>874</v>
      </c>
      <c r="E95" s="42">
        <v>8.0</v>
      </c>
      <c r="F95" s="43" t="s">
        <v>877</v>
      </c>
      <c r="G95" s="12" t="s">
        <v>912</v>
      </c>
      <c r="H95" s="12" t="s">
        <v>913</v>
      </c>
      <c r="I95" s="12">
        <v>0.0</v>
      </c>
    </row>
    <row r="96">
      <c r="A96" s="12" t="s">
        <v>935</v>
      </c>
      <c r="B96" s="12" t="s">
        <v>139</v>
      </c>
      <c r="C96" s="12" t="s">
        <v>340</v>
      </c>
      <c r="D96" s="12" t="s">
        <v>874</v>
      </c>
      <c r="E96" s="42">
        <v>8.0</v>
      </c>
      <c r="F96" s="43" t="s">
        <v>877</v>
      </c>
      <c r="G96" s="12" t="s">
        <v>912</v>
      </c>
      <c r="H96" s="12" t="s">
        <v>913</v>
      </c>
      <c r="I96" s="12">
        <v>0.0</v>
      </c>
    </row>
    <row r="97">
      <c r="A97" s="12" t="s">
        <v>941</v>
      </c>
      <c r="B97" s="12" t="s">
        <v>139</v>
      </c>
      <c r="C97" s="12" t="s">
        <v>285</v>
      </c>
      <c r="D97" s="12" t="s">
        <v>943</v>
      </c>
      <c r="E97" s="42" t="s">
        <v>508</v>
      </c>
      <c r="F97" s="43" t="s">
        <v>877</v>
      </c>
      <c r="G97" s="12" t="s">
        <v>17</v>
      </c>
      <c r="H97" s="12" t="s">
        <v>913</v>
      </c>
      <c r="I97" s="12">
        <v>0.0</v>
      </c>
    </row>
    <row r="98">
      <c r="A98" s="12" t="s">
        <v>945</v>
      </c>
      <c r="B98" s="12" t="s">
        <v>139</v>
      </c>
      <c r="C98" s="12" t="s">
        <v>272</v>
      </c>
      <c r="D98" s="12" t="s">
        <v>943</v>
      </c>
      <c r="E98" s="42">
        <v>8.0</v>
      </c>
      <c r="F98" s="43" t="s">
        <v>877</v>
      </c>
      <c r="G98" s="12" t="s">
        <v>17</v>
      </c>
      <c r="H98" s="12" t="s">
        <v>913</v>
      </c>
      <c r="I98" s="12">
        <v>0.0</v>
      </c>
    </row>
    <row r="99">
      <c r="A99" s="12" t="s">
        <v>950</v>
      </c>
      <c r="B99" s="12" t="s">
        <v>139</v>
      </c>
      <c r="C99" s="12" t="s">
        <v>307</v>
      </c>
      <c r="D99" s="12" t="s">
        <v>943</v>
      </c>
      <c r="E99" s="42">
        <v>8.0</v>
      </c>
      <c r="F99" s="43" t="s">
        <v>877</v>
      </c>
      <c r="G99" s="12" t="s">
        <v>17</v>
      </c>
      <c r="H99" s="12" t="s">
        <v>913</v>
      </c>
      <c r="I99" s="12">
        <v>0.0</v>
      </c>
    </row>
    <row r="100">
      <c r="A100" s="12" t="s">
        <v>956</v>
      </c>
      <c r="B100" s="12" t="s">
        <v>139</v>
      </c>
      <c r="C100" s="12" t="s">
        <v>330</v>
      </c>
      <c r="D100" s="12" t="s">
        <v>943</v>
      </c>
      <c r="E100" s="42">
        <v>8.0</v>
      </c>
      <c r="F100" s="43" t="s">
        <v>877</v>
      </c>
      <c r="G100" s="12" t="s">
        <v>17</v>
      </c>
      <c r="H100" s="12" t="s">
        <v>913</v>
      </c>
      <c r="I100" s="12">
        <v>0.0</v>
      </c>
    </row>
    <row r="101">
      <c r="A101" s="12" t="s">
        <v>960</v>
      </c>
      <c r="B101" s="12" t="s">
        <v>139</v>
      </c>
      <c r="C101" s="12" t="s">
        <v>340</v>
      </c>
      <c r="D101" s="12" t="s">
        <v>943</v>
      </c>
      <c r="E101" s="42">
        <v>8.0</v>
      </c>
      <c r="F101" s="43" t="s">
        <v>877</v>
      </c>
      <c r="G101" s="12" t="s">
        <v>17</v>
      </c>
      <c r="H101" s="12" t="s">
        <v>913</v>
      </c>
      <c r="I101" s="12">
        <v>0.0</v>
      </c>
    </row>
    <row r="102">
      <c r="A102" s="12" t="s">
        <v>965</v>
      </c>
      <c r="B102" s="12" t="s">
        <v>139</v>
      </c>
      <c r="C102" s="12" t="s">
        <v>285</v>
      </c>
      <c r="D102" s="12" t="s">
        <v>874</v>
      </c>
      <c r="E102" s="42" t="s">
        <v>508</v>
      </c>
      <c r="F102" s="43" t="s">
        <v>877</v>
      </c>
      <c r="G102" s="12" t="s">
        <v>968</v>
      </c>
      <c r="H102" s="12" t="s">
        <v>913</v>
      </c>
      <c r="I102" s="12">
        <v>0.0</v>
      </c>
    </row>
    <row r="103">
      <c r="A103" s="12" t="s">
        <v>970</v>
      </c>
      <c r="B103" s="12" t="s">
        <v>139</v>
      </c>
      <c r="C103" s="12" t="s">
        <v>272</v>
      </c>
      <c r="D103" s="12" t="s">
        <v>874</v>
      </c>
      <c r="E103" s="42">
        <v>8.0</v>
      </c>
      <c r="F103" s="43" t="s">
        <v>877</v>
      </c>
      <c r="G103" s="12" t="s">
        <v>968</v>
      </c>
      <c r="H103" s="12" t="s">
        <v>913</v>
      </c>
      <c r="I103" s="12">
        <v>0.0</v>
      </c>
    </row>
    <row r="104">
      <c r="A104" s="12" t="s">
        <v>972</v>
      </c>
      <c r="B104" s="12" t="s">
        <v>139</v>
      </c>
      <c r="C104" s="12" t="s">
        <v>307</v>
      </c>
      <c r="D104" s="12" t="s">
        <v>874</v>
      </c>
      <c r="E104" s="42">
        <v>8.0</v>
      </c>
      <c r="F104" s="43" t="s">
        <v>877</v>
      </c>
      <c r="G104" s="12" t="s">
        <v>968</v>
      </c>
      <c r="H104" s="12" t="s">
        <v>913</v>
      </c>
      <c r="I104" s="12">
        <v>0.0</v>
      </c>
    </row>
    <row r="105">
      <c r="A105" s="12" t="s">
        <v>973</v>
      </c>
      <c r="B105" s="12" t="s">
        <v>139</v>
      </c>
      <c r="C105" s="12" t="s">
        <v>330</v>
      </c>
      <c r="D105" s="12" t="s">
        <v>874</v>
      </c>
      <c r="E105" s="42">
        <v>8.0</v>
      </c>
      <c r="F105" s="43" t="s">
        <v>877</v>
      </c>
      <c r="G105" s="12" t="s">
        <v>968</v>
      </c>
      <c r="H105" s="12" t="s">
        <v>913</v>
      </c>
      <c r="I105" s="12">
        <v>0.0</v>
      </c>
    </row>
    <row r="106">
      <c r="A106" s="12" t="s">
        <v>974</v>
      </c>
      <c r="B106" s="12" t="s">
        <v>139</v>
      </c>
      <c r="C106" s="12" t="s">
        <v>340</v>
      </c>
      <c r="D106" s="12" t="s">
        <v>874</v>
      </c>
      <c r="E106" s="42">
        <v>8.0</v>
      </c>
      <c r="F106" s="43" t="s">
        <v>877</v>
      </c>
      <c r="G106" s="12" t="s">
        <v>968</v>
      </c>
      <c r="H106" s="12" t="s">
        <v>913</v>
      </c>
      <c r="I106" s="12">
        <v>0.0</v>
      </c>
    </row>
    <row r="107">
      <c r="A107" s="12" t="s">
        <v>975</v>
      </c>
      <c r="B107" s="12" t="s">
        <v>139</v>
      </c>
      <c r="C107" s="12" t="s">
        <v>285</v>
      </c>
      <c r="D107" s="12" t="s">
        <v>976</v>
      </c>
      <c r="E107" s="42" t="s">
        <v>508</v>
      </c>
      <c r="F107" s="43" t="s">
        <v>877</v>
      </c>
      <c r="G107" s="12" t="s">
        <v>912</v>
      </c>
      <c r="H107" s="12" t="s">
        <v>977</v>
      </c>
      <c r="I107" s="12">
        <v>0.0</v>
      </c>
    </row>
    <row r="108">
      <c r="A108" s="12" t="s">
        <v>978</v>
      </c>
      <c r="B108" s="12" t="s">
        <v>139</v>
      </c>
      <c r="C108" s="12" t="s">
        <v>272</v>
      </c>
      <c r="D108" s="12" t="s">
        <v>976</v>
      </c>
      <c r="E108" s="42">
        <v>8.0</v>
      </c>
      <c r="F108" s="43" t="s">
        <v>877</v>
      </c>
      <c r="G108" s="12" t="s">
        <v>912</v>
      </c>
      <c r="H108" s="12" t="s">
        <v>977</v>
      </c>
      <c r="I108" s="12">
        <v>0.0</v>
      </c>
    </row>
    <row r="109">
      <c r="A109" s="12" t="s">
        <v>979</v>
      </c>
      <c r="B109" s="12" t="s">
        <v>139</v>
      </c>
      <c r="C109" s="12" t="s">
        <v>307</v>
      </c>
      <c r="D109" s="12" t="s">
        <v>976</v>
      </c>
      <c r="E109" s="42">
        <v>8.0</v>
      </c>
      <c r="F109" s="43" t="s">
        <v>877</v>
      </c>
      <c r="G109" s="12" t="s">
        <v>912</v>
      </c>
      <c r="H109" s="12" t="s">
        <v>977</v>
      </c>
      <c r="I109" s="12">
        <v>0.0</v>
      </c>
    </row>
    <row r="110">
      <c r="A110" s="12" t="s">
        <v>975</v>
      </c>
      <c r="B110" s="12" t="s">
        <v>139</v>
      </c>
      <c r="C110" s="12" t="s">
        <v>330</v>
      </c>
      <c r="D110" s="12" t="s">
        <v>976</v>
      </c>
      <c r="E110" s="42">
        <v>8.0</v>
      </c>
      <c r="F110" s="43" t="s">
        <v>877</v>
      </c>
      <c r="G110" s="12" t="s">
        <v>912</v>
      </c>
      <c r="H110" s="12" t="s">
        <v>977</v>
      </c>
      <c r="I110" s="12">
        <v>0.0</v>
      </c>
    </row>
    <row r="111">
      <c r="A111" s="12" t="s">
        <v>980</v>
      </c>
      <c r="B111" s="12" t="s">
        <v>139</v>
      </c>
      <c r="C111" s="12" t="s">
        <v>340</v>
      </c>
      <c r="D111" s="12" t="s">
        <v>976</v>
      </c>
      <c r="E111" s="42">
        <v>8.0</v>
      </c>
      <c r="F111" s="43" t="s">
        <v>877</v>
      </c>
      <c r="G111" s="12" t="s">
        <v>912</v>
      </c>
      <c r="H111" s="12" t="s">
        <v>977</v>
      </c>
      <c r="I111" s="12">
        <v>0.0</v>
      </c>
    </row>
    <row r="112">
      <c r="A112" s="12" t="s">
        <v>981</v>
      </c>
      <c r="B112" s="12" t="s">
        <v>139</v>
      </c>
      <c r="C112" s="12" t="s">
        <v>285</v>
      </c>
      <c r="D112" s="12" t="s">
        <v>982</v>
      </c>
      <c r="E112" s="42" t="s">
        <v>508</v>
      </c>
      <c r="F112" s="43" t="s">
        <v>877</v>
      </c>
      <c r="G112" s="12" t="s">
        <v>17</v>
      </c>
      <c r="H112" s="12" t="s">
        <v>977</v>
      </c>
      <c r="I112" s="12">
        <v>0.0</v>
      </c>
    </row>
    <row r="113">
      <c r="A113" s="12" t="s">
        <v>983</v>
      </c>
      <c r="B113" s="12" t="s">
        <v>139</v>
      </c>
      <c r="C113" s="12" t="s">
        <v>272</v>
      </c>
      <c r="D113" s="12" t="s">
        <v>982</v>
      </c>
      <c r="E113" s="42">
        <v>8.0</v>
      </c>
      <c r="F113" s="43" t="s">
        <v>877</v>
      </c>
      <c r="G113" s="12" t="s">
        <v>17</v>
      </c>
      <c r="H113" s="12" t="s">
        <v>977</v>
      </c>
      <c r="I113" s="12">
        <v>0.0</v>
      </c>
    </row>
    <row r="114">
      <c r="A114" s="12" t="s">
        <v>984</v>
      </c>
      <c r="B114" s="12" t="s">
        <v>139</v>
      </c>
      <c r="C114" s="12" t="s">
        <v>307</v>
      </c>
      <c r="D114" s="12" t="s">
        <v>982</v>
      </c>
      <c r="E114" s="42">
        <v>8.0</v>
      </c>
      <c r="F114" s="43" t="s">
        <v>877</v>
      </c>
      <c r="G114" s="12" t="s">
        <v>17</v>
      </c>
      <c r="H114" s="12" t="s">
        <v>977</v>
      </c>
      <c r="I114" s="12">
        <v>0.0</v>
      </c>
    </row>
    <row r="115">
      <c r="A115" s="12" t="s">
        <v>985</v>
      </c>
      <c r="B115" s="12" t="s">
        <v>139</v>
      </c>
      <c r="C115" s="12" t="s">
        <v>330</v>
      </c>
      <c r="D115" s="12" t="s">
        <v>982</v>
      </c>
      <c r="E115" s="42">
        <v>8.0</v>
      </c>
      <c r="F115" s="43" t="s">
        <v>877</v>
      </c>
      <c r="G115" s="12" t="s">
        <v>17</v>
      </c>
      <c r="H115" s="12" t="s">
        <v>977</v>
      </c>
      <c r="I115" s="12">
        <v>0.0</v>
      </c>
    </row>
    <row r="116">
      <c r="A116" s="12" t="s">
        <v>986</v>
      </c>
      <c r="B116" s="12" t="s">
        <v>139</v>
      </c>
      <c r="C116" s="12" t="s">
        <v>340</v>
      </c>
      <c r="D116" s="12" t="s">
        <v>982</v>
      </c>
      <c r="E116" s="42">
        <v>8.0</v>
      </c>
      <c r="F116" s="43" t="s">
        <v>877</v>
      </c>
      <c r="G116" s="12" t="s">
        <v>17</v>
      </c>
      <c r="H116" s="12" t="s">
        <v>977</v>
      </c>
      <c r="I116" s="12">
        <v>0.0</v>
      </c>
    </row>
    <row r="117">
      <c r="A117" s="12" t="s">
        <v>987</v>
      </c>
      <c r="B117" s="12" t="s">
        <v>139</v>
      </c>
      <c r="C117" s="12" t="s">
        <v>285</v>
      </c>
      <c r="D117" s="12" t="s">
        <v>976</v>
      </c>
      <c r="E117" s="42" t="s">
        <v>508</v>
      </c>
      <c r="F117" s="43" t="s">
        <v>877</v>
      </c>
      <c r="G117" s="12" t="s">
        <v>968</v>
      </c>
      <c r="H117" s="12" t="s">
        <v>977</v>
      </c>
      <c r="I117" s="12">
        <v>0.0</v>
      </c>
    </row>
    <row r="118">
      <c r="A118" s="12" t="s">
        <v>988</v>
      </c>
      <c r="B118" s="12" t="s">
        <v>139</v>
      </c>
      <c r="C118" s="12" t="s">
        <v>272</v>
      </c>
      <c r="D118" s="12" t="s">
        <v>976</v>
      </c>
      <c r="E118" s="42">
        <v>8.0</v>
      </c>
      <c r="F118" s="43" t="s">
        <v>877</v>
      </c>
      <c r="G118" s="12" t="s">
        <v>968</v>
      </c>
      <c r="H118" s="12" t="s">
        <v>977</v>
      </c>
      <c r="I118" s="12">
        <v>0.0</v>
      </c>
    </row>
    <row r="119">
      <c r="A119" s="12" t="s">
        <v>989</v>
      </c>
      <c r="B119" s="12" t="s">
        <v>139</v>
      </c>
      <c r="C119" s="12" t="s">
        <v>307</v>
      </c>
      <c r="D119" s="12" t="s">
        <v>976</v>
      </c>
      <c r="E119" s="42">
        <v>8.0</v>
      </c>
      <c r="F119" s="43" t="s">
        <v>877</v>
      </c>
      <c r="G119" s="12" t="s">
        <v>968</v>
      </c>
      <c r="H119" s="12" t="s">
        <v>977</v>
      </c>
      <c r="I119" s="12">
        <v>0.0</v>
      </c>
    </row>
    <row r="120">
      <c r="A120" s="12" t="s">
        <v>990</v>
      </c>
      <c r="B120" s="12" t="s">
        <v>139</v>
      </c>
      <c r="C120" s="12" t="s">
        <v>330</v>
      </c>
      <c r="D120" s="12" t="s">
        <v>976</v>
      </c>
      <c r="E120" s="42">
        <v>8.0</v>
      </c>
      <c r="F120" s="43" t="s">
        <v>877</v>
      </c>
      <c r="G120" s="12" t="s">
        <v>968</v>
      </c>
      <c r="H120" s="12" t="s">
        <v>977</v>
      </c>
      <c r="I120" s="12">
        <v>0.0</v>
      </c>
    </row>
    <row r="121">
      <c r="A121" s="12" t="s">
        <v>991</v>
      </c>
      <c r="B121" s="12" t="s">
        <v>139</v>
      </c>
      <c r="C121" s="12" t="s">
        <v>340</v>
      </c>
      <c r="D121" s="12" t="s">
        <v>976</v>
      </c>
      <c r="E121" s="42">
        <v>8.0</v>
      </c>
      <c r="F121" s="43" t="s">
        <v>877</v>
      </c>
      <c r="G121" s="12" t="s">
        <v>968</v>
      </c>
      <c r="H121" s="12" t="s">
        <v>977</v>
      </c>
      <c r="I121" s="12">
        <v>0.0</v>
      </c>
    </row>
    <row r="122">
      <c r="A122" s="12" t="s">
        <v>992</v>
      </c>
      <c r="B122" s="12" t="s">
        <v>145</v>
      </c>
      <c r="C122" s="12" t="s">
        <v>340</v>
      </c>
      <c r="D122" s="12" t="s">
        <v>996</v>
      </c>
      <c r="E122" s="42">
        <v>8.0</v>
      </c>
      <c r="F122" s="43" t="s">
        <v>373</v>
      </c>
      <c r="G122" s="12" t="s">
        <v>998</v>
      </c>
      <c r="H122" s="12" t="s">
        <v>999</v>
      </c>
      <c r="I122" s="12">
        <v>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43"/>
    <col customWidth="1" min="2" max="2" width="5.0"/>
    <col customWidth="1" min="3" max="3" width="7.0"/>
    <col customWidth="1" min="4" max="4" width="27.71"/>
    <col customWidth="1" min="5" max="5" width="63.43"/>
    <col customWidth="1" min="6" max="6" width="21.0"/>
  </cols>
  <sheetData>
    <row r="1">
      <c r="A1" s="12" t="s">
        <v>263</v>
      </c>
      <c r="B1" s="12" t="s">
        <v>264</v>
      </c>
      <c r="C1" s="12" t="s">
        <v>265</v>
      </c>
      <c r="D1" s="12" t="s">
        <v>266</v>
      </c>
      <c r="E1" s="12" t="s">
        <v>267</v>
      </c>
      <c r="F1" s="12" t="s">
        <v>40</v>
      </c>
    </row>
    <row r="2">
      <c r="A2" s="12" t="s">
        <v>26</v>
      </c>
      <c r="B2" s="12">
        <v>0.0</v>
      </c>
      <c r="C2" s="12" t="s">
        <v>17</v>
      </c>
      <c r="D2" s="12" t="s">
        <v>17</v>
      </c>
      <c r="E2" s="12" t="s">
        <v>17</v>
      </c>
      <c r="F2" s="12" t="s">
        <v>17</v>
      </c>
    </row>
    <row r="3">
      <c r="A3" s="12" t="s">
        <v>268</v>
      </c>
      <c r="B3" s="12">
        <v>1.0</v>
      </c>
      <c r="C3" s="12" t="s">
        <v>269</v>
      </c>
      <c r="D3" s="12" t="s">
        <v>17</v>
      </c>
      <c r="E3" s="12" t="s">
        <v>271</v>
      </c>
      <c r="F3" s="12" t="s">
        <v>273</v>
      </c>
    </row>
    <row r="4">
      <c r="A4" s="12" t="s">
        <v>275</v>
      </c>
      <c r="B4" s="12">
        <v>1.0</v>
      </c>
      <c r="C4" s="12" t="s">
        <v>269</v>
      </c>
      <c r="D4" s="12" t="s">
        <v>17</v>
      </c>
      <c r="E4" s="12" t="s">
        <v>277</v>
      </c>
      <c r="F4" s="12" t="s">
        <v>273</v>
      </c>
    </row>
    <row r="5">
      <c r="A5" s="12" t="s">
        <v>278</v>
      </c>
      <c r="B5" s="12">
        <v>1.0</v>
      </c>
      <c r="C5" s="12" t="s">
        <v>269</v>
      </c>
      <c r="D5" s="12" t="s">
        <v>17</v>
      </c>
      <c r="E5" s="12" t="s">
        <v>280</v>
      </c>
      <c r="F5" s="12" t="s">
        <v>273</v>
      </c>
    </row>
    <row r="6">
      <c r="A6" s="12" t="s">
        <v>282</v>
      </c>
      <c r="B6" s="12">
        <v>1.0</v>
      </c>
      <c r="C6" s="12" t="s">
        <v>269</v>
      </c>
      <c r="D6" s="12" t="s">
        <v>17</v>
      </c>
      <c r="E6" s="12" t="s">
        <v>284</v>
      </c>
      <c r="F6" s="12" t="s">
        <v>273</v>
      </c>
    </row>
    <row r="7">
      <c r="A7" s="12" t="s">
        <v>287</v>
      </c>
      <c r="B7" s="12">
        <v>1.0</v>
      </c>
      <c r="C7" s="12" t="s">
        <v>17</v>
      </c>
      <c r="D7" s="12" t="s">
        <v>290</v>
      </c>
      <c r="E7" s="12" t="s">
        <v>292</v>
      </c>
      <c r="F7" s="12" t="s">
        <v>273</v>
      </c>
    </row>
    <row r="8">
      <c r="A8" s="12" t="s">
        <v>293</v>
      </c>
      <c r="B8" s="12">
        <v>2.0</v>
      </c>
      <c r="C8" s="12" t="s">
        <v>17</v>
      </c>
      <c r="D8" s="12" t="s">
        <v>296</v>
      </c>
      <c r="E8" s="12" t="s">
        <v>297</v>
      </c>
      <c r="F8" s="12" t="s">
        <v>273</v>
      </c>
    </row>
    <row r="9">
      <c r="A9" s="12" t="s">
        <v>299</v>
      </c>
      <c r="B9" s="12">
        <v>1.0</v>
      </c>
      <c r="C9" s="12" t="s">
        <v>17</v>
      </c>
      <c r="D9" s="12" t="s">
        <v>301</v>
      </c>
      <c r="E9" s="12" t="s">
        <v>302</v>
      </c>
      <c r="F9" s="12" t="s">
        <v>273</v>
      </c>
    </row>
    <row r="10">
      <c r="A10" s="12" t="s">
        <v>303</v>
      </c>
      <c r="B10" s="12">
        <v>1.0</v>
      </c>
      <c r="C10" s="12" t="s">
        <v>17</v>
      </c>
      <c r="D10" s="12" t="s">
        <v>304</v>
      </c>
      <c r="E10" s="12" t="s">
        <v>305</v>
      </c>
      <c r="F10" s="12" t="s">
        <v>273</v>
      </c>
    </row>
    <row r="11">
      <c r="A11" s="12" t="s">
        <v>308</v>
      </c>
      <c r="B11" s="12">
        <v>2.0</v>
      </c>
      <c r="C11" s="12" t="s">
        <v>269</v>
      </c>
      <c r="D11" s="12" t="s">
        <v>310</v>
      </c>
      <c r="E11" s="12" t="s">
        <v>312</v>
      </c>
      <c r="F11" s="12" t="s">
        <v>273</v>
      </c>
    </row>
    <row r="12">
      <c r="A12" s="12" t="s">
        <v>313</v>
      </c>
      <c r="B12" s="12">
        <v>2.0</v>
      </c>
      <c r="C12" s="12" t="s">
        <v>269</v>
      </c>
      <c r="D12" s="12" t="s">
        <v>315</v>
      </c>
      <c r="E12" s="12" t="s">
        <v>316</v>
      </c>
      <c r="F12" s="12" t="s">
        <v>273</v>
      </c>
    </row>
    <row r="13">
      <c r="A13" s="12" t="s">
        <v>317</v>
      </c>
      <c r="B13" s="12">
        <v>3.0</v>
      </c>
      <c r="C13" s="12" t="s">
        <v>269</v>
      </c>
      <c r="D13" s="12" t="s">
        <v>318</v>
      </c>
      <c r="E13" s="12" t="s">
        <v>319</v>
      </c>
      <c r="F13" s="12" t="s">
        <v>273</v>
      </c>
    </row>
    <row r="14">
      <c r="A14" s="12" t="s">
        <v>321</v>
      </c>
      <c r="B14" s="12">
        <v>1.0</v>
      </c>
      <c r="C14" s="12" t="s">
        <v>269</v>
      </c>
      <c r="D14" s="12" t="s">
        <v>17</v>
      </c>
      <c r="E14" s="12" t="s">
        <v>322</v>
      </c>
      <c r="F14" s="12" t="s">
        <v>273</v>
      </c>
    </row>
    <row r="15">
      <c r="A15" s="12" t="s">
        <v>324</v>
      </c>
      <c r="B15" s="12">
        <v>2.0</v>
      </c>
      <c r="C15" s="12" t="s">
        <v>269</v>
      </c>
      <c r="D15" s="12" t="s">
        <v>17</v>
      </c>
      <c r="E15" s="12" t="s">
        <v>337</v>
      </c>
      <c r="F15" s="12" t="s">
        <v>273</v>
      </c>
    </row>
    <row r="16">
      <c r="A16" s="12" t="s">
        <v>339</v>
      </c>
      <c r="B16" s="12">
        <v>3.0</v>
      </c>
      <c r="C16" s="12" t="s">
        <v>269</v>
      </c>
      <c r="D16" s="12" t="s">
        <v>17</v>
      </c>
      <c r="E16" s="12" t="s">
        <v>343</v>
      </c>
      <c r="F16" s="12" t="s">
        <v>273</v>
      </c>
    </row>
    <row r="17">
      <c r="A17" s="12" t="s">
        <v>345</v>
      </c>
      <c r="B17" s="12">
        <v>1.0</v>
      </c>
      <c r="C17" s="12" t="s">
        <v>269</v>
      </c>
      <c r="D17" s="12" t="s">
        <v>348</v>
      </c>
      <c r="E17" s="12" t="s">
        <v>349</v>
      </c>
      <c r="F17" s="12" t="s">
        <v>350</v>
      </c>
    </row>
    <row r="18">
      <c r="A18" s="12" t="s">
        <v>351</v>
      </c>
      <c r="B18" s="12">
        <v>2.0</v>
      </c>
      <c r="C18" s="12" t="s">
        <v>269</v>
      </c>
      <c r="D18" s="12" t="s">
        <v>353</v>
      </c>
      <c r="E18" s="12" t="s">
        <v>354</v>
      </c>
      <c r="F18" s="12" t="s">
        <v>350</v>
      </c>
    </row>
    <row r="19">
      <c r="A19" s="12" t="s">
        <v>356</v>
      </c>
      <c r="B19" s="12">
        <v>2.0</v>
      </c>
      <c r="C19" s="12" t="s">
        <v>17</v>
      </c>
      <c r="D19" s="12" t="s">
        <v>358</v>
      </c>
      <c r="E19" s="12" t="s">
        <v>359</v>
      </c>
      <c r="F19" s="12" t="s">
        <v>361</v>
      </c>
    </row>
    <row r="20">
      <c r="A20" s="12" t="s">
        <v>362</v>
      </c>
      <c r="B20" s="12">
        <v>1.0</v>
      </c>
      <c r="C20" s="12" t="s">
        <v>269</v>
      </c>
      <c r="D20" s="12" t="s">
        <v>17</v>
      </c>
      <c r="E20" s="12" t="s">
        <v>364</v>
      </c>
      <c r="F20" s="12" t="s">
        <v>365</v>
      </c>
    </row>
    <row r="21">
      <c r="A21" s="12" t="s">
        <v>384</v>
      </c>
      <c r="B21" s="12">
        <v>1.0</v>
      </c>
      <c r="C21" s="12" t="s">
        <v>269</v>
      </c>
      <c r="D21" s="12" t="s">
        <v>17</v>
      </c>
      <c r="E21" s="12" t="s">
        <v>387</v>
      </c>
      <c r="F21" s="12" t="s">
        <v>388</v>
      </c>
    </row>
    <row r="22">
      <c r="A22" s="12" t="s">
        <v>389</v>
      </c>
      <c r="B22" s="12">
        <v>3.0</v>
      </c>
      <c r="C22" s="12" t="s">
        <v>269</v>
      </c>
      <c r="D22" s="12" t="s">
        <v>310</v>
      </c>
      <c r="E22" s="12" t="s">
        <v>391</v>
      </c>
      <c r="F22" s="12" t="s">
        <v>388</v>
      </c>
    </row>
    <row r="23">
      <c r="A23" s="12" t="s">
        <v>393</v>
      </c>
      <c r="B23" s="12">
        <v>1.0</v>
      </c>
      <c r="C23" s="12" t="s">
        <v>17</v>
      </c>
      <c r="D23" s="12" t="s">
        <v>395</v>
      </c>
      <c r="E23" s="12" t="s">
        <v>397</v>
      </c>
      <c r="F23" s="12" t="s">
        <v>398</v>
      </c>
    </row>
    <row r="24">
      <c r="A24" s="12" t="s">
        <v>400</v>
      </c>
      <c r="B24" s="12">
        <v>3.0</v>
      </c>
      <c r="C24" s="12" t="s">
        <v>269</v>
      </c>
      <c r="D24" s="12" t="s">
        <v>353</v>
      </c>
      <c r="E24" s="12" t="s">
        <v>403</v>
      </c>
      <c r="F24" s="12" t="s">
        <v>405</v>
      </c>
    </row>
    <row r="25">
      <c r="A25" s="12" t="s">
        <v>407</v>
      </c>
      <c r="B25" s="12">
        <v>2.0</v>
      </c>
      <c r="C25" s="12" t="s">
        <v>17</v>
      </c>
      <c r="D25" s="12" t="s">
        <v>17</v>
      </c>
      <c r="E25" s="12" t="s">
        <v>409</v>
      </c>
      <c r="F25" s="12" t="s">
        <v>410</v>
      </c>
    </row>
    <row r="26">
      <c r="A26" s="12" t="s">
        <v>412</v>
      </c>
      <c r="B26" s="12">
        <v>1.0</v>
      </c>
      <c r="C26" s="12" t="s">
        <v>269</v>
      </c>
      <c r="D26" s="12" t="s">
        <v>17</v>
      </c>
      <c r="E26" s="12" t="s">
        <v>415</v>
      </c>
      <c r="F26" s="12" t="s">
        <v>417</v>
      </c>
    </row>
    <row r="27">
      <c r="A27" s="12" t="s">
        <v>418</v>
      </c>
      <c r="B27" s="12">
        <v>2.0</v>
      </c>
      <c r="C27" s="12" t="s">
        <v>17</v>
      </c>
      <c r="D27" s="12" t="s">
        <v>420</v>
      </c>
      <c r="E27" s="12" t="s">
        <v>422</v>
      </c>
      <c r="F27" s="12" t="s">
        <v>417</v>
      </c>
    </row>
    <row r="28">
      <c r="A28" s="12" t="s">
        <v>424</v>
      </c>
      <c r="B28" s="12">
        <v>2.0</v>
      </c>
      <c r="C28" s="12" t="s">
        <v>269</v>
      </c>
      <c r="D28" s="12" t="s">
        <v>426</v>
      </c>
      <c r="E28" s="12" t="s">
        <v>427</v>
      </c>
      <c r="F28" s="12" t="s">
        <v>428</v>
      </c>
    </row>
    <row r="29">
      <c r="A29" s="12" t="s">
        <v>429</v>
      </c>
      <c r="B29" s="12">
        <v>2.0</v>
      </c>
      <c r="C29" s="12" t="s">
        <v>17</v>
      </c>
      <c r="D29" s="12" t="s">
        <v>431</v>
      </c>
      <c r="E29" s="12" t="s">
        <v>433</v>
      </c>
      <c r="F29" s="12" t="s">
        <v>434</v>
      </c>
    </row>
    <row r="30">
      <c r="A30" s="12" t="s">
        <v>437</v>
      </c>
      <c r="B30" s="12">
        <v>1.0</v>
      </c>
      <c r="C30" s="12" t="s">
        <v>17</v>
      </c>
      <c r="D30" s="12" t="s">
        <v>440</v>
      </c>
      <c r="E30" s="12" t="s">
        <v>441</v>
      </c>
      <c r="F30" s="12" t="s">
        <v>434</v>
      </c>
    </row>
    <row r="31">
      <c r="A31" s="12" t="s">
        <v>443</v>
      </c>
      <c r="B31" s="12">
        <v>1.0</v>
      </c>
      <c r="C31" s="12" t="s">
        <v>17</v>
      </c>
      <c r="D31" s="12" t="s">
        <v>444</v>
      </c>
      <c r="E31" s="12" t="s">
        <v>446</v>
      </c>
      <c r="F31" s="12" t="s">
        <v>448</v>
      </c>
    </row>
    <row r="32">
      <c r="A32" s="12" t="s">
        <v>449</v>
      </c>
      <c r="B32" s="12">
        <v>2.0</v>
      </c>
      <c r="C32" s="12" t="s">
        <v>17</v>
      </c>
      <c r="D32" s="12" t="s">
        <v>451</v>
      </c>
      <c r="E32" s="12" t="s">
        <v>452</v>
      </c>
      <c r="F32" s="12" t="s">
        <v>448</v>
      </c>
    </row>
    <row r="33">
      <c r="A33" s="12" t="s">
        <v>454</v>
      </c>
      <c r="B33" s="12">
        <v>3.0</v>
      </c>
      <c r="C33" s="12" t="s">
        <v>269</v>
      </c>
      <c r="D33" s="12" t="s">
        <v>455</v>
      </c>
      <c r="E33" s="12" t="s">
        <v>457</v>
      </c>
      <c r="F33" s="12" t="s">
        <v>458</v>
      </c>
    </row>
    <row r="34">
      <c r="A34" s="12" t="s">
        <v>459</v>
      </c>
      <c r="B34" s="12">
        <v>1.0</v>
      </c>
      <c r="C34" s="12" t="s">
        <v>17</v>
      </c>
      <c r="D34" s="12" t="s">
        <v>461</v>
      </c>
      <c r="E34" s="12" t="s">
        <v>462</v>
      </c>
      <c r="F34" s="12" t="s">
        <v>463</v>
      </c>
    </row>
    <row r="35">
      <c r="A35" s="12" t="s">
        <v>464</v>
      </c>
      <c r="B35" s="12">
        <v>1.0</v>
      </c>
      <c r="C35" s="12" t="s">
        <v>17</v>
      </c>
      <c r="D35" s="12" t="s">
        <v>461</v>
      </c>
      <c r="E35" s="12" t="s">
        <v>465</v>
      </c>
      <c r="F35" s="12" t="s">
        <v>466</v>
      </c>
    </row>
    <row r="36">
      <c r="A36" s="12" t="s">
        <v>468</v>
      </c>
      <c r="B36" s="12">
        <v>2.0</v>
      </c>
      <c r="C36" s="12" t="s">
        <v>17</v>
      </c>
      <c r="D36" s="12" t="s">
        <v>469</v>
      </c>
      <c r="E36" s="12" t="s">
        <v>471</v>
      </c>
      <c r="F36" s="12" t="s">
        <v>472</v>
      </c>
    </row>
    <row r="37">
      <c r="A37" s="12" t="s">
        <v>474</v>
      </c>
      <c r="B37" s="12">
        <v>1.0</v>
      </c>
      <c r="C37" s="12" t="s">
        <v>17</v>
      </c>
      <c r="D37" s="12" t="s">
        <v>476</v>
      </c>
      <c r="E37" s="12" t="s">
        <v>478</v>
      </c>
      <c r="F37" s="12" t="s">
        <v>479</v>
      </c>
    </row>
    <row r="38">
      <c r="A38" s="12" t="s">
        <v>480</v>
      </c>
      <c r="B38" s="12">
        <v>3.0</v>
      </c>
      <c r="C38" s="12" t="s">
        <v>269</v>
      </c>
      <c r="D38" s="12" t="s">
        <v>353</v>
      </c>
      <c r="E38" s="12" t="s">
        <v>482</v>
      </c>
      <c r="F38" s="12" t="s">
        <v>484</v>
      </c>
    </row>
    <row r="39">
      <c r="A39" s="46" t="s">
        <v>485</v>
      </c>
      <c r="B39" s="46">
        <v>3.0</v>
      </c>
      <c r="C39" s="46" t="s">
        <v>269</v>
      </c>
      <c r="D39" s="46" t="s">
        <v>17</v>
      </c>
      <c r="E39" s="46" t="s">
        <v>498</v>
      </c>
      <c r="F39" s="46" t="s">
        <v>499</v>
      </c>
    </row>
    <row r="40">
      <c r="A40" s="12" t="s">
        <v>501</v>
      </c>
      <c r="B40" s="12">
        <v>2.0</v>
      </c>
      <c r="C40" s="12" t="s">
        <v>17</v>
      </c>
      <c r="D40" s="12" t="s">
        <v>502</v>
      </c>
      <c r="E40" s="12" t="s">
        <v>503</v>
      </c>
      <c r="F40" s="12" t="s">
        <v>504</v>
      </c>
    </row>
    <row r="41">
      <c r="A41" s="12" t="s">
        <v>506</v>
      </c>
      <c r="B41" s="12">
        <v>2.0</v>
      </c>
      <c r="C41" s="12" t="s">
        <v>269</v>
      </c>
      <c r="D41" s="12" t="s">
        <v>353</v>
      </c>
      <c r="E41" s="12" t="s">
        <v>507</v>
      </c>
      <c r="F41" s="12" t="s">
        <v>509</v>
      </c>
    </row>
    <row r="42">
      <c r="A42" s="12" t="s">
        <v>510</v>
      </c>
      <c r="B42" s="12">
        <v>3.0</v>
      </c>
      <c r="C42" s="12" t="s">
        <v>269</v>
      </c>
      <c r="D42" s="12" t="s">
        <v>310</v>
      </c>
      <c r="E42" s="12" t="s">
        <v>512</v>
      </c>
      <c r="F42" s="12" t="s">
        <v>513</v>
      </c>
    </row>
    <row r="43">
      <c r="A43" s="12" t="s">
        <v>514</v>
      </c>
      <c r="B43" s="12">
        <v>4.0</v>
      </c>
      <c r="C43" s="12" t="s">
        <v>17</v>
      </c>
      <c r="D43" s="12" t="s">
        <v>516</v>
      </c>
      <c r="E43" s="12" t="s">
        <v>517</v>
      </c>
      <c r="F43" s="12" t="s">
        <v>513</v>
      </c>
    </row>
    <row r="44">
      <c r="A44" s="12" t="s">
        <v>518</v>
      </c>
      <c r="B44" s="12">
        <v>2.0</v>
      </c>
      <c r="C44" s="12" t="s">
        <v>269</v>
      </c>
      <c r="D44" s="12" t="s">
        <v>17</v>
      </c>
      <c r="E44" s="12" t="s">
        <v>520</v>
      </c>
      <c r="F44" s="12" t="s">
        <v>521</v>
      </c>
    </row>
    <row r="45">
      <c r="A45" s="12" t="s">
        <v>522</v>
      </c>
      <c r="B45" s="12">
        <v>1.0</v>
      </c>
      <c r="C45" s="12" t="s">
        <v>17</v>
      </c>
      <c r="D45" s="12" t="s">
        <v>461</v>
      </c>
      <c r="E45" s="12" t="s">
        <v>524</v>
      </c>
      <c r="F45" s="12" t="s">
        <v>526</v>
      </c>
    </row>
    <row r="46">
      <c r="A46" s="12" t="s">
        <v>527</v>
      </c>
      <c r="B46" s="12">
        <v>3.0</v>
      </c>
      <c r="C46" s="12" t="s">
        <v>269</v>
      </c>
      <c r="D46" s="12" t="s">
        <v>310</v>
      </c>
      <c r="E46" s="12" t="s">
        <v>530</v>
      </c>
      <c r="F46" s="12" t="s">
        <v>532</v>
      </c>
    </row>
    <row r="47">
      <c r="A47" s="12" t="s">
        <v>533</v>
      </c>
      <c r="B47" s="12">
        <v>2.0</v>
      </c>
      <c r="C47" s="12" t="s">
        <v>269</v>
      </c>
      <c r="D47" s="12" t="s">
        <v>426</v>
      </c>
      <c r="E47" s="12" t="s">
        <v>535</v>
      </c>
      <c r="F47" s="12" t="s">
        <v>536</v>
      </c>
    </row>
    <row r="48">
      <c r="A48" s="12" t="s">
        <v>538</v>
      </c>
      <c r="B48" s="12">
        <v>2.0</v>
      </c>
      <c r="C48" s="12" t="s">
        <v>269</v>
      </c>
      <c r="D48" s="12" t="s">
        <v>540</v>
      </c>
      <c r="E48" s="12" t="s">
        <v>541</v>
      </c>
      <c r="F48" s="12" t="s">
        <v>536</v>
      </c>
    </row>
    <row r="49">
      <c r="A49" s="12" t="s">
        <v>543</v>
      </c>
      <c r="B49" s="12">
        <v>2.0</v>
      </c>
      <c r="C49" s="12" t="s">
        <v>17</v>
      </c>
      <c r="D49" s="12" t="s">
        <v>440</v>
      </c>
      <c r="E49" s="12" t="s">
        <v>546</v>
      </c>
      <c r="F49" s="12" t="s">
        <v>548</v>
      </c>
    </row>
    <row r="50">
      <c r="A50" s="12" t="s">
        <v>549</v>
      </c>
      <c r="B50" s="12">
        <v>1.0</v>
      </c>
      <c r="C50" s="12" t="s">
        <v>269</v>
      </c>
      <c r="D50" s="12" t="s">
        <v>17</v>
      </c>
      <c r="E50" s="12" t="s">
        <v>551</v>
      </c>
      <c r="F50" s="12" t="s">
        <v>553</v>
      </c>
    </row>
    <row r="51">
      <c r="A51" s="12" t="s">
        <v>554</v>
      </c>
      <c r="B51" s="12">
        <v>1.0</v>
      </c>
      <c r="C51" s="12" t="s">
        <v>17</v>
      </c>
      <c r="D51" s="12" t="s">
        <v>540</v>
      </c>
      <c r="E51" s="12" t="s">
        <v>557</v>
      </c>
      <c r="F51" s="12" t="s">
        <v>553</v>
      </c>
    </row>
    <row r="52">
      <c r="A52" s="12" t="s">
        <v>558</v>
      </c>
      <c r="B52" s="12">
        <v>1.0</v>
      </c>
      <c r="C52" s="12" t="s">
        <v>17</v>
      </c>
      <c r="D52" s="12" t="s">
        <v>560</v>
      </c>
      <c r="E52" s="12" t="s">
        <v>562</v>
      </c>
      <c r="F52" s="12" t="s">
        <v>563</v>
      </c>
    </row>
    <row r="53">
      <c r="A53" s="12" t="s">
        <v>564</v>
      </c>
      <c r="B53" s="12">
        <v>2.0</v>
      </c>
      <c r="C53" s="12" t="s">
        <v>269</v>
      </c>
      <c r="D53" s="12" t="s">
        <v>17</v>
      </c>
      <c r="E53" s="12" t="s">
        <v>566</v>
      </c>
      <c r="F53" s="12" t="s">
        <v>567</v>
      </c>
    </row>
    <row r="54">
      <c r="A54" s="12" t="s">
        <v>568</v>
      </c>
      <c r="B54" s="12">
        <v>2.0</v>
      </c>
      <c r="C54" s="12" t="s">
        <v>269</v>
      </c>
      <c r="D54" s="12" t="s">
        <v>17</v>
      </c>
      <c r="E54" s="12" t="s">
        <v>570</v>
      </c>
      <c r="F54" s="12" t="s">
        <v>572</v>
      </c>
    </row>
    <row r="55">
      <c r="A55" s="12" t="s">
        <v>573</v>
      </c>
      <c r="B55" s="12">
        <v>2.0</v>
      </c>
      <c r="C55" s="12" t="s">
        <v>269</v>
      </c>
      <c r="D55" s="12" t="s">
        <v>540</v>
      </c>
      <c r="E55" s="12" t="s">
        <v>576</v>
      </c>
      <c r="F55" s="12" t="s">
        <v>577</v>
      </c>
    </row>
    <row r="56">
      <c r="A56" s="12" t="s">
        <v>578</v>
      </c>
      <c r="B56" s="12">
        <v>2.0</v>
      </c>
      <c r="C56" s="12" t="s">
        <v>17</v>
      </c>
      <c r="D56" s="12" t="s">
        <v>580</v>
      </c>
      <c r="E56" s="12" t="s">
        <v>583</v>
      </c>
      <c r="F56" s="12" t="s">
        <v>584</v>
      </c>
    </row>
    <row r="57">
      <c r="A57" s="12" t="s">
        <v>585</v>
      </c>
      <c r="B57" s="12">
        <v>1.0</v>
      </c>
      <c r="C57" s="12" t="s">
        <v>269</v>
      </c>
      <c r="D57" s="12" t="s">
        <v>17</v>
      </c>
      <c r="E57" s="12" t="s">
        <v>587</v>
      </c>
      <c r="F57" s="12" t="s">
        <v>584</v>
      </c>
    </row>
    <row r="58">
      <c r="A58" s="12" t="s">
        <v>590</v>
      </c>
      <c r="B58" s="12">
        <v>2.0</v>
      </c>
      <c r="C58" s="12" t="s">
        <v>17</v>
      </c>
      <c r="D58" s="12" t="s">
        <v>461</v>
      </c>
      <c r="E58" s="12" t="s">
        <v>591</v>
      </c>
      <c r="F58" s="12" t="s">
        <v>592</v>
      </c>
    </row>
    <row r="59">
      <c r="A59" s="12" t="s">
        <v>593</v>
      </c>
      <c r="B59" s="12">
        <v>1.0</v>
      </c>
      <c r="C59" s="12" t="s">
        <v>269</v>
      </c>
      <c r="D59" s="12" t="s">
        <v>17</v>
      </c>
      <c r="E59" s="12" t="s">
        <v>595</v>
      </c>
      <c r="F59" s="12" t="s">
        <v>592</v>
      </c>
    </row>
    <row r="60">
      <c r="A60" s="12" t="s">
        <v>596</v>
      </c>
      <c r="B60" s="12">
        <v>2.0</v>
      </c>
      <c r="C60" s="12" t="s">
        <v>17</v>
      </c>
      <c r="D60" s="12" t="s">
        <v>461</v>
      </c>
      <c r="E60" s="12" t="s">
        <v>599</v>
      </c>
      <c r="F60" s="12" t="s">
        <v>600</v>
      </c>
    </row>
    <row r="61">
      <c r="A61" s="12" t="s">
        <v>601</v>
      </c>
      <c r="B61" s="12">
        <v>2.0</v>
      </c>
      <c r="C61" s="12" t="s">
        <v>269</v>
      </c>
      <c r="D61" s="12" t="s">
        <v>603</v>
      </c>
      <c r="E61" s="12" t="s">
        <v>604</v>
      </c>
      <c r="F61" s="12" t="s">
        <v>605</v>
      </c>
    </row>
    <row r="62">
      <c r="A62" s="12" t="s">
        <v>606</v>
      </c>
      <c r="B62" s="12">
        <v>2.0</v>
      </c>
      <c r="C62" s="12" t="s">
        <v>17</v>
      </c>
      <c r="D62" s="12" t="s">
        <v>440</v>
      </c>
      <c r="E62" s="12" t="s">
        <v>609</v>
      </c>
      <c r="F62" s="12" t="s">
        <v>610</v>
      </c>
    </row>
    <row r="63">
      <c r="A63" s="12" t="s">
        <v>611</v>
      </c>
      <c r="B63" s="12">
        <v>2.0</v>
      </c>
      <c r="C63" s="12" t="s">
        <v>17</v>
      </c>
      <c r="D63" s="12" t="s">
        <v>613</v>
      </c>
      <c r="E63" s="12" t="s">
        <v>614</v>
      </c>
      <c r="F63" s="12" t="s">
        <v>615</v>
      </c>
    </row>
    <row r="64">
      <c r="A64" s="12" t="s">
        <v>616</v>
      </c>
      <c r="B64" s="12">
        <v>2.0</v>
      </c>
      <c r="C64" s="12" t="s">
        <v>17</v>
      </c>
      <c r="D64" s="12" t="s">
        <v>440</v>
      </c>
      <c r="E64" s="12" t="s">
        <v>617</v>
      </c>
      <c r="F64" s="12" t="s">
        <v>615</v>
      </c>
    </row>
    <row r="65">
      <c r="A65" s="12" t="s">
        <v>619</v>
      </c>
      <c r="B65" s="12">
        <v>3.0</v>
      </c>
      <c r="C65" s="12" t="s">
        <v>269</v>
      </c>
      <c r="D65" s="12" t="s">
        <v>17</v>
      </c>
      <c r="E65" s="12" t="s">
        <v>621</v>
      </c>
      <c r="F65" s="12" t="s">
        <v>623</v>
      </c>
    </row>
    <row r="66">
      <c r="A66" s="46" t="s">
        <v>624</v>
      </c>
      <c r="B66" s="46">
        <v>2.0</v>
      </c>
      <c r="C66" s="46" t="s">
        <v>269</v>
      </c>
      <c r="D66" s="46" t="s">
        <v>626</v>
      </c>
      <c r="E66" s="46" t="s">
        <v>627</v>
      </c>
      <c r="F66" s="46" t="s">
        <v>623</v>
      </c>
    </row>
    <row r="67">
      <c r="A67" s="12" t="s">
        <v>629</v>
      </c>
      <c r="B67" s="12">
        <v>2.0</v>
      </c>
      <c r="C67" s="12" t="s">
        <v>269</v>
      </c>
      <c r="D67" s="12" t="s">
        <v>17</v>
      </c>
      <c r="E67" s="12" t="s">
        <v>630</v>
      </c>
      <c r="F67" s="12" t="s">
        <v>631</v>
      </c>
    </row>
    <row r="68">
      <c r="A68" s="12" t="s">
        <v>633</v>
      </c>
      <c r="B68" s="12">
        <v>2.0</v>
      </c>
      <c r="C68" s="12" t="s">
        <v>17</v>
      </c>
      <c r="D68" s="12" t="s">
        <v>634</v>
      </c>
      <c r="E68" s="12" t="s">
        <v>636</v>
      </c>
      <c r="F68" s="12" t="s">
        <v>631</v>
      </c>
    </row>
    <row r="69">
      <c r="A69" s="12" t="s">
        <v>637</v>
      </c>
      <c r="B69" s="12">
        <v>2.0</v>
      </c>
      <c r="C69" s="12" t="s">
        <v>17</v>
      </c>
      <c r="D69" s="12" t="s">
        <v>17</v>
      </c>
      <c r="E69" s="12" t="s">
        <v>640</v>
      </c>
      <c r="F69" s="12" t="s">
        <v>642</v>
      </c>
    </row>
    <row r="70">
      <c r="A70" s="12" t="s">
        <v>644</v>
      </c>
      <c r="B70" s="12">
        <v>2.0</v>
      </c>
      <c r="C70" s="12" t="s">
        <v>17</v>
      </c>
      <c r="D70" s="12" t="s">
        <v>395</v>
      </c>
      <c r="E70" s="12" t="s">
        <v>646</v>
      </c>
      <c r="F70" s="12" t="s">
        <v>642</v>
      </c>
    </row>
    <row r="71">
      <c r="A71" s="12" t="s">
        <v>649</v>
      </c>
      <c r="B71" s="12">
        <v>2.0</v>
      </c>
      <c r="C71" s="12" t="s">
        <v>269</v>
      </c>
      <c r="D71" s="12" t="s">
        <v>540</v>
      </c>
      <c r="E71" s="12" t="s">
        <v>651</v>
      </c>
      <c r="F71" s="12" t="s">
        <v>653</v>
      </c>
    </row>
    <row r="72">
      <c r="A72" s="12" t="s">
        <v>654</v>
      </c>
      <c r="B72" s="12">
        <v>1.0</v>
      </c>
      <c r="C72" s="12" t="s">
        <v>17</v>
      </c>
      <c r="D72" s="12" t="s">
        <v>540</v>
      </c>
      <c r="E72" s="12" t="s">
        <v>659</v>
      </c>
      <c r="F72" s="12" t="s">
        <v>653</v>
      </c>
    </row>
    <row r="73">
      <c r="A73" s="12" t="s">
        <v>661</v>
      </c>
      <c r="B73" s="12">
        <v>2.0</v>
      </c>
      <c r="C73" s="12" t="s">
        <v>269</v>
      </c>
      <c r="D73" s="12" t="s">
        <v>17</v>
      </c>
      <c r="E73" s="12" t="s">
        <v>663</v>
      </c>
      <c r="F73" s="12" t="s">
        <v>657</v>
      </c>
    </row>
    <row r="74">
      <c r="A74" s="12" t="s">
        <v>666</v>
      </c>
      <c r="B74" s="12">
        <v>3.0</v>
      </c>
      <c r="C74" s="12" t="s">
        <v>269</v>
      </c>
      <c r="D74" s="12" t="s">
        <v>669</v>
      </c>
      <c r="E74" s="12" t="s">
        <v>670</v>
      </c>
      <c r="F74" s="12" t="s">
        <v>671</v>
      </c>
    </row>
    <row r="75">
      <c r="A75" s="12" t="s">
        <v>672</v>
      </c>
      <c r="B75" s="12">
        <v>3.0</v>
      </c>
      <c r="C75" s="12" t="s">
        <v>269</v>
      </c>
      <c r="D75" s="12" t="s">
        <v>310</v>
      </c>
      <c r="E75" s="12" t="s">
        <v>676</v>
      </c>
      <c r="F75" s="12" t="s">
        <v>671</v>
      </c>
    </row>
    <row r="76">
      <c r="A76" s="12" t="s">
        <v>679</v>
      </c>
      <c r="B76" s="12">
        <v>1.0</v>
      </c>
      <c r="C76" s="12" t="s">
        <v>269</v>
      </c>
      <c r="D76" s="12" t="s">
        <v>540</v>
      </c>
      <c r="E76" s="12" t="s">
        <v>680</v>
      </c>
      <c r="F76" s="12" t="s">
        <v>667</v>
      </c>
    </row>
    <row r="77">
      <c r="A77" s="12" t="s">
        <v>694</v>
      </c>
      <c r="B77" s="12">
        <v>2.0</v>
      </c>
      <c r="C77" s="12" t="s">
        <v>17</v>
      </c>
      <c r="D77" s="12" t="s">
        <v>696</v>
      </c>
      <c r="E77" s="12" t="s">
        <v>697</v>
      </c>
      <c r="F77" s="12" t="s">
        <v>675</v>
      </c>
    </row>
    <row r="78">
      <c r="A78" s="12" t="s">
        <v>700</v>
      </c>
      <c r="B78" s="12">
        <v>2.0</v>
      </c>
      <c r="C78" s="12" t="s">
        <v>17</v>
      </c>
      <c r="D78" s="12" t="s">
        <v>502</v>
      </c>
      <c r="E78" s="12" t="s">
        <v>702</v>
      </c>
      <c r="F78" s="12" t="s">
        <v>703</v>
      </c>
    </row>
    <row r="79">
      <c r="A79" s="12" t="s">
        <v>705</v>
      </c>
      <c r="B79" s="12">
        <v>2.0</v>
      </c>
      <c r="C79" s="12" t="s">
        <v>17</v>
      </c>
      <c r="D79" s="12" t="s">
        <v>502</v>
      </c>
      <c r="E79" s="12" t="s">
        <v>706</v>
      </c>
      <c r="F79" s="12" t="s">
        <v>703</v>
      </c>
    </row>
    <row r="80">
      <c r="A80" s="12" t="s">
        <v>707</v>
      </c>
      <c r="B80" s="12">
        <v>2.0</v>
      </c>
      <c r="C80" s="12" t="s">
        <v>17</v>
      </c>
      <c r="D80" s="12" t="s">
        <v>502</v>
      </c>
      <c r="E80" s="12" t="s">
        <v>710</v>
      </c>
      <c r="F80" s="12" t="s">
        <v>711</v>
      </c>
    </row>
    <row r="81">
      <c r="A81" s="12" t="s">
        <v>715</v>
      </c>
      <c r="B81" s="12">
        <v>2.0</v>
      </c>
      <c r="C81" s="12" t="s">
        <v>17</v>
      </c>
      <c r="D81" s="12" t="s">
        <v>440</v>
      </c>
      <c r="E81" s="12" t="s">
        <v>717</v>
      </c>
      <c r="F81" s="12" t="s">
        <v>711</v>
      </c>
    </row>
    <row r="82">
      <c r="A82" s="12" t="s">
        <v>719</v>
      </c>
      <c r="B82" s="12">
        <v>2.0</v>
      </c>
      <c r="C82" s="12" t="s">
        <v>17</v>
      </c>
      <c r="D82" s="12" t="s">
        <v>440</v>
      </c>
      <c r="E82" s="12" t="s">
        <v>721</v>
      </c>
      <c r="F82" s="12" t="s">
        <v>722</v>
      </c>
    </row>
    <row r="83">
      <c r="A83" s="12" t="s">
        <v>723</v>
      </c>
      <c r="B83" s="12">
        <v>2.0</v>
      </c>
      <c r="C83" s="12" t="s">
        <v>269</v>
      </c>
      <c r="D83" s="12" t="s">
        <v>17</v>
      </c>
      <c r="E83" s="12" t="s">
        <v>728</v>
      </c>
      <c r="F83" s="12" t="s">
        <v>722</v>
      </c>
    </row>
    <row r="84">
      <c r="A84" s="12" t="s">
        <v>732</v>
      </c>
      <c r="B84" s="12">
        <v>3.0</v>
      </c>
      <c r="C84" s="12" t="s">
        <v>269</v>
      </c>
      <c r="D84" s="12" t="s">
        <v>310</v>
      </c>
      <c r="E84" s="12" t="s">
        <v>734</v>
      </c>
      <c r="F84" s="12" t="s">
        <v>682</v>
      </c>
    </row>
    <row r="85">
      <c r="A85" s="12" t="s">
        <v>737</v>
      </c>
      <c r="B85" s="12">
        <v>1.0</v>
      </c>
      <c r="C85" s="12" t="s">
        <v>17</v>
      </c>
      <c r="D85" s="12" t="s">
        <v>740</v>
      </c>
      <c r="E85" s="12" t="s">
        <v>741</v>
      </c>
      <c r="F85" s="12" t="s">
        <v>685</v>
      </c>
    </row>
    <row r="86">
      <c r="A86" s="12" t="s">
        <v>742</v>
      </c>
      <c r="B86" s="12">
        <v>1.0</v>
      </c>
      <c r="C86" s="12" t="s">
        <v>17</v>
      </c>
      <c r="D86" s="12" t="s">
        <v>395</v>
      </c>
      <c r="E86" s="12" t="s">
        <v>747</v>
      </c>
      <c r="F86" s="12" t="s">
        <v>748</v>
      </c>
    </row>
    <row r="87">
      <c r="A87" s="12" t="s">
        <v>751</v>
      </c>
      <c r="B87" s="12">
        <v>2.0</v>
      </c>
      <c r="C87" s="12" t="s">
        <v>269</v>
      </c>
      <c r="D87" s="12" t="s">
        <v>755</v>
      </c>
      <c r="E87" s="12" t="s">
        <v>758</v>
      </c>
      <c r="F87" s="12" t="s">
        <v>748</v>
      </c>
    </row>
    <row r="88">
      <c r="A88" s="12" t="s">
        <v>759</v>
      </c>
      <c r="B88" s="12">
        <v>2.0</v>
      </c>
      <c r="C88" s="12" t="s">
        <v>269</v>
      </c>
      <c r="D88" s="12" t="s">
        <v>762</v>
      </c>
      <c r="E88" s="12" t="s">
        <v>764</v>
      </c>
      <c r="F88" s="12" t="s">
        <v>766</v>
      </c>
    </row>
    <row r="89">
      <c r="A89" s="12" t="s">
        <v>769</v>
      </c>
      <c r="B89" s="12">
        <v>2.0</v>
      </c>
      <c r="C89" s="12" t="s">
        <v>269</v>
      </c>
      <c r="D89" s="12" t="s">
        <v>17</v>
      </c>
      <c r="E89" s="12" t="s">
        <v>772</v>
      </c>
      <c r="F89" s="12" t="s">
        <v>766</v>
      </c>
    </row>
    <row r="90">
      <c r="A90" s="12" t="s">
        <v>773</v>
      </c>
      <c r="B90" s="12">
        <v>1.0</v>
      </c>
      <c r="C90" s="12" t="s">
        <v>269</v>
      </c>
      <c r="D90" s="12" t="s">
        <v>440</v>
      </c>
      <c r="E90" s="12" t="s">
        <v>776</v>
      </c>
      <c r="F90" s="12" t="s">
        <v>778</v>
      </c>
    </row>
    <row r="91">
      <c r="A91" s="12" t="s">
        <v>781</v>
      </c>
      <c r="B91" s="12">
        <v>2.0</v>
      </c>
      <c r="C91" s="12" t="s">
        <v>269</v>
      </c>
      <c r="D91" s="12" t="s">
        <v>17</v>
      </c>
      <c r="E91" s="12" t="s">
        <v>785</v>
      </c>
      <c r="F91" s="12" t="s">
        <v>778</v>
      </c>
    </row>
    <row r="92">
      <c r="A92" s="12" t="s">
        <v>787</v>
      </c>
      <c r="B92" s="12">
        <v>1.0</v>
      </c>
      <c r="C92" s="12" t="s">
        <v>17</v>
      </c>
      <c r="D92" s="12" t="s">
        <v>740</v>
      </c>
      <c r="E92" s="12" t="s">
        <v>790</v>
      </c>
      <c r="F92" s="12" t="s">
        <v>792</v>
      </c>
    </row>
    <row r="93">
      <c r="A93" s="12" t="s">
        <v>794</v>
      </c>
      <c r="B93" s="12">
        <v>2.0</v>
      </c>
      <c r="C93" s="12" t="s">
        <v>17</v>
      </c>
      <c r="D93" s="12" t="s">
        <v>669</v>
      </c>
      <c r="E93" s="12" t="s">
        <v>797</v>
      </c>
      <c r="F93" s="12" t="s">
        <v>792</v>
      </c>
    </row>
    <row r="94">
      <c r="A94" s="12" t="s">
        <v>800</v>
      </c>
      <c r="B94" s="12">
        <v>3.0</v>
      </c>
      <c r="C94" s="12" t="s">
        <v>17</v>
      </c>
      <c r="D94" s="12" t="s">
        <v>440</v>
      </c>
      <c r="E94" s="12" t="s">
        <v>803</v>
      </c>
      <c r="F94" s="12" t="s">
        <v>804</v>
      </c>
    </row>
    <row r="95">
      <c r="A95" s="12" t="s">
        <v>807</v>
      </c>
      <c r="B95" s="12">
        <v>2.0</v>
      </c>
      <c r="C95" s="12" t="s">
        <v>269</v>
      </c>
      <c r="D95" s="12" t="s">
        <v>469</v>
      </c>
      <c r="E95" s="12" t="s">
        <v>812</v>
      </c>
      <c r="F95" s="12" t="s">
        <v>804</v>
      </c>
    </row>
    <row r="96">
      <c r="A96" s="12" t="s">
        <v>814</v>
      </c>
      <c r="B96" s="12">
        <v>2.0</v>
      </c>
      <c r="C96" s="12" t="s">
        <v>269</v>
      </c>
      <c r="D96" s="12" t="s">
        <v>353</v>
      </c>
      <c r="E96" s="12" t="s">
        <v>817</v>
      </c>
      <c r="F96" s="12" t="s">
        <v>689</v>
      </c>
    </row>
    <row r="97">
      <c r="A97" s="12" t="s">
        <v>819</v>
      </c>
      <c r="B97" s="12">
        <v>1.0</v>
      </c>
      <c r="C97" s="12" t="s">
        <v>17</v>
      </c>
      <c r="D97" s="12" t="s">
        <v>17</v>
      </c>
      <c r="E97" s="12" t="s">
        <v>821</v>
      </c>
      <c r="F97" s="12" t="s">
        <v>695</v>
      </c>
    </row>
    <row r="98">
      <c r="A98" s="46" t="s">
        <v>823</v>
      </c>
      <c r="B98" s="46">
        <v>3.0</v>
      </c>
      <c r="C98" s="46" t="s">
        <v>269</v>
      </c>
      <c r="D98" s="46" t="s">
        <v>440</v>
      </c>
      <c r="E98" s="46" t="s">
        <v>826</v>
      </c>
      <c r="F98" s="46" t="s">
        <v>704</v>
      </c>
    </row>
    <row r="99">
      <c r="A99" s="12" t="s">
        <v>828</v>
      </c>
      <c r="B99" s="12">
        <v>2.0</v>
      </c>
      <c r="C99" s="12" t="s">
        <v>269</v>
      </c>
      <c r="D99" s="12" t="s">
        <v>17</v>
      </c>
      <c r="E99" s="12" t="s">
        <v>832</v>
      </c>
      <c r="F99" s="12" t="s">
        <v>718</v>
      </c>
    </row>
    <row r="100">
      <c r="A100" s="12" t="s">
        <v>834</v>
      </c>
      <c r="B100" s="12">
        <v>2.0</v>
      </c>
      <c r="C100" s="12" t="s">
        <v>269</v>
      </c>
      <c r="D100" s="12" t="s">
        <v>17</v>
      </c>
      <c r="E100" s="12" t="s">
        <v>836</v>
      </c>
      <c r="F100" s="12" t="s">
        <v>718</v>
      </c>
    </row>
    <row r="101">
      <c r="A101" s="47" t="s">
        <v>838</v>
      </c>
      <c r="B101" s="12">
        <v>3.0</v>
      </c>
      <c r="C101" s="12" t="s">
        <v>269</v>
      </c>
      <c r="D101" s="12" t="s">
        <v>310</v>
      </c>
      <c r="E101" s="12" t="s">
        <v>862</v>
      </c>
      <c r="F101" s="12" t="s">
        <v>736</v>
      </c>
    </row>
    <row r="102">
      <c r="A102" s="12" t="s">
        <v>864</v>
      </c>
      <c r="B102" s="12">
        <v>2.0</v>
      </c>
      <c r="C102" s="12" t="s">
        <v>17</v>
      </c>
      <c r="D102" s="12" t="s">
        <v>440</v>
      </c>
      <c r="E102" s="12" t="s">
        <v>867</v>
      </c>
      <c r="F102" s="12" t="s">
        <v>868</v>
      </c>
    </row>
    <row r="103">
      <c r="A103" s="12" t="s">
        <v>870</v>
      </c>
      <c r="B103" s="12">
        <v>3.0</v>
      </c>
      <c r="C103" s="12" t="s">
        <v>269</v>
      </c>
      <c r="D103" s="12" t="s">
        <v>17</v>
      </c>
      <c r="E103" s="12" t="s">
        <v>873</v>
      </c>
      <c r="F103" s="12" t="s">
        <v>868</v>
      </c>
    </row>
    <row r="104">
      <c r="A104" s="12" t="s">
        <v>875</v>
      </c>
      <c r="B104" s="12">
        <v>2.0</v>
      </c>
      <c r="C104" s="12" t="s">
        <v>17</v>
      </c>
      <c r="D104" s="12" t="s">
        <v>878</v>
      </c>
      <c r="E104" s="12" t="s">
        <v>879</v>
      </c>
      <c r="F104" s="12" t="s">
        <v>744</v>
      </c>
    </row>
    <row r="105">
      <c r="A105" s="12" t="s">
        <v>883</v>
      </c>
      <c r="B105" s="12">
        <v>2.0</v>
      </c>
      <c r="C105" s="12" t="s">
        <v>269</v>
      </c>
      <c r="D105" s="12" t="s">
        <v>444</v>
      </c>
      <c r="E105" s="12" t="s">
        <v>884</v>
      </c>
      <c r="F105" s="12" t="s">
        <v>757</v>
      </c>
    </row>
    <row r="106">
      <c r="A106" s="12" t="s">
        <v>886</v>
      </c>
      <c r="B106" s="12">
        <v>3.0</v>
      </c>
      <c r="C106" s="12" t="s">
        <v>17</v>
      </c>
      <c r="D106" s="12" t="s">
        <v>395</v>
      </c>
      <c r="E106" s="12" t="s">
        <v>888</v>
      </c>
      <c r="F106" s="12" t="s">
        <v>889</v>
      </c>
    </row>
    <row r="107">
      <c r="A107" s="12" t="s">
        <v>890</v>
      </c>
      <c r="B107" s="12">
        <v>2.0</v>
      </c>
      <c r="C107" s="12" t="s">
        <v>17</v>
      </c>
      <c r="D107" s="12" t="s">
        <v>894</v>
      </c>
      <c r="E107" s="12" t="s">
        <v>896</v>
      </c>
      <c r="F107" s="12" t="s">
        <v>889</v>
      </c>
    </row>
    <row r="108">
      <c r="A108" s="12" t="s">
        <v>897</v>
      </c>
      <c r="B108" s="12">
        <v>1.0</v>
      </c>
      <c r="C108" s="12" t="s">
        <v>17</v>
      </c>
      <c r="D108" s="12" t="s">
        <v>899</v>
      </c>
      <c r="E108" s="12" t="s">
        <v>900</v>
      </c>
      <c r="F108" s="12" t="s">
        <v>903</v>
      </c>
    </row>
    <row r="109">
      <c r="A109" s="12" t="s">
        <v>904</v>
      </c>
      <c r="B109" s="12">
        <v>3.0</v>
      </c>
      <c r="C109" s="12" t="s">
        <v>269</v>
      </c>
      <c r="D109" s="12" t="s">
        <v>907</v>
      </c>
      <c r="E109" s="12" t="s">
        <v>910</v>
      </c>
      <c r="F109" s="12" t="s">
        <v>903</v>
      </c>
    </row>
    <row r="110">
      <c r="A110" s="12" t="s">
        <v>911</v>
      </c>
      <c r="B110" s="12">
        <v>2.0</v>
      </c>
      <c r="C110" s="12" t="s">
        <v>269</v>
      </c>
      <c r="D110" s="12" t="s">
        <v>914</v>
      </c>
      <c r="E110" s="12" t="s">
        <v>919</v>
      </c>
      <c r="F110" s="12" t="s">
        <v>771</v>
      </c>
    </row>
    <row r="111">
      <c r="A111" s="12" t="s">
        <v>921</v>
      </c>
      <c r="B111" s="12">
        <v>2.0</v>
      </c>
      <c r="C111" s="12" t="s">
        <v>269</v>
      </c>
      <c r="D111" s="12" t="s">
        <v>17</v>
      </c>
      <c r="E111" s="12" t="s">
        <v>924</v>
      </c>
      <c r="F111" s="12" t="s">
        <v>799</v>
      </c>
    </row>
    <row r="112">
      <c r="A112" s="12" t="s">
        <v>926</v>
      </c>
      <c r="B112" s="12">
        <v>2.0</v>
      </c>
      <c r="C112" s="12" t="s">
        <v>269</v>
      </c>
      <c r="D112" s="12" t="s">
        <v>927</v>
      </c>
      <c r="E112" s="12" t="s">
        <v>928</v>
      </c>
      <c r="F112" s="12" t="s">
        <v>784</v>
      </c>
    </row>
    <row r="113">
      <c r="A113" s="12" t="s">
        <v>929</v>
      </c>
      <c r="B113" s="12">
        <v>3.0</v>
      </c>
      <c r="C113" s="12" t="s">
        <v>269</v>
      </c>
      <c r="D113" s="12" t="s">
        <v>310</v>
      </c>
      <c r="E113" s="12" t="s">
        <v>930</v>
      </c>
      <c r="F113" s="12" t="s">
        <v>822</v>
      </c>
    </row>
    <row r="114">
      <c r="A114" s="12" t="s">
        <v>931</v>
      </c>
      <c r="B114" s="12">
        <v>1.0</v>
      </c>
      <c r="C114" s="12" t="s">
        <v>269</v>
      </c>
      <c r="D114" s="12" t="s">
        <v>440</v>
      </c>
      <c r="E114" s="12" t="s">
        <v>932</v>
      </c>
      <c r="F114" s="12" t="s">
        <v>833</v>
      </c>
    </row>
    <row r="115">
      <c r="A115" s="12" t="s">
        <v>933</v>
      </c>
      <c r="B115" s="12">
        <v>2.0</v>
      </c>
      <c r="C115" s="12" t="s">
        <v>17</v>
      </c>
      <c r="D115" s="12" t="s">
        <v>740</v>
      </c>
      <c r="E115" s="12" t="s">
        <v>934</v>
      </c>
      <c r="F115" s="12" t="s">
        <v>854</v>
      </c>
    </row>
    <row r="116">
      <c r="A116" s="12" t="s">
        <v>936</v>
      </c>
      <c r="B116" s="12">
        <v>2.0</v>
      </c>
      <c r="C116" s="12" t="s">
        <v>269</v>
      </c>
      <c r="D116" s="12" t="s">
        <v>937</v>
      </c>
      <c r="E116" s="12" t="s">
        <v>938</v>
      </c>
      <c r="F116" s="12" t="s">
        <v>939</v>
      </c>
    </row>
    <row r="117">
      <c r="A117" s="12" t="s">
        <v>940</v>
      </c>
      <c r="B117" s="12">
        <v>2.0</v>
      </c>
      <c r="C117" s="12" t="s">
        <v>269</v>
      </c>
      <c r="D117" s="12" t="s">
        <v>17</v>
      </c>
      <c r="E117" s="12" t="s">
        <v>942</v>
      </c>
      <c r="F117" s="12" t="s">
        <v>939</v>
      </c>
    </row>
    <row r="118">
      <c r="A118" s="12" t="s">
        <v>944</v>
      </c>
      <c r="B118" s="12">
        <v>4.0</v>
      </c>
      <c r="C118" s="12" t="s">
        <v>17</v>
      </c>
      <c r="D118" s="12" t="s">
        <v>17</v>
      </c>
      <c r="E118" s="12" t="s">
        <v>946</v>
      </c>
      <c r="F118" s="12" t="s">
        <v>947</v>
      </c>
    </row>
    <row r="119">
      <c r="A119" s="12" t="s">
        <v>948</v>
      </c>
      <c r="B119" s="12">
        <v>3.0</v>
      </c>
      <c r="C119" s="12" t="s">
        <v>269</v>
      </c>
      <c r="D119" s="12" t="s">
        <v>949</v>
      </c>
      <c r="E119" s="12" t="s">
        <v>951</v>
      </c>
      <c r="F119" s="12" t="s">
        <v>947</v>
      </c>
    </row>
    <row r="120">
      <c r="A120" s="12" t="s">
        <v>952</v>
      </c>
      <c r="B120" s="12">
        <v>1.0</v>
      </c>
      <c r="C120" s="12" t="s">
        <v>269</v>
      </c>
      <c r="D120" s="12" t="s">
        <v>444</v>
      </c>
      <c r="E120" s="12" t="s">
        <v>953</v>
      </c>
      <c r="F120" s="12" t="s">
        <v>954</v>
      </c>
    </row>
    <row r="121">
      <c r="A121" s="12" t="s">
        <v>955</v>
      </c>
      <c r="B121" s="12">
        <v>3.0</v>
      </c>
      <c r="C121" s="12" t="s">
        <v>269</v>
      </c>
      <c r="D121" s="12" t="s">
        <v>310</v>
      </c>
      <c r="E121" s="12" t="s">
        <v>957</v>
      </c>
      <c r="F121" s="12" t="s">
        <v>954</v>
      </c>
    </row>
    <row r="122">
      <c r="A122" s="12" t="s">
        <v>958</v>
      </c>
      <c r="B122" s="12">
        <v>2.0</v>
      </c>
      <c r="C122" s="12" t="s">
        <v>269</v>
      </c>
      <c r="D122" s="12" t="s">
        <v>959</v>
      </c>
      <c r="E122" s="12" t="s">
        <v>961</v>
      </c>
      <c r="F122" s="12" t="s">
        <v>861</v>
      </c>
    </row>
    <row r="123">
      <c r="A123" s="12" t="s">
        <v>962</v>
      </c>
      <c r="B123" s="12">
        <v>2.0</v>
      </c>
      <c r="C123" s="12" t="s">
        <v>269</v>
      </c>
      <c r="D123" s="12" t="s">
        <v>17</v>
      </c>
      <c r="E123" s="12" t="s">
        <v>963</v>
      </c>
      <c r="F123" s="12" t="s">
        <v>964</v>
      </c>
    </row>
    <row r="124">
      <c r="A124" s="12" t="s">
        <v>966</v>
      </c>
      <c r="B124" s="12">
        <v>2.0</v>
      </c>
      <c r="C124" s="12" t="s">
        <v>17</v>
      </c>
      <c r="D124" s="12" t="s">
        <v>395</v>
      </c>
      <c r="E124" s="12" t="s">
        <v>967</v>
      </c>
      <c r="F124" s="12" t="s">
        <v>964</v>
      </c>
    </row>
    <row r="125">
      <c r="A125" s="12" t="s">
        <v>969</v>
      </c>
      <c r="B125" s="12">
        <v>3.0</v>
      </c>
      <c r="C125" s="12" t="s">
        <v>269</v>
      </c>
      <c r="D125" s="12" t="s">
        <v>310</v>
      </c>
      <c r="E125" s="12" t="s">
        <v>971</v>
      </c>
      <c r="F125" s="12" t="s">
        <v>871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9.0"/>
    <col customWidth="1" min="2" max="2" width="19.14"/>
    <col customWidth="1" min="3" max="3" width="7.71"/>
    <col customWidth="1" min="4" max="4" width="32.43"/>
    <col customWidth="1" min="5" max="5" width="10.57"/>
    <col customWidth="1" min="6" max="6" width="7.57"/>
    <col customWidth="1" min="7" max="7" width="6.0"/>
  </cols>
  <sheetData>
    <row r="1">
      <c r="A1" s="12" t="s">
        <v>263</v>
      </c>
      <c r="B1" s="12" t="s">
        <v>41</v>
      </c>
      <c r="C1" s="12" t="s">
        <v>42</v>
      </c>
      <c r="D1" s="12" t="s">
        <v>77</v>
      </c>
      <c r="E1" s="43" t="s">
        <v>48</v>
      </c>
      <c r="F1" s="12" t="s">
        <v>648</v>
      </c>
      <c r="G1" s="12" t="s">
        <v>73</v>
      </c>
    </row>
    <row r="2">
      <c r="A2" s="12" t="s">
        <v>120</v>
      </c>
      <c r="B2" s="12" t="s">
        <v>17</v>
      </c>
      <c r="C2" s="12" t="s">
        <v>17</v>
      </c>
      <c r="D2" s="12" t="s">
        <v>17</v>
      </c>
      <c r="E2" s="43" t="s">
        <v>17</v>
      </c>
      <c r="F2" s="43" t="s">
        <v>17</v>
      </c>
      <c r="G2" s="12">
        <v>0.0</v>
      </c>
    </row>
    <row r="3">
      <c r="A3" s="12" t="s">
        <v>656</v>
      </c>
      <c r="B3" s="12" t="s">
        <v>658</v>
      </c>
      <c r="C3" s="12" t="s">
        <v>508</v>
      </c>
      <c r="D3" s="12" t="s">
        <v>17</v>
      </c>
      <c r="E3" s="43" t="s">
        <v>413</v>
      </c>
      <c r="F3" s="12" t="s">
        <v>273</v>
      </c>
      <c r="G3" s="12">
        <v>0.0</v>
      </c>
    </row>
    <row r="4">
      <c r="A4" s="12" t="s">
        <v>665</v>
      </c>
      <c r="B4" s="12" t="s">
        <v>17</v>
      </c>
      <c r="C4" s="12" t="s">
        <v>508</v>
      </c>
      <c r="D4" s="12" t="s">
        <v>673</v>
      </c>
      <c r="E4" s="43" t="s">
        <v>413</v>
      </c>
      <c r="F4" s="12" t="s">
        <v>273</v>
      </c>
      <c r="G4" s="12">
        <v>0.0</v>
      </c>
    </row>
    <row r="5">
      <c r="A5" s="12" t="s">
        <v>677</v>
      </c>
      <c r="B5" s="12" t="s">
        <v>17</v>
      </c>
      <c r="C5" s="12" t="s">
        <v>508</v>
      </c>
      <c r="D5" s="12" t="s">
        <v>17</v>
      </c>
      <c r="E5" s="43" t="s">
        <v>569</v>
      </c>
      <c r="F5" s="12" t="s">
        <v>273</v>
      </c>
      <c r="G5" s="12">
        <v>0.0</v>
      </c>
    </row>
    <row r="6">
      <c r="A6" s="12" t="s">
        <v>712</v>
      </c>
      <c r="B6" s="12" t="s">
        <v>309</v>
      </c>
      <c r="C6" s="12" t="s">
        <v>508</v>
      </c>
      <c r="D6" s="12" t="s">
        <v>17</v>
      </c>
      <c r="E6" s="43" t="s">
        <v>575</v>
      </c>
      <c r="F6" s="12" t="s">
        <v>273</v>
      </c>
      <c r="G6" s="12">
        <v>0.0</v>
      </c>
    </row>
    <row r="7">
      <c r="A7" s="12" t="s">
        <v>713</v>
      </c>
      <c r="B7" s="12" t="s">
        <v>658</v>
      </c>
      <c r="C7" s="12">
        <v>5.0</v>
      </c>
      <c r="E7" s="43" t="s">
        <v>413</v>
      </c>
      <c r="F7" s="12" t="s">
        <v>273</v>
      </c>
      <c r="G7" s="12">
        <v>0.0</v>
      </c>
    </row>
    <row r="8">
      <c r="A8" s="12" t="s">
        <v>714</v>
      </c>
      <c r="B8" s="12" t="s">
        <v>17</v>
      </c>
      <c r="C8" s="12">
        <v>3.0</v>
      </c>
      <c r="D8" s="12" t="s">
        <v>673</v>
      </c>
      <c r="E8" s="43" t="s">
        <v>413</v>
      </c>
      <c r="F8" s="12" t="s">
        <v>273</v>
      </c>
      <c r="G8" s="12">
        <v>0.0</v>
      </c>
    </row>
    <row r="9">
      <c r="A9" s="12" t="s">
        <v>716</v>
      </c>
      <c r="B9" s="12" t="s">
        <v>17</v>
      </c>
      <c r="C9" s="12">
        <v>3.0</v>
      </c>
      <c r="D9" s="12" t="s">
        <v>673</v>
      </c>
      <c r="E9" s="43" t="s">
        <v>622</v>
      </c>
      <c r="F9" s="12" t="s">
        <v>273</v>
      </c>
      <c r="G9" s="12">
        <v>0.0</v>
      </c>
    </row>
    <row r="10">
      <c r="A10" s="12" t="s">
        <v>725</v>
      </c>
      <c r="B10" s="12" t="s">
        <v>17</v>
      </c>
      <c r="C10" s="12">
        <v>3.0</v>
      </c>
      <c r="D10" s="12" t="s">
        <v>673</v>
      </c>
      <c r="E10" s="43" t="s">
        <v>730</v>
      </c>
      <c r="F10" s="12" t="s">
        <v>273</v>
      </c>
      <c r="G10" s="12">
        <v>0.0</v>
      </c>
    </row>
    <row r="11">
      <c r="A11" s="12" t="s">
        <v>733</v>
      </c>
      <c r="B11" s="12" t="s">
        <v>17</v>
      </c>
      <c r="C11" s="12">
        <v>5.0</v>
      </c>
      <c r="D11" s="12" t="s">
        <v>17</v>
      </c>
      <c r="E11" s="43" t="s">
        <v>569</v>
      </c>
      <c r="F11" s="12" t="s">
        <v>273</v>
      </c>
      <c r="G11" s="12">
        <v>0.0</v>
      </c>
    </row>
    <row r="12">
      <c r="A12" s="12" t="s">
        <v>738</v>
      </c>
      <c r="B12" s="12" t="s">
        <v>17</v>
      </c>
      <c r="C12" s="12">
        <v>5.0</v>
      </c>
      <c r="D12" s="12" t="s">
        <v>17</v>
      </c>
      <c r="E12" s="43" t="s">
        <v>371</v>
      </c>
      <c r="F12" s="12" t="s">
        <v>273</v>
      </c>
      <c r="G12" s="12">
        <v>0.0</v>
      </c>
    </row>
    <row r="13">
      <c r="A13" s="12" t="s">
        <v>745</v>
      </c>
      <c r="B13" s="12" t="s">
        <v>17</v>
      </c>
      <c r="C13" s="12">
        <v>5.0</v>
      </c>
      <c r="D13" s="12" t="s">
        <v>17</v>
      </c>
      <c r="E13" s="43" t="s">
        <v>749</v>
      </c>
      <c r="F13" s="12" t="s">
        <v>273</v>
      </c>
      <c r="G13" s="12">
        <v>0.0</v>
      </c>
    </row>
    <row r="14">
      <c r="A14" s="12" t="s">
        <v>753</v>
      </c>
      <c r="B14" s="12" t="s">
        <v>756</v>
      </c>
      <c r="C14" s="12">
        <v>10.0</v>
      </c>
      <c r="D14" s="12" t="s">
        <v>17</v>
      </c>
      <c r="E14" s="43" t="s">
        <v>575</v>
      </c>
      <c r="F14" s="12" t="s">
        <v>273</v>
      </c>
      <c r="G14" s="12">
        <v>0.0</v>
      </c>
    </row>
    <row r="15">
      <c r="A15" s="12" t="s">
        <v>761</v>
      </c>
      <c r="B15" s="12" t="s">
        <v>756</v>
      </c>
      <c r="C15" s="12">
        <v>10.0</v>
      </c>
      <c r="D15" s="12" t="s">
        <v>17</v>
      </c>
      <c r="E15" s="43" t="s">
        <v>767</v>
      </c>
      <c r="F15" s="12" t="s">
        <v>273</v>
      </c>
      <c r="G15" s="12">
        <v>0.0</v>
      </c>
    </row>
    <row r="16">
      <c r="A16" s="12" t="s">
        <v>770</v>
      </c>
      <c r="B16" s="12" t="s">
        <v>756</v>
      </c>
      <c r="C16" s="12">
        <v>10.0</v>
      </c>
      <c r="D16" s="12" t="s">
        <v>17</v>
      </c>
      <c r="E16" s="43" t="s">
        <v>774</v>
      </c>
      <c r="F16" s="12" t="s">
        <v>273</v>
      </c>
      <c r="G16" s="12">
        <v>0.0</v>
      </c>
    </row>
    <row r="17">
      <c r="A17" s="12" t="s">
        <v>777</v>
      </c>
      <c r="B17" s="12" t="s">
        <v>779</v>
      </c>
      <c r="C17" s="12">
        <v>3.0</v>
      </c>
      <c r="D17" s="12" t="s">
        <v>17</v>
      </c>
      <c r="E17" s="43" t="s">
        <v>529</v>
      </c>
      <c r="F17" s="12" t="s">
        <v>783</v>
      </c>
      <c r="G17" s="12">
        <v>1.0</v>
      </c>
    </row>
    <row r="18">
      <c r="A18" s="12" t="s">
        <v>786</v>
      </c>
      <c r="B18" s="12" t="s">
        <v>789</v>
      </c>
      <c r="C18" s="12" t="s">
        <v>508</v>
      </c>
      <c r="D18" s="12" t="s">
        <v>791</v>
      </c>
      <c r="E18" s="43" t="s">
        <v>494</v>
      </c>
      <c r="F18" s="12" t="s">
        <v>783</v>
      </c>
      <c r="G18" s="12">
        <v>2.0</v>
      </c>
    </row>
    <row r="19">
      <c r="A19" s="12" t="s">
        <v>795</v>
      </c>
      <c r="B19" s="12" t="s">
        <v>17</v>
      </c>
      <c r="C19" s="12" t="s">
        <v>798</v>
      </c>
      <c r="D19" s="12" t="s">
        <v>801</v>
      </c>
      <c r="E19" s="43" t="s">
        <v>569</v>
      </c>
      <c r="F19" s="12" t="s">
        <v>783</v>
      </c>
      <c r="G19" s="12">
        <v>3.0</v>
      </c>
    </row>
    <row r="20">
      <c r="A20" s="12" t="s">
        <v>805</v>
      </c>
      <c r="B20" s="12" t="s">
        <v>808</v>
      </c>
      <c r="C20" s="12" t="s">
        <v>508</v>
      </c>
      <c r="D20" s="12" t="s">
        <v>810</v>
      </c>
      <c r="E20" s="43" t="s">
        <v>811</v>
      </c>
      <c r="F20" s="12" t="s">
        <v>783</v>
      </c>
      <c r="G20" s="12">
        <v>3.0</v>
      </c>
    </row>
    <row r="21">
      <c r="A21" s="12" t="s">
        <v>813</v>
      </c>
      <c r="B21" s="12" t="s">
        <v>309</v>
      </c>
      <c r="C21" s="12" t="s">
        <v>816</v>
      </c>
      <c r="D21" s="12" t="s">
        <v>17</v>
      </c>
      <c r="E21" s="43" t="s">
        <v>371</v>
      </c>
      <c r="F21" s="12" t="s">
        <v>783</v>
      </c>
      <c r="G21" s="12">
        <v>4.0</v>
      </c>
    </row>
    <row r="22">
      <c r="A22" s="12" t="s">
        <v>825</v>
      </c>
      <c r="B22" s="12" t="s">
        <v>17</v>
      </c>
      <c r="C22" s="12">
        <v>2.0</v>
      </c>
      <c r="D22" s="12" t="s">
        <v>827</v>
      </c>
      <c r="E22" s="43" t="s">
        <v>622</v>
      </c>
      <c r="F22" s="12" t="s">
        <v>829</v>
      </c>
      <c r="G22" s="12">
        <v>1.0</v>
      </c>
    </row>
    <row r="23">
      <c r="A23" s="12" t="s">
        <v>830</v>
      </c>
      <c r="B23" s="12" t="s">
        <v>360</v>
      </c>
      <c r="C23" s="12" t="s">
        <v>508</v>
      </c>
      <c r="D23" s="12" t="s">
        <v>17</v>
      </c>
      <c r="E23" s="43" t="s">
        <v>371</v>
      </c>
      <c r="F23" s="12" t="s">
        <v>829</v>
      </c>
      <c r="G23" s="12">
        <v>2.0</v>
      </c>
    </row>
    <row r="24">
      <c r="A24" s="12" t="s">
        <v>837</v>
      </c>
      <c r="B24" s="12" t="s">
        <v>839</v>
      </c>
      <c r="C24" s="12">
        <v>15.0</v>
      </c>
      <c r="D24" s="12" t="s">
        <v>17</v>
      </c>
      <c r="E24" s="43" t="s">
        <v>841</v>
      </c>
      <c r="F24" s="12" t="s">
        <v>829</v>
      </c>
      <c r="G24" s="12">
        <v>3.0</v>
      </c>
    </row>
    <row r="25">
      <c r="A25" s="12" t="s">
        <v>843</v>
      </c>
      <c r="B25" s="12" t="s">
        <v>331</v>
      </c>
      <c r="C25" s="12" t="s">
        <v>845</v>
      </c>
      <c r="D25" s="12" t="s">
        <v>17</v>
      </c>
      <c r="E25" s="43" t="s">
        <v>749</v>
      </c>
      <c r="F25" s="12" t="s">
        <v>829</v>
      </c>
      <c r="G25" s="12">
        <v>3.0</v>
      </c>
    </row>
    <row r="26">
      <c r="A26" s="12" t="s">
        <v>571</v>
      </c>
      <c r="B26" s="12" t="s">
        <v>849</v>
      </c>
      <c r="C26" s="12" t="s">
        <v>850</v>
      </c>
      <c r="D26" s="12" t="s">
        <v>17</v>
      </c>
      <c r="E26" s="43" t="s">
        <v>494</v>
      </c>
      <c r="F26" s="12" t="s">
        <v>829</v>
      </c>
      <c r="G26" s="12">
        <v>4.0</v>
      </c>
    </row>
    <row r="27">
      <c r="A27" s="12" t="s">
        <v>852</v>
      </c>
      <c r="B27" s="12" t="s">
        <v>555</v>
      </c>
      <c r="C27" s="12" t="s">
        <v>508</v>
      </c>
      <c r="D27" s="12" t="s">
        <v>17</v>
      </c>
      <c r="E27" s="43" t="s">
        <v>413</v>
      </c>
      <c r="F27" s="12" t="s">
        <v>855</v>
      </c>
      <c r="G27" s="12">
        <v>2.0</v>
      </c>
    </row>
    <row r="28">
      <c r="A28" s="12" t="s">
        <v>858</v>
      </c>
      <c r="B28" s="12" t="s">
        <v>860</v>
      </c>
      <c r="C28" s="12">
        <v>5.0</v>
      </c>
      <c r="D28" s="12" t="s">
        <v>17</v>
      </c>
      <c r="E28" s="43" t="s">
        <v>413</v>
      </c>
      <c r="F28" s="12" t="s">
        <v>855</v>
      </c>
      <c r="G28" s="12">
        <v>2.0</v>
      </c>
    </row>
    <row r="29">
      <c r="A29" s="12" t="s">
        <v>869</v>
      </c>
      <c r="B29" s="12" t="s">
        <v>360</v>
      </c>
      <c r="C29" s="12">
        <v>3.0</v>
      </c>
      <c r="D29" s="12" t="s">
        <v>17</v>
      </c>
      <c r="E29" s="43" t="s">
        <v>413</v>
      </c>
      <c r="F29" s="12" t="s">
        <v>855</v>
      </c>
      <c r="G29" s="12">
        <v>2.0</v>
      </c>
    </row>
    <row r="30">
      <c r="A30" s="12" t="s">
        <v>876</v>
      </c>
      <c r="B30" s="12" t="s">
        <v>17</v>
      </c>
      <c r="C30" s="12" t="s">
        <v>508</v>
      </c>
      <c r="D30" s="12" t="s">
        <v>881</v>
      </c>
      <c r="E30" s="43" t="s">
        <v>17</v>
      </c>
      <c r="F30" s="12" t="s">
        <v>855</v>
      </c>
      <c r="G30" s="12">
        <v>3.0</v>
      </c>
    </row>
    <row r="31">
      <c r="A31" s="12" t="s">
        <v>635</v>
      </c>
      <c r="B31" s="12" t="s">
        <v>17</v>
      </c>
      <c r="C31" s="12" t="s">
        <v>850</v>
      </c>
      <c r="D31" s="12" t="s">
        <v>887</v>
      </c>
      <c r="E31" s="43" t="s">
        <v>413</v>
      </c>
      <c r="F31" s="12" t="s">
        <v>855</v>
      </c>
      <c r="G31" s="12">
        <v>3.0</v>
      </c>
    </row>
    <row r="32">
      <c r="A32" s="12" t="s">
        <v>891</v>
      </c>
      <c r="B32" s="12" t="s">
        <v>892</v>
      </c>
      <c r="C32" s="12">
        <v>2.0</v>
      </c>
      <c r="D32" s="12" t="s">
        <v>895</v>
      </c>
      <c r="E32" s="43" t="s">
        <v>494</v>
      </c>
      <c r="F32" s="12" t="s">
        <v>855</v>
      </c>
      <c r="G32" s="12">
        <v>4.0</v>
      </c>
    </row>
    <row r="33">
      <c r="A33" s="12" t="s">
        <v>898</v>
      </c>
      <c r="B33" s="12" t="s">
        <v>775</v>
      </c>
      <c r="C33" s="12">
        <v>8.0</v>
      </c>
      <c r="D33" s="12" t="s">
        <v>902</v>
      </c>
      <c r="E33" s="43" t="s">
        <v>298</v>
      </c>
      <c r="F33" s="12" t="s">
        <v>905</v>
      </c>
      <c r="G33" s="12">
        <v>1.0</v>
      </c>
    </row>
    <row r="34">
      <c r="A34" s="12" t="s">
        <v>906</v>
      </c>
      <c r="B34" s="12" t="s">
        <v>909</v>
      </c>
      <c r="C34" s="12">
        <v>5.0</v>
      </c>
      <c r="D34" s="12" t="s">
        <v>17</v>
      </c>
      <c r="E34" s="43" t="s">
        <v>622</v>
      </c>
      <c r="F34" s="12" t="s">
        <v>905</v>
      </c>
      <c r="G34" s="12">
        <v>2.0</v>
      </c>
    </row>
    <row r="35">
      <c r="A35" s="12" t="s">
        <v>915</v>
      </c>
      <c r="B35" s="12" t="s">
        <v>917</v>
      </c>
      <c r="C35" s="12" t="s">
        <v>918</v>
      </c>
      <c r="D35" s="12" t="s">
        <v>920</v>
      </c>
      <c r="E35" s="43" t="s">
        <v>730</v>
      </c>
      <c r="F35" s="12" t="s">
        <v>905</v>
      </c>
      <c r="G35" s="12">
        <v>3.0</v>
      </c>
    </row>
    <row r="36">
      <c r="A36" s="12" t="s">
        <v>923</v>
      </c>
      <c r="B36" s="12" t="s">
        <v>925</v>
      </c>
      <c r="C36" s="12" t="s">
        <v>508</v>
      </c>
      <c r="D36" s="12" t="s">
        <v>17</v>
      </c>
      <c r="E36" s="43" t="s">
        <v>371</v>
      </c>
      <c r="F36" s="12" t="s">
        <v>905</v>
      </c>
      <c r="G36" s="12">
        <v>4.0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29"/>
    <col customWidth="1" min="2" max="2" width="106.71"/>
  </cols>
  <sheetData>
    <row r="1">
      <c r="A1" s="12" t="s">
        <v>263</v>
      </c>
      <c r="B1" s="12" t="s">
        <v>267</v>
      </c>
      <c r="C1" s="12" t="s">
        <v>40</v>
      </c>
      <c r="E1" s="12" t="s">
        <v>993</v>
      </c>
      <c r="F1" s="12" t="s">
        <v>994</v>
      </c>
    </row>
    <row r="2">
      <c r="A2" s="12" t="s">
        <v>995</v>
      </c>
      <c r="B2" s="12" t="s">
        <v>997</v>
      </c>
      <c r="C2" s="12" t="s">
        <v>273</v>
      </c>
      <c r="E2" s="12" t="s">
        <v>118</v>
      </c>
      <c r="F2" s="12" t="s">
        <v>149</v>
      </c>
    </row>
    <row r="3">
      <c r="A3" s="12" t="s">
        <v>1000</v>
      </c>
      <c r="B3" s="12" t="s">
        <v>1001</v>
      </c>
      <c r="C3" s="12" t="s">
        <v>273</v>
      </c>
      <c r="E3" s="12" t="s">
        <v>114</v>
      </c>
      <c r="F3" s="12" t="s">
        <v>144</v>
      </c>
    </row>
    <row r="4">
      <c r="A4" s="12" t="s">
        <v>1002</v>
      </c>
      <c r="B4" s="12" t="s">
        <v>1003</v>
      </c>
      <c r="C4" s="12" t="s">
        <v>273</v>
      </c>
      <c r="E4" s="12" t="s">
        <v>116</v>
      </c>
      <c r="F4" s="12" t="s">
        <v>167</v>
      </c>
    </row>
    <row r="5">
      <c r="A5" s="12" t="s">
        <v>1004</v>
      </c>
      <c r="B5" s="12" t="s">
        <v>1005</v>
      </c>
      <c r="C5" s="12" t="s">
        <v>273</v>
      </c>
      <c r="E5" s="12" t="s">
        <v>1006</v>
      </c>
      <c r="F5" s="12" t="s">
        <v>158</v>
      </c>
    </row>
    <row r="6">
      <c r="A6" s="12" t="s">
        <v>1007</v>
      </c>
      <c r="B6" s="12" t="s">
        <v>1008</v>
      </c>
      <c r="C6" s="12" t="s">
        <v>273</v>
      </c>
      <c r="E6" s="12" t="s">
        <v>1009</v>
      </c>
      <c r="F6" s="12" t="s">
        <v>153</v>
      </c>
    </row>
    <row r="7">
      <c r="A7" s="12" t="s">
        <v>1010</v>
      </c>
      <c r="B7" s="12" t="s">
        <v>1011</v>
      </c>
      <c r="C7" s="12" t="s">
        <v>273</v>
      </c>
      <c r="E7" s="12" t="s">
        <v>1012</v>
      </c>
      <c r="F7" s="12" t="s">
        <v>173</v>
      </c>
    </row>
    <row r="8">
      <c r="A8" s="12" t="s">
        <v>1013</v>
      </c>
      <c r="B8" s="12" t="s">
        <v>1014</v>
      </c>
      <c r="C8" s="12" t="s">
        <v>783</v>
      </c>
      <c r="E8" s="12" t="s">
        <v>1015</v>
      </c>
      <c r="F8" s="12" t="s">
        <v>162</v>
      </c>
    </row>
    <row r="9">
      <c r="A9" s="12" t="s">
        <v>1016</v>
      </c>
      <c r="B9" s="12" t="s">
        <v>1017</v>
      </c>
      <c r="C9" s="12" t="s">
        <v>783</v>
      </c>
      <c r="E9" s="12" t="s">
        <v>1018</v>
      </c>
      <c r="F9" s="12" t="s">
        <v>202</v>
      </c>
    </row>
    <row r="10">
      <c r="A10" s="12" t="s">
        <v>1019</v>
      </c>
      <c r="B10" s="12" t="s">
        <v>1020</v>
      </c>
      <c r="C10" s="12" t="s">
        <v>783</v>
      </c>
      <c r="E10" s="12" t="s">
        <v>1021</v>
      </c>
      <c r="F10" s="12" t="s">
        <v>194</v>
      </c>
    </row>
    <row r="11">
      <c r="A11" s="12" t="s">
        <v>1022</v>
      </c>
      <c r="B11" s="12" t="s">
        <v>1023</v>
      </c>
      <c r="C11" s="12" t="s">
        <v>783</v>
      </c>
      <c r="E11" s="12" t="s">
        <v>1024</v>
      </c>
      <c r="F11" s="12" t="s">
        <v>198</v>
      </c>
    </row>
    <row r="12">
      <c r="A12" s="12" t="s">
        <v>1025</v>
      </c>
      <c r="B12" s="12" t="s">
        <v>1026</v>
      </c>
      <c r="C12" s="12" t="s">
        <v>783</v>
      </c>
      <c r="E12" s="12" t="s">
        <v>424</v>
      </c>
      <c r="F12" s="12" t="s">
        <v>181</v>
      </c>
    </row>
    <row r="13">
      <c r="A13" s="12" t="s">
        <v>1027</v>
      </c>
      <c r="B13" s="12" t="s">
        <v>1028</v>
      </c>
      <c r="C13" s="12" t="s">
        <v>783</v>
      </c>
      <c r="E13" s="12" t="s">
        <v>533</v>
      </c>
      <c r="F13" s="12" t="s">
        <v>185</v>
      </c>
    </row>
    <row r="14">
      <c r="A14" s="12" t="s">
        <v>1029</v>
      </c>
      <c r="B14" s="12" t="s">
        <v>1030</v>
      </c>
      <c r="C14" s="12" t="s">
        <v>829</v>
      </c>
      <c r="E14" s="12" t="s">
        <v>1031</v>
      </c>
      <c r="F14" s="12" t="s">
        <v>189</v>
      </c>
    </row>
    <row r="15">
      <c r="A15" s="12" t="s">
        <v>1032</v>
      </c>
      <c r="B15" s="12" t="s">
        <v>1033</v>
      </c>
      <c r="C15" s="12" t="s">
        <v>829</v>
      </c>
      <c r="E15" s="12" t="s">
        <v>1034</v>
      </c>
      <c r="F15" s="12" t="s">
        <v>177</v>
      </c>
    </row>
    <row r="16">
      <c r="A16" s="12" t="s">
        <v>1036</v>
      </c>
      <c r="B16" s="12" t="s">
        <v>1037</v>
      </c>
      <c r="C16" s="12" t="s">
        <v>829</v>
      </c>
      <c r="E16" s="12" t="s">
        <v>1038</v>
      </c>
      <c r="F16" s="12" t="s">
        <v>206</v>
      </c>
    </row>
    <row r="17">
      <c r="A17" s="12" t="s">
        <v>1039</v>
      </c>
      <c r="B17" s="12" t="s">
        <v>1040</v>
      </c>
      <c r="C17" s="12" t="s">
        <v>829</v>
      </c>
      <c r="E17" s="12" t="s">
        <v>1041</v>
      </c>
      <c r="F17" s="12" t="s">
        <v>210</v>
      </c>
    </row>
    <row r="18">
      <c r="A18" s="12" t="s">
        <v>1044</v>
      </c>
      <c r="B18" s="12" t="s">
        <v>1045</v>
      </c>
      <c r="C18" s="12" t="s">
        <v>829</v>
      </c>
      <c r="E18" s="12" t="s">
        <v>715</v>
      </c>
      <c r="F18" s="12" t="s">
        <v>218</v>
      </c>
    </row>
    <row r="19">
      <c r="A19" s="12" t="s">
        <v>1049</v>
      </c>
      <c r="B19" s="12" t="s">
        <v>1051</v>
      </c>
      <c r="C19" s="12" t="s">
        <v>829</v>
      </c>
      <c r="E19" s="12" t="s">
        <v>1052</v>
      </c>
      <c r="F19" s="12" t="s">
        <v>214</v>
      </c>
    </row>
    <row r="20">
      <c r="A20" s="12" t="s">
        <v>1054</v>
      </c>
      <c r="B20" s="12" t="s">
        <v>1056</v>
      </c>
      <c r="C20" s="12" t="s">
        <v>855</v>
      </c>
      <c r="E20" s="12" t="s">
        <v>1057</v>
      </c>
      <c r="F20" s="12" t="s">
        <v>222</v>
      </c>
    </row>
    <row r="21">
      <c r="A21" s="12" t="s">
        <v>1058</v>
      </c>
      <c r="B21" s="12" t="s">
        <v>1059</v>
      </c>
      <c r="C21" s="12" t="s">
        <v>855</v>
      </c>
      <c r="E21" s="12" t="s">
        <v>904</v>
      </c>
      <c r="F21" s="12" t="s">
        <v>226</v>
      </c>
    </row>
    <row r="22">
      <c r="A22" s="12" t="s">
        <v>1062</v>
      </c>
      <c r="B22" s="12" t="s">
        <v>1064</v>
      </c>
      <c r="C22" s="12" t="s">
        <v>855</v>
      </c>
      <c r="F22" s="12" t="s">
        <v>230</v>
      </c>
    </row>
    <row r="23">
      <c r="A23" s="12" t="s">
        <v>1066</v>
      </c>
      <c r="B23" s="12" t="s">
        <v>1068</v>
      </c>
      <c r="C23" s="12" t="s">
        <v>855</v>
      </c>
      <c r="F23" s="12" t="s">
        <v>259</v>
      </c>
    </row>
    <row r="24">
      <c r="A24" s="12" t="s">
        <v>1070</v>
      </c>
      <c r="B24" s="12" t="s">
        <v>1072</v>
      </c>
      <c r="C24" s="12" t="s">
        <v>855</v>
      </c>
      <c r="F24" s="12" t="s">
        <v>234</v>
      </c>
    </row>
    <row r="25">
      <c r="A25" s="12" t="s">
        <v>1083</v>
      </c>
      <c r="B25" s="12" t="s">
        <v>1085</v>
      </c>
      <c r="C25" s="12" t="s">
        <v>855</v>
      </c>
      <c r="F25" s="12" t="s">
        <v>246</v>
      </c>
    </row>
    <row r="26">
      <c r="A26" s="12" t="s">
        <v>1088</v>
      </c>
      <c r="B26" s="12" t="s">
        <v>1090</v>
      </c>
      <c r="C26" s="12" t="s">
        <v>905</v>
      </c>
      <c r="F26" s="12" t="s">
        <v>255</v>
      </c>
    </row>
    <row r="27">
      <c r="A27" s="12" t="s">
        <v>1095</v>
      </c>
      <c r="B27" s="12" t="s">
        <v>1097</v>
      </c>
      <c r="C27" s="12" t="s">
        <v>905</v>
      </c>
      <c r="F27" s="12" t="s">
        <v>242</v>
      </c>
    </row>
    <row r="28">
      <c r="A28" s="12" t="s">
        <v>1100</v>
      </c>
      <c r="B28" s="12" t="s">
        <v>1101</v>
      </c>
      <c r="C28" s="12" t="s">
        <v>905</v>
      </c>
      <c r="F28" s="12" t="s">
        <v>250</v>
      </c>
    </row>
    <row r="29">
      <c r="A29" s="12" t="s">
        <v>1104</v>
      </c>
      <c r="B29" s="12" t="s">
        <v>1105</v>
      </c>
      <c r="C29" s="12" t="s">
        <v>905</v>
      </c>
      <c r="F29" s="12" t="s">
        <v>238</v>
      </c>
    </row>
    <row r="30">
      <c r="A30" s="12" t="s">
        <v>1106</v>
      </c>
      <c r="B30" s="12" t="s">
        <v>1108</v>
      </c>
      <c r="C30" s="12" t="s">
        <v>905</v>
      </c>
    </row>
    <row r="31">
      <c r="A31" s="12" t="s">
        <v>1111</v>
      </c>
      <c r="B31" s="12" t="s">
        <v>1112</v>
      </c>
      <c r="C31" s="12" t="s">
        <v>905</v>
      </c>
    </row>
    <row r="32">
      <c r="A32" s="12" t="s">
        <v>122</v>
      </c>
      <c r="B32" s="12" t="s">
        <v>17</v>
      </c>
      <c r="C32" s="12" t="s">
        <v>17</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95.43"/>
    <col customWidth="1" min="3" max="3" width="7.57"/>
    <col customWidth="1" min="4" max="4" width="6.0"/>
  </cols>
  <sheetData>
    <row r="1">
      <c r="A1" s="12" t="s">
        <v>124</v>
      </c>
      <c r="B1" s="12" t="s">
        <v>1035</v>
      </c>
      <c r="C1" s="12" t="s">
        <v>40</v>
      </c>
      <c r="D1" s="12" t="s">
        <v>73</v>
      </c>
    </row>
    <row r="2">
      <c r="A2" s="12" t="s">
        <v>168</v>
      </c>
      <c r="B2" s="12" t="s">
        <v>17</v>
      </c>
      <c r="C2" s="12" t="s">
        <v>17</v>
      </c>
      <c r="D2" s="12">
        <v>0.0</v>
      </c>
    </row>
    <row r="3">
      <c r="A3" s="12" t="s">
        <v>1042</v>
      </c>
      <c r="B3" s="12" t="s">
        <v>1043</v>
      </c>
      <c r="C3" s="12" t="s">
        <v>273</v>
      </c>
      <c r="D3" s="12">
        <v>0.0</v>
      </c>
    </row>
    <row r="4">
      <c r="A4" s="12" t="s">
        <v>1046</v>
      </c>
      <c r="B4" s="12" t="s">
        <v>1047</v>
      </c>
      <c r="C4" s="12" t="s">
        <v>273</v>
      </c>
      <c r="D4" s="12">
        <v>0.0</v>
      </c>
    </row>
    <row r="5">
      <c r="A5" s="12" t="s">
        <v>1048</v>
      </c>
      <c r="B5" s="12" t="s">
        <v>1050</v>
      </c>
      <c r="C5" s="12" t="s">
        <v>273</v>
      </c>
      <c r="D5" s="12">
        <v>0.0</v>
      </c>
    </row>
    <row r="6">
      <c r="A6" s="12" t="s">
        <v>1053</v>
      </c>
      <c r="B6" s="12" t="s">
        <v>1055</v>
      </c>
      <c r="C6" s="12" t="s">
        <v>273</v>
      </c>
      <c r="D6" s="12">
        <v>0.0</v>
      </c>
    </row>
    <row r="7">
      <c r="A7" s="12" t="s">
        <v>1060</v>
      </c>
      <c r="B7" s="12" t="s">
        <v>1061</v>
      </c>
      <c r="C7" s="12" t="s">
        <v>273</v>
      </c>
      <c r="D7" s="12">
        <v>0.0</v>
      </c>
    </row>
    <row r="8">
      <c r="A8" s="12" t="s">
        <v>1063</v>
      </c>
      <c r="B8" s="12" t="s">
        <v>1065</v>
      </c>
      <c r="C8" s="12" t="s">
        <v>273</v>
      </c>
      <c r="D8" s="12">
        <v>0.0</v>
      </c>
    </row>
    <row r="9">
      <c r="A9" s="12" t="s">
        <v>1067</v>
      </c>
      <c r="B9" s="12" t="s">
        <v>1069</v>
      </c>
      <c r="C9" s="12" t="s">
        <v>273</v>
      </c>
      <c r="D9" s="12">
        <v>0.0</v>
      </c>
    </row>
    <row r="10">
      <c r="A10" s="12" t="s">
        <v>1071</v>
      </c>
      <c r="B10" s="12" t="s">
        <v>1073</v>
      </c>
      <c r="C10" s="12" t="s">
        <v>273</v>
      </c>
      <c r="D10" s="12">
        <v>0.0</v>
      </c>
    </row>
    <row r="11">
      <c r="A11" s="12" t="s">
        <v>1074</v>
      </c>
      <c r="B11" s="12" t="s">
        <v>1075</v>
      </c>
      <c r="C11" s="12" t="s">
        <v>273</v>
      </c>
      <c r="D11" s="12">
        <v>0.0</v>
      </c>
    </row>
    <row r="12">
      <c r="A12" s="12" t="s">
        <v>1076</v>
      </c>
      <c r="B12" s="12" t="s">
        <v>1077</v>
      </c>
      <c r="C12" s="12" t="s">
        <v>273</v>
      </c>
      <c r="D12" s="12">
        <v>0.0</v>
      </c>
    </row>
    <row r="13">
      <c r="A13" s="12" t="s">
        <v>1078</v>
      </c>
      <c r="B13" s="12" t="s">
        <v>1079</v>
      </c>
      <c r="C13" s="12" t="s">
        <v>273</v>
      </c>
      <c r="D13" s="12">
        <v>0.0</v>
      </c>
    </row>
    <row r="14">
      <c r="A14" s="12" t="s">
        <v>1080</v>
      </c>
      <c r="B14" s="12" t="s">
        <v>1081</v>
      </c>
      <c r="C14" s="12" t="s">
        <v>273</v>
      </c>
      <c r="D14" s="12">
        <v>0.0</v>
      </c>
    </row>
    <row r="15">
      <c r="A15" s="12" t="s">
        <v>1082</v>
      </c>
      <c r="B15" s="12" t="s">
        <v>1084</v>
      </c>
      <c r="C15" s="12" t="s">
        <v>273</v>
      </c>
      <c r="D15" s="12">
        <v>0.0</v>
      </c>
    </row>
    <row r="16">
      <c r="A16" s="12" t="s">
        <v>1086</v>
      </c>
      <c r="B16" s="12" t="s">
        <v>1087</v>
      </c>
      <c r="C16" s="12" t="s">
        <v>273</v>
      </c>
      <c r="D16" s="12">
        <v>0.0</v>
      </c>
    </row>
    <row r="17">
      <c r="A17" s="12" t="s">
        <v>1091</v>
      </c>
      <c r="B17" s="12" t="s">
        <v>1092</v>
      </c>
      <c r="C17" s="12" t="s">
        <v>273</v>
      </c>
      <c r="D17" s="12">
        <v>0.0</v>
      </c>
    </row>
    <row r="18">
      <c r="A18" s="12" t="s">
        <v>1094</v>
      </c>
      <c r="B18" s="12" t="s">
        <v>1096</v>
      </c>
      <c r="C18" s="12" t="s">
        <v>273</v>
      </c>
      <c r="D18" s="12">
        <v>0.0</v>
      </c>
    </row>
    <row r="19">
      <c r="A19" s="12" t="s">
        <v>1098</v>
      </c>
      <c r="B19" s="12" t="s">
        <v>1099</v>
      </c>
      <c r="C19" s="12" t="s">
        <v>273</v>
      </c>
      <c r="D19" s="12">
        <v>0.0</v>
      </c>
    </row>
    <row r="20">
      <c r="A20" s="12" t="s">
        <v>1102</v>
      </c>
      <c r="B20" s="12" t="s">
        <v>1103</v>
      </c>
      <c r="C20" s="12" t="s">
        <v>273</v>
      </c>
      <c r="D20" s="12">
        <v>0.0</v>
      </c>
    </row>
    <row r="21">
      <c r="A21" s="12" t="s">
        <v>1107</v>
      </c>
      <c r="B21" s="12" t="s">
        <v>1109</v>
      </c>
      <c r="C21" s="12" t="s">
        <v>273</v>
      </c>
      <c r="D21" s="12">
        <v>0.0</v>
      </c>
    </row>
    <row r="22">
      <c r="A22" s="12" t="s">
        <v>418</v>
      </c>
      <c r="B22" s="12" t="s">
        <v>1113</v>
      </c>
      <c r="C22" s="12" t="s">
        <v>273</v>
      </c>
      <c r="D22" s="12">
        <v>0.0</v>
      </c>
    </row>
    <row r="23">
      <c r="A23" s="12" t="s">
        <v>1114</v>
      </c>
      <c r="B23" s="12" t="s">
        <v>1116</v>
      </c>
      <c r="C23" s="12" t="s">
        <v>783</v>
      </c>
      <c r="D23" s="12">
        <v>1.0</v>
      </c>
    </row>
    <row r="24">
      <c r="A24" s="12" t="s">
        <v>1117</v>
      </c>
      <c r="B24" s="12" t="s">
        <v>1118</v>
      </c>
      <c r="C24" s="12" t="s">
        <v>783</v>
      </c>
      <c r="D24" s="12">
        <v>1.0</v>
      </c>
    </row>
    <row r="25">
      <c r="A25" s="12" t="s">
        <v>1120</v>
      </c>
      <c r="B25" s="12" t="s">
        <v>1121</v>
      </c>
      <c r="C25" s="12" t="s">
        <v>783</v>
      </c>
      <c r="D25" s="12">
        <v>1.0</v>
      </c>
    </row>
    <row r="26">
      <c r="A26" s="12" t="s">
        <v>1122</v>
      </c>
      <c r="B26" s="12" t="s">
        <v>1123</v>
      </c>
      <c r="C26" s="12" t="s">
        <v>783</v>
      </c>
      <c r="D26" s="12">
        <v>2.0</v>
      </c>
    </row>
    <row r="27">
      <c r="A27" s="12" t="s">
        <v>1125</v>
      </c>
      <c r="B27" s="12" t="s">
        <v>1126</v>
      </c>
      <c r="C27" s="12" t="s">
        <v>829</v>
      </c>
      <c r="D27" s="12">
        <v>1.0</v>
      </c>
    </row>
    <row r="28">
      <c r="A28" s="12" t="s">
        <v>1128</v>
      </c>
      <c r="B28" s="12" t="s">
        <v>1129</v>
      </c>
      <c r="C28" s="12" t="s">
        <v>829</v>
      </c>
      <c r="D28" s="12">
        <v>3.0</v>
      </c>
    </row>
    <row r="29">
      <c r="A29" s="12" t="s">
        <v>1130</v>
      </c>
      <c r="B29" s="12" t="s">
        <v>1132</v>
      </c>
      <c r="C29" s="12" t="s">
        <v>855</v>
      </c>
      <c r="D29" s="12">
        <v>1.0</v>
      </c>
    </row>
    <row r="30">
      <c r="A30" s="12" t="s">
        <v>1134</v>
      </c>
      <c r="B30" s="12" t="s">
        <v>1135</v>
      </c>
      <c r="C30" s="12" t="s">
        <v>855</v>
      </c>
      <c r="D30" s="12">
        <v>1.0</v>
      </c>
    </row>
    <row r="31">
      <c r="A31" s="12" t="s">
        <v>1137</v>
      </c>
      <c r="B31" s="12" t="s">
        <v>1139</v>
      </c>
      <c r="C31" s="12" t="s">
        <v>855</v>
      </c>
      <c r="D31" s="12">
        <v>1.0</v>
      </c>
    </row>
    <row r="32">
      <c r="A32" s="12" t="s">
        <v>1140</v>
      </c>
      <c r="B32" s="12" t="s">
        <v>1143</v>
      </c>
      <c r="C32" s="12" t="s">
        <v>855</v>
      </c>
      <c r="D32" s="12">
        <v>2.0</v>
      </c>
    </row>
    <row r="33">
      <c r="A33" s="12" t="s">
        <v>1144</v>
      </c>
      <c r="B33" s="12" t="s">
        <v>1145</v>
      </c>
      <c r="C33" s="12" t="s">
        <v>905</v>
      </c>
      <c r="D33" s="12">
        <v>1.0</v>
      </c>
    </row>
    <row r="34">
      <c r="A34" s="12" t="s">
        <v>1148</v>
      </c>
      <c r="B34" s="12" t="s">
        <v>1149</v>
      </c>
      <c r="C34" s="12" t="s">
        <v>905</v>
      </c>
      <c r="D34" s="12">
        <v>1.0</v>
      </c>
    </row>
    <row r="35">
      <c r="A35" s="12" t="s">
        <v>1151</v>
      </c>
      <c r="B35" s="12" t="s">
        <v>1153</v>
      </c>
      <c r="C35" s="12" t="s">
        <v>905</v>
      </c>
      <c r="D35" s="12">
        <v>1.0</v>
      </c>
    </row>
    <row r="36">
      <c r="A36" s="12" t="s">
        <v>1154</v>
      </c>
      <c r="B36" s="12" t="s">
        <v>1156</v>
      </c>
      <c r="C36" s="12" t="s">
        <v>905</v>
      </c>
      <c r="D36" s="12">
        <v>1.0</v>
      </c>
    </row>
    <row r="37">
      <c r="A37" s="12" t="s">
        <v>1158</v>
      </c>
      <c r="B37" s="12" t="s">
        <v>1159</v>
      </c>
      <c r="C37" s="12" t="s">
        <v>905</v>
      </c>
      <c r="D37" s="12">
        <v>2.0</v>
      </c>
    </row>
  </sheetData>
  <drawing r:id="rId1"/>
</worksheet>
</file>