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 Braeunig\Documents\Games\Kerbal Space Program\Atmosphere Tutorial\"/>
    </mc:Choice>
  </mc:AlternateContent>
  <bookViews>
    <workbookView xWindow="0" yWindow="0" windowWidth="28800" windowHeight="11235"/>
  </bookViews>
  <sheets>
    <sheet name="Pandora" sheetId="22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2" l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s="1"/>
  <c r="G118" i="22" s="1"/>
  <c r="G119" i="22" s="1"/>
  <c r="G120" i="22" s="1"/>
  <c r="G121" i="22" s="1"/>
  <c r="G122" i="22" s="1"/>
  <c r="G123" i="22" s="1"/>
  <c r="G124" i="22" s="1"/>
  <c r="G125" i="22" s="1"/>
  <c r="G126" i="22" s="1"/>
  <c r="G127" i="22" s="1"/>
  <c r="G128" i="22" s="1"/>
  <c r="G129" i="22" s="1"/>
  <c r="G130" i="22" s="1"/>
  <c r="G131" i="22" s="1"/>
  <c r="G132" i="22" s="1"/>
  <c r="G133" i="22" s="1"/>
  <c r="G134" i="22" s="1"/>
  <c r="G135" i="22" s="1"/>
  <c r="G136" i="22" s="1"/>
  <c r="G137" i="22" s="1"/>
  <c r="G138" i="22" s="1"/>
  <c r="G139" i="22" s="1"/>
  <c r="G140" i="22" s="1"/>
  <c r="G141" i="22" s="1"/>
  <c r="G142" i="22" s="1"/>
  <c r="G143" i="22" s="1"/>
  <c r="G144" i="22" s="1"/>
  <c r="G145" i="22" s="1"/>
  <c r="G146" i="22" s="1"/>
  <c r="G147" i="22" s="1"/>
  <c r="G148" i="22" s="1"/>
  <c r="G149" i="22" s="1"/>
  <c r="G150" i="22" s="1"/>
  <c r="G151" i="22" s="1"/>
  <c r="G152" i="22" s="1"/>
  <c r="G153" i="22" s="1"/>
  <c r="G154" i="22" s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I5" i="22" l="1"/>
  <c r="C5" i="22"/>
  <c r="A6" i="22"/>
  <c r="C6" i="22" l="1"/>
  <c r="A7" i="22"/>
  <c r="B5" i="22"/>
  <c r="E5" i="22" s="1"/>
  <c r="D5" i="22" l="1"/>
  <c r="F5" i="22" s="1"/>
  <c r="A8" i="22"/>
  <c r="C8" i="22" s="1"/>
  <c r="C7" i="22"/>
  <c r="H5" i="22" l="1"/>
  <c r="J5" i="22"/>
  <c r="A9" i="22"/>
  <c r="A10" i="22" l="1"/>
  <c r="C9" i="22"/>
  <c r="B6" i="22"/>
  <c r="E6" i="22" s="1"/>
  <c r="D6" i="22" l="1"/>
  <c r="F6" i="22" s="1"/>
  <c r="H6" i="22" s="1"/>
  <c r="I6" i="22" s="1"/>
  <c r="A11" i="22"/>
  <c r="C10" i="22"/>
  <c r="B7" i="22"/>
  <c r="E7" i="22" s="1"/>
  <c r="J6" i="22" l="1"/>
  <c r="D7" i="22"/>
  <c r="F7" i="22" s="1"/>
  <c r="H7" i="22" s="1"/>
  <c r="I7" i="22" s="1"/>
  <c r="A12" i="22"/>
  <c r="C11" i="22"/>
  <c r="B8" i="22"/>
  <c r="E8" i="22" s="1"/>
  <c r="J7" i="22" l="1"/>
  <c r="D8" i="22"/>
  <c r="F8" i="22" s="1"/>
  <c r="H8" i="22" s="1"/>
  <c r="I8" i="22" s="1"/>
  <c r="A13" i="22"/>
  <c r="C12" i="22"/>
  <c r="B9" i="22"/>
  <c r="E9" i="22" s="1"/>
  <c r="J8" i="22" l="1"/>
  <c r="D9" i="22"/>
  <c r="F9" i="22" s="1"/>
  <c r="H9" i="22" s="1"/>
  <c r="I9" i="22" s="1"/>
  <c r="A14" i="22"/>
  <c r="C13" i="22"/>
  <c r="B10" i="22"/>
  <c r="E10" i="22" s="1"/>
  <c r="J9" i="22" l="1"/>
  <c r="D10" i="22"/>
  <c r="F10" i="22" s="1"/>
  <c r="H10" i="22" s="1"/>
  <c r="I10" i="22" s="1"/>
  <c r="A15" i="22"/>
  <c r="C14" i="22"/>
  <c r="B11" i="22"/>
  <c r="E11" i="22" s="1"/>
  <c r="J10" i="22" l="1"/>
  <c r="D11" i="22"/>
  <c r="F11" i="22" s="1"/>
  <c r="H11" i="22" s="1"/>
  <c r="I11" i="22" s="1"/>
  <c r="A16" i="22"/>
  <c r="C15" i="22"/>
  <c r="B12" i="22"/>
  <c r="E12" i="22" s="1"/>
  <c r="J11" i="22" l="1"/>
  <c r="D12" i="22"/>
  <c r="F12" i="22" s="1"/>
  <c r="H12" i="22" s="1"/>
  <c r="I12" i="22" s="1"/>
  <c r="A17" i="22"/>
  <c r="C16" i="22"/>
  <c r="J12" i="22" l="1"/>
  <c r="A18" i="22"/>
  <c r="C17" i="22"/>
  <c r="B13" i="22"/>
  <c r="E13" i="22" s="1"/>
  <c r="D13" i="22" l="1"/>
  <c r="F13" i="22" s="1"/>
  <c r="H13" i="22" s="1"/>
  <c r="I13" i="22" s="1"/>
  <c r="A19" i="22"/>
  <c r="C18" i="22"/>
  <c r="B14" i="22"/>
  <c r="E14" i="22" s="1"/>
  <c r="J13" i="22" l="1"/>
  <c r="D14" i="22"/>
  <c r="F14" i="22" s="1"/>
  <c r="H14" i="22" s="1"/>
  <c r="I14" i="22" s="1"/>
  <c r="A20" i="22"/>
  <c r="C19" i="22"/>
  <c r="B15" i="22"/>
  <c r="E15" i="22" s="1"/>
  <c r="J14" i="22" l="1"/>
  <c r="D15" i="22"/>
  <c r="F15" i="22" s="1"/>
  <c r="H15" i="22" s="1"/>
  <c r="I15" i="22" s="1"/>
  <c r="A21" i="22"/>
  <c r="C20" i="22"/>
  <c r="B16" i="22"/>
  <c r="E16" i="22" s="1"/>
  <c r="J15" i="22" l="1"/>
  <c r="D16" i="22"/>
  <c r="F16" i="22" s="1"/>
  <c r="H16" i="22" s="1"/>
  <c r="I16" i="22" s="1"/>
  <c r="A22" i="22"/>
  <c r="C21" i="22"/>
  <c r="B17" i="22"/>
  <c r="E17" i="22" s="1"/>
  <c r="B18" i="22"/>
  <c r="E18" i="22" s="1"/>
  <c r="J16" i="22" l="1"/>
  <c r="D18" i="22"/>
  <c r="F18" i="22" s="1"/>
  <c r="H18" i="22" s="1"/>
  <c r="D17" i="22"/>
  <c r="F17" i="22" s="1"/>
  <c r="H17" i="22" s="1"/>
  <c r="I17" i="22" s="1"/>
  <c r="A23" i="22"/>
  <c r="C22" i="22"/>
  <c r="B19" i="22"/>
  <c r="E19" i="22" s="1"/>
  <c r="I18" i="22" l="1"/>
  <c r="J17" i="22"/>
  <c r="D19" i="22"/>
  <c r="F19" i="22" s="1"/>
  <c r="H19" i="22" s="1"/>
  <c r="A24" i="22"/>
  <c r="C23" i="22"/>
  <c r="B20" i="22"/>
  <c r="E20" i="22" s="1"/>
  <c r="I19" i="22" l="1"/>
  <c r="J18" i="22"/>
  <c r="A25" i="22"/>
  <c r="C24" i="22"/>
  <c r="D20" i="22"/>
  <c r="F20" i="22" s="1"/>
  <c r="H20" i="22" s="1"/>
  <c r="B21" i="22"/>
  <c r="E21" i="22" s="1"/>
  <c r="B22" i="22"/>
  <c r="E22" i="22" s="1"/>
  <c r="I20" i="22" l="1"/>
  <c r="J19" i="22"/>
  <c r="D22" i="22"/>
  <c r="F22" i="22" s="1"/>
  <c r="H22" i="22" s="1"/>
  <c r="D21" i="22"/>
  <c r="F21" i="22" s="1"/>
  <c r="H21" i="22" s="1"/>
  <c r="A26" i="22"/>
  <c r="C25" i="22"/>
  <c r="B23" i="22"/>
  <c r="E23" i="22" s="1"/>
  <c r="I21" i="22" l="1"/>
  <c r="J20" i="22"/>
  <c r="D23" i="22"/>
  <c r="F23" i="22" s="1"/>
  <c r="H23" i="22" s="1"/>
  <c r="A27" i="22"/>
  <c r="C26" i="22"/>
  <c r="B24" i="22"/>
  <c r="E24" i="22" s="1"/>
  <c r="I22" i="22" l="1"/>
  <c r="J21" i="22"/>
  <c r="D24" i="22"/>
  <c r="F24" i="22" s="1"/>
  <c r="H24" i="22" s="1"/>
  <c r="A28" i="22"/>
  <c r="C27" i="22"/>
  <c r="B25" i="22"/>
  <c r="E25" i="22" s="1"/>
  <c r="I23" i="22" l="1"/>
  <c r="J22" i="22"/>
  <c r="D25" i="22"/>
  <c r="F25" i="22" s="1"/>
  <c r="H25" i="22" s="1"/>
  <c r="A29" i="22"/>
  <c r="C28" i="22"/>
  <c r="B26" i="22"/>
  <c r="E26" i="22" s="1"/>
  <c r="I24" i="22" l="1"/>
  <c r="J23" i="22"/>
  <c r="D26" i="22"/>
  <c r="F26" i="22" s="1"/>
  <c r="H26" i="22" s="1"/>
  <c r="A30" i="22"/>
  <c r="C29" i="22"/>
  <c r="B27" i="22"/>
  <c r="E27" i="22" s="1"/>
  <c r="I25" i="22" l="1"/>
  <c r="J24" i="22"/>
  <c r="D27" i="22"/>
  <c r="F27" i="22" s="1"/>
  <c r="H27" i="22" s="1"/>
  <c r="A31" i="22"/>
  <c r="C30" i="22"/>
  <c r="B28" i="22"/>
  <c r="E28" i="22" s="1"/>
  <c r="I26" i="22" l="1"/>
  <c r="J25" i="22"/>
  <c r="D28" i="22"/>
  <c r="F28" i="22" s="1"/>
  <c r="H28" i="22" s="1"/>
  <c r="A32" i="22"/>
  <c r="C31" i="22"/>
  <c r="B29" i="22"/>
  <c r="E29" i="22" s="1"/>
  <c r="I27" i="22" l="1"/>
  <c r="J26" i="22"/>
  <c r="D29" i="22"/>
  <c r="F29" i="22" s="1"/>
  <c r="H29" i="22" s="1"/>
  <c r="A33" i="22"/>
  <c r="C32" i="22"/>
  <c r="B30" i="22"/>
  <c r="E30" i="22" s="1"/>
  <c r="I28" i="22" l="1"/>
  <c r="J27" i="22"/>
  <c r="D30" i="22"/>
  <c r="F30" i="22" s="1"/>
  <c r="H30" i="22" s="1"/>
  <c r="A34" i="22"/>
  <c r="C33" i="22"/>
  <c r="B31" i="22"/>
  <c r="E31" i="22" s="1"/>
  <c r="I29" i="22" l="1"/>
  <c r="J28" i="22"/>
  <c r="D31" i="22"/>
  <c r="F31" i="22" s="1"/>
  <c r="H31" i="22" s="1"/>
  <c r="A35" i="22"/>
  <c r="A36" i="22" s="1"/>
  <c r="C34" i="22"/>
  <c r="B32" i="22"/>
  <c r="E32" i="22" s="1"/>
  <c r="I30" i="22" l="1"/>
  <c r="J29" i="22"/>
  <c r="B36" i="22"/>
  <c r="E36" i="22" s="1"/>
  <c r="A37" i="22"/>
  <c r="C36" i="22"/>
  <c r="D32" i="22"/>
  <c r="F32" i="22" s="1"/>
  <c r="H32" i="22" s="1"/>
  <c r="C35" i="22"/>
  <c r="B33" i="22"/>
  <c r="E33" i="22" s="1"/>
  <c r="I31" i="22" l="1"/>
  <c r="J30" i="22"/>
  <c r="A38" i="22"/>
  <c r="C37" i="22"/>
  <c r="B37" i="22"/>
  <c r="E37" i="22" s="1"/>
  <c r="D36" i="22"/>
  <c r="F36" i="22" s="1"/>
  <c r="H36" i="22" s="1"/>
  <c r="D33" i="22"/>
  <c r="F33" i="22" s="1"/>
  <c r="H33" i="22" s="1"/>
  <c r="B34" i="22"/>
  <c r="E34" i="22" s="1"/>
  <c r="I32" i="22" l="1"/>
  <c r="J31" i="22"/>
  <c r="B38" i="22"/>
  <c r="E38" i="22" s="1"/>
  <c r="A39" i="22"/>
  <c r="C38" i="22"/>
  <c r="D37" i="22"/>
  <c r="F37" i="22" s="1"/>
  <c r="H37" i="22" s="1"/>
  <c r="D34" i="22"/>
  <c r="F34" i="22" s="1"/>
  <c r="H34" i="22" s="1"/>
  <c r="B35" i="22"/>
  <c r="E35" i="22" s="1"/>
  <c r="I33" i="22" l="1"/>
  <c r="J32" i="22"/>
  <c r="A40" i="22"/>
  <c r="C39" i="22"/>
  <c r="B39" i="22"/>
  <c r="E39" i="22" s="1"/>
  <c r="D38" i="22"/>
  <c r="F38" i="22" s="1"/>
  <c r="H38" i="22" s="1"/>
  <c r="D35" i="22"/>
  <c r="F35" i="22" s="1"/>
  <c r="H35" i="22" s="1"/>
  <c r="J33" i="22" l="1"/>
  <c r="I34" i="22"/>
  <c r="D39" i="22"/>
  <c r="F39" i="22" s="1"/>
  <c r="H39" i="22" s="1"/>
  <c r="A41" i="22"/>
  <c r="C40" i="22"/>
  <c r="B40" i="22"/>
  <c r="E40" i="22" s="1"/>
  <c r="I35" i="22" l="1"/>
  <c r="J34" i="22"/>
  <c r="B41" i="22"/>
  <c r="E41" i="22" s="1"/>
  <c r="A42" i="22"/>
  <c r="C41" i="22"/>
  <c r="D40" i="22"/>
  <c r="F40" i="22" s="1"/>
  <c r="H40" i="22" s="1"/>
  <c r="I36" i="22" l="1"/>
  <c r="J35" i="22"/>
  <c r="A43" i="22"/>
  <c r="C42" i="22"/>
  <c r="B42" i="22"/>
  <c r="E42" i="22" s="1"/>
  <c r="D41" i="22"/>
  <c r="F41" i="22" s="1"/>
  <c r="H41" i="22" s="1"/>
  <c r="I37" i="22" l="1"/>
  <c r="J36" i="22"/>
  <c r="D42" i="22"/>
  <c r="F42" i="22" s="1"/>
  <c r="H42" i="22" s="1"/>
  <c r="B43" i="22"/>
  <c r="E43" i="22" s="1"/>
  <c r="C43" i="22"/>
  <c r="A44" i="22"/>
  <c r="I38" i="22" l="1"/>
  <c r="J37" i="22"/>
  <c r="D43" i="22"/>
  <c r="F43" i="22" s="1"/>
  <c r="H43" i="22" s="1"/>
  <c r="B44" i="22"/>
  <c r="E44" i="22" s="1"/>
  <c r="C44" i="22"/>
  <c r="A45" i="22"/>
  <c r="J38" i="22" l="1"/>
  <c r="I39" i="22"/>
  <c r="B45" i="22"/>
  <c r="E45" i="22" s="1"/>
  <c r="C45" i="22"/>
  <c r="A46" i="22"/>
  <c r="D44" i="22"/>
  <c r="F44" i="22" s="1"/>
  <c r="H44" i="22" s="1"/>
  <c r="I40" i="22" l="1"/>
  <c r="J39" i="22"/>
  <c r="C46" i="22"/>
  <c r="B46" i="22"/>
  <c r="E46" i="22" s="1"/>
  <c r="A47" i="22"/>
  <c r="D45" i="22"/>
  <c r="F45" i="22" s="1"/>
  <c r="H45" i="22" s="1"/>
  <c r="I41" i="22" l="1"/>
  <c r="J40" i="22"/>
  <c r="D46" i="22"/>
  <c r="F46" i="22" s="1"/>
  <c r="H46" i="22" s="1"/>
  <c r="B47" i="22"/>
  <c r="E47" i="22" s="1"/>
  <c r="C47" i="22"/>
  <c r="A48" i="22"/>
  <c r="I42" i="22" l="1"/>
  <c r="J41" i="22"/>
  <c r="A49" i="22"/>
  <c r="B48" i="22"/>
  <c r="E48" i="22" s="1"/>
  <c r="C48" i="22"/>
  <c r="D47" i="22"/>
  <c r="F47" i="22" s="1"/>
  <c r="H47" i="22" s="1"/>
  <c r="I43" i="22" l="1"/>
  <c r="J42" i="22"/>
  <c r="B49" i="22"/>
  <c r="E49" i="22" s="1"/>
  <c r="C49" i="22"/>
  <c r="A50" i="22"/>
  <c r="D48" i="22"/>
  <c r="F48" i="22" s="1"/>
  <c r="H48" i="22" s="1"/>
  <c r="J43" i="22" l="1"/>
  <c r="I44" i="22"/>
  <c r="A51" i="22"/>
  <c r="B50" i="22"/>
  <c r="E50" i="22" s="1"/>
  <c r="C50" i="22"/>
  <c r="D49" i="22"/>
  <c r="F49" i="22" s="1"/>
  <c r="H49" i="22" s="1"/>
  <c r="I45" i="22" l="1"/>
  <c r="J44" i="22"/>
  <c r="A52" i="22"/>
  <c r="B51" i="22"/>
  <c r="E51" i="22" s="1"/>
  <c r="C51" i="22"/>
  <c r="D50" i="22"/>
  <c r="F50" i="22" s="1"/>
  <c r="H50" i="22" s="1"/>
  <c r="I46" i="22" l="1"/>
  <c r="J45" i="22"/>
  <c r="D51" i="22"/>
  <c r="F51" i="22" s="1"/>
  <c r="H51" i="22" s="1"/>
  <c r="B52" i="22"/>
  <c r="E52" i="22" s="1"/>
  <c r="C52" i="22"/>
  <c r="A53" i="22"/>
  <c r="J46" i="22" l="1"/>
  <c r="I47" i="22"/>
  <c r="B53" i="22"/>
  <c r="E53" i="22" s="1"/>
  <c r="C53" i="22"/>
  <c r="A54" i="22"/>
  <c r="D52" i="22"/>
  <c r="F52" i="22" s="1"/>
  <c r="H52" i="22" s="1"/>
  <c r="I48" i="22" l="1"/>
  <c r="J47" i="22"/>
  <c r="C54" i="22"/>
  <c r="B54" i="22"/>
  <c r="E54" i="22" s="1"/>
  <c r="A55" i="22"/>
  <c r="D53" i="22"/>
  <c r="F53" i="22" s="1"/>
  <c r="H53" i="22" s="1"/>
  <c r="J48" i="22" l="1"/>
  <c r="I49" i="22"/>
  <c r="B55" i="22"/>
  <c r="E55" i="22" s="1"/>
  <c r="C55" i="22"/>
  <c r="A56" i="22"/>
  <c r="D54" i="22"/>
  <c r="F54" i="22" s="1"/>
  <c r="H54" i="22" s="1"/>
  <c r="I50" i="22" l="1"/>
  <c r="J49" i="22"/>
  <c r="A57" i="22"/>
  <c r="B56" i="22"/>
  <c r="E56" i="22" s="1"/>
  <c r="C56" i="22"/>
  <c r="D55" i="22"/>
  <c r="F55" i="22" s="1"/>
  <c r="H55" i="22" s="1"/>
  <c r="I51" i="22" l="1"/>
  <c r="J50" i="22"/>
  <c r="D56" i="22"/>
  <c r="F56" i="22" s="1"/>
  <c r="H56" i="22" s="1"/>
  <c r="A58" i="22"/>
  <c r="C57" i="22"/>
  <c r="B57" i="22"/>
  <c r="E57" i="22" s="1"/>
  <c r="I52" i="22" l="1"/>
  <c r="J51" i="22"/>
  <c r="D57" i="22"/>
  <c r="F57" i="22" s="1"/>
  <c r="H57" i="22" s="1"/>
  <c r="A59" i="22"/>
  <c r="B58" i="22"/>
  <c r="E58" i="22" s="1"/>
  <c r="C58" i="22"/>
  <c r="I53" i="22" l="1"/>
  <c r="J52" i="22"/>
  <c r="D58" i="22"/>
  <c r="F58" i="22" s="1"/>
  <c r="H58" i="22" s="1"/>
  <c r="A60" i="22"/>
  <c r="B59" i="22"/>
  <c r="E59" i="22" s="1"/>
  <c r="C59" i="22"/>
  <c r="I54" i="22" l="1"/>
  <c r="J53" i="22"/>
  <c r="D59" i="22"/>
  <c r="F59" i="22" s="1"/>
  <c r="H59" i="22" s="1"/>
  <c r="B60" i="22"/>
  <c r="E60" i="22" s="1"/>
  <c r="C60" i="22"/>
  <c r="A61" i="22"/>
  <c r="I55" i="22" l="1"/>
  <c r="J54" i="22"/>
  <c r="D60" i="22"/>
  <c r="F60" i="22" s="1"/>
  <c r="H60" i="22" s="1"/>
  <c r="B61" i="22"/>
  <c r="E61" i="22" s="1"/>
  <c r="C61" i="22"/>
  <c r="A62" i="22"/>
  <c r="I56" i="22" l="1"/>
  <c r="J55" i="22"/>
  <c r="C62" i="22"/>
  <c r="B62" i="22"/>
  <c r="E62" i="22" s="1"/>
  <c r="A63" i="22"/>
  <c r="D61" i="22"/>
  <c r="F61" i="22" s="1"/>
  <c r="H61" i="22" s="1"/>
  <c r="I57" i="22" l="1"/>
  <c r="J56" i="22"/>
  <c r="D62" i="22"/>
  <c r="F62" i="22" s="1"/>
  <c r="H62" i="22" s="1"/>
  <c r="B63" i="22"/>
  <c r="A64" i="22"/>
  <c r="C63" i="22"/>
  <c r="E63" i="22" l="1"/>
  <c r="M63" i="22"/>
  <c r="N63" i="22" s="1"/>
  <c r="J57" i="22"/>
  <c r="I58" i="22"/>
  <c r="D63" i="22"/>
  <c r="K63" i="22"/>
  <c r="C64" i="22"/>
  <c r="A65" i="22"/>
  <c r="B64" i="22"/>
  <c r="E64" i="22" l="1"/>
  <c r="M64" i="22"/>
  <c r="N64" i="22" s="1"/>
  <c r="F63" i="22"/>
  <c r="H63" i="22" s="1"/>
  <c r="I59" i="22"/>
  <c r="J58" i="22"/>
  <c r="D64" i="22"/>
  <c r="F64" i="22" s="1"/>
  <c r="H64" i="22" s="1"/>
  <c r="K64" i="22"/>
  <c r="B65" i="22"/>
  <c r="C65" i="22"/>
  <c r="A66" i="22"/>
  <c r="E65" i="22" l="1"/>
  <c r="M65" i="22"/>
  <c r="N65" i="22" s="1"/>
  <c r="I60" i="22"/>
  <c r="J59" i="22"/>
  <c r="A67" i="22"/>
  <c r="B66" i="22"/>
  <c r="C66" i="22"/>
  <c r="K65" i="22"/>
  <c r="D65" i="22"/>
  <c r="E66" i="22" l="1"/>
  <c r="M66" i="22"/>
  <c r="N66" i="22" s="1"/>
  <c r="F65" i="22"/>
  <c r="H65" i="22" s="1"/>
  <c r="I61" i="22"/>
  <c r="J60" i="22"/>
  <c r="A68" i="22"/>
  <c r="C67" i="22"/>
  <c r="B67" i="22"/>
  <c r="K66" i="22"/>
  <c r="D66" i="22"/>
  <c r="F66" i="22" s="1"/>
  <c r="H66" i="22" s="1"/>
  <c r="E67" i="22" l="1"/>
  <c r="M67" i="22"/>
  <c r="N67" i="22" s="1"/>
  <c r="I62" i="22"/>
  <c r="J61" i="22"/>
  <c r="C68" i="22"/>
  <c r="A69" i="22"/>
  <c r="B68" i="22"/>
  <c r="K67" i="22"/>
  <c r="D67" i="22"/>
  <c r="E68" i="22" l="1"/>
  <c r="M68" i="22"/>
  <c r="N68" i="22" s="1"/>
  <c r="F67" i="22"/>
  <c r="H67" i="22" s="1"/>
  <c r="I63" i="22"/>
  <c r="J62" i="22"/>
  <c r="A70" i="22"/>
  <c r="B69" i="22"/>
  <c r="C69" i="22"/>
  <c r="K68" i="22"/>
  <c r="D68" i="22"/>
  <c r="E69" i="22" l="1"/>
  <c r="M69" i="22"/>
  <c r="N69" i="22" s="1"/>
  <c r="I64" i="22"/>
  <c r="J63" i="22"/>
  <c r="L63" i="22" s="1"/>
  <c r="F68" i="22"/>
  <c r="H68" i="22" s="1"/>
  <c r="C70" i="22"/>
  <c r="B70" i="22"/>
  <c r="A71" i="22"/>
  <c r="K69" i="22"/>
  <c r="D69" i="22"/>
  <c r="E70" i="22" l="1"/>
  <c r="M70" i="22"/>
  <c r="N70" i="22" s="1"/>
  <c r="F69" i="22"/>
  <c r="H69" i="22" s="1"/>
  <c r="I65" i="22"/>
  <c r="J64" i="22"/>
  <c r="L64" i="22" s="1"/>
  <c r="A72" i="22"/>
  <c r="B71" i="22"/>
  <c r="C71" i="22"/>
  <c r="D70" i="22"/>
  <c r="K70" i="22"/>
  <c r="E71" i="22" l="1"/>
  <c r="M71" i="22"/>
  <c r="N71" i="22" s="1"/>
  <c r="F70" i="22"/>
  <c r="H70" i="22" s="1"/>
  <c r="I66" i="22"/>
  <c r="J65" i="22"/>
  <c r="L65" i="22" s="1"/>
  <c r="D71" i="22"/>
  <c r="K71" i="22"/>
  <c r="A73" i="22"/>
  <c r="B72" i="22"/>
  <c r="C72" i="22"/>
  <c r="E72" i="22" l="1"/>
  <c r="M72" i="22"/>
  <c r="N72" i="22" s="1"/>
  <c r="F71" i="22"/>
  <c r="H71" i="22" s="1"/>
  <c r="J66" i="22"/>
  <c r="L66" i="22" s="1"/>
  <c r="I67" i="22"/>
  <c r="D72" i="22"/>
  <c r="K72" i="22"/>
  <c r="A74" i="22"/>
  <c r="C73" i="22"/>
  <c r="B73" i="22"/>
  <c r="E73" i="22" l="1"/>
  <c r="M73" i="22"/>
  <c r="N73" i="22" s="1"/>
  <c r="F72" i="22"/>
  <c r="H72" i="22" s="1"/>
  <c r="I68" i="22"/>
  <c r="J67" i="22"/>
  <c r="L67" i="22" s="1"/>
  <c r="A75" i="22"/>
  <c r="B74" i="22"/>
  <c r="C74" i="22"/>
  <c r="D73" i="22"/>
  <c r="K73" i="22"/>
  <c r="E74" i="22" l="1"/>
  <c r="M74" i="22"/>
  <c r="N74" i="22" s="1"/>
  <c r="F73" i="22"/>
  <c r="H73" i="22" s="1"/>
  <c r="I69" i="22"/>
  <c r="J68" i="22"/>
  <c r="L68" i="22" s="1"/>
  <c r="D74" i="22"/>
  <c r="K74" i="22"/>
  <c r="A76" i="22"/>
  <c r="B75" i="22"/>
  <c r="C75" i="22"/>
  <c r="E75" i="22" l="1"/>
  <c r="M75" i="22"/>
  <c r="N75" i="22" s="1"/>
  <c r="I70" i="22"/>
  <c r="J69" i="22"/>
  <c r="L69" i="22" s="1"/>
  <c r="F74" i="22"/>
  <c r="H74" i="22" s="1"/>
  <c r="D75" i="22"/>
  <c r="K75" i="22"/>
  <c r="C76" i="22"/>
  <c r="A77" i="22"/>
  <c r="B76" i="22"/>
  <c r="E76" i="22" l="1"/>
  <c r="M76" i="22"/>
  <c r="N76" i="22" s="1"/>
  <c r="F75" i="22"/>
  <c r="H75" i="22" s="1"/>
  <c r="I71" i="22"/>
  <c r="J70" i="22"/>
  <c r="L70" i="22" s="1"/>
  <c r="K76" i="22"/>
  <c r="D76" i="22"/>
  <c r="B77" i="22"/>
  <c r="C77" i="22"/>
  <c r="A78" i="22"/>
  <c r="E77" i="22" l="1"/>
  <c r="M77" i="22"/>
  <c r="N77" i="22" s="1"/>
  <c r="I72" i="22"/>
  <c r="J71" i="22"/>
  <c r="L71" i="22" s="1"/>
  <c r="F76" i="22"/>
  <c r="H76" i="22" s="1"/>
  <c r="K77" i="22"/>
  <c r="D77" i="22"/>
  <c r="F77" i="22" s="1"/>
  <c r="H77" i="22" s="1"/>
  <c r="C78" i="22"/>
  <c r="A79" i="22"/>
  <c r="B78" i="22"/>
  <c r="E78" i="22" l="1"/>
  <c r="M78" i="22"/>
  <c r="N78" i="22" s="1"/>
  <c r="I73" i="22"/>
  <c r="J72" i="22"/>
  <c r="K78" i="22"/>
  <c r="D78" i="22"/>
  <c r="F78" i="22" s="1"/>
  <c r="H78" i="22" s="1"/>
  <c r="B79" i="22"/>
  <c r="C79" i="22"/>
  <c r="A80" i="22"/>
  <c r="E79" i="22" l="1"/>
  <c r="M79" i="22"/>
  <c r="N79" i="22" s="1"/>
  <c r="L72" i="22"/>
  <c r="J73" i="22"/>
  <c r="L73" i="22" s="1"/>
  <c r="I74" i="22"/>
  <c r="C80" i="22"/>
  <c r="B80" i="22"/>
  <c r="A81" i="22"/>
  <c r="D79" i="22"/>
  <c r="K79" i="22"/>
  <c r="E80" i="22" l="1"/>
  <c r="M80" i="22"/>
  <c r="N80" i="22" s="1"/>
  <c r="F79" i="22"/>
  <c r="H79" i="22" s="1"/>
  <c r="I75" i="22"/>
  <c r="J74" i="22"/>
  <c r="L74" i="22" s="1"/>
  <c r="A82" i="22"/>
  <c r="B81" i="22"/>
  <c r="C81" i="22"/>
  <c r="D80" i="22"/>
  <c r="K80" i="22"/>
  <c r="E81" i="22" l="1"/>
  <c r="M81" i="22"/>
  <c r="N81" i="22" s="1"/>
  <c r="F80" i="22"/>
  <c r="H80" i="22" s="1"/>
  <c r="I76" i="22"/>
  <c r="J75" i="22"/>
  <c r="L75" i="22" s="1"/>
  <c r="D81" i="22"/>
  <c r="K81" i="22"/>
  <c r="A83" i="22"/>
  <c r="B82" i="22"/>
  <c r="C82" i="22"/>
  <c r="E82" i="22" l="1"/>
  <c r="M82" i="22"/>
  <c r="N82" i="22" s="1"/>
  <c r="I77" i="22"/>
  <c r="J76" i="22"/>
  <c r="L76" i="22" s="1"/>
  <c r="F81" i="22"/>
  <c r="H81" i="22" s="1"/>
  <c r="D82" i="22"/>
  <c r="F82" i="22" s="1"/>
  <c r="H82" i="22" s="1"/>
  <c r="K82" i="22"/>
  <c r="A84" i="22"/>
  <c r="C83" i="22"/>
  <c r="B83" i="22"/>
  <c r="E83" i="22" l="1"/>
  <c r="M83" i="22"/>
  <c r="N83" i="22" s="1"/>
  <c r="I78" i="22"/>
  <c r="J77" i="22"/>
  <c r="D83" i="22"/>
  <c r="F83" i="22" s="1"/>
  <c r="H83" i="22" s="1"/>
  <c r="K83" i="22"/>
  <c r="L77" i="22"/>
  <c r="A85" i="22"/>
  <c r="B84" i="22"/>
  <c r="C84" i="22"/>
  <c r="E84" i="22" l="1"/>
  <c r="M84" i="22"/>
  <c r="N84" i="22" s="1"/>
  <c r="I79" i="22"/>
  <c r="J78" i="22"/>
  <c r="L78" i="22" s="1"/>
  <c r="D84" i="22"/>
  <c r="F84" i="22" s="1"/>
  <c r="H84" i="22" s="1"/>
  <c r="K84" i="22"/>
  <c r="A86" i="22"/>
  <c r="C85" i="22"/>
  <c r="B85" i="22"/>
  <c r="E85" i="22" l="1"/>
  <c r="M85" i="22"/>
  <c r="N85" i="22" s="1"/>
  <c r="I80" i="22"/>
  <c r="J79" i="22"/>
  <c r="L79" i="22"/>
  <c r="A87" i="22"/>
  <c r="C86" i="22"/>
  <c r="B86" i="22"/>
  <c r="K85" i="22"/>
  <c r="D85" i="22"/>
  <c r="E86" i="22" l="1"/>
  <c r="M86" i="22"/>
  <c r="N86" i="22" s="1"/>
  <c r="F85" i="22"/>
  <c r="H85" i="22" s="1"/>
  <c r="I81" i="22"/>
  <c r="J80" i="22"/>
  <c r="L80" i="22" s="1"/>
  <c r="D86" i="22"/>
  <c r="K86" i="22"/>
  <c r="B87" i="22"/>
  <c r="A88" i="22"/>
  <c r="C87" i="22"/>
  <c r="E87" i="22" l="1"/>
  <c r="M87" i="22"/>
  <c r="N87" i="22" s="1"/>
  <c r="F86" i="22"/>
  <c r="H86" i="22" s="1"/>
  <c r="I82" i="22"/>
  <c r="J81" i="22"/>
  <c r="L81" i="22" s="1"/>
  <c r="K87" i="22"/>
  <c r="D87" i="22"/>
  <c r="F87" i="22" s="1"/>
  <c r="H87" i="22" s="1"/>
  <c r="B88" i="22"/>
  <c r="C88" i="22"/>
  <c r="A89" i="22"/>
  <c r="E88" i="22" l="1"/>
  <c r="M88" i="22"/>
  <c r="N88" i="22" s="1"/>
  <c r="I83" i="22"/>
  <c r="J82" i="22"/>
  <c r="L82" i="22" s="1"/>
  <c r="B89" i="22"/>
  <c r="C89" i="22"/>
  <c r="A90" i="22"/>
  <c r="K88" i="22"/>
  <c r="D88" i="22"/>
  <c r="E89" i="22" l="1"/>
  <c r="M89" i="22"/>
  <c r="N89" i="22" s="1"/>
  <c r="F88" i="22"/>
  <c r="H88" i="22" s="1"/>
  <c r="I84" i="22"/>
  <c r="J83" i="22"/>
  <c r="L83" i="22" s="1"/>
  <c r="D89" i="22"/>
  <c r="K89" i="22"/>
  <c r="A91" i="22"/>
  <c r="B90" i="22"/>
  <c r="C90" i="22"/>
  <c r="N90" i="22" l="1"/>
  <c r="E90" i="22"/>
  <c r="M90" i="22"/>
  <c r="I85" i="22"/>
  <c r="J84" i="22"/>
  <c r="L84" i="22" s="1"/>
  <c r="F89" i="22"/>
  <c r="H89" i="22" s="1"/>
  <c r="D90" i="22"/>
  <c r="K90" i="22"/>
  <c r="C91" i="22"/>
  <c r="A92" i="22"/>
  <c r="B91" i="22"/>
  <c r="F90" i="22" l="1"/>
  <c r="H90" i="22" s="1"/>
  <c r="E91" i="22"/>
  <c r="M91" i="22"/>
  <c r="N91" i="22" s="1"/>
  <c r="I86" i="22"/>
  <c r="J85" i="22"/>
  <c r="L85" i="22" s="1"/>
  <c r="D91" i="22"/>
  <c r="F91" i="22" s="1"/>
  <c r="H91" i="22" s="1"/>
  <c r="K91" i="22"/>
  <c r="A93" i="22"/>
  <c r="C92" i="22"/>
  <c r="B92" i="22"/>
  <c r="E92" i="22" l="1"/>
  <c r="M92" i="22"/>
  <c r="N92" i="22" s="1"/>
  <c r="I87" i="22"/>
  <c r="J86" i="22"/>
  <c r="L86" i="22" s="1"/>
  <c r="K92" i="22"/>
  <c r="D92" i="22"/>
  <c r="F92" i="22" s="1"/>
  <c r="H92" i="22" s="1"/>
  <c r="C93" i="22"/>
  <c r="B93" i="22"/>
  <c r="A94" i="22"/>
  <c r="E93" i="22" l="1"/>
  <c r="M93" i="22"/>
  <c r="N93" i="22" s="1"/>
  <c r="J87" i="22"/>
  <c r="L87" i="22" s="1"/>
  <c r="I88" i="22"/>
  <c r="B94" i="22"/>
  <c r="C94" i="22"/>
  <c r="A95" i="22"/>
  <c r="D93" i="22"/>
  <c r="K93" i="22"/>
  <c r="E94" i="22" l="1"/>
  <c r="M94" i="22"/>
  <c r="N94" i="22" s="1"/>
  <c r="I89" i="22"/>
  <c r="J88" i="22"/>
  <c r="L88" i="22" s="1"/>
  <c r="F93" i="22"/>
  <c r="H93" i="22" s="1"/>
  <c r="B95" i="22"/>
  <c r="C95" i="22"/>
  <c r="A96" i="22"/>
  <c r="K94" i="22"/>
  <c r="D94" i="22"/>
  <c r="E95" i="22" l="1"/>
  <c r="M95" i="22"/>
  <c r="N95" i="22" s="1"/>
  <c r="F94" i="22"/>
  <c r="H94" i="22" s="1"/>
  <c r="J89" i="22"/>
  <c r="L89" i="22" s="1"/>
  <c r="I90" i="22"/>
  <c r="C96" i="22"/>
  <c r="B96" i="22"/>
  <c r="A97" i="22"/>
  <c r="K95" i="22"/>
  <c r="D95" i="22"/>
  <c r="E96" i="22" l="1"/>
  <c r="M96" i="22"/>
  <c r="N96" i="22" s="1"/>
  <c r="F95" i="22"/>
  <c r="H95" i="22" s="1"/>
  <c r="I91" i="22"/>
  <c r="J90" i="22"/>
  <c r="L90" i="22" s="1"/>
  <c r="A98" i="22"/>
  <c r="C97" i="22"/>
  <c r="B97" i="22"/>
  <c r="K96" i="22"/>
  <c r="D96" i="22"/>
  <c r="N97" i="22" l="1"/>
  <c r="E97" i="22"/>
  <c r="M97" i="22"/>
  <c r="I92" i="22"/>
  <c r="J91" i="22"/>
  <c r="L91" i="22" s="1"/>
  <c r="F96" i="22"/>
  <c r="H96" i="22" s="1"/>
  <c r="A99" i="22"/>
  <c r="C98" i="22"/>
  <c r="B98" i="22"/>
  <c r="D97" i="22"/>
  <c r="K97" i="22"/>
  <c r="E98" i="22" l="1"/>
  <c r="M98" i="22"/>
  <c r="N98" i="22" s="1"/>
  <c r="F97" i="22"/>
  <c r="H97" i="22" s="1"/>
  <c r="I93" i="22"/>
  <c r="J92" i="22"/>
  <c r="L92" i="22" s="1"/>
  <c r="D98" i="22"/>
  <c r="K98" i="22"/>
  <c r="B99" i="22"/>
  <c r="C99" i="22"/>
  <c r="A100" i="22"/>
  <c r="N99" i="22" l="1"/>
  <c r="E99" i="22"/>
  <c r="M99" i="22"/>
  <c r="F98" i="22"/>
  <c r="H98" i="22" s="1"/>
  <c r="J93" i="22"/>
  <c r="L93" i="22" s="1"/>
  <c r="I94" i="22"/>
  <c r="B100" i="22"/>
  <c r="A101" i="22"/>
  <c r="C100" i="22"/>
  <c r="K99" i="22"/>
  <c r="D99" i="22"/>
  <c r="E100" i="22" l="1"/>
  <c r="M100" i="22"/>
  <c r="N100" i="22" s="1"/>
  <c r="I95" i="22"/>
  <c r="J94" i="22"/>
  <c r="L94" i="22" s="1"/>
  <c r="F99" i="22"/>
  <c r="H99" i="22" s="1"/>
  <c r="B101" i="22"/>
  <c r="C101" i="22"/>
  <c r="A102" i="22"/>
  <c r="D100" i="22"/>
  <c r="K100" i="22"/>
  <c r="E101" i="22" l="1"/>
  <c r="M101" i="22"/>
  <c r="N101" i="22" s="1"/>
  <c r="I96" i="22"/>
  <c r="J95" i="22"/>
  <c r="L95" i="22" s="1"/>
  <c r="F100" i="22"/>
  <c r="H100" i="22" s="1"/>
  <c r="C102" i="22"/>
  <c r="A103" i="22"/>
  <c r="B102" i="22"/>
  <c r="D101" i="22"/>
  <c r="K101" i="22"/>
  <c r="N102" i="22" l="1"/>
  <c r="E102" i="22"/>
  <c r="M102" i="22"/>
  <c r="F101" i="22"/>
  <c r="H101" i="22" s="1"/>
  <c r="I97" i="22"/>
  <c r="J96" i="22"/>
  <c r="L96" i="22" s="1"/>
  <c r="K102" i="22"/>
  <c r="D102" i="22"/>
  <c r="C103" i="22"/>
  <c r="A104" i="22"/>
  <c r="B103" i="22"/>
  <c r="E103" i="22" l="1"/>
  <c r="M103" i="22"/>
  <c r="N103" i="22" s="1"/>
  <c r="J97" i="22"/>
  <c r="L97" i="22" s="1"/>
  <c r="I98" i="22"/>
  <c r="F102" i="22"/>
  <c r="H102" i="22" s="1"/>
  <c r="B104" i="22"/>
  <c r="A105" i="22"/>
  <c r="C104" i="22"/>
  <c r="D103" i="22"/>
  <c r="K103" i="22"/>
  <c r="E104" i="22" l="1"/>
  <c r="M104" i="22"/>
  <c r="N104" i="22" s="1"/>
  <c r="I99" i="22"/>
  <c r="J98" i="22"/>
  <c r="L98" i="22" s="1"/>
  <c r="F103" i="22"/>
  <c r="H103" i="22" s="1"/>
  <c r="B105" i="22"/>
  <c r="C105" i="22"/>
  <c r="A106" i="22"/>
  <c r="D104" i="22"/>
  <c r="K104" i="22"/>
  <c r="E105" i="22" l="1"/>
  <c r="M105" i="22"/>
  <c r="N105" i="22" s="1"/>
  <c r="F104" i="22"/>
  <c r="H104" i="22" s="1"/>
  <c r="I100" i="22"/>
  <c r="J99" i="22"/>
  <c r="L99" i="22"/>
  <c r="D105" i="22"/>
  <c r="K105" i="22"/>
  <c r="B106" i="22"/>
  <c r="C106" i="22"/>
  <c r="A107" i="22"/>
  <c r="E106" i="22" l="1"/>
  <c r="M106" i="22"/>
  <c r="N106" i="22" s="1"/>
  <c r="I101" i="22"/>
  <c r="J100" i="22"/>
  <c r="L100" i="22" s="1"/>
  <c r="F105" i="22"/>
  <c r="H105" i="22" s="1"/>
  <c r="D106" i="22"/>
  <c r="K106" i="22"/>
  <c r="A108" i="22"/>
  <c r="B107" i="22"/>
  <c r="C107" i="22"/>
  <c r="E107" i="22" l="1"/>
  <c r="M107" i="22"/>
  <c r="N107" i="22" s="1"/>
  <c r="I102" i="22"/>
  <c r="J101" i="22"/>
  <c r="L101" i="22" s="1"/>
  <c r="F106" i="22"/>
  <c r="H106" i="22" s="1"/>
  <c r="K107" i="22"/>
  <c r="D107" i="22"/>
  <c r="C108" i="22"/>
  <c r="A109" i="22"/>
  <c r="B108" i="22"/>
  <c r="E108" i="22" l="1"/>
  <c r="M108" i="22"/>
  <c r="N108" i="22" s="1"/>
  <c r="I103" i="22"/>
  <c r="J102" i="22"/>
  <c r="L102" i="22" s="1"/>
  <c r="F107" i="22"/>
  <c r="H107" i="22" s="1"/>
  <c r="A110" i="22"/>
  <c r="B109" i="22"/>
  <c r="C109" i="22"/>
  <c r="K108" i="22"/>
  <c r="D108" i="22"/>
  <c r="E109" i="22" l="1"/>
  <c r="M109" i="22"/>
  <c r="N109" i="22" s="1"/>
  <c r="F108" i="22"/>
  <c r="H108" i="22" s="1"/>
  <c r="I104" i="22"/>
  <c r="J103" i="22"/>
  <c r="L103" i="22" s="1"/>
  <c r="D109" i="22"/>
  <c r="F109" i="22" s="1"/>
  <c r="H109" i="22" s="1"/>
  <c r="K109" i="22"/>
  <c r="A111" i="22"/>
  <c r="B110" i="22"/>
  <c r="C110" i="22"/>
  <c r="E110" i="22" l="1"/>
  <c r="M110" i="22"/>
  <c r="N110" i="22" s="1"/>
  <c r="I105" i="22"/>
  <c r="J104" i="22"/>
  <c r="L104" i="22" s="1"/>
  <c r="B111" i="22"/>
  <c r="C111" i="22"/>
  <c r="A112" i="22"/>
  <c r="D110" i="22"/>
  <c r="K110" i="22"/>
  <c r="E111" i="22" l="1"/>
  <c r="M111" i="22"/>
  <c r="N111" i="22" s="1"/>
  <c r="F110" i="22"/>
  <c r="H110" i="22" s="1"/>
  <c r="I106" i="22"/>
  <c r="J105" i="22"/>
  <c r="L105" i="22" s="1"/>
  <c r="D111" i="22"/>
  <c r="F111" i="22" s="1"/>
  <c r="H111" i="22" s="1"/>
  <c r="K111" i="22"/>
  <c r="B112" i="22"/>
  <c r="C112" i="22"/>
  <c r="A113" i="22"/>
  <c r="E112" i="22" l="1"/>
  <c r="M112" i="22"/>
  <c r="N112" i="22" s="1"/>
  <c r="I107" i="22"/>
  <c r="J106" i="22"/>
  <c r="D112" i="22"/>
  <c r="F112" i="22" s="1"/>
  <c r="H112" i="22" s="1"/>
  <c r="K112" i="22"/>
  <c r="A114" i="22"/>
  <c r="C113" i="22"/>
  <c r="B113" i="22"/>
  <c r="E113" i="22" l="1"/>
  <c r="M113" i="22"/>
  <c r="N113" i="22" s="1"/>
  <c r="L106" i="22"/>
  <c r="I108" i="22"/>
  <c r="J107" i="22"/>
  <c r="L107" i="22" s="1"/>
  <c r="B114" i="22"/>
  <c r="C114" i="22"/>
  <c r="A115" i="22"/>
  <c r="D113" i="22"/>
  <c r="K113" i="22"/>
  <c r="E114" i="22" l="1"/>
  <c r="M114" i="22"/>
  <c r="N114" i="22" s="1"/>
  <c r="I109" i="22"/>
  <c r="J108" i="22"/>
  <c r="L108" i="22" s="1"/>
  <c r="F113" i="22"/>
  <c r="H113" i="22" s="1"/>
  <c r="C115" i="22"/>
  <c r="B115" i="22"/>
  <c r="A116" i="22"/>
  <c r="D114" i="22"/>
  <c r="K114" i="22"/>
  <c r="E115" i="22" l="1"/>
  <c r="M115" i="22"/>
  <c r="N115" i="22" s="1"/>
  <c r="F114" i="22"/>
  <c r="H114" i="22" s="1"/>
  <c r="I110" i="22"/>
  <c r="J109" i="22"/>
  <c r="L109" i="22" s="1"/>
  <c r="C116" i="22"/>
  <c r="A117" i="22"/>
  <c r="B116" i="22"/>
  <c r="K115" i="22"/>
  <c r="D115" i="22"/>
  <c r="E116" i="22" l="1"/>
  <c r="M116" i="22"/>
  <c r="N116" i="22" s="1"/>
  <c r="F115" i="22"/>
  <c r="H115" i="22" s="1"/>
  <c r="I111" i="22"/>
  <c r="J110" i="22"/>
  <c r="L110" i="22" s="1"/>
  <c r="D116" i="22"/>
  <c r="K116" i="22"/>
  <c r="C117" i="22"/>
  <c r="A118" i="22"/>
  <c r="B117" i="22"/>
  <c r="E117" i="22" l="1"/>
  <c r="M117" i="22"/>
  <c r="N117" i="22" s="1"/>
  <c r="F116" i="22"/>
  <c r="H116" i="22" s="1"/>
  <c r="I112" i="22"/>
  <c r="J111" i="22"/>
  <c r="L111" i="22" s="1"/>
  <c r="D117" i="22"/>
  <c r="K117" i="22"/>
  <c r="B118" i="22"/>
  <c r="C118" i="22"/>
  <c r="A119" i="22"/>
  <c r="E118" i="22" l="1"/>
  <c r="M118" i="22"/>
  <c r="N118" i="22" s="1"/>
  <c r="F117" i="22"/>
  <c r="H117" i="22" s="1"/>
  <c r="I113" i="22"/>
  <c r="J112" i="22"/>
  <c r="D118" i="22"/>
  <c r="K118" i="22"/>
  <c r="A120" i="22"/>
  <c r="C119" i="22"/>
  <c r="B119" i="22"/>
  <c r="E119" i="22" l="1"/>
  <c r="M119" i="22"/>
  <c r="N119" i="22" s="1"/>
  <c r="F118" i="22"/>
  <c r="H118" i="22" s="1"/>
  <c r="L112" i="22"/>
  <c r="I114" i="22"/>
  <c r="J113" i="22"/>
  <c r="L113" i="22"/>
  <c r="K119" i="22"/>
  <c r="D119" i="22"/>
  <c r="A121" i="22"/>
  <c r="B120" i="22"/>
  <c r="C120" i="22"/>
  <c r="E120" i="22" l="1"/>
  <c r="M120" i="22"/>
  <c r="N120" i="22" s="1"/>
  <c r="F119" i="22"/>
  <c r="H119" i="22" s="1"/>
  <c r="I115" i="22"/>
  <c r="J114" i="22"/>
  <c r="L114" i="22" s="1"/>
  <c r="D120" i="22"/>
  <c r="F120" i="22" s="1"/>
  <c r="H120" i="22" s="1"/>
  <c r="K120" i="22"/>
  <c r="B121" i="22"/>
  <c r="C121" i="22"/>
  <c r="A122" i="22"/>
  <c r="E121" i="22" l="1"/>
  <c r="M121" i="22"/>
  <c r="N121" i="22" s="1"/>
  <c r="I116" i="22"/>
  <c r="J115" i="22"/>
  <c r="L115" i="22" s="1"/>
  <c r="K121" i="22"/>
  <c r="D121" i="22"/>
  <c r="F121" i="22" s="1"/>
  <c r="H121" i="22" s="1"/>
  <c r="B122" i="22"/>
  <c r="A123" i="22"/>
  <c r="C122" i="22"/>
  <c r="E122" i="22" l="1"/>
  <c r="M122" i="22"/>
  <c r="N122" i="22" s="1"/>
  <c r="I117" i="22"/>
  <c r="J116" i="22"/>
  <c r="L116" i="22" s="1"/>
  <c r="K122" i="22"/>
  <c r="D122" i="22"/>
  <c r="C123" i="22"/>
  <c r="A124" i="22"/>
  <c r="B123" i="22"/>
  <c r="E123" i="22" l="1"/>
  <c r="M123" i="22"/>
  <c r="N123" i="22" s="1"/>
  <c r="I118" i="22"/>
  <c r="J117" i="22"/>
  <c r="L117" i="22" s="1"/>
  <c r="F122" i="22"/>
  <c r="H122" i="22" s="1"/>
  <c r="K123" i="22"/>
  <c r="D123" i="22"/>
  <c r="C124" i="22"/>
  <c r="B124" i="22"/>
  <c r="A125" i="22"/>
  <c r="E124" i="22" l="1"/>
  <c r="M124" i="22"/>
  <c r="N124" i="22" s="1"/>
  <c r="F123" i="22"/>
  <c r="H123" i="22" s="1"/>
  <c r="I119" i="22"/>
  <c r="J118" i="22"/>
  <c r="L118" i="22" s="1"/>
  <c r="B125" i="22"/>
  <c r="A126" i="22"/>
  <c r="C125" i="22"/>
  <c r="D124" i="22"/>
  <c r="K124" i="22"/>
  <c r="E125" i="22" l="1"/>
  <c r="M125" i="22"/>
  <c r="N125" i="22" s="1"/>
  <c r="I120" i="22"/>
  <c r="J119" i="22"/>
  <c r="L119" i="22" s="1"/>
  <c r="F124" i="22"/>
  <c r="H124" i="22" s="1"/>
  <c r="D125" i="22"/>
  <c r="F125" i="22" s="1"/>
  <c r="H125" i="22" s="1"/>
  <c r="K125" i="22"/>
  <c r="A127" i="22"/>
  <c r="C126" i="22"/>
  <c r="B126" i="22"/>
  <c r="E126" i="22" l="1"/>
  <c r="M126" i="22"/>
  <c r="N126" i="22" s="1"/>
  <c r="J120" i="22"/>
  <c r="L120" i="22" s="1"/>
  <c r="I121" i="22"/>
  <c r="D126" i="22"/>
  <c r="K126" i="22"/>
  <c r="B127" i="22"/>
  <c r="A128" i="22"/>
  <c r="C127" i="22"/>
  <c r="E127" i="22" l="1"/>
  <c r="M127" i="22"/>
  <c r="N127" i="22" s="1"/>
  <c r="F126" i="22"/>
  <c r="H126" i="22" s="1"/>
  <c r="I122" i="22"/>
  <c r="J121" i="22"/>
  <c r="L121" i="22" s="1"/>
  <c r="B128" i="22"/>
  <c r="A129" i="22"/>
  <c r="C128" i="22"/>
  <c r="K127" i="22"/>
  <c r="D127" i="22"/>
  <c r="E128" i="22" l="1"/>
  <c r="M128" i="22"/>
  <c r="N128" i="22" s="1"/>
  <c r="F127" i="22"/>
  <c r="H127" i="22" s="1"/>
  <c r="I123" i="22"/>
  <c r="J122" i="22"/>
  <c r="L122" i="22" s="1"/>
  <c r="B129" i="22"/>
  <c r="C129" i="22"/>
  <c r="A130" i="22"/>
  <c r="K128" i="22"/>
  <c r="D128" i="22"/>
  <c r="E129" i="22" l="1"/>
  <c r="M129" i="22"/>
  <c r="N129" i="22" s="1"/>
  <c r="I124" i="22"/>
  <c r="J123" i="22"/>
  <c r="L123" i="22" s="1"/>
  <c r="F128" i="22"/>
  <c r="H128" i="22" s="1"/>
  <c r="B130" i="22"/>
  <c r="A131" i="22"/>
  <c r="C130" i="22"/>
  <c r="D129" i="22"/>
  <c r="K129" i="22"/>
  <c r="E130" i="22" l="1"/>
  <c r="M130" i="22"/>
  <c r="N130" i="22" s="1"/>
  <c r="F129" i="22"/>
  <c r="H129" i="22" s="1"/>
  <c r="I125" i="22"/>
  <c r="J124" i="22"/>
  <c r="L124" i="22" s="1"/>
  <c r="C131" i="22"/>
  <c r="A132" i="22"/>
  <c r="B131" i="22"/>
  <c r="K130" i="22"/>
  <c r="D130" i="22"/>
  <c r="E131" i="22" l="1"/>
  <c r="M131" i="22"/>
  <c r="N131" i="22" s="1"/>
  <c r="F130" i="22"/>
  <c r="H130" i="22" s="1"/>
  <c r="J125" i="22"/>
  <c r="L125" i="22" s="1"/>
  <c r="I126" i="22"/>
  <c r="B132" i="22"/>
  <c r="A133" i="22"/>
  <c r="C132" i="22"/>
  <c r="K131" i="22"/>
  <c r="D131" i="22"/>
  <c r="E132" i="22" l="1"/>
  <c r="M132" i="22"/>
  <c r="N132" i="22" s="1"/>
  <c r="F131" i="22"/>
  <c r="H131" i="22" s="1"/>
  <c r="I127" i="22"/>
  <c r="J126" i="22"/>
  <c r="L126" i="22"/>
  <c r="A134" i="22"/>
  <c r="C133" i="22"/>
  <c r="B133" i="22"/>
  <c r="D132" i="22"/>
  <c r="K132" i="22"/>
  <c r="E133" i="22" l="1"/>
  <c r="M133" i="22"/>
  <c r="N133" i="22" s="1"/>
  <c r="I128" i="22"/>
  <c r="J127" i="22"/>
  <c r="L127" i="22" s="1"/>
  <c r="F132" i="22"/>
  <c r="H132" i="22" s="1"/>
  <c r="C134" i="22"/>
  <c r="A135" i="22"/>
  <c r="B134" i="22"/>
  <c r="D133" i="22"/>
  <c r="K133" i="22"/>
  <c r="E134" i="22" l="1"/>
  <c r="M134" i="22"/>
  <c r="N134" i="22" s="1"/>
  <c r="F133" i="22"/>
  <c r="H133" i="22" s="1"/>
  <c r="I129" i="22"/>
  <c r="J128" i="22"/>
  <c r="C135" i="22"/>
  <c r="A136" i="22"/>
  <c r="B135" i="22"/>
  <c r="D134" i="22"/>
  <c r="K134" i="22"/>
  <c r="E135" i="22" l="1"/>
  <c r="M135" i="22"/>
  <c r="N135" i="22" s="1"/>
  <c r="L128" i="22"/>
  <c r="I130" i="22"/>
  <c r="J129" i="22"/>
  <c r="L129" i="22" s="1"/>
  <c r="F134" i="22"/>
  <c r="H134" i="22" s="1"/>
  <c r="A137" i="22"/>
  <c r="B136" i="22"/>
  <c r="C136" i="22"/>
  <c r="K135" i="22"/>
  <c r="D135" i="22"/>
  <c r="E136" i="22" l="1"/>
  <c r="M136" i="22"/>
  <c r="N136" i="22" s="1"/>
  <c r="F135" i="22"/>
  <c r="H135" i="22" s="1"/>
  <c r="I131" i="22"/>
  <c r="J130" i="22"/>
  <c r="L130" i="22" s="1"/>
  <c r="D136" i="22"/>
  <c r="K136" i="22"/>
  <c r="B137" i="22"/>
  <c r="C137" i="22"/>
  <c r="A138" i="22"/>
  <c r="E137" i="22" l="1"/>
  <c r="M137" i="22"/>
  <c r="N137" i="22" s="1"/>
  <c r="I132" i="22"/>
  <c r="J131" i="22"/>
  <c r="F136" i="22"/>
  <c r="H136" i="22" s="1"/>
  <c r="B138" i="22"/>
  <c r="C138" i="22"/>
  <c r="A139" i="22"/>
  <c r="K137" i="22"/>
  <c r="D137" i="22"/>
  <c r="E138" i="22" l="1"/>
  <c r="M138" i="22"/>
  <c r="N138" i="22" s="1"/>
  <c r="F137" i="22"/>
  <c r="H137" i="22" s="1"/>
  <c r="L131" i="22"/>
  <c r="I133" i="22"/>
  <c r="J132" i="22"/>
  <c r="D138" i="22"/>
  <c r="K138" i="22"/>
  <c r="C139" i="22"/>
  <c r="A140" i="22"/>
  <c r="B139" i="22"/>
  <c r="E139" i="22" l="1"/>
  <c r="M139" i="22"/>
  <c r="N139" i="22" s="1"/>
  <c r="L132" i="22"/>
  <c r="F138" i="22"/>
  <c r="H138" i="22" s="1"/>
  <c r="I134" i="22"/>
  <c r="J133" i="22"/>
  <c r="L133" i="22" s="1"/>
  <c r="D139" i="22"/>
  <c r="K139" i="22"/>
  <c r="B140" i="22"/>
  <c r="C140" i="22"/>
  <c r="A141" i="22"/>
  <c r="E140" i="22" l="1"/>
  <c r="M140" i="22"/>
  <c r="N140" i="22" s="1"/>
  <c r="I135" i="22"/>
  <c r="J134" i="22"/>
  <c r="L134" i="22" s="1"/>
  <c r="F139" i="22"/>
  <c r="H139" i="22" s="1"/>
  <c r="B141" i="22"/>
  <c r="A142" i="22"/>
  <c r="C141" i="22"/>
  <c r="D140" i="22"/>
  <c r="K140" i="22"/>
  <c r="E141" i="22" l="1"/>
  <c r="M141" i="22"/>
  <c r="N141" i="22" s="1"/>
  <c r="F140" i="22"/>
  <c r="H140" i="22" s="1"/>
  <c r="I136" i="22"/>
  <c r="J135" i="22"/>
  <c r="L135" i="22" s="1"/>
  <c r="B142" i="22"/>
  <c r="A143" i="22"/>
  <c r="C142" i="22"/>
  <c r="K141" i="22"/>
  <c r="D141" i="22"/>
  <c r="E142" i="22" l="1"/>
  <c r="M142" i="22"/>
  <c r="N142" i="22" s="1"/>
  <c r="F141" i="22"/>
  <c r="H141" i="22" s="1"/>
  <c r="I137" i="22"/>
  <c r="J136" i="22"/>
  <c r="A144" i="22"/>
  <c r="B143" i="22"/>
  <c r="C143" i="22"/>
  <c r="D142" i="22"/>
  <c r="K142" i="22"/>
  <c r="E143" i="22" l="1"/>
  <c r="M143" i="22"/>
  <c r="N143" i="22" s="1"/>
  <c r="L136" i="22"/>
  <c r="I138" i="22"/>
  <c r="J137" i="22"/>
  <c r="L137" i="22" s="1"/>
  <c r="F142" i="22"/>
  <c r="H142" i="22" s="1"/>
  <c r="D143" i="22"/>
  <c r="K143" i="22"/>
  <c r="A145" i="22"/>
  <c r="A146" i="22" s="1"/>
  <c r="B144" i="22"/>
  <c r="C144" i="22"/>
  <c r="E144" i="22" l="1"/>
  <c r="M144" i="22"/>
  <c r="N144" i="22" s="1"/>
  <c r="C146" i="22"/>
  <c r="A147" i="22"/>
  <c r="B146" i="22"/>
  <c r="F143" i="22"/>
  <c r="H143" i="22" s="1"/>
  <c r="I139" i="22"/>
  <c r="J138" i="22"/>
  <c r="D144" i="22"/>
  <c r="K144" i="22"/>
  <c r="B145" i="22"/>
  <c r="C145" i="22"/>
  <c r="E145" i="22" l="1"/>
  <c r="M145" i="22"/>
  <c r="N145" i="22" s="1"/>
  <c r="E146" i="22"/>
  <c r="M146" i="22"/>
  <c r="K146" i="22"/>
  <c r="N146" i="22"/>
  <c r="D146" i="22"/>
  <c r="C147" i="22"/>
  <c r="B147" i="22"/>
  <c r="A148" i="22"/>
  <c r="L138" i="22"/>
  <c r="F144" i="22"/>
  <c r="H144" i="22" s="1"/>
  <c r="J139" i="22"/>
  <c r="L139" i="22" s="1"/>
  <c r="I140" i="22"/>
  <c r="K145" i="22"/>
  <c r="D145" i="22"/>
  <c r="E147" i="22" l="1"/>
  <c r="M147" i="22"/>
  <c r="A149" i="22"/>
  <c r="B148" i="22"/>
  <c r="C148" i="22"/>
  <c r="K147" i="22"/>
  <c r="N147" i="22"/>
  <c r="D147" i="22"/>
  <c r="F147" i="22" s="1"/>
  <c r="H147" i="22" s="1"/>
  <c r="F146" i="22"/>
  <c r="H146" i="22" s="1"/>
  <c r="F145" i="22"/>
  <c r="H145" i="22" s="1"/>
  <c r="I141" i="22"/>
  <c r="J140" i="22"/>
  <c r="L140" i="22" s="1"/>
  <c r="E148" i="22" l="1"/>
  <c r="M148" i="22"/>
  <c r="N148" i="22" s="1"/>
  <c r="D148" i="22"/>
  <c r="K148" i="22"/>
  <c r="A150" i="22"/>
  <c r="B149" i="22"/>
  <c r="C149" i="22"/>
  <c r="I142" i="22"/>
  <c r="J141" i="22"/>
  <c r="L141" i="22" s="1"/>
  <c r="E149" i="22" l="1"/>
  <c r="M149" i="22"/>
  <c r="F148" i="22"/>
  <c r="H148" i="22" s="1"/>
  <c r="K149" i="22"/>
  <c r="N149" i="22"/>
  <c r="D149" i="22"/>
  <c r="C150" i="22"/>
  <c r="A151" i="22"/>
  <c r="B150" i="22"/>
  <c r="I143" i="22"/>
  <c r="J142" i="22"/>
  <c r="L142" i="22" s="1"/>
  <c r="E150" i="22" l="1"/>
  <c r="M150" i="22"/>
  <c r="F149" i="22"/>
  <c r="H149" i="22" s="1"/>
  <c r="K150" i="22"/>
  <c r="D150" i="22"/>
  <c r="N150" i="22"/>
  <c r="B151" i="22"/>
  <c r="A152" i="22"/>
  <c r="C151" i="22"/>
  <c r="I144" i="22"/>
  <c r="J143" i="22"/>
  <c r="E151" i="22" l="1"/>
  <c r="M151" i="22"/>
  <c r="A153" i="22"/>
  <c r="B152" i="22"/>
  <c r="C152" i="22"/>
  <c r="K151" i="22"/>
  <c r="N151" i="22"/>
  <c r="D151" i="22"/>
  <c r="F151" i="22" s="1"/>
  <c r="H151" i="22" s="1"/>
  <c r="F150" i="22"/>
  <c r="H150" i="22" s="1"/>
  <c r="L143" i="22"/>
  <c r="J144" i="22"/>
  <c r="I145" i="22"/>
  <c r="I146" i="22" s="1"/>
  <c r="L144" i="22"/>
  <c r="E152" i="22" l="1"/>
  <c r="M152" i="22"/>
  <c r="J146" i="22"/>
  <c r="L146" i="22" s="1"/>
  <c r="I147" i="22"/>
  <c r="N152" i="22"/>
  <c r="D152" i="22"/>
  <c r="F152" i="22" s="1"/>
  <c r="H152" i="22" s="1"/>
  <c r="K152" i="22"/>
  <c r="C153" i="22"/>
  <c r="A154" i="22"/>
  <c r="B153" i="22"/>
  <c r="J145" i="22"/>
  <c r="L145" i="22" s="1"/>
  <c r="E153" i="22" l="1"/>
  <c r="M153" i="22"/>
  <c r="N153" i="22" s="1"/>
  <c r="A155" i="22"/>
  <c r="B154" i="22"/>
  <c r="C154" i="22"/>
  <c r="J147" i="22"/>
  <c r="L147" i="22" s="1"/>
  <c r="I148" i="22"/>
  <c r="K153" i="22"/>
  <c r="D153" i="22"/>
  <c r="F153" i="22" s="1"/>
  <c r="H153" i="22" s="1"/>
  <c r="E154" i="22" l="1"/>
  <c r="M154" i="22"/>
  <c r="K154" i="22"/>
  <c r="D154" i="22"/>
  <c r="N154" i="22"/>
  <c r="J148" i="22"/>
  <c r="L148" i="22" s="1"/>
  <c r="I149" i="22"/>
  <c r="C155" i="22"/>
  <c r="A156" i="22"/>
  <c r="B155" i="22"/>
  <c r="E155" i="22" l="1"/>
  <c r="M155" i="22"/>
  <c r="F154" i="22"/>
  <c r="H154" i="22" s="1"/>
  <c r="C156" i="22"/>
  <c r="A157" i="22"/>
  <c r="B156" i="22"/>
  <c r="J149" i="22"/>
  <c r="L149" i="22" s="1"/>
  <c r="I150" i="22"/>
  <c r="K155" i="22"/>
  <c r="D155" i="22"/>
  <c r="N155" i="22"/>
  <c r="E156" i="22" l="1"/>
  <c r="M156" i="22"/>
  <c r="J150" i="22"/>
  <c r="L150" i="22" s="1"/>
  <c r="I151" i="22"/>
  <c r="K156" i="22"/>
  <c r="N156" i="22"/>
  <c r="D156" i="22"/>
  <c r="F156" i="22" s="1"/>
  <c r="H156" i="22" s="1"/>
  <c r="C157" i="22"/>
  <c r="B157" i="22"/>
  <c r="A158" i="22"/>
  <c r="F155" i="22"/>
  <c r="H155" i="22" s="1"/>
  <c r="E157" i="22" l="1"/>
  <c r="M157" i="22"/>
  <c r="K157" i="22"/>
  <c r="D157" i="22"/>
  <c r="N157" i="22"/>
  <c r="J151" i="22"/>
  <c r="L151" i="22" s="1"/>
  <c r="I152" i="22"/>
  <c r="C158" i="22"/>
  <c r="B158" i="22"/>
  <c r="A159" i="22"/>
  <c r="E158" i="22" l="1"/>
  <c r="M158" i="22"/>
  <c r="F157" i="22"/>
  <c r="H157" i="22" s="1"/>
  <c r="K158" i="22"/>
  <c r="D158" i="22"/>
  <c r="N158" i="22"/>
  <c r="I153" i="22"/>
  <c r="J152" i="22"/>
  <c r="L152" i="22" s="1"/>
  <c r="C159" i="22"/>
  <c r="B159" i="22"/>
  <c r="A160" i="22"/>
  <c r="E159" i="22" l="1"/>
  <c r="M159" i="22"/>
  <c r="J153" i="22"/>
  <c r="L153" i="22" s="1"/>
  <c r="I154" i="22"/>
  <c r="K159" i="22"/>
  <c r="D159" i="22"/>
  <c r="F159" i="22" s="1"/>
  <c r="H159" i="22" s="1"/>
  <c r="N159" i="22"/>
  <c r="F158" i="22"/>
  <c r="H158" i="22" s="1"/>
  <c r="A161" i="22"/>
  <c r="B160" i="22"/>
  <c r="C160" i="22"/>
  <c r="E160" i="22" l="1"/>
  <c r="M160" i="22"/>
  <c r="B161" i="22"/>
  <c r="A162" i="22"/>
  <c r="C161" i="22"/>
  <c r="J154" i="22"/>
  <c r="L154" i="22" s="1"/>
  <c r="I155" i="22"/>
  <c r="N160" i="22"/>
  <c r="D160" i="22"/>
  <c r="F160" i="22" s="1"/>
  <c r="H160" i="22" s="1"/>
  <c r="K160" i="22"/>
  <c r="E161" i="22" l="1"/>
  <c r="M161" i="22"/>
  <c r="N161" i="22" s="1"/>
  <c r="I156" i="22"/>
  <c r="J155" i="22"/>
  <c r="L155" i="22" s="1"/>
  <c r="B162" i="22"/>
  <c r="C162" i="22"/>
  <c r="A163" i="22"/>
  <c r="D161" i="22"/>
  <c r="K161" i="22"/>
  <c r="E162" i="22" l="1"/>
  <c r="M162" i="22"/>
  <c r="N162" i="22" s="1"/>
  <c r="F161" i="22"/>
  <c r="H161" i="22" s="1"/>
  <c r="C163" i="22"/>
  <c r="B163" i="22"/>
  <c r="A164" i="22"/>
  <c r="D162" i="22"/>
  <c r="K162" i="22"/>
  <c r="I157" i="22"/>
  <c r="J156" i="22"/>
  <c r="L156" i="22" s="1"/>
  <c r="E163" i="22" l="1"/>
  <c r="M163" i="22"/>
  <c r="A165" i="22"/>
  <c r="B164" i="22"/>
  <c r="C164" i="22"/>
  <c r="F162" i="22"/>
  <c r="H162" i="22" s="1"/>
  <c r="N163" i="22"/>
  <c r="K163" i="22"/>
  <c r="D163" i="22"/>
  <c r="F163" i="22" s="1"/>
  <c r="H163" i="22" s="1"/>
  <c r="I158" i="22"/>
  <c r="J157" i="22"/>
  <c r="L157" i="22" s="1"/>
  <c r="E164" i="22" l="1"/>
  <c r="M164" i="22"/>
  <c r="D164" i="22"/>
  <c r="K164" i="22"/>
  <c r="N164" i="22"/>
  <c r="I159" i="22"/>
  <c r="J158" i="22"/>
  <c r="L158" i="22" s="1"/>
  <c r="B165" i="22"/>
  <c r="C165" i="22"/>
  <c r="E165" i="22" l="1"/>
  <c r="M165" i="22"/>
  <c r="F164" i="22"/>
  <c r="H164" i="22" s="1"/>
  <c r="J159" i="22"/>
  <c r="L159" i="22" s="1"/>
  <c r="I160" i="22"/>
  <c r="K165" i="22"/>
  <c r="D165" i="22"/>
  <c r="N165" i="22"/>
  <c r="F165" i="22" l="1"/>
  <c r="H165" i="22" s="1"/>
  <c r="J160" i="22"/>
  <c r="L160" i="22" s="1"/>
  <c r="I161" i="22"/>
  <c r="J161" i="22" l="1"/>
  <c r="L161" i="22" s="1"/>
  <c r="I162" i="22"/>
  <c r="J162" i="22" l="1"/>
  <c r="L162" i="22" s="1"/>
  <c r="I163" i="22"/>
  <c r="J163" i="22" l="1"/>
  <c r="L163" i="22" s="1"/>
  <c r="I164" i="22"/>
  <c r="J164" i="22" l="1"/>
  <c r="L164" i="22" s="1"/>
  <c r="I165" i="22"/>
  <c r="J165" i="22" s="1"/>
  <c r="L165" i="22" s="1"/>
</calcChain>
</file>

<file path=xl/sharedStrings.xml><?xml version="1.0" encoding="utf-8"?>
<sst xmlns="http://schemas.openxmlformats.org/spreadsheetml/2006/main" count="34" uniqueCount="29">
  <si>
    <t>(K)</t>
  </si>
  <si>
    <t>(m)</t>
  </si>
  <si>
    <t>Altitude</t>
  </si>
  <si>
    <t>Scale</t>
  </si>
  <si>
    <t>z</t>
  </si>
  <si>
    <t>h</t>
  </si>
  <si>
    <t>Density</t>
  </si>
  <si>
    <t>Pressure</t>
  </si>
  <si>
    <t>Height</t>
  </si>
  <si>
    <t>(Pa)</t>
  </si>
  <si>
    <t>(m/s)</t>
  </si>
  <si>
    <t>Temperature</t>
  </si>
  <si>
    <t>Base</t>
  </si>
  <si>
    <r>
      <t>(kg/m</t>
    </r>
    <r>
      <rPr>
        <vertAlign val="superscript"/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</si>
  <si>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n</t>
  </si>
  <si>
    <t>(deg)</t>
  </si>
  <si>
    <t>(s)</t>
  </si>
  <si>
    <t>t</t>
  </si>
  <si>
    <t>Dynamic</t>
  </si>
  <si>
    <t>Escape</t>
  </si>
  <si>
    <t>Velocity</t>
  </si>
  <si>
    <t>z'</t>
  </si>
  <si>
    <r>
      <t>38</t>
    </r>
    <r>
      <rPr>
        <sz val="11"/>
        <rFont val="Calibri"/>
        <family val="2"/>
      </rPr>
      <t>°</t>
    </r>
  </si>
  <si>
    <t>Sun</t>
  </si>
  <si>
    <t>Mult</t>
  </si>
  <si>
    <t>(m')</t>
  </si>
  <si>
    <t>Molar</t>
  </si>
  <si>
    <t>Mass</t>
  </si>
  <si>
    <t>(kg/mol)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</si>
</sst>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E+00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name val="Calibri"/>
      <family val="2"/>
    </font>
    <font>
      <sz val="1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1" fillId="0" borderId="0" xfId="0" quotePrefix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3" fontId="1" fillId="0" borderId="0" xfId="0" applyNumberFormat="1" applyFont="1" applyFill="1" applyAlignment="1">
      <alignment horizontal="center"/>
    </xf>
    <xf numFmtId="0" fontId="1" fillId="0" borderId="0" xfId="0" quotePrefix="1" applyFont="1" applyFill="1"/>
    <xf numFmtId="0" fontId="0" fillId="0" borderId="0" xfId="0" applyFont="1" applyFill="1"/>
    <xf numFmtId="164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7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tabSelected="1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1.5703125" style="11" bestFit="1" customWidth="1"/>
    <col min="2" max="2" width="11.5703125" style="17" customWidth="1"/>
    <col min="3" max="3" width="11.5703125" style="11" bestFit="1" customWidth="1"/>
    <col min="4" max="6" width="9.5703125" style="11" bestFit="1" customWidth="1"/>
    <col min="7" max="8" width="10.5703125" style="11" bestFit="1" customWidth="1"/>
    <col min="9" max="10" width="15.7109375" style="11" bestFit="1" customWidth="1"/>
    <col min="11" max="12" width="10.5703125" style="1" bestFit="1" customWidth="1"/>
    <col min="13" max="13" width="10.28515625" style="1" bestFit="1" customWidth="1"/>
    <col min="14" max="14" width="9.5703125" bestFit="1" customWidth="1"/>
    <col min="15" max="227" width="9.140625" style="8"/>
    <col min="228" max="228" width="10" style="8" customWidth="1"/>
    <col min="229" max="229" width="11.28515625" style="8" bestFit="1" customWidth="1"/>
    <col min="230" max="230" width="11.5703125" style="8" bestFit="1" customWidth="1"/>
    <col min="231" max="231" width="12.7109375" style="8" customWidth="1"/>
    <col min="232" max="233" width="9" style="8" bestFit="1" customWidth="1"/>
    <col min="234" max="234" width="9.5703125" style="8" bestFit="1" customWidth="1"/>
    <col min="235" max="235" width="11.5703125" style="8" bestFit="1" customWidth="1"/>
    <col min="236" max="236" width="10.5703125" style="8" bestFit="1" customWidth="1"/>
    <col min="237" max="237" width="9.5703125" style="8" bestFit="1" customWidth="1"/>
    <col min="238" max="238" width="8" style="8" bestFit="1" customWidth="1"/>
    <col min="239" max="239" width="8.5703125" style="8" bestFit="1" customWidth="1"/>
    <col min="240" max="483" width="9.140625" style="8"/>
    <col min="484" max="484" width="10" style="8" customWidth="1"/>
    <col min="485" max="485" width="11.28515625" style="8" bestFit="1" customWidth="1"/>
    <col min="486" max="486" width="11.5703125" style="8" bestFit="1" customWidth="1"/>
    <col min="487" max="487" width="12.7109375" style="8" customWidth="1"/>
    <col min="488" max="489" width="9" style="8" bestFit="1" customWidth="1"/>
    <col min="490" max="490" width="9.5703125" style="8" bestFit="1" customWidth="1"/>
    <col min="491" max="491" width="11.5703125" style="8" bestFit="1" customWidth="1"/>
    <col min="492" max="492" width="10.5703125" style="8" bestFit="1" customWidth="1"/>
    <col min="493" max="493" width="9.5703125" style="8" bestFit="1" customWidth="1"/>
    <col min="494" max="494" width="8" style="8" bestFit="1" customWidth="1"/>
    <col min="495" max="495" width="8.5703125" style="8" bestFit="1" customWidth="1"/>
    <col min="496" max="739" width="9.140625" style="8"/>
    <col min="740" max="740" width="10" style="8" customWidth="1"/>
    <col min="741" max="741" width="11.28515625" style="8" bestFit="1" customWidth="1"/>
    <col min="742" max="742" width="11.5703125" style="8" bestFit="1" customWidth="1"/>
    <col min="743" max="743" width="12.7109375" style="8" customWidth="1"/>
    <col min="744" max="745" width="9" style="8" bestFit="1" customWidth="1"/>
    <col min="746" max="746" width="9.5703125" style="8" bestFit="1" customWidth="1"/>
    <col min="747" max="747" width="11.5703125" style="8" bestFit="1" customWidth="1"/>
    <col min="748" max="748" width="10.5703125" style="8" bestFit="1" customWidth="1"/>
    <col min="749" max="749" width="9.5703125" style="8" bestFit="1" customWidth="1"/>
    <col min="750" max="750" width="8" style="8" bestFit="1" customWidth="1"/>
    <col min="751" max="751" width="8.5703125" style="8" bestFit="1" customWidth="1"/>
    <col min="752" max="995" width="9.140625" style="8"/>
    <col min="996" max="996" width="10" style="8" customWidth="1"/>
    <col min="997" max="997" width="11.28515625" style="8" bestFit="1" customWidth="1"/>
    <col min="998" max="998" width="11.5703125" style="8" bestFit="1" customWidth="1"/>
    <col min="999" max="999" width="12.7109375" style="8" customWidth="1"/>
    <col min="1000" max="1001" width="9" style="8" bestFit="1" customWidth="1"/>
    <col min="1002" max="1002" width="9.5703125" style="8" bestFit="1" customWidth="1"/>
    <col min="1003" max="1003" width="11.5703125" style="8" bestFit="1" customWidth="1"/>
    <col min="1004" max="1004" width="10.5703125" style="8" bestFit="1" customWidth="1"/>
    <col min="1005" max="1005" width="9.5703125" style="8" bestFit="1" customWidth="1"/>
    <col min="1006" max="1006" width="8" style="8" bestFit="1" customWidth="1"/>
    <col min="1007" max="1007" width="8.5703125" style="8" bestFit="1" customWidth="1"/>
    <col min="1008" max="1251" width="9.140625" style="8"/>
    <col min="1252" max="1252" width="10" style="8" customWidth="1"/>
    <col min="1253" max="1253" width="11.28515625" style="8" bestFit="1" customWidth="1"/>
    <col min="1254" max="1254" width="11.5703125" style="8" bestFit="1" customWidth="1"/>
    <col min="1255" max="1255" width="12.7109375" style="8" customWidth="1"/>
    <col min="1256" max="1257" width="9" style="8" bestFit="1" customWidth="1"/>
    <col min="1258" max="1258" width="9.5703125" style="8" bestFit="1" customWidth="1"/>
    <col min="1259" max="1259" width="11.5703125" style="8" bestFit="1" customWidth="1"/>
    <col min="1260" max="1260" width="10.5703125" style="8" bestFit="1" customWidth="1"/>
    <col min="1261" max="1261" width="9.5703125" style="8" bestFit="1" customWidth="1"/>
    <col min="1262" max="1262" width="8" style="8" bestFit="1" customWidth="1"/>
    <col min="1263" max="1263" width="8.5703125" style="8" bestFit="1" customWidth="1"/>
    <col min="1264" max="1507" width="9.140625" style="8"/>
    <col min="1508" max="1508" width="10" style="8" customWidth="1"/>
    <col min="1509" max="1509" width="11.28515625" style="8" bestFit="1" customWidth="1"/>
    <col min="1510" max="1510" width="11.5703125" style="8" bestFit="1" customWidth="1"/>
    <col min="1511" max="1511" width="12.7109375" style="8" customWidth="1"/>
    <col min="1512" max="1513" width="9" style="8" bestFit="1" customWidth="1"/>
    <col min="1514" max="1514" width="9.5703125" style="8" bestFit="1" customWidth="1"/>
    <col min="1515" max="1515" width="11.5703125" style="8" bestFit="1" customWidth="1"/>
    <col min="1516" max="1516" width="10.5703125" style="8" bestFit="1" customWidth="1"/>
    <col min="1517" max="1517" width="9.5703125" style="8" bestFit="1" customWidth="1"/>
    <col min="1518" max="1518" width="8" style="8" bestFit="1" customWidth="1"/>
    <col min="1519" max="1519" width="8.5703125" style="8" bestFit="1" customWidth="1"/>
    <col min="1520" max="1763" width="9.140625" style="8"/>
    <col min="1764" max="1764" width="10" style="8" customWidth="1"/>
    <col min="1765" max="1765" width="11.28515625" style="8" bestFit="1" customWidth="1"/>
    <col min="1766" max="1766" width="11.5703125" style="8" bestFit="1" customWidth="1"/>
    <col min="1767" max="1767" width="12.7109375" style="8" customWidth="1"/>
    <col min="1768" max="1769" width="9" style="8" bestFit="1" customWidth="1"/>
    <col min="1770" max="1770" width="9.5703125" style="8" bestFit="1" customWidth="1"/>
    <col min="1771" max="1771" width="11.5703125" style="8" bestFit="1" customWidth="1"/>
    <col min="1772" max="1772" width="10.5703125" style="8" bestFit="1" customWidth="1"/>
    <col min="1773" max="1773" width="9.5703125" style="8" bestFit="1" customWidth="1"/>
    <col min="1774" max="1774" width="8" style="8" bestFit="1" customWidth="1"/>
    <col min="1775" max="1775" width="8.5703125" style="8" bestFit="1" customWidth="1"/>
    <col min="1776" max="2019" width="9.140625" style="8"/>
    <col min="2020" max="2020" width="10" style="8" customWidth="1"/>
    <col min="2021" max="2021" width="11.28515625" style="8" bestFit="1" customWidth="1"/>
    <col min="2022" max="2022" width="11.5703125" style="8" bestFit="1" customWidth="1"/>
    <col min="2023" max="2023" width="12.7109375" style="8" customWidth="1"/>
    <col min="2024" max="2025" width="9" style="8" bestFit="1" customWidth="1"/>
    <col min="2026" max="2026" width="9.5703125" style="8" bestFit="1" customWidth="1"/>
    <col min="2027" max="2027" width="11.5703125" style="8" bestFit="1" customWidth="1"/>
    <col min="2028" max="2028" width="10.5703125" style="8" bestFit="1" customWidth="1"/>
    <col min="2029" max="2029" width="9.5703125" style="8" bestFit="1" customWidth="1"/>
    <col min="2030" max="2030" width="8" style="8" bestFit="1" customWidth="1"/>
    <col min="2031" max="2031" width="8.5703125" style="8" bestFit="1" customWidth="1"/>
    <col min="2032" max="2275" width="9.140625" style="8"/>
    <col min="2276" max="2276" width="10" style="8" customWidth="1"/>
    <col min="2277" max="2277" width="11.28515625" style="8" bestFit="1" customWidth="1"/>
    <col min="2278" max="2278" width="11.5703125" style="8" bestFit="1" customWidth="1"/>
    <col min="2279" max="2279" width="12.7109375" style="8" customWidth="1"/>
    <col min="2280" max="2281" width="9" style="8" bestFit="1" customWidth="1"/>
    <col min="2282" max="2282" width="9.5703125" style="8" bestFit="1" customWidth="1"/>
    <col min="2283" max="2283" width="11.5703125" style="8" bestFit="1" customWidth="1"/>
    <col min="2284" max="2284" width="10.5703125" style="8" bestFit="1" customWidth="1"/>
    <col min="2285" max="2285" width="9.5703125" style="8" bestFit="1" customWidth="1"/>
    <col min="2286" max="2286" width="8" style="8" bestFit="1" customWidth="1"/>
    <col min="2287" max="2287" width="8.5703125" style="8" bestFit="1" customWidth="1"/>
    <col min="2288" max="2531" width="9.140625" style="8"/>
    <col min="2532" max="2532" width="10" style="8" customWidth="1"/>
    <col min="2533" max="2533" width="11.28515625" style="8" bestFit="1" customWidth="1"/>
    <col min="2534" max="2534" width="11.5703125" style="8" bestFit="1" customWidth="1"/>
    <col min="2535" max="2535" width="12.7109375" style="8" customWidth="1"/>
    <col min="2536" max="2537" width="9" style="8" bestFit="1" customWidth="1"/>
    <col min="2538" max="2538" width="9.5703125" style="8" bestFit="1" customWidth="1"/>
    <col min="2539" max="2539" width="11.5703125" style="8" bestFit="1" customWidth="1"/>
    <col min="2540" max="2540" width="10.5703125" style="8" bestFit="1" customWidth="1"/>
    <col min="2541" max="2541" width="9.5703125" style="8" bestFit="1" customWidth="1"/>
    <col min="2542" max="2542" width="8" style="8" bestFit="1" customWidth="1"/>
    <col min="2543" max="2543" width="8.5703125" style="8" bestFit="1" customWidth="1"/>
    <col min="2544" max="2787" width="9.140625" style="8"/>
    <col min="2788" max="2788" width="10" style="8" customWidth="1"/>
    <col min="2789" max="2789" width="11.28515625" style="8" bestFit="1" customWidth="1"/>
    <col min="2790" max="2790" width="11.5703125" style="8" bestFit="1" customWidth="1"/>
    <col min="2791" max="2791" width="12.7109375" style="8" customWidth="1"/>
    <col min="2792" max="2793" width="9" style="8" bestFit="1" customWidth="1"/>
    <col min="2794" max="2794" width="9.5703125" style="8" bestFit="1" customWidth="1"/>
    <col min="2795" max="2795" width="11.5703125" style="8" bestFit="1" customWidth="1"/>
    <col min="2796" max="2796" width="10.5703125" style="8" bestFit="1" customWidth="1"/>
    <col min="2797" max="2797" width="9.5703125" style="8" bestFit="1" customWidth="1"/>
    <col min="2798" max="2798" width="8" style="8" bestFit="1" customWidth="1"/>
    <col min="2799" max="2799" width="8.5703125" style="8" bestFit="1" customWidth="1"/>
    <col min="2800" max="3043" width="9.140625" style="8"/>
    <col min="3044" max="3044" width="10" style="8" customWidth="1"/>
    <col min="3045" max="3045" width="11.28515625" style="8" bestFit="1" customWidth="1"/>
    <col min="3046" max="3046" width="11.5703125" style="8" bestFit="1" customWidth="1"/>
    <col min="3047" max="3047" width="12.7109375" style="8" customWidth="1"/>
    <col min="3048" max="3049" width="9" style="8" bestFit="1" customWidth="1"/>
    <col min="3050" max="3050" width="9.5703125" style="8" bestFit="1" customWidth="1"/>
    <col min="3051" max="3051" width="11.5703125" style="8" bestFit="1" customWidth="1"/>
    <col min="3052" max="3052" width="10.5703125" style="8" bestFit="1" customWidth="1"/>
    <col min="3053" max="3053" width="9.5703125" style="8" bestFit="1" customWidth="1"/>
    <col min="3054" max="3054" width="8" style="8" bestFit="1" customWidth="1"/>
    <col min="3055" max="3055" width="8.5703125" style="8" bestFit="1" customWidth="1"/>
    <col min="3056" max="3299" width="9.140625" style="8"/>
    <col min="3300" max="3300" width="10" style="8" customWidth="1"/>
    <col min="3301" max="3301" width="11.28515625" style="8" bestFit="1" customWidth="1"/>
    <col min="3302" max="3302" width="11.5703125" style="8" bestFit="1" customWidth="1"/>
    <col min="3303" max="3303" width="12.7109375" style="8" customWidth="1"/>
    <col min="3304" max="3305" width="9" style="8" bestFit="1" customWidth="1"/>
    <col min="3306" max="3306" width="9.5703125" style="8" bestFit="1" customWidth="1"/>
    <col min="3307" max="3307" width="11.5703125" style="8" bestFit="1" customWidth="1"/>
    <col min="3308" max="3308" width="10.5703125" style="8" bestFit="1" customWidth="1"/>
    <col min="3309" max="3309" width="9.5703125" style="8" bestFit="1" customWidth="1"/>
    <col min="3310" max="3310" width="8" style="8" bestFit="1" customWidth="1"/>
    <col min="3311" max="3311" width="8.5703125" style="8" bestFit="1" customWidth="1"/>
    <col min="3312" max="3555" width="9.140625" style="8"/>
    <col min="3556" max="3556" width="10" style="8" customWidth="1"/>
    <col min="3557" max="3557" width="11.28515625" style="8" bestFit="1" customWidth="1"/>
    <col min="3558" max="3558" width="11.5703125" style="8" bestFit="1" customWidth="1"/>
    <col min="3559" max="3559" width="12.7109375" style="8" customWidth="1"/>
    <col min="3560" max="3561" width="9" style="8" bestFit="1" customWidth="1"/>
    <col min="3562" max="3562" width="9.5703125" style="8" bestFit="1" customWidth="1"/>
    <col min="3563" max="3563" width="11.5703125" style="8" bestFit="1" customWidth="1"/>
    <col min="3564" max="3564" width="10.5703125" style="8" bestFit="1" customWidth="1"/>
    <col min="3565" max="3565" width="9.5703125" style="8" bestFit="1" customWidth="1"/>
    <col min="3566" max="3566" width="8" style="8" bestFit="1" customWidth="1"/>
    <col min="3567" max="3567" width="8.5703125" style="8" bestFit="1" customWidth="1"/>
    <col min="3568" max="3811" width="9.140625" style="8"/>
    <col min="3812" max="3812" width="10" style="8" customWidth="1"/>
    <col min="3813" max="3813" width="11.28515625" style="8" bestFit="1" customWidth="1"/>
    <col min="3814" max="3814" width="11.5703125" style="8" bestFit="1" customWidth="1"/>
    <col min="3815" max="3815" width="12.7109375" style="8" customWidth="1"/>
    <col min="3816" max="3817" width="9" style="8" bestFit="1" customWidth="1"/>
    <col min="3818" max="3818" width="9.5703125" style="8" bestFit="1" customWidth="1"/>
    <col min="3819" max="3819" width="11.5703125" style="8" bestFit="1" customWidth="1"/>
    <col min="3820" max="3820" width="10.5703125" style="8" bestFit="1" customWidth="1"/>
    <col min="3821" max="3821" width="9.5703125" style="8" bestFit="1" customWidth="1"/>
    <col min="3822" max="3822" width="8" style="8" bestFit="1" customWidth="1"/>
    <col min="3823" max="3823" width="8.5703125" style="8" bestFit="1" customWidth="1"/>
    <col min="3824" max="4067" width="9.140625" style="8"/>
    <col min="4068" max="4068" width="10" style="8" customWidth="1"/>
    <col min="4069" max="4069" width="11.28515625" style="8" bestFit="1" customWidth="1"/>
    <col min="4070" max="4070" width="11.5703125" style="8" bestFit="1" customWidth="1"/>
    <col min="4071" max="4071" width="12.7109375" style="8" customWidth="1"/>
    <col min="4072" max="4073" width="9" style="8" bestFit="1" customWidth="1"/>
    <col min="4074" max="4074" width="9.5703125" style="8" bestFit="1" customWidth="1"/>
    <col min="4075" max="4075" width="11.5703125" style="8" bestFit="1" customWidth="1"/>
    <col min="4076" max="4076" width="10.5703125" style="8" bestFit="1" customWidth="1"/>
    <col min="4077" max="4077" width="9.5703125" style="8" bestFit="1" customWidth="1"/>
    <col min="4078" max="4078" width="8" style="8" bestFit="1" customWidth="1"/>
    <col min="4079" max="4079" width="8.5703125" style="8" bestFit="1" customWidth="1"/>
    <col min="4080" max="4323" width="9.140625" style="8"/>
    <col min="4324" max="4324" width="10" style="8" customWidth="1"/>
    <col min="4325" max="4325" width="11.28515625" style="8" bestFit="1" customWidth="1"/>
    <col min="4326" max="4326" width="11.5703125" style="8" bestFit="1" customWidth="1"/>
    <col min="4327" max="4327" width="12.7109375" style="8" customWidth="1"/>
    <col min="4328" max="4329" width="9" style="8" bestFit="1" customWidth="1"/>
    <col min="4330" max="4330" width="9.5703125" style="8" bestFit="1" customWidth="1"/>
    <col min="4331" max="4331" width="11.5703125" style="8" bestFit="1" customWidth="1"/>
    <col min="4332" max="4332" width="10.5703125" style="8" bestFit="1" customWidth="1"/>
    <col min="4333" max="4333" width="9.5703125" style="8" bestFit="1" customWidth="1"/>
    <col min="4334" max="4334" width="8" style="8" bestFit="1" customWidth="1"/>
    <col min="4335" max="4335" width="8.5703125" style="8" bestFit="1" customWidth="1"/>
    <col min="4336" max="4579" width="9.140625" style="8"/>
    <col min="4580" max="4580" width="10" style="8" customWidth="1"/>
    <col min="4581" max="4581" width="11.28515625" style="8" bestFit="1" customWidth="1"/>
    <col min="4582" max="4582" width="11.5703125" style="8" bestFit="1" customWidth="1"/>
    <col min="4583" max="4583" width="12.7109375" style="8" customWidth="1"/>
    <col min="4584" max="4585" width="9" style="8" bestFit="1" customWidth="1"/>
    <col min="4586" max="4586" width="9.5703125" style="8" bestFit="1" customWidth="1"/>
    <col min="4587" max="4587" width="11.5703125" style="8" bestFit="1" customWidth="1"/>
    <col min="4588" max="4588" width="10.5703125" style="8" bestFit="1" customWidth="1"/>
    <col min="4589" max="4589" width="9.5703125" style="8" bestFit="1" customWidth="1"/>
    <col min="4590" max="4590" width="8" style="8" bestFit="1" customWidth="1"/>
    <col min="4591" max="4591" width="8.5703125" style="8" bestFit="1" customWidth="1"/>
    <col min="4592" max="4835" width="9.140625" style="8"/>
    <col min="4836" max="4836" width="10" style="8" customWidth="1"/>
    <col min="4837" max="4837" width="11.28515625" style="8" bestFit="1" customWidth="1"/>
    <col min="4838" max="4838" width="11.5703125" style="8" bestFit="1" customWidth="1"/>
    <col min="4839" max="4839" width="12.7109375" style="8" customWidth="1"/>
    <col min="4840" max="4841" width="9" style="8" bestFit="1" customWidth="1"/>
    <col min="4842" max="4842" width="9.5703125" style="8" bestFit="1" customWidth="1"/>
    <col min="4843" max="4843" width="11.5703125" style="8" bestFit="1" customWidth="1"/>
    <col min="4844" max="4844" width="10.5703125" style="8" bestFit="1" customWidth="1"/>
    <col min="4845" max="4845" width="9.5703125" style="8" bestFit="1" customWidth="1"/>
    <col min="4846" max="4846" width="8" style="8" bestFit="1" customWidth="1"/>
    <col min="4847" max="4847" width="8.5703125" style="8" bestFit="1" customWidth="1"/>
    <col min="4848" max="5091" width="9.140625" style="8"/>
    <col min="5092" max="5092" width="10" style="8" customWidth="1"/>
    <col min="5093" max="5093" width="11.28515625" style="8" bestFit="1" customWidth="1"/>
    <col min="5094" max="5094" width="11.5703125" style="8" bestFit="1" customWidth="1"/>
    <col min="5095" max="5095" width="12.7109375" style="8" customWidth="1"/>
    <col min="5096" max="5097" width="9" style="8" bestFit="1" customWidth="1"/>
    <col min="5098" max="5098" width="9.5703125" style="8" bestFit="1" customWidth="1"/>
    <col min="5099" max="5099" width="11.5703125" style="8" bestFit="1" customWidth="1"/>
    <col min="5100" max="5100" width="10.5703125" style="8" bestFit="1" customWidth="1"/>
    <col min="5101" max="5101" width="9.5703125" style="8" bestFit="1" customWidth="1"/>
    <col min="5102" max="5102" width="8" style="8" bestFit="1" customWidth="1"/>
    <col min="5103" max="5103" width="8.5703125" style="8" bestFit="1" customWidth="1"/>
    <col min="5104" max="5347" width="9.140625" style="8"/>
    <col min="5348" max="5348" width="10" style="8" customWidth="1"/>
    <col min="5349" max="5349" width="11.28515625" style="8" bestFit="1" customWidth="1"/>
    <col min="5350" max="5350" width="11.5703125" style="8" bestFit="1" customWidth="1"/>
    <col min="5351" max="5351" width="12.7109375" style="8" customWidth="1"/>
    <col min="5352" max="5353" width="9" style="8" bestFit="1" customWidth="1"/>
    <col min="5354" max="5354" width="9.5703125" style="8" bestFit="1" customWidth="1"/>
    <col min="5355" max="5355" width="11.5703125" style="8" bestFit="1" customWidth="1"/>
    <col min="5356" max="5356" width="10.5703125" style="8" bestFit="1" customWidth="1"/>
    <col min="5357" max="5357" width="9.5703125" style="8" bestFit="1" customWidth="1"/>
    <col min="5358" max="5358" width="8" style="8" bestFit="1" customWidth="1"/>
    <col min="5359" max="5359" width="8.5703125" style="8" bestFit="1" customWidth="1"/>
    <col min="5360" max="5603" width="9.140625" style="8"/>
    <col min="5604" max="5604" width="10" style="8" customWidth="1"/>
    <col min="5605" max="5605" width="11.28515625" style="8" bestFit="1" customWidth="1"/>
    <col min="5606" max="5606" width="11.5703125" style="8" bestFit="1" customWidth="1"/>
    <col min="5607" max="5607" width="12.7109375" style="8" customWidth="1"/>
    <col min="5608" max="5609" width="9" style="8" bestFit="1" customWidth="1"/>
    <col min="5610" max="5610" width="9.5703125" style="8" bestFit="1" customWidth="1"/>
    <col min="5611" max="5611" width="11.5703125" style="8" bestFit="1" customWidth="1"/>
    <col min="5612" max="5612" width="10.5703125" style="8" bestFit="1" customWidth="1"/>
    <col min="5613" max="5613" width="9.5703125" style="8" bestFit="1" customWidth="1"/>
    <col min="5614" max="5614" width="8" style="8" bestFit="1" customWidth="1"/>
    <col min="5615" max="5615" width="8.5703125" style="8" bestFit="1" customWidth="1"/>
    <col min="5616" max="5859" width="9.140625" style="8"/>
    <col min="5860" max="5860" width="10" style="8" customWidth="1"/>
    <col min="5861" max="5861" width="11.28515625" style="8" bestFit="1" customWidth="1"/>
    <col min="5862" max="5862" width="11.5703125" style="8" bestFit="1" customWidth="1"/>
    <col min="5863" max="5863" width="12.7109375" style="8" customWidth="1"/>
    <col min="5864" max="5865" width="9" style="8" bestFit="1" customWidth="1"/>
    <col min="5866" max="5866" width="9.5703125" style="8" bestFit="1" customWidth="1"/>
    <col min="5867" max="5867" width="11.5703125" style="8" bestFit="1" customWidth="1"/>
    <col min="5868" max="5868" width="10.5703125" style="8" bestFit="1" customWidth="1"/>
    <col min="5869" max="5869" width="9.5703125" style="8" bestFit="1" customWidth="1"/>
    <col min="5870" max="5870" width="8" style="8" bestFit="1" customWidth="1"/>
    <col min="5871" max="5871" width="8.5703125" style="8" bestFit="1" customWidth="1"/>
    <col min="5872" max="6115" width="9.140625" style="8"/>
    <col min="6116" max="6116" width="10" style="8" customWidth="1"/>
    <col min="6117" max="6117" width="11.28515625" style="8" bestFit="1" customWidth="1"/>
    <col min="6118" max="6118" width="11.5703125" style="8" bestFit="1" customWidth="1"/>
    <col min="6119" max="6119" width="12.7109375" style="8" customWidth="1"/>
    <col min="6120" max="6121" width="9" style="8" bestFit="1" customWidth="1"/>
    <col min="6122" max="6122" width="9.5703125" style="8" bestFit="1" customWidth="1"/>
    <col min="6123" max="6123" width="11.5703125" style="8" bestFit="1" customWidth="1"/>
    <col min="6124" max="6124" width="10.5703125" style="8" bestFit="1" customWidth="1"/>
    <col min="6125" max="6125" width="9.5703125" style="8" bestFit="1" customWidth="1"/>
    <col min="6126" max="6126" width="8" style="8" bestFit="1" customWidth="1"/>
    <col min="6127" max="6127" width="8.5703125" style="8" bestFit="1" customWidth="1"/>
    <col min="6128" max="6371" width="9.140625" style="8"/>
    <col min="6372" max="6372" width="10" style="8" customWidth="1"/>
    <col min="6373" max="6373" width="11.28515625" style="8" bestFit="1" customWidth="1"/>
    <col min="6374" max="6374" width="11.5703125" style="8" bestFit="1" customWidth="1"/>
    <col min="6375" max="6375" width="12.7109375" style="8" customWidth="1"/>
    <col min="6376" max="6377" width="9" style="8" bestFit="1" customWidth="1"/>
    <col min="6378" max="6378" width="9.5703125" style="8" bestFit="1" customWidth="1"/>
    <col min="6379" max="6379" width="11.5703125" style="8" bestFit="1" customWidth="1"/>
    <col min="6380" max="6380" width="10.5703125" style="8" bestFit="1" customWidth="1"/>
    <col min="6381" max="6381" width="9.5703125" style="8" bestFit="1" customWidth="1"/>
    <col min="6382" max="6382" width="8" style="8" bestFit="1" customWidth="1"/>
    <col min="6383" max="6383" width="8.5703125" style="8" bestFit="1" customWidth="1"/>
    <col min="6384" max="6627" width="9.140625" style="8"/>
    <col min="6628" max="6628" width="10" style="8" customWidth="1"/>
    <col min="6629" max="6629" width="11.28515625" style="8" bestFit="1" customWidth="1"/>
    <col min="6630" max="6630" width="11.5703125" style="8" bestFit="1" customWidth="1"/>
    <col min="6631" max="6631" width="12.7109375" style="8" customWidth="1"/>
    <col min="6632" max="6633" width="9" style="8" bestFit="1" customWidth="1"/>
    <col min="6634" max="6634" width="9.5703125" style="8" bestFit="1" customWidth="1"/>
    <col min="6635" max="6635" width="11.5703125" style="8" bestFit="1" customWidth="1"/>
    <col min="6636" max="6636" width="10.5703125" style="8" bestFit="1" customWidth="1"/>
    <col min="6637" max="6637" width="9.5703125" style="8" bestFit="1" customWidth="1"/>
    <col min="6638" max="6638" width="8" style="8" bestFit="1" customWidth="1"/>
    <col min="6639" max="6639" width="8.5703125" style="8" bestFit="1" customWidth="1"/>
    <col min="6640" max="6883" width="9.140625" style="8"/>
    <col min="6884" max="6884" width="10" style="8" customWidth="1"/>
    <col min="6885" max="6885" width="11.28515625" style="8" bestFit="1" customWidth="1"/>
    <col min="6886" max="6886" width="11.5703125" style="8" bestFit="1" customWidth="1"/>
    <col min="6887" max="6887" width="12.7109375" style="8" customWidth="1"/>
    <col min="6888" max="6889" width="9" style="8" bestFit="1" customWidth="1"/>
    <col min="6890" max="6890" width="9.5703125" style="8" bestFit="1" customWidth="1"/>
    <col min="6891" max="6891" width="11.5703125" style="8" bestFit="1" customWidth="1"/>
    <col min="6892" max="6892" width="10.5703125" style="8" bestFit="1" customWidth="1"/>
    <col min="6893" max="6893" width="9.5703125" style="8" bestFit="1" customWidth="1"/>
    <col min="6894" max="6894" width="8" style="8" bestFit="1" customWidth="1"/>
    <col min="6895" max="6895" width="8.5703125" style="8" bestFit="1" customWidth="1"/>
    <col min="6896" max="7139" width="9.140625" style="8"/>
    <col min="7140" max="7140" width="10" style="8" customWidth="1"/>
    <col min="7141" max="7141" width="11.28515625" style="8" bestFit="1" customWidth="1"/>
    <col min="7142" max="7142" width="11.5703125" style="8" bestFit="1" customWidth="1"/>
    <col min="7143" max="7143" width="12.7109375" style="8" customWidth="1"/>
    <col min="7144" max="7145" width="9" style="8" bestFit="1" customWidth="1"/>
    <col min="7146" max="7146" width="9.5703125" style="8" bestFit="1" customWidth="1"/>
    <col min="7147" max="7147" width="11.5703125" style="8" bestFit="1" customWidth="1"/>
    <col min="7148" max="7148" width="10.5703125" style="8" bestFit="1" customWidth="1"/>
    <col min="7149" max="7149" width="9.5703125" style="8" bestFit="1" customWidth="1"/>
    <col min="7150" max="7150" width="8" style="8" bestFit="1" customWidth="1"/>
    <col min="7151" max="7151" width="8.5703125" style="8" bestFit="1" customWidth="1"/>
    <col min="7152" max="7395" width="9.140625" style="8"/>
    <col min="7396" max="7396" width="10" style="8" customWidth="1"/>
    <col min="7397" max="7397" width="11.28515625" style="8" bestFit="1" customWidth="1"/>
    <col min="7398" max="7398" width="11.5703125" style="8" bestFit="1" customWidth="1"/>
    <col min="7399" max="7399" width="12.7109375" style="8" customWidth="1"/>
    <col min="7400" max="7401" width="9" style="8" bestFit="1" customWidth="1"/>
    <col min="7402" max="7402" width="9.5703125" style="8" bestFit="1" customWidth="1"/>
    <col min="7403" max="7403" width="11.5703125" style="8" bestFit="1" customWidth="1"/>
    <col min="7404" max="7404" width="10.5703125" style="8" bestFit="1" customWidth="1"/>
    <col min="7405" max="7405" width="9.5703125" style="8" bestFit="1" customWidth="1"/>
    <col min="7406" max="7406" width="8" style="8" bestFit="1" customWidth="1"/>
    <col min="7407" max="7407" width="8.5703125" style="8" bestFit="1" customWidth="1"/>
    <col min="7408" max="7651" width="9.140625" style="8"/>
    <col min="7652" max="7652" width="10" style="8" customWidth="1"/>
    <col min="7653" max="7653" width="11.28515625" style="8" bestFit="1" customWidth="1"/>
    <col min="7654" max="7654" width="11.5703125" style="8" bestFit="1" customWidth="1"/>
    <col min="7655" max="7655" width="12.7109375" style="8" customWidth="1"/>
    <col min="7656" max="7657" width="9" style="8" bestFit="1" customWidth="1"/>
    <col min="7658" max="7658" width="9.5703125" style="8" bestFit="1" customWidth="1"/>
    <col min="7659" max="7659" width="11.5703125" style="8" bestFit="1" customWidth="1"/>
    <col min="7660" max="7660" width="10.5703125" style="8" bestFit="1" customWidth="1"/>
    <col min="7661" max="7661" width="9.5703125" style="8" bestFit="1" customWidth="1"/>
    <col min="7662" max="7662" width="8" style="8" bestFit="1" customWidth="1"/>
    <col min="7663" max="7663" width="8.5703125" style="8" bestFit="1" customWidth="1"/>
    <col min="7664" max="7907" width="9.140625" style="8"/>
    <col min="7908" max="7908" width="10" style="8" customWidth="1"/>
    <col min="7909" max="7909" width="11.28515625" style="8" bestFit="1" customWidth="1"/>
    <col min="7910" max="7910" width="11.5703125" style="8" bestFit="1" customWidth="1"/>
    <col min="7911" max="7911" width="12.7109375" style="8" customWidth="1"/>
    <col min="7912" max="7913" width="9" style="8" bestFit="1" customWidth="1"/>
    <col min="7914" max="7914" width="9.5703125" style="8" bestFit="1" customWidth="1"/>
    <col min="7915" max="7915" width="11.5703125" style="8" bestFit="1" customWidth="1"/>
    <col min="7916" max="7916" width="10.5703125" style="8" bestFit="1" customWidth="1"/>
    <col min="7917" max="7917" width="9.5703125" style="8" bestFit="1" customWidth="1"/>
    <col min="7918" max="7918" width="8" style="8" bestFit="1" customWidth="1"/>
    <col min="7919" max="7919" width="8.5703125" style="8" bestFit="1" customWidth="1"/>
    <col min="7920" max="8163" width="9.140625" style="8"/>
    <col min="8164" max="8164" width="10" style="8" customWidth="1"/>
    <col min="8165" max="8165" width="11.28515625" style="8" bestFit="1" customWidth="1"/>
    <col min="8166" max="8166" width="11.5703125" style="8" bestFit="1" customWidth="1"/>
    <col min="8167" max="8167" width="12.7109375" style="8" customWidth="1"/>
    <col min="8168" max="8169" width="9" style="8" bestFit="1" customWidth="1"/>
    <col min="8170" max="8170" width="9.5703125" style="8" bestFit="1" customWidth="1"/>
    <col min="8171" max="8171" width="11.5703125" style="8" bestFit="1" customWidth="1"/>
    <col min="8172" max="8172" width="10.5703125" style="8" bestFit="1" customWidth="1"/>
    <col min="8173" max="8173" width="9.5703125" style="8" bestFit="1" customWidth="1"/>
    <col min="8174" max="8174" width="8" style="8" bestFit="1" customWidth="1"/>
    <col min="8175" max="8175" width="8.5703125" style="8" bestFit="1" customWidth="1"/>
    <col min="8176" max="8419" width="9.140625" style="8"/>
    <col min="8420" max="8420" width="10" style="8" customWidth="1"/>
    <col min="8421" max="8421" width="11.28515625" style="8" bestFit="1" customWidth="1"/>
    <col min="8422" max="8422" width="11.5703125" style="8" bestFit="1" customWidth="1"/>
    <col min="8423" max="8423" width="12.7109375" style="8" customWidth="1"/>
    <col min="8424" max="8425" width="9" style="8" bestFit="1" customWidth="1"/>
    <col min="8426" max="8426" width="9.5703125" style="8" bestFit="1" customWidth="1"/>
    <col min="8427" max="8427" width="11.5703125" style="8" bestFit="1" customWidth="1"/>
    <col min="8428" max="8428" width="10.5703125" style="8" bestFit="1" customWidth="1"/>
    <col min="8429" max="8429" width="9.5703125" style="8" bestFit="1" customWidth="1"/>
    <col min="8430" max="8430" width="8" style="8" bestFit="1" customWidth="1"/>
    <col min="8431" max="8431" width="8.5703125" style="8" bestFit="1" customWidth="1"/>
    <col min="8432" max="8675" width="9.140625" style="8"/>
    <col min="8676" max="8676" width="10" style="8" customWidth="1"/>
    <col min="8677" max="8677" width="11.28515625" style="8" bestFit="1" customWidth="1"/>
    <col min="8678" max="8678" width="11.5703125" style="8" bestFit="1" customWidth="1"/>
    <col min="8679" max="8679" width="12.7109375" style="8" customWidth="1"/>
    <col min="8680" max="8681" width="9" style="8" bestFit="1" customWidth="1"/>
    <col min="8682" max="8682" width="9.5703125" style="8" bestFit="1" customWidth="1"/>
    <col min="8683" max="8683" width="11.5703125" style="8" bestFit="1" customWidth="1"/>
    <col min="8684" max="8684" width="10.5703125" style="8" bestFit="1" customWidth="1"/>
    <col min="8685" max="8685" width="9.5703125" style="8" bestFit="1" customWidth="1"/>
    <col min="8686" max="8686" width="8" style="8" bestFit="1" customWidth="1"/>
    <col min="8687" max="8687" width="8.5703125" style="8" bestFit="1" customWidth="1"/>
    <col min="8688" max="8931" width="9.140625" style="8"/>
    <col min="8932" max="8932" width="10" style="8" customWidth="1"/>
    <col min="8933" max="8933" width="11.28515625" style="8" bestFit="1" customWidth="1"/>
    <col min="8934" max="8934" width="11.5703125" style="8" bestFit="1" customWidth="1"/>
    <col min="8935" max="8935" width="12.7109375" style="8" customWidth="1"/>
    <col min="8936" max="8937" width="9" style="8" bestFit="1" customWidth="1"/>
    <col min="8938" max="8938" width="9.5703125" style="8" bestFit="1" customWidth="1"/>
    <col min="8939" max="8939" width="11.5703125" style="8" bestFit="1" customWidth="1"/>
    <col min="8940" max="8940" width="10.5703125" style="8" bestFit="1" customWidth="1"/>
    <col min="8941" max="8941" width="9.5703125" style="8" bestFit="1" customWidth="1"/>
    <col min="8942" max="8942" width="8" style="8" bestFit="1" customWidth="1"/>
    <col min="8943" max="8943" width="8.5703125" style="8" bestFit="1" customWidth="1"/>
    <col min="8944" max="9187" width="9.140625" style="8"/>
    <col min="9188" max="9188" width="10" style="8" customWidth="1"/>
    <col min="9189" max="9189" width="11.28515625" style="8" bestFit="1" customWidth="1"/>
    <col min="9190" max="9190" width="11.5703125" style="8" bestFit="1" customWidth="1"/>
    <col min="9191" max="9191" width="12.7109375" style="8" customWidth="1"/>
    <col min="9192" max="9193" width="9" style="8" bestFit="1" customWidth="1"/>
    <col min="9194" max="9194" width="9.5703125" style="8" bestFit="1" customWidth="1"/>
    <col min="9195" max="9195" width="11.5703125" style="8" bestFit="1" customWidth="1"/>
    <col min="9196" max="9196" width="10.5703125" style="8" bestFit="1" customWidth="1"/>
    <col min="9197" max="9197" width="9.5703125" style="8" bestFit="1" customWidth="1"/>
    <col min="9198" max="9198" width="8" style="8" bestFit="1" customWidth="1"/>
    <col min="9199" max="9199" width="8.5703125" style="8" bestFit="1" customWidth="1"/>
    <col min="9200" max="9443" width="9.140625" style="8"/>
    <col min="9444" max="9444" width="10" style="8" customWidth="1"/>
    <col min="9445" max="9445" width="11.28515625" style="8" bestFit="1" customWidth="1"/>
    <col min="9446" max="9446" width="11.5703125" style="8" bestFit="1" customWidth="1"/>
    <col min="9447" max="9447" width="12.7109375" style="8" customWidth="1"/>
    <col min="9448" max="9449" width="9" style="8" bestFit="1" customWidth="1"/>
    <col min="9450" max="9450" width="9.5703125" style="8" bestFit="1" customWidth="1"/>
    <col min="9451" max="9451" width="11.5703125" style="8" bestFit="1" customWidth="1"/>
    <col min="9452" max="9452" width="10.5703125" style="8" bestFit="1" customWidth="1"/>
    <col min="9453" max="9453" width="9.5703125" style="8" bestFit="1" customWidth="1"/>
    <col min="9454" max="9454" width="8" style="8" bestFit="1" customWidth="1"/>
    <col min="9455" max="9455" width="8.5703125" style="8" bestFit="1" customWidth="1"/>
    <col min="9456" max="9699" width="9.140625" style="8"/>
    <col min="9700" max="9700" width="10" style="8" customWidth="1"/>
    <col min="9701" max="9701" width="11.28515625" style="8" bestFit="1" customWidth="1"/>
    <col min="9702" max="9702" width="11.5703125" style="8" bestFit="1" customWidth="1"/>
    <col min="9703" max="9703" width="12.7109375" style="8" customWidth="1"/>
    <col min="9704" max="9705" width="9" style="8" bestFit="1" customWidth="1"/>
    <col min="9706" max="9706" width="9.5703125" style="8" bestFit="1" customWidth="1"/>
    <col min="9707" max="9707" width="11.5703125" style="8" bestFit="1" customWidth="1"/>
    <col min="9708" max="9708" width="10.5703125" style="8" bestFit="1" customWidth="1"/>
    <col min="9709" max="9709" width="9.5703125" style="8" bestFit="1" customWidth="1"/>
    <col min="9710" max="9710" width="8" style="8" bestFit="1" customWidth="1"/>
    <col min="9711" max="9711" width="8.5703125" style="8" bestFit="1" customWidth="1"/>
    <col min="9712" max="9955" width="9.140625" style="8"/>
    <col min="9956" max="9956" width="10" style="8" customWidth="1"/>
    <col min="9957" max="9957" width="11.28515625" style="8" bestFit="1" customWidth="1"/>
    <col min="9958" max="9958" width="11.5703125" style="8" bestFit="1" customWidth="1"/>
    <col min="9959" max="9959" width="12.7109375" style="8" customWidth="1"/>
    <col min="9960" max="9961" width="9" style="8" bestFit="1" customWidth="1"/>
    <col min="9962" max="9962" width="9.5703125" style="8" bestFit="1" customWidth="1"/>
    <col min="9963" max="9963" width="11.5703125" style="8" bestFit="1" customWidth="1"/>
    <col min="9964" max="9964" width="10.5703125" style="8" bestFit="1" customWidth="1"/>
    <col min="9965" max="9965" width="9.5703125" style="8" bestFit="1" customWidth="1"/>
    <col min="9966" max="9966" width="8" style="8" bestFit="1" customWidth="1"/>
    <col min="9967" max="9967" width="8.5703125" style="8" bestFit="1" customWidth="1"/>
    <col min="9968" max="10211" width="9.140625" style="8"/>
    <col min="10212" max="10212" width="10" style="8" customWidth="1"/>
    <col min="10213" max="10213" width="11.28515625" style="8" bestFit="1" customWidth="1"/>
    <col min="10214" max="10214" width="11.5703125" style="8" bestFit="1" customWidth="1"/>
    <col min="10215" max="10215" width="12.7109375" style="8" customWidth="1"/>
    <col min="10216" max="10217" width="9" style="8" bestFit="1" customWidth="1"/>
    <col min="10218" max="10218" width="9.5703125" style="8" bestFit="1" customWidth="1"/>
    <col min="10219" max="10219" width="11.5703125" style="8" bestFit="1" customWidth="1"/>
    <col min="10220" max="10220" width="10.5703125" style="8" bestFit="1" customWidth="1"/>
    <col min="10221" max="10221" width="9.5703125" style="8" bestFit="1" customWidth="1"/>
    <col min="10222" max="10222" width="8" style="8" bestFit="1" customWidth="1"/>
    <col min="10223" max="10223" width="8.5703125" style="8" bestFit="1" customWidth="1"/>
    <col min="10224" max="10467" width="9.140625" style="8"/>
    <col min="10468" max="10468" width="10" style="8" customWidth="1"/>
    <col min="10469" max="10469" width="11.28515625" style="8" bestFit="1" customWidth="1"/>
    <col min="10470" max="10470" width="11.5703125" style="8" bestFit="1" customWidth="1"/>
    <col min="10471" max="10471" width="12.7109375" style="8" customWidth="1"/>
    <col min="10472" max="10473" width="9" style="8" bestFit="1" customWidth="1"/>
    <col min="10474" max="10474" width="9.5703125" style="8" bestFit="1" customWidth="1"/>
    <col min="10475" max="10475" width="11.5703125" style="8" bestFit="1" customWidth="1"/>
    <col min="10476" max="10476" width="10.5703125" style="8" bestFit="1" customWidth="1"/>
    <col min="10477" max="10477" width="9.5703125" style="8" bestFit="1" customWidth="1"/>
    <col min="10478" max="10478" width="8" style="8" bestFit="1" customWidth="1"/>
    <col min="10479" max="10479" width="8.5703125" style="8" bestFit="1" customWidth="1"/>
    <col min="10480" max="10723" width="9.140625" style="8"/>
    <col min="10724" max="10724" width="10" style="8" customWidth="1"/>
    <col min="10725" max="10725" width="11.28515625" style="8" bestFit="1" customWidth="1"/>
    <col min="10726" max="10726" width="11.5703125" style="8" bestFit="1" customWidth="1"/>
    <col min="10727" max="10727" width="12.7109375" style="8" customWidth="1"/>
    <col min="10728" max="10729" width="9" style="8" bestFit="1" customWidth="1"/>
    <col min="10730" max="10730" width="9.5703125" style="8" bestFit="1" customWidth="1"/>
    <col min="10731" max="10731" width="11.5703125" style="8" bestFit="1" customWidth="1"/>
    <col min="10732" max="10732" width="10.5703125" style="8" bestFit="1" customWidth="1"/>
    <col min="10733" max="10733" width="9.5703125" style="8" bestFit="1" customWidth="1"/>
    <col min="10734" max="10734" width="8" style="8" bestFit="1" customWidth="1"/>
    <col min="10735" max="10735" width="8.5703125" style="8" bestFit="1" customWidth="1"/>
    <col min="10736" max="10979" width="9.140625" style="8"/>
    <col min="10980" max="10980" width="10" style="8" customWidth="1"/>
    <col min="10981" max="10981" width="11.28515625" style="8" bestFit="1" customWidth="1"/>
    <col min="10982" max="10982" width="11.5703125" style="8" bestFit="1" customWidth="1"/>
    <col min="10983" max="10983" width="12.7109375" style="8" customWidth="1"/>
    <col min="10984" max="10985" width="9" style="8" bestFit="1" customWidth="1"/>
    <col min="10986" max="10986" width="9.5703125" style="8" bestFit="1" customWidth="1"/>
    <col min="10987" max="10987" width="11.5703125" style="8" bestFit="1" customWidth="1"/>
    <col min="10988" max="10988" width="10.5703125" style="8" bestFit="1" customWidth="1"/>
    <col min="10989" max="10989" width="9.5703125" style="8" bestFit="1" customWidth="1"/>
    <col min="10990" max="10990" width="8" style="8" bestFit="1" customWidth="1"/>
    <col min="10991" max="10991" width="8.5703125" style="8" bestFit="1" customWidth="1"/>
    <col min="10992" max="11235" width="9.140625" style="8"/>
    <col min="11236" max="11236" width="10" style="8" customWidth="1"/>
    <col min="11237" max="11237" width="11.28515625" style="8" bestFit="1" customWidth="1"/>
    <col min="11238" max="11238" width="11.5703125" style="8" bestFit="1" customWidth="1"/>
    <col min="11239" max="11239" width="12.7109375" style="8" customWidth="1"/>
    <col min="11240" max="11241" width="9" style="8" bestFit="1" customWidth="1"/>
    <col min="11242" max="11242" width="9.5703125" style="8" bestFit="1" customWidth="1"/>
    <col min="11243" max="11243" width="11.5703125" style="8" bestFit="1" customWidth="1"/>
    <col min="11244" max="11244" width="10.5703125" style="8" bestFit="1" customWidth="1"/>
    <col min="11245" max="11245" width="9.5703125" style="8" bestFit="1" customWidth="1"/>
    <col min="11246" max="11246" width="8" style="8" bestFit="1" customWidth="1"/>
    <col min="11247" max="11247" width="8.5703125" style="8" bestFit="1" customWidth="1"/>
    <col min="11248" max="11491" width="9.140625" style="8"/>
    <col min="11492" max="11492" width="10" style="8" customWidth="1"/>
    <col min="11493" max="11493" width="11.28515625" style="8" bestFit="1" customWidth="1"/>
    <col min="11494" max="11494" width="11.5703125" style="8" bestFit="1" customWidth="1"/>
    <col min="11495" max="11495" width="12.7109375" style="8" customWidth="1"/>
    <col min="11496" max="11497" width="9" style="8" bestFit="1" customWidth="1"/>
    <col min="11498" max="11498" width="9.5703125" style="8" bestFit="1" customWidth="1"/>
    <col min="11499" max="11499" width="11.5703125" style="8" bestFit="1" customWidth="1"/>
    <col min="11500" max="11500" width="10.5703125" style="8" bestFit="1" customWidth="1"/>
    <col min="11501" max="11501" width="9.5703125" style="8" bestFit="1" customWidth="1"/>
    <col min="11502" max="11502" width="8" style="8" bestFit="1" customWidth="1"/>
    <col min="11503" max="11503" width="8.5703125" style="8" bestFit="1" customWidth="1"/>
    <col min="11504" max="11747" width="9.140625" style="8"/>
    <col min="11748" max="11748" width="10" style="8" customWidth="1"/>
    <col min="11749" max="11749" width="11.28515625" style="8" bestFit="1" customWidth="1"/>
    <col min="11750" max="11750" width="11.5703125" style="8" bestFit="1" customWidth="1"/>
    <col min="11751" max="11751" width="12.7109375" style="8" customWidth="1"/>
    <col min="11752" max="11753" width="9" style="8" bestFit="1" customWidth="1"/>
    <col min="11754" max="11754" width="9.5703125" style="8" bestFit="1" customWidth="1"/>
    <col min="11755" max="11755" width="11.5703125" style="8" bestFit="1" customWidth="1"/>
    <col min="11756" max="11756" width="10.5703125" style="8" bestFit="1" customWidth="1"/>
    <col min="11757" max="11757" width="9.5703125" style="8" bestFit="1" customWidth="1"/>
    <col min="11758" max="11758" width="8" style="8" bestFit="1" customWidth="1"/>
    <col min="11759" max="11759" width="8.5703125" style="8" bestFit="1" customWidth="1"/>
    <col min="11760" max="12003" width="9.140625" style="8"/>
    <col min="12004" max="12004" width="10" style="8" customWidth="1"/>
    <col min="12005" max="12005" width="11.28515625" style="8" bestFit="1" customWidth="1"/>
    <col min="12006" max="12006" width="11.5703125" style="8" bestFit="1" customWidth="1"/>
    <col min="12007" max="12007" width="12.7109375" style="8" customWidth="1"/>
    <col min="12008" max="12009" width="9" style="8" bestFit="1" customWidth="1"/>
    <col min="12010" max="12010" width="9.5703125" style="8" bestFit="1" customWidth="1"/>
    <col min="12011" max="12011" width="11.5703125" style="8" bestFit="1" customWidth="1"/>
    <col min="12012" max="12012" width="10.5703125" style="8" bestFit="1" customWidth="1"/>
    <col min="12013" max="12013" width="9.5703125" style="8" bestFit="1" customWidth="1"/>
    <col min="12014" max="12014" width="8" style="8" bestFit="1" customWidth="1"/>
    <col min="12015" max="12015" width="8.5703125" style="8" bestFit="1" customWidth="1"/>
    <col min="12016" max="12259" width="9.140625" style="8"/>
    <col min="12260" max="12260" width="10" style="8" customWidth="1"/>
    <col min="12261" max="12261" width="11.28515625" style="8" bestFit="1" customWidth="1"/>
    <col min="12262" max="12262" width="11.5703125" style="8" bestFit="1" customWidth="1"/>
    <col min="12263" max="12263" width="12.7109375" style="8" customWidth="1"/>
    <col min="12264" max="12265" width="9" style="8" bestFit="1" customWidth="1"/>
    <col min="12266" max="12266" width="9.5703125" style="8" bestFit="1" customWidth="1"/>
    <col min="12267" max="12267" width="11.5703125" style="8" bestFit="1" customWidth="1"/>
    <col min="12268" max="12268" width="10.5703125" style="8" bestFit="1" customWidth="1"/>
    <col min="12269" max="12269" width="9.5703125" style="8" bestFit="1" customWidth="1"/>
    <col min="12270" max="12270" width="8" style="8" bestFit="1" customWidth="1"/>
    <col min="12271" max="12271" width="8.5703125" style="8" bestFit="1" customWidth="1"/>
    <col min="12272" max="12515" width="9.140625" style="8"/>
    <col min="12516" max="12516" width="10" style="8" customWidth="1"/>
    <col min="12517" max="12517" width="11.28515625" style="8" bestFit="1" customWidth="1"/>
    <col min="12518" max="12518" width="11.5703125" style="8" bestFit="1" customWidth="1"/>
    <col min="12519" max="12519" width="12.7109375" style="8" customWidth="1"/>
    <col min="12520" max="12521" width="9" style="8" bestFit="1" customWidth="1"/>
    <col min="12522" max="12522" width="9.5703125" style="8" bestFit="1" customWidth="1"/>
    <col min="12523" max="12523" width="11.5703125" style="8" bestFit="1" customWidth="1"/>
    <col min="12524" max="12524" width="10.5703125" style="8" bestFit="1" customWidth="1"/>
    <col min="12525" max="12525" width="9.5703125" style="8" bestFit="1" customWidth="1"/>
    <col min="12526" max="12526" width="8" style="8" bestFit="1" customWidth="1"/>
    <col min="12527" max="12527" width="8.5703125" style="8" bestFit="1" customWidth="1"/>
    <col min="12528" max="12771" width="9.140625" style="8"/>
    <col min="12772" max="12772" width="10" style="8" customWidth="1"/>
    <col min="12773" max="12773" width="11.28515625" style="8" bestFit="1" customWidth="1"/>
    <col min="12774" max="12774" width="11.5703125" style="8" bestFit="1" customWidth="1"/>
    <col min="12775" max="12775" width="12.7109375" style="8" customWidth="1"/>
    <col min="12776" max="12777" width="9" style="8" bestFit="1" customWidth="1"/>
    <col min="12778" max="12778" width="9.5703125" style="8" bestFit="1" customWidth="1"/>
    <col min="12779" max="12779" width="11.5703125" style="8" bestFit="1" customWidth="1"/>
    <col min="12780" max="12780" width="10.5703125" style="8" bestFit="1" customWidth="1"/>
    <col min="12781" max="12781" width="9.5703125" style="8" bestFit="1" customWidth="1"/>
    <col min="12782" max="12782" width="8" style="8" bestFit="1" customWidth="1"/>
    <col min="12783" max="12783" width="8.5703125" style="8" bestFit="1" customWidth="1"/>
    <col min="12784" max="13027" width="9.140625" style="8"/>
    <col min="13028" max="13028" width="10" style="8" customWidth="1"/>
    <col min="13029" max="13029" width="11.28515625" style="8" bestFit="1" customWidth="1"/>
    <col min="13030" max="13030" width="11.5703125" style="8" bestFit="1" customWidth="1"/>
    <col min="13031" max="13031" width="12.7109375" style="8" customWidth="1"/>
    <col min="13032" max="13033" width="9" style="8" bestFit="1" customWidth="1"/>
    <col min="13034" max="13034" width="9.5703125" style="8" bestFit="1" customWidth="1"/>
    <col min="13035" max="13035" width="11.5703125" style="8" bestFit="1" customWidth="1"/>
    <col min="13036" max="13036" width="10.5703125" style="8" bestFit="1" customWidth="1"/>
    <col min="13037" max="13037" width="9.5703125" style="8" bestFit="1" customWidth="1"/>
    <col min="13038" max="13038" width="8" style="8" bestFit="1" customWidth="1"/>
    <col min="13039" max="13039" width="8.5703125" style="8" bestFit="1" customWidth="1"/>
    <col min="13040" max="13283" width="9.140625" style="8"/>
    <col min="13284" max="13284" width="10" style="8" customWidth="1"/>
    <col min="13285" max="13285" width="11.28515625" style="8" bestFit="1" customWidth="1"/>
    <col min="13286" max="13286" width="11.5703125" style="8" bestFit="1" customWidth="1"/>
    <col min="13287" max="13287" width="12.7109375" style="8" customWidth="1"/>
    <col min="13288" max="13289" width="9" style="8" bestFit="1" customWidth="1"/>
    <col min="13290" max="13290" width="9.5703125" style="8" bestFit="1" customWidth="1"/>
    <col min="13291" max="13291" width="11.5703125" style="8" bestFit="1" customWidth="1"/>
    <col min="13292" max="13292" width="10.5703125" style="8" bestFit="1" customWidth="1"/>
    <col min="13293" max="13293" width="9.5703125" style="8" bestFit="1" customWidth="1"/>
    <col min="13294" max="13294" width="8" style="8" bestFit="1" customWidth="1"/>
    <col min="13295" max="13295" width="8.5703125" style="8" bestFit="1" customWidth="1"/>
    <col min="13296" max="13539" width="9.140625" style="8"/>
    <col min="13540" max="13540" width="10" style="8" customWidth="1"/>
    <col min="13541" max="13541" width="11.28515625" style="8" bestFit="1" customWidth="1"/>
    <col min="13542" max="13542" width="11.5703125" style="8" bestFit="1" customWidth="1"/>
    <col min="13543" max="13543" width="12.7109375" style="8" customWidth="1"/>
    <col min="13544" max="13545" width="9" style="8" bestFit="1" customWidth="1"/>
    <col min="13546" max="13546" width="9.5703125" style="8" bestFit="1" customWidth="1"/>
    <col min="13547" max="13547" width="11.5703125" style="8" bestFit="1" customWidth="1"/>
    <col min="13548" max="13548" width="10.5703125" style="8" bestFit="1" customWidth="1"/>
    <col min="13549" max="13549" width="9.5703125" style="8" bestFit="1" customWidth="1"/>
    <col min="13550" max="13550" width="8" style="8" bestFit="1" customWidth="1"/>
    <col min="13551" max="13551" width="8.5703125" style="8" bestFit="1" customWidth="1"/>
    <col min="13552" max="13795" width="9.140625" style="8"/>
    <col min="13796" max="13796" width="10" style="8" customWidth="1"/>
    <col min="13797" max="13797" width="11.28515625" style="8" bestFit="1" customWidth="1"/>
    <col min="13798" max="13798" width="11.5703125" style="8" bestFit="1" customWidth="1"/>
    <col min="13799" max="13799" width="12.7109375" style="8" customWidth="1"/>
    <col min="13800" max="13801" width="9" style="8" bestFit="1" customWidth="1"/>
    <col min="13802" max="13802" width="9.5703125" style="8" bestFit="1" customWidth="1"/>
    <col min="13803" max="13803" width="11.5703125" style="8" bestFit="1" customWidth="1"/>
    <col min="13804" max="13804" width="10.5703125" style="8" bestFit="1" customWidth="1"/>
    <col min="13805" max="13805" width="9.5703125" style="8" bestFit="1" customWidth="1"/>
    <col min="13806" max="13806" width="8" style="8" bestFit="1" customWidth="1"/>
    <col min="13807" max="13807" width="8.5703125" style="8" bestFit="1" customWidth="1"/>
    <col min="13808" max="14051" width="9.140625" style="8"/>
    <col min="14052" max="14052" width="10" style="8" customWidth="1"/>
    <col min="14053" max="14053" width="11.28515625" style="8" bestFit="1" customWidth="1"/>
    <col min="14054" max="14054" width="11.5703125" style="8" bestFit="1" customWidth="1"/>
    <col min="14055" max="14055" width="12.7109375" style="8" customWidth="1"/>
    <col min="14056" max="14057" width="9" style="8" bestFit="1" customWidth="1"/>
    <col min="14058" max="14058" width="9.5703125" style="8" bestFit="1" customWidth="1"/>
    <col min="14059" max="14059" width="11.5703125" style="8" bestFit="1" customWidth="1"/>
    <col min="14060" max="14060" width="10.5703125" style="8" bestFit="1" customWidth="1"/>
    <col min="14061" max="14061" width="9.5703125" style="8" bestFit="1" customWidth="1"/>
    <col min="14062" max="14062" width="8" style="8" bestFit="1" customWidth="1"/>
    <col min="14063" max="14063" width="8.5703125" style="8" bestFit="1" customWidth="1"/>
    <col min="14064" max="14307" width="9.140625" style="8"/>
    <col min="14308" max="14308" width="10" style="8" customWidth="1"/>
    <col min="14309" max="14309" width="11.28515625" style="8" bestFit="1" customWidth="1"/>
    <col min="14310" max="14310" width="11.5703125" style="8" bestFit="1" customWidth="1"/>
    <col min="14311" max="14311" width="12.7109375" style="8" customWidth="1"/>
    <col min="14312" max="14313" width="9" style="8" bestFit="1" customWidth="1"/>
    <col min="14314" max="14314" width="9.5703125" style="8" bestFit="1" customWidth="1"/>
    <col min="14315" max="14315" width="11.5703125" style="8" bestFit="1" customWidth="1"/>
    <col min="14316" max="14316" width="10.5703125" style="8" bestFit="1" customWidth="1"/>
    <col min="14317" max="14317" width="9.5703125" style="8" bestFit="1" customWidth="1"/>
    <col min="14318" max="14318" width="8" style="8" bestFit="1" customWidth="1"/>
    <col min="14319" max="14319" width="8.5703125" style="8" bestFit="1" customWidth="1"/>
    <col min="14320" max="14563" width="9.140625" style="8"/>
    <col min="14564" max="14564" width="10" style="8" customWidth="1"/>
    <col min="14565" max="14565" width="11.28515625" style="8" bestFit="1" customWidth="1"/>
    <col min="14566" max="14566" width="11.5703125" style="8" bestFit="1" customWidth="1"/>
    <col min="14567" max="14567" width="12.7109375" style="8" customWidth="1"/>
    <col min="14568" max="14569" width="9" style="8" bestFit="1" customWidth="1"/>
    <col min="14570" max="14570" width="9.5703125" style="8" bestFit="1" customWidth="1"/>
    <col min="14571" max="14571" width="11.5703125" style="8" bestFit="1" customWidth="1"/>
    <col min="14572" max="14572" width="10.5703125" style="8" bestFit="1" customWidth="1"/>
    <col min="14573" max="14573" width="9.5703125" style="8" bestFit="1" customWidth="1"/>
    <col min="14574" max="14574" width="8" style="8" bestFit="1" customWidth="1"/>
    <col min="14575" max="14575" width="8.5703125" style="8" bestFit="1" customWidth="1"/>
    <col min="14576" max="14819" width="9.140625" style="8"/>
    <col min="14820" max="14820" width="10" style="8" customWidth="1"/>
    <col min="14821" max="14821" width="11.28515625" style="8" bestFit="1" customWidth="1"/>
    <col min="14822" max="14822" width="11.5703125" style="8" bestFit="1" customWidth="1"/>
    <col min="14823" max="14823" width="12.7109375" style="8" customWidth="1"/>
    <col min="14824" max="14825" width="9" style="8" bestFit="1" customWidth="1"/>
    <col min="14826" max="14826" width="9.5703125" style="8" bestFit="1" customWidth="1"/>
    <col min="14827" max="14827" width="11.5703125" style="8" bestFit="1" customWidth="1"/>
    <col min="14828" max="14828" width="10.5703125" style="8" bestFit="1" customWidth="1"/>
    <col min="14829" max="14829" width="9.5703125" style="8" bestFit="1" customWidth="1"/>
    <col min="14830" max="14830" width="8" style="8" bestFit="1" customWidth="1"/>
    <col min="14831" max="14831" width="8.5703125" style="8" bestFit="1" customWidth="1"/>
    <col min="14832" max="15075" width="9.140625" style="8"/>
    <col min="15076" max="15076" width="10" style="8" customWidth="1"/>
    <col min="15077" max="15077" width="11.28515625" style="8" bestFit="1" customWidth="1"/>
    <col min="15078" max="15078" width="11.5703125" style="8" bestFit="1" customWidth="1"/>
    <col min="15079" max="15079" width="12.7109375" style="8" customWidth="1"/>
    <col min="15080" max="15081" width="9" style="8" bestFit="1" customWidth="1"/>
    <col min="15082" max="15082" width="9.5703125" style="8" bestFit="1" customWidth="1"/>
    <col min="15083" max="15083" width="11.5703125" style="8" bestFit="1" customWidth="1"/>
    <col min="15084" max="15084" width="10.5703125" style="8" bestFit="1" customWidth="1"/>
    <col min="15085" max="15085" width="9.5703125" style="8" bestFit="1" customWidth="1"/>
    <col min="15086" max="15086" width="8" style="8" bestFit="1" customWidth="1"/>
    <col min="15087" max="15087" width="8.5703125" style="8" bestFit="1" customWidth="1"/>
    <col min="15088" max="15331" width="9.140625" style="8"/>
    <col min="15332" max="15332" width="10" style="8" customWidth="1"/>
    <col min="15333" max="15333" width="11.28515625" style="8" bestFit="1" customWidth="1"/>
    <col min="15334" max="15334" width="11.5703125" style="8" bestFit="1" customWidth="1"/>
    <col min="15335" max="15335" width="12.7109375" style="8" customWidth="1"/>
    <col min="15336" max="15337" width="9" style="8" bestFit="1" customWidth="1"/>
    <col min="15338" max="15338" width="9.5703125" style="8" bestFit="1" customWidth="1"/>
    <col min="15339" max="15339" width="11.5703125" style="8" bestFit="1" customWidth="1"/>
    <col min="15340" max="15340" width="10.5703125" style="8" bestFit="1" customWidth="1"/>
    <col min="15341" max="15341" width="9.5703125" style="8" bestFit="1" customWidth="1"/>
    <col min="15342" max="15342" width="8" style="8" bestFit="1" customWidth="1"/>
    <col min="15343" max="15343" width="8.5703125" style="8" bestFit="1" customWidth="1"/>
    <col min="15344" max="15587" width="9.140625" style="8"/>
    <col min="15588" max="15588" width="10" style="8" customWidth="1"/>
    <col min="15589" max="15589" width="11.28515625" style="8" bestFit="1" customWidth="1"/>
    <col min="15590" max="15590" width="11.5703125" style="8" bestFit="1" customWidth="1"/>
    <col min="15591" max="15591" width="12.7109375" style="8" customWidth="1"/>
    <col min="15592" max="15593" width="9" style="8" bestFit="1" customWidth="1"/>
    <col min="15594" max="15594" width="9.5703125" style="8" bestFit="1" customWidth="1"/>
    <col min="15595" max="15595" width="11.5703125" style="8" bestFit="1" customWidth="1"/>
    <col min="15596" max="15596" width="10.5703125" style="8" bestFit="1" customWidth="1"/>
    <col min="15597" max="15597" width="9.5703125" style="8" bestFit="1" customWidth="1"/>
    <col min="15598" max="15598" width="8" style="8" bestFit="1" customWidth="1"/>
    <col min="15599" max="15599" width="8.5703125" style="8" bestFit="1" customWidth="1"/>
    <col min="15600" max="15843" width="9.140625" style="8"/>
    <col min="15844" max="15844" width="10" style="8" customWidth="1"/>
    <col min="15845" max="15845" width="11.28515625" style="8" bestFit="1" customWidth="1"/>
    <col min="15846" max="15846" width="11.5703125" style="8" bestFit="1" customWidth="1"/>
    <col min="15847" max="15847" width="12.7109375" style="8" customWidth="1"/>
    <col min="15848" max="15849" width="9" style="8" bestFit="1" customWidth="1"/>
    <col min="15850" max="15850" width="9.5703125" style="8" bestFit="1" customWidth="1"/>
    <col min="15851" max="15851" width="11.5703125" style="8" bestFit="1" customWidth="1"/>
    <col min="15852" max="15852" width="10.5703125" style="8" bestFit="1" customWidth="1"/>
    <col min="15853" max="15853" width="9.5703125" style="8" bestFit="1" customWidth="1"/>
    <col min="15854" max="15854" width="8" style="8" bestFit="1" customWidth="1"/>
    <col min="15855" max="15855" width="8.5703125" style="8" bestFit="1" customWidth="1"/>
    <col min="15856" max="16384" width="9.140625" style="8"/>
  </cols>
  <sheetData>
    <row r="1" spans="1:14" x14ac:dyDescent="0.25">
      <c r="A1" s="20" t="s">
        <v>2</v>
      </c>
      <c r="B1" s="20"/>
      <c r="C1" s="20"/>
      <c r="D1" s="20" t="s">
        <v>11</v>
      </c>
      <c r="E1" s="20"/>
      <c r="F1" s="20"/>
      <c r="G1" s="11" t="s">
        <v>26</v>
      </c>
      <c r="H1" s="11" t="s">
        <v>3</v>
      </c>
      <c r="K1" s="16" t="s">
        <v>19</v>
      </c>
      <c r="L1" s="19" t="s">
        <v>18</v>
      </c>
      <c r="M1" s="8"/>
      <c r="N1" s="8"/>
    </row>
    <row r="2" spans="1:14" x14ac:dyDescent="0.25">
      <c r="A2" s="11" t="s">
        <v>4</v>
      </c>
      <c r="B2" s="17" t="s">
        <v>21</v>
      </c>
      <c r="C2" s="11" t="s">
        <v>5</v>
      </c>
      <c r="D2" s="11" t="s">
        <v>12</v>
      </c>
      <c r="E2" s="11" t="s">
        <v>23</v>
      </c>
      <c r="F2" s="17" t="s">
        <v>22</v>
      </c>
      <c r="G2" s="11" t="s">
        <v>27</v>
      </c>
      <c r="H2" s="11" t="s">
        <v>8</v>
      </c>
      <c r="I2" s="11" t="s">
        <v>7</v>
      </c>
      <c r="J2" s="11" t="s">
        <v>6</v>
      </c>
      <c r="K2" s="16" t="s">
        <v>20</v>
      </c>
      <c r="L2" s="19" t="s">
        <v>7</v>
      </c>
      <c r="M2" s="14" t="s">
        <v>14</v>
      </c>
      <c r="N2" s="12" t="s">
        <v>17</v>
      </c>
    </row>
    <row r="3" spans="1:14" ht="17.25" x14ac:dyDescent="0.25">
      <c r="A3" s="2" t="s">
        <v>1</v>
      </c>
      <c r="B3" s="2" t="s">
        <v>1</v>
      </c>
      <c r="C3" s="2" t="s">
        <v>25</v>
      </c>
      <c r="D3" s="2" t="s">
        <v>0</v>
      </c>
      <c r="E3" s="2" t="s">
        <v>24</v>
      </c>
      <c r="F3" s="2" t="s">
        <v>0</v>
      </c>
      <c r="G3" s="2" t="s">
        <v>28</v>
      </c>
      <c r="H3" s="2" t="s">
        <v>1</v>
      </c>
      <c r="I3" s="2" t="s">
        <v>9</v>
      </c>
      <c r="J3" s="2" t="s">
        <v>13</v>
      </c>
      <c r="K3" s="2" t="s">
        <v>10</v>
      </c>
      <c r="L3" s="2" t="s">
        <v>9</v>
      </c>
      <c r="M3" s="2" t="s">
        <v>15</v>
      </c>
      <c r="N3" s="2" t="s">
        <v>16</v>
      </c>
    </row>
    <row r="4" spans="1:14" x14ac:dyDescent="0.25">
      <c r="A4" s="3"/>
      <c r="B4" s="3"/>
      <c r="C4" s="3"/>
      <c r="D4" s="3"/>
      <c r="E4" s="3"/>
      <c r="H4" s="4"/>
      <c r="K4" s="7"/>
      <c r="L4" s="7"/>
      <c r="N4" s="8"/>
    </row>
    <row r="5" spans="1:14" x14ac:dyDescent="0.25">
      <c r="A5" s="6">
        <v>0</v>
      </c>
      <c r="B5" s="6">
        <f>A5*0.8</f>
        <v>0</v>
      </c>
      <c r="C5" s="6">
        <f>5723500*A5/(5723500+A5)</f>
        <v>0</v>
      </c>
      <c r="D5" s="9">
        <f>IF(B5&lt;15000,1.422222222E-11*B5^3-0.00000012*B5^2-0.006*B5+274,IF(B5&lt;40000,-0.00000000000448*B5^3+0.0000003696*B5^2-0.008064*B5+257.92,IF(B5&lt;75000,3.032069971E-12*B5^3-0.00000052303207*B5^2+0.02728862974*B5-208.7463557,0.00000000000064*B5^3-0.000000008*B5^2-0.0096*B5+670)))</f>
        <v>274</v>
      </c>
      <c r="E5" s="10">
        <f>IF(B5&lt;15000,3.555555556E-13*B5^3-0.000000004666666667*B5^2-0.0001*B5+1,IF(B5&lt;30000,-3.851851852E-13*B5^3+0.000000026*B5^2-0.00052*B5+2.9,IF(B5&lt;50000,0.0000000000001375*B5^3-0.0000000165*B5^2+0.00061875*B5-7.125,IF(B5&lt;65000,-2.666666667E-13*B5^3+0.000000046*B5^2-0.0026*B5+48.08333333,IF(B5&lt;80000,2.074074074E-13*B5^3-0.00000004511111111*B5^2+0.003235555556*B5-76.47592593,IF(B5&lt;90000,-0.0000000000005*B5^3+0.0000001275*B5^2-0.0108*B5+303.85,0.00000000000005*B5^3-0.000000015*B5^2+0.001485*B5-48.5))))))</f>
        <v>1</v>
      </c>
      <c r="F5" s="9">
        <f t="shared" ref="F5:F36" si="0">D5+E5*12/2</f>
        <v>280</v>
      </c>
      <c r="G5" s="18">
        <v>3.7400000000000003E-2</v>
      </c>
      <c r="H5" s="6">
        <f>(8.3144621*F5)/(G5*9.81*0.8)</f>
        <v>7931.6144036152118</v>
      </c>
      <c r="I5" s="5">
        <f>101325*0.9</f>
        <v>91192.5</v>
      </c>
      <c r="J5" s="5">
        <f>(I5*G5)/(8.3144621*F5)</f>
        <v>1.4650030697716454</v>
      </c>
      <c r="K5" s="6"/>
      <c r="L5" s="6"/>
      <c r="M5" s="13"/>
      <c r="N5" s="15"/>
    </row>
    <row r="6" spans="1:14" x14ac:dyDescent="0.25">
      <c r="A6" s="6">
        <f>A5+500</f>
        <v>500</v>
      </c>
      <c r="B6" s="6">
        <f t="shared" ref="B6:B35" si="1">A6*0.8</f>
        <v>400</v>
      </c>
      <c r="C6" s="6">
        <f t="shared" ref="C6:C35" si="2">5723500*A6/(5723500+A6)</f>
        <v>499.95632424877709</v>
      </c>
      <c r="D6" s="9">
        <f t="shared" ref="D6:D35" si="3">IF(B6&lt;15000,1.422222222E-11*B6^3-0.00000012*B6^2-0.006*B6+274,IF(B6&lt;40000,-0.00000000000448*B6^3+0.0000003696*B6^2-0.008064*B6+257.92,IF(B6&lt;75000,3.032069971E-12*B6^3-0.00000052303207*B6^2+0.02728862974*B6-208.7463557,0.00000000000064*B6^3-0.000000008*B6^2-0.0096*B6+670)))</f>
        <v>271.58171022222206</v>
      </c>
      <c r="E6" s="10">
        <f t="shared" ref="E6:E69" si="4">IF(B6&lt;15000,3.555555556E-13*B6^3-0.000000004666666667*B6^2-0.0001*B6+1,IF(B6&lt;30000,-3.851851852E-13*B6^3+0.000000026*B6^2-0.00052*B6+2.9,IF(B6&lt;50000,0.0000000000001375*B6^3-0.0000000165*B6^2+0.00061875*B6-7.125,IF(B6&lt;65000,-2.666666667E-13*B6^3+0.000000046*B6^2-0.0026*B6+48.08333333,IF(B6&lt;80000,2.074074074E-13*B6^3-0.00000004511111111*B6^2+0.003235555556*B6-76.47592593,IF(B6&lt;90000,-0.0000000000005*B6^3+0.0000001275*B6^2-0.0108*B6+303.85,0.00000000000005*B6^3-0.000000015*B6^2+0.001485*B6-48.5))))))</f>
        <v>0.95927608888883842</v>
      </c>
      <c r="F6" s="9">
        <f t="shared" si="0"/>
        <v>277.33736675555508</v>
      </c>
      <c r="G6" s="18">
        <f>G5</f>
        <v>3.7400000000000003E-2</v>
      </c>
      <c r="H6" s="6">
        <f t="shared" ref="H6:H69" si="5">(8.3144621*F6)/(G6*9.81*0.8)</f>
        <v>7856.1894743538414</v>
      </c>
      <c r="I6" s="5">
        <f>I5*EXP((C5-C6)/((H5+H6)/2))</f>
        <v>85595.966172424058</v>
      </c>
      <c r="J6" s="5">
        <f t="shared" ref="J6:J69" si="6">(I6*G6)/(8.3144621*F6)</f>
        <v>1.3882969032260666</v>
      </c>
      <c r="K6" s="6"/>
      <c r="L6" s="6"/>
      <c r="M6" s="13"/>
      <c r="N6" s="15"/>
    </row>
    <row r="7" spans="1:14" x14ac:dyDescent="0.25">
      <c r="A7" s="6">
        <f t="shared" ref="A7:A35" si="7">A6+500</f>
        <v>1000</v>
      </c>
      <c r="B7" s="6">
        <f t="shared" si="1"/>
        <v>800</v>
      </c>
      <c r="C7" s="6">
        <f t="shared" si="2"/>
        <v>999.82531225434536</v>
      </c>
      <c r="D7" s="9">
        <f t="shared" si="3"/>
        <v>269.13048177777665</v>
      </c>
      <c r="E7" s="10">
        <f t="shared" si="4"/>
        <v>0.9171953777775872</v>
      </c>
      <c r="F7" s="9">
        <f t="shared" si="0"/>
        <v>274.63365404444215</v>
      </c>
      <c r="G7" s="18">
        <f t="shared" ref="G7:G70" si="8">G6</f>
        <v>3.7400000000000003E-2</v>
      </c>
      <c r="H7" s="6">
        <f t="shared" si="5"/>
        <v>7779.6008790584801</v>
      </c>
      <c r="I7" s="5">
        <f t="shared" ref="I7:I70" si="9">I6*EXP((C6-C7)/((H6+H7)/2))</f>
        <v>80294.335972669374</v>
      </c>
      <c r="J7" s="5">
        <f t="shared" si="6"/>
        <v>1.3151297426664705</v>
      </c>
      <c r="K7" s="6"/>
      <c r="L7" s="6"/>
      <c r="M7" s="13"/>
      <c r="N7" s="15"/>
    </row>
    <row r="8" spans="1:14" x14ac:dyDescent="0.25">
      <c r="A8" s="6">
        <f t="shared" si="7"/>
        <v>1500</v>
      </c>
      <c r="B8" s="6">
        <f t="shared" si="1"/>
        <v>1200</v>
      </c>
      <c r="C8" s="6">
        <f t="shared" si="2"/>
        <v>1499.6069868995633</v>
      </c>
      <c r="D8" s="9">
        <f t="shared" si="3"/>
        <v>266.65177599999618</v>
      </c>
      <c r="E8" s="10">
        <f t="shared" si="4"/>
        <v>0.87389439999959673</v>
      </c>
      <c r="F8" s="9">
        <f t="shared" si="0"/>
        <v>271.89514239999374</v>
      </c>
      <c r="G8" s="18">
        <f t="shared" si="8"/>
        <v>3.7400000000000003E-2</v>
      </c>
      <c r="H8" s="6">
        <f t="shared" si="5"/>
        <v>7702.0265276171413</v>
      </c>
      <c r="I8" s="5">
        <f t="shared" si="9"/>
        <v>75273.985308246905</v>
      </c>
      <c r="J8" s="5">
        <f t="shared" si="6"/>
        <v>1.2453198350899033</v>
      </c>
      <c r="K8" s="6"/>
      <c r="L8" s="6"/>
      <c r="M8" s="13"/>
      <c r="N8" s="15"/>
    </row>
    <row r="9" spans="1:14" x14ac:dyDescent="0.25">
      <c r="A9" s="6">
        <f t="shared" si="7"/>
        <v>2000</v>
      </c>
      <c r="B9" s="6">
        <f t="shared" si="1"/>
        <v>1600</v>
      </c>
      <c r="C9" s="6">
        <f t="shared" si="2"/>
        <v>1999.3013710592961</v>
      </c>
      <c r="D9" s="9">
        <f t="shared" si="3"/>
        <v>264.15105422221313</v>
      </c>
      <c r="E9" s="10">
        <f t="shared" si="4"/>
        <v>0.82950968888821763</v>
      </c>
      <c r="F9" s="9">
        <f t="shared" si="0"/>
        <v>269.12811235554244</v>
      </c>
      <c r="G9" s="18">
        <f t="shared" si="8"/>
        <v>3.7400000000000003E-2</v>
      </c>
      <c r="H9" s="6">
        <f t="shared" si="5"/>
        <v>7623.6443299178345</v>
      </c>
      <c r="I9" s="5">
        <f t="shared" si="9"/>
        <v>70521.983145234277</v>
      </c>
      <c r="J9" s="5">
        <f t="shared" si="6"/>
        <v>1.1786989468011937</v>
      </c>
      <c r="K9" s="6"/>
      <c r="L9" s="6"/>
      <c r="M9" s="13"/>
      <c r="N9" s="15"/>
    </row>
    <row r="10" spans="1:14" x14ac:dyDescent="0.25">
      <c r="A10" s="6">
        <f t="shared" si="7"/>
        <v>2500</v>
      </c>
      <c r="B10" s="6">
        <f t="shared" si="1"/>
        <v>2000</v>
      </c>
      <c r="C10" s="6">
        <f t="shared" si="2"/>
        <v>2498.908487600419</v>
      </c>
      <c r="D10" s="9">
        <f t="shared" si="3"/>
        <v>261.63377777775997</v>
      </c>
      <c r="E10" s="10">
        <f t="shared" si="4"/>
        <v>0.78417777777679998</v>
      </c>
      <c r="F10" s="9">
        <f t="shared" si="0"/>
        <v>266.33884444442077</v>
      </c>
      <c r="G10" s="18">
        <f t="shared" si="8"/>
        <v>3.7400000000000003E-2</v>
      </c>
      <c r="H10" s="6">
        <f t="shared" si="5"/>
        <v>7544.6321958485696</v>
      </c>
      <c r="I10" s="5">
        <f t="shared" si="9"/>
        <v>66026.040289336233</v>
      </c>
      <c r="J10" s="5">
        <f t="shared" si="6"/>
        <v>1.1151112200051299</v>
      </c>
      <c r="K10" s="6"/>
      <c r="L10" s="6"/>
      <c r="M10" s="13"/>
      <c r="N10" s="15"/>
    </row>
    <row r="11" spans="1:14" x14ac:dyDescent="0.25">
      <c r="A11" s="6">
        <f t="shared" si="7"/>
        <v>3000</v>
      </c>
      <c r="B11" s="6">
        <f t="shared" si="1"/>
        <v>2400</v>
      </c>
      <c r="C11" s="6">
        <f t="shared" si="2"/>
        <v>2998.4283593818213</v>
      </c>
      <c r="D11" s="9">
        <f t="shared" si="3"/>
        <v>259.10540799996926</v>
      </c>
      <c r="E11" s="10">
        <f t="shared" si="4"/>
        <v>0.73803519999869438</v>
      </c>
      <c r="F11" s="9">
        <f t="shared" si="0"/>
        <v>263.53361919996144</v>
      </c>
      <c r="G11" s="18">
        <f t="shared" si="8"/>
        <v>3.7400000000000003E-2</v>
      </c>
      <c r="H11" s="6">
        <f t="shared" si="5"/>
        <v>7465.168035297359</v>
      </c>
      <c r="I11" s="5">
        <f t="shared" si="9"/>
        <v>61774.462495014093</v>
      </c>
      <c r="J11" s="5">
        <f t="shared" si="6"/>
        <v>1.0544121291561446</v>
      </c>
      <c r="K11" s="6"/>
      <c r="L11" s="6"/>
      <c r="M11" s="13"/>
      <c r="N11" s="15"/>
    </row>
    <row r="12" spans="1:14" x14ac:dyDescent="0.25">
      <c r="A12" s="6">
        <f t="shared" si="7"/>
        <v>3500</v>
      </c>
      <c r="B12" s="6">
        <f t="shared" si="1"/>
        <v>2800</v>
      </c>
      <c r="C12" s="6">
        <f t="shared" si="2"/>
        <v>3497.8610092544091</v>
      </c>
      <c r="D12" s="9">
        <f t="shared" si="3"/>
        <v>256.57140622217344</v>
      </c>
      <c r="E12" s="10">
        <f t="shared" si="4"/>
        <v>0.69121848888725124</v>
      </c>
      <c r="F12" s="9">
        <f t="shared" si="0"/>
        <v>260.71871715549696</v>
      </c>
      <c r="G12" s="18">
        <f t="shared" si="8"/>
        <v>3.7400000000000003E-2</v>
      </c>
      <c r="H12" s="6">
        <f t="shared" si="5"/>
        <v>7385.4297581522151</v>
      </c>
      <c r="I12" s="5">
        <f t="shared" si="9"/>
        <v>57756.107529509711</v>
      </c>
      <c r="J12" s="5">
        <f t="shared" si="6"/>
        <v>0.9964675258768132</v>
      </c>
      <c r="K12" s="6"/>
      <c r="L12" s="6"/>
      <c r="M12" s="13"/>
      <c r="N12" s="15"/>
    </row>
    <row r="13" spans="1:14" x14ac:dyDescent="0.25">
      <c r="A13" s="6">
        <f t="shared" si="7"/>
        <v>4000</v>
      </c>
      <c r="B13" s="6">
        <f t="shared" si="1"/>
        <v>3200</v>
      </c>
      <c r="C13" s="6">
        <f t="shared" si="2"/>
        <v>3997.2064600611088</v>
      </c>
      <c r="D13" s="9">
        <f t="shared" si="3"/>
        <v>254.03723377770496</v>
      </c>
      <c r="E13" s="10">
        <f t="shared" si="4"/>
        <v>0.64386417777582072</v>
      </c>
      <c r="F13" s="9">
        <f t="shared" si="0"/>
        <v>257.90041884435988</v>
      </c>
      <c r="G13" s="18">
        <f t="shared" si="8"/>
        <v>3.7400000000000003E-2</v>
      </c>
      <c r="H13" s="6">
        <f t="shared" si="5"/>
        <v>7305.5952743011458</v>
      </c>
      <c r="I13" s="5">
        <f t="shared" si="9"/>
        <v>53960.345860204761</v>
      </c>
      <c r="J13" s="5">
        <f t="shared" si="6"/>
        <v>0.94115276260022906</v>
      </c>
      <c r="K13" s="6"/>
      <c r="L13" s="6"/>
      <c r="M13" s="13"/>
      <c r="N13" s="15"/>
    </row>
    <row r="14" spans="1:14" x14ac:dyDescent="0.25">
      <c r="A14" s="6">
        <f t="shared" si="7"/>
        <v>4500</v>
      </c>
      <c r="B14" s="6">
        <f t="shared" si="1"/>
        <v>3600</v>
      </c>
      <c r="C14" s="6">
        <f t="shared" si="2"/>
        <v>4496.4647346368711</v>
      </c>
      <c r="D14" s="9">
        <f t="shared" si="3"/>
        <v>251.50835199989632</v>
      </c>
      <c r="E14" s="10">
        <f t="shared" si="4"/>
        <v>0.59610879999775357</v>
      </c>
      <c r="F14" s="9">
        <f t="shared" si="0"/>
        <v>255.08500479988285</v>
      </c>
      <c r="G14" s="18">
        <f t="shared" si="8"/>
        <v>3.7400000000000003E-2</v>
      </c>
      <c r="H14" s="6">
        <f t="shared" si="5"/>
        <v>7225.8424936321662</v>
      </c>
      <c r="I14" s="5">
        <f t="shared" si="9"/>
        <v>50377.024670363404</v>
      </c>
      <c r="J14" s="5">
        <f t="shared" si="6"/>
        <v>0.88835188627852413</v>
      </c>
      <c r="K14" s="6"/>
      <c r="L14" s="6"/>
      <c r="M14" s="13"/>
      <c r="N14" s="15"/>
    </row>
    <row r="15" spans="1:14" x14ac:dyDescent="0.25">
      <c r="A15" s="6">
        <f t="shared" si="7"/>
        <v>5000</v>
      </c>
      <c r="B15" s="6">
        <f t="shared" si="1"/>
        <v>4000</v>
      </c>
      <c r="C15" s="6">
        <f t="shared" si="2"/>
        <v>4995.6358558086758</v>
      </c>
      <c r="D15" s="9">
        <f t="shared" si="3"/>
        <v>248.99022222208001</v>
      </c>
      <c r="E15" s="10">
        <f t="shared" si="4"/>
        <v>0.54808888888639995</v>
      </c>
      <c r="F15" s="9">
        <f t="shared" si="0"/>
        <v>252.27875555539842</v>
      </c>
      <c r="G15" s="18">
        <f t="shared" si="8"/>
        <v>3.7400000000000003E-2</v>
      </c>
      <c r="H15" s="6">
        <f t="shared" si="5"/>
        <v>7146.3493260332834</v>
      </c>
      <c r="I15" s="5">
        <f t="shared" si="9"/>
        <v>46996.434940478131</v>
      </c>
      <c r="J15" s="5">
        <f t="shared" si="6"/>
        <v>0.83795689455443112</v>
      </c>
      <c r="K15" s="6"/>
      <c r="L15" s="6"/>
      <c r="M15" s="13"/>
      <c r="N15" s="15"/>
    </row>
    <row r="16" spans="1:14" x14ac:dyDescent="0.25">
      <c r="A16" s="6">
        <f t="shared" si="7"/>
        <v>5500</v>
      </c>
      <c r="B16" s="6">
        <f t="shared" si="1"/>
        <v>4400</v>
      </c>
      <c r="C16" s="6">
        <f t="shared" si="2"/>
        <v>5494.7198463955319</v>
      </c>
      <c r="D16" s="9">
        <f t="shared" si="3"/>
        <v>246.48830577758849</v>
      </c>
      <c r="E16" s="10">
        <f t="shared" si="4"/>
        <v>0.49994097777511037</v>
      </c>
      <c r="F16" s="9">
        <f t="shared" si="0"/>
        <v>249.48795164423916</v>
      </c>
      <c r="G16" s="18">
        <f t="shared" si="8"/>
        <v>3.7400000000000003E-2</v>
      </c>
      <c r="H16" s="6">
        <f t="shared" si="5"/>
        <v>7067.2936813925107</v>
      </c>
      <c r="I16" s="5">
        <f t="shared" si="9"/>
        <v>43809.281360660556</v>
      </c>
      <c r="J16" s="5">
        <f t="shared" si="6"/>
        <v>0.78986704773517358</v>
      </c>
      <c r="K16" s="6"/>
      <c r="L16" s="6"/>
      <c r="M16" s="13"/>
      <c r="N16" s="15"/>
    </row>
    <row r="17" spans="1:14" x14ac:dyDescent="0.25">
      <c r="A17" s="6">
        <f t="shared" si="7"/>
        <v>6000</v>
      </c>
      <c r="B17" s="6">
        <f t="shared" si="1"/>
        <v>4800</v>
      </c>
      <c r="C17" s="6">
        <f t="shared" si="2"/>
        <v>5993.7167292084823</v>
      </c>
      <c r="D17" s="9">
        <f t="shared" si="3"/>
        <v>244.00806399975423</v>
      </c>
      <c r="E17" s="10">
        <f t="shared" si="4"/>
        <v>0.45180159999723513</v>
      </c>
      <c r="F17" s="9">
        <f t="shared" si="0"/>
        <v>246.71887359973763</v>
      </c>
      <c r="G17" s="18">
        <f t="shared" si="8"/>
        <v>3.7400000000000003E-2</v>
      </c>
      <c r="H17" s="6">
        <f t="shared" si="5"/>
        <v>6988.853469597856</v>
      </c>
      <c r="I17" s="5">
        <f t="shared" si="9"/>
        <v>40806.654864201431</v>
      </c>
      <c r="J17" s="5">
        <f t="shared" si="6"/>
        <v>0.74398823075533771</v>
      </c>
      <c r="K17" s="6"/>
      <c r="L17" s="6"/>
      <c r="M17" s="13"/>
      <c r="N17" s="15"/>
    </row>
    <row r="18" spans="1:14" x14ac:dyDescent="0.25">
      <c r="A18" s="6">
        <f t="shared" si="7"/>
        <v>6500</v>
      </c>
      <c r="B18" s="6">
        <f t="shared" si="1"/>
        <v>5200</v>
      </c>
      <c r="C18" s="6">
        <f t="shared" si="2"/>
        <v>6492.626527050611</v>
      </c>
      <c r="D18" s="9">
        <f t="shared" si="3"/>
        <v>241.55495822190977</v>
      </c>
      <c r="E18" s="10">
        <f t="shared" si="4"/>
        <v>0.40380728888612483</v>
      </c>
      <c r="F18" s="9">
        <f t="shared" si="0"/>
        <v>243.97780195522651</v>
      </c>
      <c r="G18" s="18">
        <f t="shared" si="8"/>
        <v>3.7400000000000003E-2</v>
      </c>
      <c r="H18" s="6">
        <f t="shared" si="5"/>
        <v>6911.2066005373372</v>
      </c>
      <c r="I18" s="5">
        <f t="shared" si="9"/>
        <v>37980.007593917428</v>
      </c>
      <c r="J18" s="5">
        <f t="shared" si="6"/>
        <v>0.7002323600820568</v>
      </c>
      <c r="K18" s="6"/>
      <c r="L18" s="6"/>
      <c r="M18" s="13"/>
      <c r="N18" s="15"/>
    </row>
    <row r="19" spans="1:14" x14ac:dyDescent="0.25">
      <c r="A19" s="6">
        <f t="shared" si="7"/>
        <v>7000</v>
      </c>
      <c r="B19" s="6">
        <f t="shared" si="1"/>
        <v>5600</v>
      </c>
      <c r="C19" s="6">
        <f t="shared" si="2"/>
        <v>6991.4492627170403</v>
      </c>
      <c r="D19" s="9">
        <f t="shared" si="3"/>
        <v>239.13444977738752</v>
      </c>
      <c r="E19" s="10">
        <f t="shared" si="4"/>
        <v>0.35609457777512954</v>
      </c>
      <c r="F19" s="9">
        <f t="shared" si="0"/>
        <v>241.27101724403829</v>
      </c>
      <c r="G19" s="18">
        <f t="shared" si="8"/>
        <v>3.7400000000000003E-2</v>
      </c>
      <c r="H19" s="6">
        <f t="shared" si="5"/>
        <v>6834.5309840989585</v>
      </c>
      <c r="I19" s="5">
        <f t="shared" si="9"/>
        <v>35321.13013150145</v>
      </c>
      <c r="J19" s="5">
        <f t="shared" si="6"/>
        <v>0.65851683121371751</v>
      </c>
      <c r="K19" s="6"/>
      <c r="L19" s="6"/>
      <c r="M19" s="13"/>
      <c r="N19" s="15"/>
    </row>
    <row r="20" spans="1:14" x14ac:dyDescent="0.25">
      <c r="A20" s="6">
        <f t="shared" si="7"/>
        <v>7500</v>
      </c>
      <c r="B20" s="6">
        <f t="shared" si="1"/>
        <v>6000</v>
      </c>
      <c r="C20" s="6">
        <f t="shared" si="2"/>
        <v>7490.1849589949397</v>
      </c>
      <c r="D20" s="9">
        <f t="shared" si="3"/>
        <v>236.75199999952</v>
      </c>
      <c r="E20" s="10">
        <f t="shared" si="4"/>
        <v>0.30879999999759999</v>
      </c>
      <c r="F20" s="9">
        <f t="shared" si="0"/>
        <v>238.60479999950559</v>
      </c>
      <c r="G20" s="18">
        <f t="shared" si="8"/>
        <v>3.7400000000000003E-2</v>
      </c>
      <c r="H20" s="6">
        <f t="shared" si="5"/>
        <v>6759.0045301707341</v>
      </c>
      <c r="I20" s="5">
        <f t="shared" si="9"/>
        <v>32822.130836054072</v>
      </c>
      <c r="J20" s="5">
        <f t="shared" si="6"/>
        <v>0.61876400306205614</v>
      </c>
      <c r="K20" s="6"/>
      <c r="L20" s="6"/>
      <c r="M20" s="13"/>
      <c r="N20" s="15"/>
    </row>
    <row r="21" spans="1:14" x14ac:dyDescent="0.25">
      <c r="A21" s="6">
        <f t="shared" si="7"/>
        <v>8000</v>
      </c>
      <c r="B21" s="6">
        <f t="shared" si="1"/>
        <v>6400</v>
      </c>
      <c r="C21" s="6">
        <f t="shared" si="2"/>
        <v>7988.8336386635265</v>
      </c>
      <c r="D21" s="9">
        <f t="shared" si="3"/>
        <v>234.41307022163969</v>
      </c>
      <c r="E21" s="10">
        <f t="shared" si="4"/>
        <v>0.26206008888688637</v>
      </c>
      <c r="F21" s="9">
        <f t="shared" si="0"/>
        <v>235.98543075496102</v>
      </c>
      <c r="G21" s="18">
        <f t="shared" si="8"/>
        <v>3.7400000000000003E-2</v>
      </c>
      <c r="H21" s="6">
        <f t="shared" si="5"/>
        <v>6684.8051486406757</v>
      </c>
      <c r="I21" s="5">
        <f t="shared" si="9"/>
        <v>30475.417151516282</v>
      </c>
      <c r="J21" s="5">
        <f t="shared" si="6"/>
        <v>0.58090071609451832</v>
      </c>
      <c r="K21" s="6"/>
      <c r="L21" s="6"/>
      <c r="M21" s="13"/>
      <c r="N21" s="15"/>
    </row>
    <row r="22" spans="1:14" x14ac:dyDescent="0.25">
      <c r="A22" s="6">
        <f t="shared" si="7"/>
        <v>8500</v>
      </c>
      <c r="B22" s="6">
        <f t="shared" si="1"/>
        <v>6800</v>
      </c>
      <c r="C22" s="6">
        <f t="shared" si="2"/>
        <v>8487.3953244940676</v>
      </c>
      <c r="D22" s="9">
        <f t="shared" si="3"/>
        <v>232.12312177707904</v>
      </c>
      <c r="E22" s="10">
        <f t="shared" si="4"/>
        <v>0.21601137777633916</v>
      </c>
      <c r="F22" s="9">
        <f t="shared" si="0"/>
        <v>233.41919004373707</v>
      </c>
      <c r="G22" s="18">
        <f t="shared" si="8"/>
        <v>3.7400000000000003E-2</v>
      </c>
      <c r="H22" s="6">
        <f t="shared" si="5"/>
        <v>6612.1107493967911</v>
      </c>
      <c r="I22" s="5">
        <f t="shared" si="9"/>
        <v>28273.678754042536</v>
      </c>
      <c r="J22" s="5">
        <f t="shared" si="6"/>
        <v>0.54485784165460838</v>
      </c>
      <c r="K22" s="6"/>
      <c r="L22" s="6"/>
      <c r="M22" s="13"/>
      <c r="N22" s="15"/>
    </row>
    <row r="23" spans="1:14" x14ac:dyDescent="0.25">
      <c r="A23" s="6">
        <f t="shared" si="7"/>
        <v>9000</v>
      </c>
      <c r="B23" s="6">
        <f t="shared" si="1"/>
        <v>7200</v>
      </c>
      <c r="C23" s="6">
        <f t="shared" si="2"/>
        <v>8985.8700392498904</v>
      </c>
      <c r="D23" s="9">
        <f t="shared" si="3"/>
        <v>229.88761599917055</v>
      </c>
      <c r="E23" s="10">
        <f t="shared" si="4"/>
        <v>0.17079039999930867</v>
      </c>
      <c r="F23" s="9">
        <f t="shared" si="0"/>
        <v>230.91235839916641</v>
      </c>
      <c r="G23" s="18">
        <f t="shared" si="8"/>
        <v>3.7400000000000003E-2</v>
      </c>
      <c r="H23" s="6">
        <f t="shared" si="5"/>
        <v>6541.0992423270945</v>
      </c>
      <c r="I23" s="5">
        <f t="shared" si="9"/>
        <v>26209.872419624367</v>
      </c>
      <c r="J23" s="5">
        <f t="shared" si="6"/>
        <v>0.51056986037645058</v>
      </c>
      <c r="K23" s="6"/>
      <c r="L23" s="6"/>
      <c r="M23" s="13"/>
      <c r="N23" s="15"/>
    </row>
    <row r="24" spans="1:14" x14ac:dyDescent="0.25">
      <c r="A24" s="6">
        <f t="shared" si="7"/>
        <v>9500</v>
      </c>
      <c r="B24" s="6">
        <f t="shared" si="1"/>
        <v>7600</v>
      </c>
      <c r="C24" s="6">
        <f t="shared" si="2"/>
        <v>9484.2578056863767</v>
      </c>
      <c r="D24" s="9">
        <f t="shared" si="3"/>
        <v>227.7120142212467</v>
      </c>
      <c r="E24" s="10">
        <f t="shared" si="4"/>
        <v>0.12653368888914551</v>
      </c>
      <c r="F24" s="9">
        <f t="shared" si="0"/>
        <v>228.47121635458157</v>
      </c>
      <c r="G24" s="18">
        <f t="shared" si="8"/>
        <v>3.7400000000000003E-2</v>
      </c>
      <c r="H24" s="6">
        <f t="shared" si="5"/>
        <v>6471.9485373195948</v>
      </c>
      <c r="I24" s="5">
        <f t="shared" si="9"/>
        <v>24277.208499663291</v>
      </c>
      <c r="J24" s="5">
        <f t="shared" si="6"/>
        <v>0.47797446806790461</v>
      </c>
      <c r="K24" s="6"/>
      <c r="L24" s="6"/>
      <c r="M24" s="13"/>
      <c r="N24" s="15"/>
    </row>
    <row r="25" spans="1:14" x14ac:dyDescent="0.25">
      <c r="A25" s="6">
        <f t="shared" si="7"/>
        <v>10000</v>
      </c>
      <c r="B25" s="6">
        <f t="shared" si="1"/>
        <v>8000</v>
      </c>
      <c r="C25" s="6">
        <f t="shared" si="2"/>
        <v>9982.5586465509732</v>
      </c>
      <c r="D25" s="9">
        <f t="shared" si="3"/>
        <v>225.60177777664001</v>
      </c>
      <c r="E25" s="10">
        <f t="shared" si="4"/>
        <v>8.3377777779199969E-2</v>
      </c>
      <c r="F25" s="9">
        <f t="shared" si="0"/>
        <v>226.10204444331521</v>
      </c>
      <c r="G25" s="18">
        <f t="shared" si="8"/>
        <v>3.7400000000000003E-2</v>
      </c>
      <c r="H25" s="6">
        <f t="shared" si="5"/>
        <v>6404.8365442623062</v>
      </c>
      <c r="I25" s="5">
        <f t="shared" si="9"/>
        <v>22469.13889785653</v>
      </c>
      <c r="J25" s="5">
        <f t="shared" si="6"/>
        <v>0.4470122078547461</v>
      </c>
      <c r="K25" s="6"/>
      <c r="L25" s="6"/>
      <c r="M25" s="13"/>
      <c r="N25" s="15"/>
    </row>
    <row r="26" spans="1:14" x14ac:dyDescent="0.25">
      <c r="A26" s="6">
        <f t="shared" si="7"/>
        <v>10500</v>
      </c>
      <c r="B26" s="6">
        <f t="shared" si="1"/>
        <v>8400</v>
      </c>
      <c r="C26" s="6">
        <f t="shared" si="2"/>
        <v>10480.772584583188</v>
      </c>
      <c r="D26" s="9">
        <f t="shared" si="3"/>
        <v>223.56236799868287</v>
      </c>
      <c r="E26" s="10">
        <f t="shared" si="4"/>
        <v>4.1459200002822216E-2</v>
      </c>
      <c r="F26" s="9">
        <f t="shared" si="0"/>
        <v>223.81112319869982</v>
      </c>
      <c r="G26" s="18">
        <f t="shared" si="8"/>
        <v>3.7400000000000003E-2</v>
      </c>
      <c r="H26" s="6">
        <f t="shared" si="5"/>
        <v>6339.9411730432366</v>
      </c>
      <c r="I26" s="5">
        <f t="shared" si="9"/>
        <v>20779.34644586144</v>
      </c>
      <c r="J26" s="5">
        <f t="shared" si="6"/>
        <v>0.41762612775559477</v>
      </c>
      <c r="K26" s="6"/>
      <c r="L26" s="6"/>
      <c r="M26" s="13"/>
      <c r="N26" s="15"/>
    </row>
    <row r="27" spans="1:14" x14ac:dyDescent="0.25">
      <c r="A27" s="6">
        <f t="shared" si="7"/>
        <v>11000</v>
      </c>
      <c r="B27" s="6">
        <f t="shared" si="1"/>
        <v>8800</v>
      </c>
      <c r="C27" s="6">
        <f t="shared" si="2"/>
        <v>10978.899642514605</v>
      </c>
      <c r="D27" s="9">
        <f t="shared" si="3"/>
        <v>221.59924622070784</v>
      </c>
      <c r="E27" s="10">
        <f t="shared" si="4"/>
        <v>9.1448889336320782E-4</v>
      </c>
      <c r="F27" s="9">
        <f t="shared" si="0"/>
        <v>221.60473315406801</v>
      </c>
      <c r="G27" s="18">
        <f t="shared" si="8"/>
        <v>3.7400000000000003E-2</v>
      </c>
      <c r="H27" s="6">
        <f t="shared" si="5"/>
        <v>6277.4403335503985</v>
      </c>
      <c r="I27" s="5">
        <f t="shared" si="9"/>
        <v>19201.735577910673</v>
      </c>
      <c r="J27" s="5">
        <f t="shared" si="6"/>
        <v>0.38976146319108268</v>
      </c>
      <c r="K27" s="6"/>
      <c r="L27" s="6"/>
      <c r="M27" s="13"/>
      <c r="N27" s="15"/>
    </row>
    <row r="28" spans="1:14" x14ac:dyDescent="0.25">
      <c r="A28" s="6">
        <f t="shared" si="7"/>
        <v>11500</v>
      </c>
      <c r="B28" s="6">
        <f t="shared" si="1"/>
        <v>9200</v>
      </c>
      <c r="C28" s="6">
        <f t="shared" si="2"/>
        <v>11476.939843068876</v>
      </c>
      <c r="D28" s="9">
        <f t="shared" si="3"/>
        <v>219.71787377604736</v>
      </c>
      <c r="E28" s="10">
        <f t="shared" si="4"/>
        <v>-3.8119822215827215E-2</v>
      </c>
      <c r="F28" s="9">
        <f t="shared" si="0"/>
        <v>219.48915484275238</v>
      </c>
      <c r="G28" s="18">
        <f t="shared" si="8"/>
        <v>3.7400000000000003E-2</v>
      </c>
      <c r="H28" s="6">
        <f t="shared" si="5"/>
        <v>6217.5119356718023</v>
      </c>
      <c r="I28" s="5">
        <f t="shared" si="9"/>
        <v>17730.424206038912</v>
      </c>
      <c r="J28" s="5">
        <f t="shared" si="6"/>
        <v>0.36336534421783107</v>
      </c>
      <c r="K28" s="6"/>
      <c r="L28" s="6"/>
      <c r="M28" s="13"/>
      <c r="N28" s="15"/>
    </row>
    <row r="29" spans="1:14" x14ac:dyDescent="0.25">
      <c r="A29" s="6">
        <f t="shared" si="7"/>
        <v>12000</v>
      </c>
      <c r="B29" s="6">
        <f t="shared" si="1"/>
        <v>9600</v>
      </c>
      <c r="C29" s="6">
        <f t="shared" si="2"/>
        <v>11974.89320896173</v>
      </c>
      <c r="D29" s="9">
        <f t="shared" si="3"/>
        <v>217.92371199803392</v>
      </c>
      <c r="E29" s="10">
        <f t="shared" si="4"/>
        <v>-7.5507199991398544E-2</v>
      </c>
      <c r="F29" s="9">
        <f t="shared" si="0"/>
        <v>217.47066879808554</v>
      </c>
      <c r="G29" s="18">
        <f t="shared" si="8"/>
        <v>3.7400000000000003E-2</v>
      </c>
      <c r="H29" s="6">
        <f t="shared" si="5"/>
        <v>6160.3338892954598</v>
      </c>
      <c r="I29" s="5">
        <f t="shared" si="9"/>
        <v>16359.73669804513</v>
      </c>
      <c r="J29" s="5">
        <f t="shared" si="6"/>
        <v>0.33838652751392073</v>
      </c>
      <c r="K29" s="6"/>
      <c r="L29" s="6"/>
      <c r="M29" s="13"/>
      <c r="N29" s="15"/>
    </row>
    <row r="30" spans="1:14" x14ac:dyDescent="0.25">
      <c r="A30" s="6">
        <f t="shared" si="7"/>
        <v>12500</v>
      </c>
      <c r="B30" s="6">
        <f t="shared" si="1"/>
        <v>10000</v>
      </c>
      <c r="C30" s="6">
        <f t="shared" si="2"/>
        <v>12472.759762900976</v>
      </c>
      <c r="D30" s="9">
        <f t="shared" si="3"/>
        <v>216.22222221999999</v>
      </c>
      <c r="E30" s="10">
        <f t="shared" si="4"/>
        <v>-0.11111111110000005</v>
      </c>
      <c r="F30" s="9">
        <f t="shared" si="0"/>
        <v>215.55555555339998</v>
      </c>
      <c r="G30" s="18">
        <f t="shared" si="8"/>
        <v>3.7400000000000003E-2</v>
      </c>
      <c r="H30" s="6">
        <f t="shared" si="5"/>
        <v>6106.0841043093797</v>
      </c>
      <c r="I30" s="5">
        <f t="shared" si="9"/>
        <v>15084.197859962182</v>
      </c>
      <c r="J30" s="5">
        <f t="shared" si="6"/>
        <v>0.31477515332312683</v>
      </c>
      <c r="K30" s="6"/>
      <c r="L30" s="6"/>
      <c r="M30" s="13"/>
      <c r="N30" s="15"/>
    </row>
    <row r="31" spans="1:14" x14ac:dyDescent="0.25">
      <c r="A31" s="6">
        <f t="shared" si="7"/>
        <v>13000</v>
      </c>
      <c r="B31" s="6">
        <f t="shared" si="1"/>
        <v>10400</v>
      </c>
      <c r="C31" s="6">
        <f t="shared" si="2"/>
        <v>12970.539527586507</v>
      </c>
      <c r="D31" s="9">
        <f t="shared" si="3"/>
        <v>214.6188657752781</v>
      </c>
      <c r="E31" s="10">
        <f t="shared" si="4"/>
        <v>-0.14479502220828167</v>
      </c>
      <c r="F31" s="9">
        <f t="shared" si="0"/>
        <v>213.75009564202841</v>
      </c>
      <c r="G31" s="18">
        <f t="shared" si="8"/>
        <v>3.7400000000000003E-2</v>
      </c>
      <c r="H31" s="6">
        <f t="shared" si="5"/>
        <v>6054.9404906015779</v>
      </c>
      <c r="I31" s="5">
        <f t="shared" si="9"/>
        <v>13898.52782386477</v>
      </c>
      <c r="J31" s="5">
        <f t="shared" si="6"/>
        <v>0.29248252768558708</v>
      </c>
      <c r="K31" s="6"/>
      <c r="L31" s="6"/>
      <c r="M31" s="13"/>
      <c r="N31" s="15"/>
    </row>
    <row r="32" spans="1:14" x14ac:dyDescent="0.25">
      <c r="A32" s="6">
        <f t="shared" si="7"/>
        <v>13500</v>
      </c>
      <c r="B32" s="6">
        <f t="shared" si="1"/>
        <v>10800</v>
      </c>
      <c r="C32" s="6">
        <f t="shared" si="2"/>
        <v>13468.232525710302</v>
      </c>
      <c r="D32" s="9">
        <f t="shared" si="3"/>
        <v>213.11910399720065</v>
      </c>
      <c r="E32" s="10">
        <f t="shared" si="4"/>
        <v>-0.17642239998289289</v>
      </c>
      <c r="F32" s="9">
        <f t="shared" si="0"/>
        <v>212.0605695973033</v>
      </c>
      <c r="G32" s="18">
        <f t="shared" si="8"/>
        <v>3.7400000000000003E-2</v>
      </c>
      <c r="H32" s="6">
        <f t="shared" si="5"/>
        <v>6007.0809580600608</v>
      </c>
      <c r="I32" s="5">
        <f t="shared" si="9"/>
        <v>12797.637740561986</v>
      </c>
      <c r="J32" s="5">
        <f t="shared" si="6"/>
        <v>0.2714609303386622</v>
      </c>
      <c r="K32" s="6"/>
      <c r="L32" s="6"/>
      <c r="M32" s="13"/>
      <c r="N32" s="15"/>
    </row>
    <row r="33" spans="1:14" x14ac:dyDescent="0.25">
      <c r="A33" s="6">
        <f t="shared" si="7"/>
        <v>14000</v>
      </c>
      <c r="B33" s="6">
        <f t="shared" si="1"/>
        <v>11200</v>
      </c>
      <c r="C33" s="6">
        <f t="shared" si="2"/>
        <v>13965.838779956426</v>
      </c>
      <c r="D33" s="9">
        <f t="shared" si="3"/>
        <v>211.72839821910014</v>
      </c>
      <c r="E33" s="10">
        <f t="shared" si="4"/>
        <v>-0.20585671109048342</v>
      </c>
      <c r="F33" s="9">
        <f t="shared" si="0"/>
        <v>210.49325795255723</v>
      </c>
      <c r="G33" s="18">
        <f t="shared" si="8"/>
        <v>3.7400000000000003E-2</v>
      </c>
      <c r="H33" s="6">
        <f t="shared" si="5"/>
        <v>5962.6834165728405</v>
      </c>
      <c r="I33" s="5">
        <f t="shared" si="9"/>
        <v>11776.626175349758</v>
      </c>
      <c r="J33" s="5">
        <f t="shared" si="6"/>
        <v>0.25166344866033769</v>
      </c>
      <c r="K33" s="6"/>
      <c r="L33" s="6"/>
      <c r="M33" s="13"/>
      <c r="N33" s="15"/>
    </row>
    <row r="34" spans="1:14" x14ac:dyDescent="0.25">
      <c r="A34" s="6">
        <f t="shared" si="7"/>
        <v>14500</v>
      </c>
      <c r="B34" s="6">
        <f t="shared" si="1"/>
        <v>11600</v>
      </c>
      <c r="C34" s="6">
        <f t="shared" si="2"/>
        <v>14463.358313001047</v>
      </c>
      <c r="D34" s="9">
        <f t="shared" si="3"/>
        <v>210.4522097743091</v>
      </c>
      <c r="E34" s="10">
        <f t="shared" si="4"/>
        <v>-0.23296142219770255</v>
      </c>
      <c r="F34" s="9">
        <f t="shared" si="0"/>
        <v>209.05444124112287</v>
      </c>
      <c r="G34" s="18">
        <f t="shared" si="8"/>
        <v>3.7400000000000003E-2</v>
      </c>
      <c r="H34" s="6">
        <f t="shared" si="5"/>
        <v>5921.9257760279288</v>
      </c>
      <c r="I34" s="5">
        <f t="shared" si="9"/>
        <v>10830.776103808737</v>
      </c>
      <c r="J34" s="5">
        <f t="shared" si="6"/>
        <v>0.2330438379470087</v>
      </c>
      <c r="K34" s="6"/>
      <c r="L34" s="6"/>
      <c r="M34" s="13"/>
      <c r="N34" s="15"/>
    </row>
    <row r="35" spans="1:14" x14ac:dyDescent="0.25">
      <c r="A35" s="6">
        <f t="shared" si="7"/>
        <v>15000</v>
      </c>
      <c r="B35" s="6">
        <f t="shared" si="1"/>
        <v>12000</v>
      </c>
      <c r="C35" s="6">
        <f t="shared" si="2"/>
        <v>14960.791147512417</v>
      </c>
      <c r="D35" s="9">
        <f t="shared" si="3"/>
        <v>209.29599999615999</v>
      </c>
      <c r="E35" s="10">
        <f t="shared" si="4"/>
        <v>-0.25759999997119998</v>
      </c>
      <c r="F35" s="9">
        <f t="shared" si="0"/>
        <v>207.75039999633279</v>
      </c>
      <c r="G35" s="18">
        <f t="shared" si="8"/>
        <v>3.7400000000000003E-2</v>
      </c>
      <c r="H35" s="6">
        <f t="shared" si="5"/>
        <v>5884.9859463133389</v>
      </c>
      <c r="I35" s="5">
        <f t="shared" si="9"/>
        <v>9955.5524038939893</v>
      </c>
      <c r="J35" s="5">
        <f t="shared" si="6"/>
        <v>0.21555640816829613</v>
      </c>
      <c r="K35" s="6"/>
      <c r="L35" s="6"/>
      <c r="M35" s="13"/>
      <c r="N35" s="15"/>
    </row>
    <row r="36" spans="1:14" x14ac:dyDescent="0.25">
      <c r="A36" s="6">
        <f t="shared" ref="A36:A99" si="10">A35+500</f>
        <v>15500</v>
      </c>
      <c r="B36" s="6">
        <f t="shared" ref="B36:B99" si="11">A36*0.8</f>
        <v>12400</v>
      </c>
      <c r="C36" s="6">
        <f t="shared" ref="C36:C99" si="12">5723500*A36/(5723500+A36)</f>
        <v>15458.137306150897</v>
      </c>
      <c r="D36" s="9">
        <f t="shared" ref="D36:D99" si="13">IF(B36&lt;15000,1.422222222E-11*B36^3-0.00000012*B36^2-0.006*B36+274,IF(B36&lt;40000,-0.00000000000448*B36^3+0.0000003696*B36^2-0.008064*B36+257.92,IF(B36&lt;75000,3.032069971E-12*B36^3-0.00000052303207*B36^2+0.02728862974*B36-208.7463557,0.00000000000064*B36^3-0.000000008*B36^2-0.0096*B36+670)))</f>
        <v>208.26523021798528</v>
      </c>
      <c r="E36" s="10">
        <f t="shared" si="4"/>
        <v>-0.27963591107762564</v>
      </c>
      <c r="F36" s="9">
        <f t="shared" si="0"/>
        <v>206.58741475151953</v>
      </c>
      <c r="G36" s="18">
        <f t="shared" si="8"/>
        <v>3.7400000000000003E-2</v>
      </c>
      <c r="H36" s="6">
        <f t="shared" si="5"/>
        <v>5852.0418373170787</v>
      </c>
      <c r="I36" s="5">
        <f t="shared" si="9"/>
        <v>9146.5997405358667</v>
      </c>
      <c r="J36" s="5">
        <f t="shared" si="6"/>
        <v>0.19915593712661994</v>
      </c>
      <c r="K36" s="6"/>
      <c r="L36" s="6"/>
      <c r="M36" s="13"/>
      <c r="N36" s="15"/>
    </row>
    <row r="37" spans="1:14" x14ac:dyDescent="0.25">
      <c r="A37" s="6">
        <f t="shared" si="10"/>
        <v>16000</v>
      </c>
      <c r="B37" s="6">
        <f t="shared" si="11"/>
        <v>12800</v>
      </c>
      <c r="C37" s="6">
        <f t="shared" si="12"/>
        <v>15955.396811568951</v>
      </c>
      <c r="D37" s="9">
        <f t="shared" si="13"/>
        <v>207.36536177311746</v>
      </c>
      <c r="E37" s="10">
        <f t="shared" si="4"/>
        <v>-0.29893262218362882</v>
      </c>
      <c r="F37" s="9">
        <f t="shared" ref="F37:F68" si="14">D37+E37*12/2</f>
        <v>205.57176604001569</v>
      </c>
      <c r="G37" s="18">
        <f t="shared" si="8"/>
        <v>3.7400000000000003E-2</v>
      </c>
      <c r="H37" s="6">
        <f t="shared" si="5"/>
        <v>5823.2713589271607</v>
      </c>
      <c r="I37" s="5">
        <f t="shared" si="9"/>
        <v>8399.7407399022777</v>
      </c>
      <c r="J37" s="5">
        <f t="shared" si="6"/>
        <v>0.18379760967447797</v>
      </c>
      <c r="K37" s="6"/>
      <c r="L37" s="6"/>
      <c r="M37" s="13"/>
      <c r="N37" s="15"/>
    </row>
    <row r="38" spans="1:14" x14ac:dyDescent="0.25">
      <c r="A38" s="6">
        <f t="shared" si="10"/>
        <v>16500</v>
      </c>
      <c r="B38" s="6">
        <f t="shared" si="11"/>
        <v>13200</v>
      </c>
      <c r="C38" s="6">
        <f t="shared" si="12"/>
        <v>16452.569686411149</v>
      </c>
      <c r="D38" s="9">
        <f t="shared" si="13"/>
        <v>206.60185599488895</v>
      </c>
      <c r="E38" s="10">
        <f t="shared" si="4"/>
        <v>-0.31535359995585921</v>
      </c>
      <c r="F38" s="9">
        <f t="shared" si="14"/>
        <v>204.70973439515379</v>
      </c>
      <c r="G38" s="18">
        <f t="shared" si="8"/>
        <v>3.7400000000000003E-2</v>
      </c>
      <c r="H38" s="6">
        <f t="shared" si="5"/>
        <v>5798.8524210315936</v>
      </c>
      <c r="I38" s="5">
        <f t="shared" si="9"/>
        <v>7710.9743525756794</v>
      </c>
      <c r="J38" s="5">
        <f t="shared" si="6"/>
        <v>0.16943698231665552</v>
      </c>
      <c r="K38" s="6"/>
      <c r="L38" s="6"/>
      <c r="M38" s="13"/>
      <c r="N38" s="15"/>
    </row>
    <row r="39" spans="1:14" x14ac:dyDescent="0.25">
      <c r="A39" s="6">
        <f t="shared" si="10"/>
        <v>17000</v>
      </c>
      <c r="B39" s="6">
        <f t="shared" si="11"/>
        <v>13600</v>
      </c>
      <c r="C39" s="6">
        <f t="shared" si="12"/>
        <v>16949.65595331417</v>
      </c>
      <c r="D39" s="9">
        <f t="shared" si="13"/>
        <v>205.98017421663232</v>
      </c>
      <c r="E39" s="10">
        <f t="shared" si="4"/>
        <v>-0.32876231106096654</v>
      </c>
      <c r="F39" s="9">
        <f t="shared" si="14"/>
        <v>204.00760035026653</v>
      </c>
      <c r="G39" s="18">
        <f t="shared" si="8"/>
        <v>3.7400000000000003E-2</v>
      </c>
      <c r="H39" s="6">
        <f t="shared" si="5"/>
        <v>5778.9629335183927</v>
      </c>
      <c r="I39" s="5">
        <f t="shared" si="9"/>
        <v>7076.4743083483545</v>
      </c>
      <c r="J39" s="5">
        <f t="shared" si="6"/>
        <v>0.15602997215999612</v>
      </c>
      <c r="K39" s="6"/>
      <c r="L39" s="6"/>
      <c r="M39" s="13"/>
      <c r="N39" s="15"/>
    </row>
    <row r="40" spans="1:14" x14ac:dyDescent="0.25">
      <c r="A40" s="6">
        <f t="shared" si="10"/>
        <v>17500</v>
      </c>
      <c r="B40" s="6">
        <f t="shared" si="11"/>
        <v>14000</v>
      </c>
      <c r="C40" s="6">
        <f t="shared" si="12"/>
        <v>17446.655634906812</v>
      </c>
      <c r="D40" s="9">
        <f t="shared" si="13"/>
        <v>205.50577777168002</v>
      </c>
      <c r="E40" s="10">
        <f t="shared" si="4"/>
        <v>-0.33902222216560007</v>
      </c>
      <c r="F40" s="9">
        <f t="shared" si="14"/>
        <v>203.47164443868641</v>
      </c>
      <c r="G40" s="18">
        <f t="shared" si="8"/>
        <v>3.7400000000000003E-2</v>
      </c>
      <c r="H40" s="6">
        <f t="shared" si="5"/>
        <v>5763.7808062755648</v>
      </c>
      <c r="I40" s="5">
        <f t="shared" si="9"/>
        <v>6492.5875702577814</v>
      </c>
      <c r="J40" s="5">
        <f t="shared" si="6"/>
        <v>0.14353286878479676</v>
      </c>
      <c r="K40" s="6"/>
      <c r="L40" s="6"/>
      <c r="M40" s="13"/>
      <c r="N40" s="15"/>
    </row>
    <row r="41" spans="1:14" x14ac:dyDescent="0.25">
      <c r="A41" s="6">
        <f t="shared" si="10"/>
        <v>18000</v>
      </c>
      <c r="B41" s="6">
        <f t="shared" si="11"/>
        <v>14400</v>
      </c>
      <c r="C41" s="6">
        <f t="shared" si="12"/>
        <v>17943.568753809981</v>
      </c>
      <c r="D41" s="9">
        <f t="shared" si="13"/>
        <v>205.18412799336448</v>
      </c>
      <c r="E41" s="10">
        <f t="shared" si="4"/>
        <v>-0.34599679993640997</v>
      </c>
      <c r="F41" s="9">
        <f t="shared" si="14"/>
        <v>203.10814719374602</v>
      </c>
      <c r="G41" s="18">
        <f t="shared" si="8"/>
        <v>3.7400000000000003E-2</v>
      </c>
      <c r="H41" s="6">
        <f t="shared" si="5"/>
        <v>5753.4839491911234</v>
      </c>
      <c r="I41" s="5">
        <f t="shared" si="9"/>
        <v>5955.8327019282051</v>
      </c>
      <c r="J41" s="5">
        <f t="shared" si="6"/>
        <v>0.13190236721663251</v>
      </c>
      <c r="K41" s="6"/>
      <c r="L41" s="6"/>
      <c r="M41" s="13"/>
      <c r="N41" s="15"/>
    </row>
    <row r="42" spans="1:14" x14ac:dyDescent="0.25">
      <c r="A42" s="6">
        <f t="shared" si="10"/>
        <v>18500</v>
      </c>
      <c r="B42" s="6">
        <f t="shared" si="11"/>
        <v>14800</v>
      </c>
      <c r="C42" s="6">
        <f t="shared" si="12"/>
        <v>18440.395332636712</v>
      </c>
      <c r="D42" s="9">
        <f t="shared" si="13"/>
        <v>205.02068621501826</v>
      </c>
      <c r="E42" s="10">
        <f t="shared" si="4"/>
        <v>-0.34954951104004484</v>
      </c>
      <c r="F42" s="9">
        <f t="shared" si="14"/>
        <v>202.923389148778</v>
      </c>
      <c r="G42" s="18">
        <f t="shared" si="8"/>
        <v>3.7400000000000003E-2</v>
      </c>
      <c r="H42" s="6">
        <f t="shared" si="5"/>
        <v>5748.25027215308</v>
      </c>
      <c r="I42" s="5">
        <f t="shared" si="9"/>
        <v>5462.8980702420595</v>
      </c>
      <c r="J42" s="5">
        <f t="shared" si="6"/>
        <v>0.12109561979438335</v>
      </c>
      <c r="K42" s="6"/>
      <c r="L42" s="6"/>
      <c r="M42" s="13"/>
      <c r="N42" s="15"/>
    </row>
    <row r="43" spans="1:14" x14ac:dyDescent="0.25">
      <c r="A43" s="6">
        <f t="shared" si="10"/>
        <v>19000</v>
      </c>
      <c r="B43" s="6">
        <f t="shared" si="11"/>
        <v>15200</v>
      </c>
      <c r="C43" s="6">
        <f t="shared" si="12"/>
        <v>18937.135393992165</v>
      </c>
      <c r="D43" s="9">
        <f t="shared" si="13"/>
        <v>205.00668416000002</v>
      </c>
      <c r="E43" s="10">
        <f t="shared" si="4"/>
        <v>-0.3496564148668404</v>
      </c>
      <c r="F43" s="9">
        <f t="shared" si="14"/>
        <v>202.90874567079896</v>
      </c>
      <c r="G43" s="18">
        <f t="shared" si="8"/>
        <v>3.7400000000000003E-2</v>
      </c>
      <c r="H43" s="6">
        <f t="shared" si="5"/>
        <v>5747.8354635071601</v>
      </c>
      <c r="I43" s="5">
        <f t="shared" si="9"/>
        <v>5010.6239118552639</v>
      </c>
      <c r="J43" s="5">
        <f t="shared" si="6"/>
        <v>0.11107811078072705</v>
      </c>
      <c r="K43" s="6"/>
      <c r="L43" s="6"/>
      <c r="M43" s="13"/>
      <c r="N43" s="15"/>
    </row>
    <row r="44" spans="1:14" x14ac:dyDescent="0.25">
      <c r="A44" s="6">
        <f t="shared" si="10"/>
        <v>19500</v>
      </c>
      <c r="B44" s="6">
        <f t="shared" si="11"/>
        <v>15600</v>
      </c>
      <c r="C44" s="6">
        <f t="shared" si="12"/>
        <v>19433.788960473619</v>
      </c>
      <c r="D44" s="9">
        <f t="shared" si="13"/>
        <v>205.05951232000001</v>
      </c>
      <c r="E44" s="10">
        <f t="shared" si="4"/>
        <v>-0.34696320005624282</v>
      </c>
      <c r="F44" s="9">
        <f t="shared" si="14"/>
        <v>202.97773311966256</v>
      </c>
      <c r="G44" s="18">
        <f t="shared" si="8"/>
        <v>3.7400000000000003E-2</v>
      </c>
      <c r="H44" s="6">
        <f t="shared" si="5"/>
        <v>5749.789684375286</v>
      </c>
      <c r="I44" s="5">
        <f t="shared" si="9"/>
        <v>4595.9159241535308</v>
      </c>
      <c r="J44" s="5">
        <f t="shared" si="6"/>
        <v>0.1018500206847591</v>
      </c>
      <c r="K44" s="6"/>
      <c r="L44" s="6"/>
      <c r="M44" s="13"/>
      <c r="N44" s="15"/>
    </row>
    <row r="45" spans="1:14" x14ac:dyDescent="0.25">
      <c r="A45" s="6">
        <f t="shared" si="10"/>
        <v>20000</v>
      </c>
      <c r="B45" s="6">
        <f t="shared" si="11"/>
        <v>16000</v>
      </c>
      <c r="C45" s="6">
        <f t="shared" si="12"/>
        <v>19930.356054670498</v>
      </c>
      <c r="D45" s="9">
        <f t="shared" si="13"/>
        <v>205.16352000000001</v>
      </c>
      <c r="E45" s="10">
        <f t="shared" si="4"/>
        <v>-0.34171851857919799</v>
      </c>
      <c r="F45" s="9">
        <f t="shared" si="14"/>
        <v>203.11320888852481</v>
      </c>
      <c r="G45" s="18">
        <f t="shared" si="8"/>
        <v>3.7400000000000003E-2</v>
      </c>
      <c r="H45" s="6">
        <f t="shared" si="5"/>
        <v>5753.6273328026027</v>
      </c>
      <c r="I45" s="5">
        <f t="shared" si="9"/>
        <v>4215.778299935615</v>
      </c>
      <c r="J45" s="5">
        <f t="shared" si="6"/>
        <v>9.3363482093478903E-2</v>
      </c>
      <c r="K45" s="6"/>
      <c r="L45" s="6"/>
      <c r="M45" s="13"/>
      <c r="N45" s="15"/>
    </row>
    <row r="46" spans="1:14" x14ac:dyDescent="0.25">
      <c r="A46" s="6">
        <f t="shared" si="10"/>
        <v>20500</v>
      </c>
      <c r="B46" s="6">
        <f t="shared" si="11"/>
        <v>16400</v>
      </c>
      <c r="C46" s="6">
        <f t="shared" si="12"/>
        <v>20426.836699164345</v>
      </c>
      <c r="D46" s="9">
        <f t="shared" si="13"/>
        <v>205.31698688</v>
      </c>
      <c r="E46" s="10">
        <f t="shared" si="4"/>
        <v>-0.33407028154682772</v>
      </c>
      <c r="F46" s="9">
        <f t="shared" si="14"/>
        <v>203.31256519071903</v>
      </c>
      <c r="G46" s="18">
        <f t="shared" si="8"/>
        <v>3.7400000000000003E-2</v>
      </c>
      <c r="H46" s="6">
        <f t="shared" si="5"/>
        <v>5759.2745375095137</v>
      </c>
      <c r="I46" s="5">
        <f t="shared" si="9"/>
        <v>3867.4157765144419</v>
      </c>
      <c r="J46" s="5">
        <f t="shared" si="6"/>
        <v>8.5564592989523333E-2</v>
      </c>
      <c r="K46" s="6"/>
      <c r="L46" s="6"/>
      <c r="M46" s="13"/>
      <c r="N46" s="15"/>
    </row>
    <row r="47" spans="1:14" x14ac:dyDescent="0.25">
      <c r="A47" s="6">
        <f t="shared" si="10"/>
        <v>21000</v>
      </c>
      <c r="B47" s="6">
        <f t="shared" si="11"/>
        <v>16800</v>
      </c>
      <c r="C47" s="6">
        <f t="shared" si="12"/>
        <v>20923.230916528853</v>
      </c>
      <c r="D47" s="9">
        <f t="shared" si="13"/>
        <v>205.51819264</v>
      </c>
      <c r="E47" s="10">
        <f t="shared" si="4"/>
        <v>-0.32416640007024489</v>
      </c>
      <c r="F47" s="9">
        <f t="shared" si="14"/>
        <v>203.57319423957853</v>
      </c>
      <c r="G47" s="18">
        <f t="shared" si="8"/>
        <v>3.7400000000000003E-2</v>
      </c>
      <c r="H47" s="6">
        <f t="shared" si="5"/>
        <v>5766.6574272164235</v>
      </c>
      <c r="I47" s="5">
        <f t="shared" si="9"/>
        <v>3548.238658193603</v>
      </c>
      <c r="J47" s="5">
        <f t="shared" si="6"/>
        <v>7.8402457603063372E-2</v>
      </c>
      <c r="K47" s="6"/>
      <c r="L47" s="6"/>
      <c r="M47" s="13"/>
      <c r="N47" s="15"/>
    </row>
    <row r="48" spans="1:14" x14ac:dyDescent="0.25">
      <c r="A48" s="6">
        <f t="shared" si="10"/>
        <v>21500</v>
      </c>
      <c r="B48" s="6">
        <f t="shared" si="11"/>
        <v>17200</v>
      </c>
      <c r="C48" s="6">
        <f t="shared" si="12"/>
        <v>21419.538729329852</v>
      </c>
      <c r="D48" s="9">
        <f t="shared" si="13"/>
        <v>205.76541696000004</v>
      </c>
      <c r="E48" s="10">
        <f t="shared" si="4"/>
        <v>-0.31215478526056861</v>
      </c>
      <c r="F48" s="9">
        <f t="shared" si="14"/>
        <v>203.89248824843662</v>
      </c>
      <c r="G48" s="18">
        <f t="shared" si="8"/>
        <v>3.7400000000000003E-2</v>
      </c>
      <c r="H48" s="6">
        <f t="shared" si="5"/>
        <v>5775.7021306437327</v>
      </c>
      <c r="I48" s="5">
        <f t="shared" si="9"/>
        <v>3255.8510234608443</v>
      </c>
      <c r="J48" s="5">
        <f t="shared" si="6"/>
        <v>7.182915263936146E-2</v>
      </c>
      <c r="K48" s="6"/>
      <c r="L48" s="6"/>
      <c r="M48" s="13"/>
      <c r="N48" s="15"/>
    </row>
    <row r="49" spans="1:14" x14ac:dyDescent="0.25">
      <c r="A49" s="6">
        <f t="shared" si="10"/>
        <v>22000</v>
      </c>
      <c r="B49" s="6">
        <f t="shared" si="11"/>
        <v>17600</v>
      </c>
      <c r="C49" s="6">
        <f t="shared" si="12"/>
        <v>21915.760160125315</v>
      </c>
      <c r="D49" s="9">
        <f t="shared" si="13"/>
        <v>206.05693952000001</v>
      </c>
      <c r="E49" s="10">
        <f t="shared" si="4"/>
        <v>-0.29818334822891446</v>
      </c>
      <c r="F49" s="9">
        <f t="shared" si="14"/>
        <v>204.26783943062654</v>
      </c>
      <c r="G49" s="18">
        <f t="shared" si="8"/>
        <v>3.7400000000000003E-2</v>
      </c>
      <c r="H49" s="6">
        <f t="shared" si="5"/>
        <v>5786.334776511846</v>
      </c>
      <c r="I49" s="5">
        <f t="shared" si="9"/>
        <v>2988.0391172563732</v>
      </c>
      <c r="J49" s="5">
        <f t="shared" si="6"/>
        <v>6.5799671816350089E-2</v>
      </c>
      <c r="K49" s="6"/>
      <c r="L49" s="6"/>
      <c r="M49" s="13"/>
      <c r="N49" s="15"/>
    </row>
    <row r="50" spans="1:14" x14ac:dyDescent="0.25">
      <c r="A50" s="6">
        <f t="shared" si="10"/>
        <v>22500</v>
      </c>
      <c r="B50" s="6">
        <f t="shared" si="11"/>
        <v>18000</v>
      </c>
      <c r="C50" s="6">
        <f t="shared" si="12"/>
        <v>22411.895231465369</v>
      </c>
      <c r="D50" s="9">
        <f t="shared" si="13"/>
        <v>206.39104</v>
      </c>
      <c r="E50" s="10">
        <f t="shared" si="4"/>
        <v>-0.28240000008639798</v>
      </c>
      <c r="F50" s="9">
        <f t="shared" si="14"/>
        <v>204.69663999948162</v>
      </c>
      <c r="G50" s="18">
        <f t="shared" si="8"/>
        <v>3.7400000000000003E-2</v>
      </c>
      <c r="H50" s="6">
        <f t="shared" si="5"/>
        <v>5798.481493541165</v>
      </c>
      <c r="I50" s="5">
        <f t="shared" si="9"/>
        <v>2742.7600056141027</v>
      </c>
      <c r="J50" s="5">
        <f t="shared" si="6"/>
        <v>6.0271852254552977E-2</v>
      </c>
      <c r="K50" s="6"/>
      <c r="L50" s="6"/>
      <c r="M50" s="13"/>
      <c r="N50" s="15"/>
    </row>
    <row r="51" spans="1:14" x14ac:dyDescent="0.25">
      <c r="A51" s="6">
        <f t="shared" si="10"/>
        <v>23000</v>
      </c>
      <c r="B51" s="6">
        <f t="shared" si="11"/>
        <v>18400</v>
      </c>
      <c r="C51" s="6">
        <f t="shared" si="12"/>
        <v>22907.943965892282</v>
      </c>
      <c r="D51" s="9">
        <f t="shared" si="13"/>
        <v>206.76599808</v>
      </c>
      <c r="E51" s="10">
        <f t="shared" si="4"/>
        <v>-0.26495265194414097</v>
      </c>
      <c r="F51" s="9">
        <f t="shared" si="14"/>
        <v>205.17628216833515</v>
      </c>
      <c r="G51" s="18">
        <f t="shared" si="8"/>
        <v>3.7400000000000003E-2</v>
      </c>
      <c r="H51" s="6">
        <f t="shared" si="5"/>
        <v>5812.0684104520933</v>
      </c>
      <c r="I51" s="5">
        <f t="shared" si="9"/>
        <v>2518.130556536531</v>
      </c>
      <c r="J51" s="5">
        <f t="shared" si="6"/>
        <v>5.520628602728047E-2</v>
      </c>
      <c r="K51" s="6"/>
      <c r="L51" s="6"/>
      <c r="M51" s="13"/>
      <c r="N51" s="15"/>
    </row>
    <row r="52" spans="1:14" x14ac:dyDescent="0.25">
      <c r="A52" s="6">
        <f t="shared" si="10"/>
        <v>23500</v>
      </c>
      <c r="B52" s="6">
        <f t="shared" si="11"/>
        <v>18800</v>
      </c>
      <c r="C52" s="6">
        <f t="shared" si="12"/>
        <v>23403.906385940492</v>
      </c>
      <c r="D52" s="9">
        <f t="shared" si="13"/>
        <v>207.18009344000001</v>
      </c>
      <c r="E52" s="10">
        <f t="shared" si="4"/>
        <v>-0.24598921491325365</v>
      </c>
      <c r="F52" s="9">
        <f t="shared" si="14"/>
        <v>205.7041581505205</v>
      </c>
      <c r="G52" s="18">
        <f t="shared" si="8"/>
        <v>3.7400000000000003E-2</v>
      </c>
      <c r="H52" s="6">
        <f t="shared" si="5"/>
        <v>5827.0216559650353</v>
      </c>
      <c r="I52" s="5">
        <f t="shared" si="9"/>
        <v>2312.4167985114836</v>
      </c>
      <c r="J52" s="5">
        <f t="shared" si="6"/>
        <v>5.0566219918592337E-2</v>
      </c>
      <c r="K52" s="6"/>
      <c r="L52" s="6"/>
      <c r="M52" s="13"/>
      <c r="N52" s="15"/>
    </row>
    <row r="53" spans="1:14" x14ac:dyDescent="0.25">
      <c r="A53" s="6">
        <f t="shared" si="10"/>
        <v>24000</v>
      </c>
      <c r="B53" s="6">
        <f t="shared" si="11"/>
        <v>19200</v>
      </c>
      <c r="C53" s="6">
        <f t="shared" si="12"/>
        <v>23899.782514136583</v>
      </c>
      <c r="D53" s="9">
        <f t="shared" si="13"/>
        <v>207.63160575999999</v>
      </c>
      <c r="E53" s="10">
        <f t="shared" si="4"/>
        <v>-0.22565760010485691</v>
      </c>
      <c r="F53" s="9">
        <f t="shared" si="14"/>
        <v>206.27766015937084</v>
      </c>
      <c r="G53" s="18">
        <f t="shared" si="8"/>
        <v>3.7400000000000003E-2</v>
      </c>
      <c r="H53" s="6">
        <f t="shared" si="5"/>
        <v>5843.2673588003909</v>
      </c>
      <c r="I53" s="5">
        <f t="shared" si="9"/>
        <v>2124.0236966911134</v>
      </c>
      <c r="J53" s="5">
        <f t="shared" si="6"/>
        <v>4.6317446160204348E-2</v>
      </c>
      <c r="K53" s="6"/>
      <c r="L53" s="6"/>
      <c r="M53" s="13"/>
      <c r="N53" s="15"/>
    </row>
    <row r="54" spans="1:14" x14ac:dyDescent="0.25">
      <c r="A54" s="6">
        <f t="shared" si="10"/>
        <v>24500</v>
      </c>
      <c r="B54" s="6">
        <f t="shared" si="11"/>
        <v>19600</v>
      </c>
      <c r="C54" s="6">
        <f t="shared" si="12"/>
        <v>24395.572372999304</v>
      </c>
      <c r="D54" s="9">
        <f t="shared" si="13"/>
        <v>208.11881472000002</v>
      </c>
      <c r="E54" s="10">
        <f t="shared" si="4"/>
        <v>-0.20410571863006544</v>
      </c>
      <c r="F54" s="9">
        <f t="shared" si="14"/>
        <v>206.89418040821963</v>
      </c>
      <c r="G54" s="18">
        <f t="shared" si="8"/>
        <v>3.7400000000000003E-2</v>
      </c>
      <c r="H54" s="6">
        <f t="shared" si="5"/>
        <v>5860.7316476785682</v>
      </c>
      <c r="I54" s="5">
        <f t="shared" si="9"/>
        <v>1951.4853764727393</v>
      </c>
      <c r="J54" s="5">
        <f t="shared" si="6"/>
        <v>4.2428186635152507E-2</v>
      </c>
      <c r="K54" s="6"/>
      <c r="L54" s="6"/>
      <c r="M54" s="13"/>
      <c r="N54" s="15"/>
    </row>
    <row r="55" spans="1:14" x14ac:dyDescent="0.25">
      <c r="A55" s="6">
        <f t="shared" si="10"/>
        <v>25000</v>
      </c>
      <c r="B55" s="6">
        <f t="shared" si="11"/>
        <v>20000</v>
      </c>
      <c r="C55" s="6">
        <f t="shared" si="12"/>
        <v>24891.275985039574</v>
      </c>
      <c r="D55" s="9">
        <f t="shared" si="13"/>
        <v>208.64000000000001</v>
      </c>
      <c r="E55" s="10">
        <f t="shared" si="4"/>
        <v>-0.18148148159999833</v>
      </c>
      <c r="F55" s="9">
        <f t="shared" si="14"/>
        <v>207.55111111040003</v>
      </c>
      <c r="G55" s="18">
        <f t="shared" si="8"/>
        <v>3.7400000000000003E-2</v>
      </c>
      <c r="H55" s="6">
        <f t="shared" si="5"/>
        <v>5879.3406513199652</v>
      </c>
      <c r="I55" s="5">
        <f t="shared" si="9"/>
        <v>1793.45581505827</v>
      </c>
      <c r="J55" s="5">
        <f t="shared" si="6"/>
        <v>3.8868972753099897E-2</v>
      </c>
      <c r="K55" s="6"/>
      <c r="L55" s="6"/>
      <c r="M55" s="13"/>
      <c r="N55" s="15"/>
    </row>
    <row r="56" spans="1:14" x14ac:dyDescent="0.25">
      <c r="A56" s="6">
        <f t="shared" si="10"/>
        <v>25500</v>
      </c>
      <c r="B56" s="6">
        <f t="shared" si="11"/>
        <v>20400</v>
      </c>
      <c r="C56" s="6">
        <f t="shared" si="12"/>
        <v>25386.893372760482</v>
      </c>
      <c r="D56" s="9">
        <f t="shared" si="13"/>
        <v>209.19344128000003</v>
      </c>
      <c r="E56" s="10">
        <f t="shared" si="4"/>
        <v>-0.15793280012577027</v>
      </c>
      <c r="F56" s="9">
        <f t="shared" si="14"/>
        <v>208.24584447924542</v>
      </c>
      <c r="G56" s="18">
        <f t="shared" si="8"/>
        <v>3.7400000000000003E-2</v>
      </c>
      <c r="H56" s="6">
        <f t="shared" si="5"/>
        <v>5899.0204984449874</v>
      </c>
      <c r="I56" s="5">
        <f t="shared" si="9"/>
        <v>1648.7000135081439</v>
      </c>
      <c r="J56" s="5">
        <f t="shared" si="6"/>
        <v>3.561252292579202E-2</v>
      </c>
      <c r="K56" s="6"/>
      <c r="L56" s="6"/>
      <c r="M56" s="13"/>
      <c r="N56" s="15"/>
    </row>
    <row r="57" spans="1:14" x14ac:dyDescent="0.25">
      <c r="A57" s="6">
        <f t="shared" si="10"/>
        <v>26000</v>
      </c>
      <c r="B57" s="6">
        <f t="shared" si="11"/>
        <v>20800</v>
      </c>
      <c r="C57" s="6">
        <f t="shared" si="12"/>
        <v>25882.424558657276</v>
      </c>
      <c r="D57" s="9">
        <f t="shared" si="13"/>
        <v>209.77741824</v>
      </c>
      <c r="E57" s="10">
        <f t="shared" si="4"/>
        <v>-0.13360758531850125</v>
      </c>
      <c r="F57" s="9">
        <f t="shared" si="14"/>
        <v>208.975772728089</v>
      </c>
      <c r="G57" s="18">
        <f t="shared" si="8"/>
        <v>3.7400000000000003E-2</v>
      </c>
      <c r="H57" s="6">
        <f t="shared" si="5"/>
        <v>5919.6973177740347</v>
      </c>
      <c r="I57" s="5">
        <f t="shared" si="9"/>
        <v>1516.0856548100805</v>
      </c>
      <c r="J57" s="5">
        <f t="shared" si="6"/>
        <v>3.2633619306189014E-2</v>
      </c>
      <c r="K57" s="6"/>
      <c r="L57" s="6"/>
      <c r="M57" s="13"/>
      <c r="N57" s="15"/>
    </row>
    <row r="58" spans="1:14" x14ac:dyDescent="0.25">
      <c r="A58" s="6">
        <f t="shared" si="10"/>
        <v>26500</v>
      </c>
      <c r="B58" s="6">
        <f t="shared" si="11"/>
        <v>21200</v>
      </c>
      <c r="C58" s="6">
        <f t="shared" si="12"/>
        <v>26377.869565217392</v>
      </c>
      <c r="D58" s="9">
        <f t="shared" si="13"/>
        <v>210.39021056000001</v>
      </c>
      <c r="E58" s="10">
        <f t="shared" si="4"/>
        <v>-0.10865374828930507</v>
      </c>
      <c r="F58" s="9">
        <f t="shared" si="14"/>
        <v>209.73828807026419</v>
      </c>
      <c r="G58" s="18">
        <f t="shared" si="8"/>
        <v>3.7400000000000003E-2</v>
      </c>
      <c r="H58" s="6">
        <f t="shared" si="5"/>
        <v>5941.297238027515</v>
      </c>
      <c r="I58" s="5">
        <f t="shared" si="9"/>
        <v>1394.5752474989422</v>
      </c>
      <c r="J58" s="5">
        <f t="shared" si="6"/>
        <v>2.9908985204883026E-2</v>
      </c>
      <c r="K58" s="6"/>
      <c r="L58" s="6"/>
      <c r="M58" s="13"/>
      <c r="N58" s="15"/>
    </row>
    <row r="59" spans="1:14" x14ac:dyDescent="0.25">
      <c r="A59" s="6">
        <f t="shared" si="10"/>
        <v>27000</v>
      </c>
      <c r="B59" s="6">
        <f t="shared" si="11"/>
        <v>21600</v>
      </c>
      <c r="C59" s="6">
        <f t="shared" si="12"/>
        <v>26873.228414920442</v>
      </c>
      <c r="D59" s="9">
        <f t="shared" si="13"/>
        <v>211.03009792</v>
      </c>
      <c r="E59" s="10">
        <f t="shared" si="4"/>
        <v>-8.3219200149298178E-2</v>
      </c>
      <c r="F59" s="9">
        <f t="shared" si="14"/>
        <v>210.53078271910422</v>
      </c>
      <c r="G59" s="18">
        <f t="shared" si="8"/>
        <v>3.7400000000000003E-2</v>
      </c>
      <c r="H59" s="6">
        <f t="shared" si="5"/>
        <v>5963.7463879258275</v>
      </c>
      <c r="I59" s="5">
        <f t="shared" si="9"/>
        <v>1283.2187493262734</v>
      </c>
      <c r="J59" s="5">
        <f t="shared" si="6"/>
        <v>2.7417164365149821E-2</v>
      </c>
      <c r="K59" s="6"/>
      <c r="L59" s="6"/>
      <c r="M59" s="13"/>
      <c r="N59" s="15"/>
    </row>
    <row r="60" spans="1:14" x14ac:dyDescent="0.25">
      <c r="A60" s="6">
        <f t="shared" si="10"/>
        <v>27500</v>
      </c>
      <c r="B60" s="6">
        <f t="shared" si="11"/>
        <v>22000</v>
      </c>
      <c r="C60" s="6">
        <f t="shared" si="12"/>
        <v>27368.501130238219</v>
      </c>
      <c r="D60" s="9">
        <f t="shared" si="13"/>
        <v>211.69536000000002</v>
      </c>
      <c r="E60" s="10">
        <f t="shared" si="4"/>
        <v>-5.745185200959968E-2</v>
      </c>
      <c r="F60" s="9">
        <f t="shared" si="14"/>
        <v>211.35064888794241</v>
      </c>
      <c r="G60" s="18">
        <f t="shared" si="8"/>
        <v>3.7400000000000003E-2</v>
      </c>
      <c r="H60" s="6">
        <f t="shared" si="5"/>
        <v>5986.9708961893775</v>
      </c>
      <c r="I60" s="5">
        <f t="shared" si="9"/>
        <v>1181.1466613128543</v>
      </c>
      <c r="J60" s="5">
        <f t="shared" si="6"/>
        <v>2.5138403065048318E-2</v>
      </c>
      <c r="K60" s="6"/>
      <c r="L60" s="6"/>
      <c r="M60" s="13"/>
      <c r="N60" s="15"/>
    </row>
    <row r="61" spans="1:14" x14ac:dyDescent="0.25">
      <c r="A61" s="6">
        <f t="shared" si="10"/>
        <v>28000</v>
      </c>
      <c r="B61" s="6">
        <f t="shared" si="11"/>
        <v>22400</v>
      </c>
      <c r="C61" s="6">
        <f t="shared" si="12"/>
        <v>27863.687733634702</v>
      </c>
      <c r="D61" s="9">
        <f t="shared" si="13"/>
        <v>212.38427647999998</v>
      </c>
      <c r="E61" s="10">
        <f t="shared" si="4"/>
        <v>-3.1499614981323365E-2</v>
      </c>
      <c r="F61" s="9">
        <f t="shared" si="14"/>
        <v>212.19527879011204</v>
      </c>
      <c r="G61" s="18">
        <f t="shared" si="8"/>
        <v>3.7400000000000003E-2</v>
      </c>
      <c r="H61" s="6">
        <f t="shared" si="5"/>
        <v>6010.8968915385649</v>
      </c>
      <c r="I61" s="5">
        <f t="shared" si="9"/>
        <v>1087.5635791466275</v>
      </c>
      <c r="J61" s="5">
        <f t="shared" si="6"/>
        <v>2.3054535822247986E-2</v>
      </c>
      <c r="K61" s="6"/>
      <c r="L61" s="6"/>
      <c r="M61" s="13"/>
      <c r="N61" s="15"/>
    </row>
    <row r="62" spans="1:14" x14ac:dyDescent="0.25">
      <c r="A62" s="6">
        <f t="shared" si="10"/>
        <v>28500</v>
      </c>
      <c r="B62" s="6">
        <f t="shared" si="11"/>
        <v>22800</v>
      </c>
      <c r="C62" s="6">
        <f t="shared" si="12"/>
        <v>28358.788247566063</v>
      </c>
      <c r="D62" s="9">
        <f t="shared" si="13"/>
        <v>213.09512704000002</v>
      </c>
      <c r="E62" s="10">
        <f t="shared" si="4"/>
        <v>-5.510400175588348E-3</v>
      </c>
      <c r="F62" s="9">
        <f t="shared" si="14"/>
        <v>213.06206463894648</v>
      </c>
      <c r="G62" s="18">
        <f t="shared" si="8"/>
        <v>3.7400000000000003E-2</v>
      </c>
      <c r="H62" s="6">
        <f t="shared" si="5"/>
        <v>6035.4505026937977</v>
      </c>
      <c r="I62" s="5">
        <f t="shared" si="9"/>
        <v>1001.7421862312334</v>
      </c>
      <c r="J62" s="5">
        <f t="shared" si="6"/>
        <v>2.1148875304942902E-2</v>
      </c>
      <c r="K62" s="6"/>
      <c r="L62" s="6"/>
      <c r="M62" s="13"/>
      <c r="N62" s="15"/>
    </row>
    <row r="63" spans="1:14" x14ac:dyDescent="0.25">
      <c r="A63" s="6">
        <f t="shared" si="10"/>
        <v>29000</v>
      </c>
      <c r="B63" s="6">
        <f t="shared" si="11"/>
        <v>23200</v>
      </c>
      <c r="C63" s="6">
        <f t="shared" si="12"/>
        <v>28853.802694480659</v>
      </c>
      <c r="D63" s="9">
        <f t="shared" si="13"/>
        <v>213.82619136000002</v>
      </c>
      <c r="E63" s="10">
        <f t="shared" si="4"/>
        <v>2.0367881296489809E-2</v>
      </c>
      <c r="F63" s="9">
        <f t="shared" si="14"/>
        <v>213.94839864777896</v>
      </c>
      <c r="G63" s="18">
        <f t="shared" si="8"/>
        <v>3.7400000000000003E-2</v>
      </c>
      <c r="H63" s="6">
        <f t="shared" si="5"/>
        <v>6060.557858375475</v>
      </c>
      <c r="I63" s="5">
        <f t="shared" si="9"/>
        <v>923.01767066718469</v>
      </c>
      <c r="J63" s="5">
        <f t="shared" si="6"/>
        <v>1.9406106899986661E-2</v>
      </c>
      <c r="K63" s="6">
        <f t="shared" ref="K63:K68" si="15">SQRT(2*2549815200000/(570000+B63))</f>
        <v>2932.0324972739991</v>
      </c>
      <c r="L63" s="6">
        <f t="shared" ref="L63:L68" si="16">J63*K63^2/2</f>
        <v>83415.351224563186</v>
      </c>
      <c r="M63" s="13">
        <f t="shared" ref="M63:M126" si="17">-DEGREES(ACOS((59300000000*(1-0.99999^2)/(570000+B63)-1)/0.99999))</f>
        <v>-2.1042268158252799</v>
      </c>
      <c r="N63" s="15">
        <f t="shared" ref="N63:N126" si="18">(ACOS((0.99999+COS(RADIANS(M63)))/(1+0.99999*COS(RADIANS(M63))))-0.99999*SIN(ACOS((0.99999+COS(RADIANS(M63)))/(1+0.99999*COS(RADIANS(M63))))))*SQRT(59300000000^3/2549815200000)</f>
        <v>7.4281614744157434</v>
      </c>
    </row>
    <row r="64" spans="1:14" x14ac:dyDescent="0.25">
      <c r="A64" s="6">
        <f t="shared" si="10"/>
        <v>29500</v>
      </c>
      <c r="B64" s="6">
        <f t="shared" si="11"/>
        <v>23600</v>
      </c>
      <c r="C64" s="6">
        <f t="shared" si="12"/>
        <v>29348.73109681905</v>
      </c>
      <c r="D64" s="9">
        <f t="shared" si="13"/>
        <v>214.57574912000001</v>
      </c>
      <c r="E64" s="10">
        <f t="shared" si="4"/>
        <v>4.5987318323790216E-2</v>
      </c>
      <c r="F64" s="9">
        <f t="shared" si="14"/>
        <v>214.85167302994276</v>
      </c>
      <c r="G64" s="18">
        <f t="shared" si="8"/>
        <v>3.7400000000000003E-2</v>
      </c>
      <c r="H64" s="6">
        <f t="shared" si="5"/>
        <v>6086.1450873040003</v>
      </c>
      <c r="I64" s="5">
        <f t="shared" si="9"/>
        <v>850.78254698070361</v>
      </c>
      <c r="J64" s="5">
        <f t="shared" si="6"/>
        <v>1.7812188256522386E-2</v>
      </c>
      <c r="K64" s="6">
        <f t="shared" si="15"/>
        <v>2931.0444492266433</v>
      </c>
      <c r="L64" s="6">
        <f t="shared" si="16"/>
        <v>76512.446701048291</v>
      </c>
      <c r="M64" s="13">
        <f t="shared" si="17"/>
        <v>-3.6438088327289426</v>
      </c>
      <c r="N64" s="15">
        <f t="shared" si="18"/>
        <v>12.868845471935973</v>
      </c>
    </row>
    <row r="65" spans="1:14" x14ac:dyDescent="0.25">
      <c r="A65" s="6">
        <f t="shared" si="10"/>
        <v>30000</v>
      </c>
      <c r="B65" s="6">
        <f t="shared" si="11"/>
        <v>24000</v>
      </c>
      <c r="C65" s="6">
        <f t="shared" si="12"/>
        <v>29843.57347701399</v>
      </c>
      <c r="D65" s="9">
        <f t="shared" si="13"/>
        <v>215.34207999999998</v>
      </c>
      <c r="E65" s="10">
        <f t="shared" si="4"/>
        <v>7.1199999795200863E-2</v>
      </c>
      <c r="F65" s="9">
        <f t="shared" si="14"/>
        <v>215.7692799987712</v>
      </c>
      <c r="G65" s="18">
        <f t="shared" si="8"/>
        <v>3.7400000000000003E-2</v>
      </c>
      <c r="H65" s="6">
        <f t="shared" si="5"/>
        <v>6112.1383181997762</v>
      </c>
      <c r="I65" s="5">
        <f t="shared" si="9"/>
        <v>784.48186243029659</v>
      </c>
      <c r="J65" s="5">
        <f t="shared" si="6"/>
        <v>1.6354254008848483E-2</v>
      </c>
      <c r="K65" s="6">
        <f t="shared" si="15"/>
        <v>2930.0573993757125</v>
      </c>
      <c r="L65" s="6">
        <f t="shared" si="16"/>
        <v>70202.568108455889</v>
      </c>
      <c r="M65" s="13">
        <f t="shared" si="17"/>
        <v>-4.7030806234083391</v>
      </c>
      <c r="N65" s="15">
        <f t="shared" si="18"/>
        <v>16.617342218259793</v>
      </c>
    </row>
    <row r="66" spans="1:14" x14ac:dyDescent="0.25">
      <c r="A66" s="6">
        <f t="shared" si="10"/>
        <v>30500</v>
      </c>
      <c r="B66" s="6">
        <f t="shared" si="11"/>
        <v>24400</v>
      </c>
      <c r="C66" s="6">
        <f t="shared" si="12"/>
        <v>30338.32985749044</v>
      </c>
      <c r="D66" s="9">
        <f t="shared" si="13"/>
        <v>216.12346368000001</v>
      </c>
      <c r="E66" s="10">
        <f t="shared" si="4"/>
        <v>9.5858014599604413E-2</v>
      </c>
      <c r="F66" s="9">
        <f t="shared" si="14"/>
        <v>216.69861176759764</v>
      </c>
      <c r="G66" s="18">
        <f t="shared" si="8"/>
        <v>3.7400000000000003E-2</v>
      </c>
      <c r="H66" s="6">
        <f t="shared" si="5"/>
        <v>6138.4636797832081</v>
      </c>
      <c r="I66" s="5">
        <f t="shared" si="9"/>
        <v>723.60876714870403</v>
      </c>
      <c r="J66" s="5">
        <f t="shared" si="6"/>
        <v>1.5020525784798278E-2</v>
      </c>
      <c r="K66" s="6">
        <f t="shared" si="15"/>
        <v>2929.0713460415886</v>
      </c>
      <c r="L66" s="6">
        <f t="shared" si="16"/>
        <v>64433.99219056288</v>
      </c>
      <c r="M66" s="13">
        <f t="shared" si="17"/>
        <v>-5.5635111592852953</v>
      </c>
      <c r="N66" s="15">
        <f t="shared" si="18"/>
        <v>19.666322932372964</v>
      </c>
    </row>
    <row r="67" spans="1:14" x14ac:dyDescent="0.25">
      <c r="A67" s="6">
        <f t="shared" si="10"/>
        <v>31000</v>
      </c>
      <c r="B67" s="6">
        <f t="shared" si="11"/>
        <v>24800</v>
      </c>
      <c r="C67" s="6">
        <f t="shared" si="12"/>
        <v>30833.000260665565</v>
      </c>
      <c r="D67" s="9">
        <f t="shared" si="13"/>
        <v>216.91817984000002</v>
      </c>
      <c r="E67" s="10">
        <f t="shared" si="4"/>
        <v>0.11981345162588175</v>
      </c>
      <c r="F67" s="9">
        <f t="shared" si="14"/>
        <v>217.63706054975532</v>
      </c>
      <c r="G67" s="18">
        <f t="shared" si="8"/>
        <v>3.7400000000000003E-2</v>
      </c>
      <c r="H67" s="6">
        <f t="shared" si="5"/>
        <v>6165.0473007746978</v>
      </c>
      <c r="I67" s="5">
        <f t="shared" si="9"/>
        <v>667.70042715373097</v>
      </c>
      <c r="J67" s="5">
        <f t="shared" si="6"/>
        <v>1.3800227524131421E-2</v>
      </c>
      <c r="K67" s="6">
        <f t="shared" si="15"/>
        <v>2928.0862875486091</v>
      </c>
      <c r="L67" s="6">
        <f t="shared" si="16"/>
        <v>59159.431581184719</v>
      </c>
      <c r="M67" s="13">
        <f t="shared" si="17"/>
        <v>-6.3070137382601219</v>
      </c>
      <c r="N67" s="15">
        <f t="shared" si="18"/>
        <v>22.304524192147046</v>
      </c>
    </row>
    <row r="68" spans="1:14" x14ac:dyDescent="0.25">
      <c r="A68" s="6">
        <f t="shared" si="10"/>
        <v>31500</v>
      </c>
      <c r="B68" s="6">
        <f t="shared" si="11"/>
        <v>25200</v>
      </c>
      <c r="C68" s="6">
        <f t="shared" si="12"/>
        <v>31327.58470894874</v>
      </c>
      <c r="D68" s="9">
        <f t="shared" si="13"/>
        <v>217.72450816</v>
      </c>
      <c r="E68" s="10">
        <f t="shared" si="4"/>
        <v>0.14291839976292087</v>
      </c>
      <c r="F68" s="9">
        <f t="shared" si="14"/>
        <v>218.58201855857752</v>
      </c>
      <c r="G68" s="18">
        <f t="shared" si="8"/>
        <v>3.7400000000000003E-2</v>
      </c>
      <c r="H68" s="6">
        <f t="shared" si="5"/>
        <v>6191.8153098946468</v>
      </c>
      <c r="I68" s="5">
        <f t="shared" si="9"/>
        <v>616.33425932699004</v>
      </c>
      <c r="J68" s="5">
        <f t="shared" si="6"/>
        <v>1.2683506063873412E-2</v>
      </c>
      <c r="K68" s="6">
        <f t="shared" si="15"/>
        <v>2927.1022222250522</v>
      </c>
      <c r="L68" s="6">
        <f t="shared" si="16"/>
        <v>54335.679689107194</v>
      </c>
      <c r="M68" s="13">
        <f t="shared" si="17"/>
        <v>-6.971103013586359</v>
      </c>
      <c r="N68" s="15">
        <f t="shared" si="18"/>
        <v>24.664118052838003</v>
      </c>
    </row>
    <row r="69" spans="1:14" x14ac:dyDescent="0.25">
      <c r="A69" s="6">
        <f t="shared" si="10"/>
        <v>32000</v>
      </c>
      <c r="B69" s="6">
        <f t="shared" si="11"/>
        <v>25600</v>
      </c>
      <c r="C69" s="6">
        <f t="shared" si="12"/>
        <v>31822.083224741553</v>
      </c>
      <c r="D69" s="9">
        <f t="shared" si="13"/>
        <v>218.54072831999997</v>
      </c>
      <c r="E69" s="10">
        <f t="shared" si="4"/>
        <v>0.16502494789959909</v>
      </c>
      <c r="F69" s="9">
        <f t="shared" ref="F69:F100" si="19">D69+E69*12/2</f>
        <v>219.53087800739758</v>
      </c>
      <c r="G69" s="18">
        <f t="shared" si="8"/>
        <v>3.7400000000000003E-2</v>
      </c>
      <c r="H69" s="6">
        <f t="shared" si="5"/>
        <v>6218.6938358634598</v>
      </c>
      <c r="I69" s="5">
        <f t="shared" si="9"/>
        <v>569.12446776206878</v>
      </c>
      <c r="J69" s="5">
        <f t="shared" si="6"/>
        <v>1.1661356892720251E-2</v>
      </c>
      <c r="K69" s="6">
        <f t="shared" ref="K69:K100" si="20">SQRT(2*2549815200000/(570000+B69))</f>
        <v>2926.1191484031278</v>
      </c>
      <c r="L69" s="6">
        <f t="shared" ref="L69:L100" si="21">J69*K69^2/2</f>
        <v>49923.279143188171</v>
      </c>
      <c r="M69" s="13">
        <f t="shared" si="17"/>
        <v>-7.5766901373370787</v>
      </c>
      <c r="N69" s="15">
        <f t="shared" si="18"/>
        <v>26.818744426495236</v>
      </c>
    </row>
    <row r="70" spans="1:14" x14ac:dyDescent="0.25">
      <c r="A70" s="6">
        <f t="shared" si="10"/>
        <v>32500</v>
      </c>
      <c r="B70" s="6">
        <f t="shared" si="11"/>
        <v>26000</v>
      </c>
      <c r="C70" s="6">
        <f t="shared" si="12"/>
        <v>32316.495830437805</v>
      </c>
      <c r="D70" s="9">
        <f t="shared" si="13"/>
        <v>219.36511999999999</v>
      </c>
      <c r="E70" s="10">
        <f t="shared" ref="E70:E133" si="22">IF(B70&lt;15000,3.555555556E-13*B70^3-0.000000004666666667*B70^2-0.0001*B70+1,IF(B70&lt;30000,-3.851851852E-13*B70^3+0.000000026*B70^2-0.00052*B70+2.9,IF(B70&lt;50000,0.0000000000001375*B70^3-0.0000000165*B70^2+0.00061875*B70-7.125,IF(B70&lt;65000,-2.666666667E-13*B70^3+0.000000046*B70^2-0.0026*B70+48.08333333,IF(B70&lt;80000,2.074074074E-13*B70^3-0.00000004511111111*B70^2+0.003235555556*B70-76.47592593,IF(B70&lt;90000,-0.0000000000005*B70^3+0.0000001275*B70^2-0.0108*B70+303.85,0.00000000000005*B70^3-0.000000015*B70^2+0.001485*B70-48.5))))))</f>
        <v>0.18598518492480087</v>
      </c>
      <c r="F70" s="9">
        <f t="shared" si="19"/>
        <v>220.48103110954881</v>
      </c>
      <c r="G70" s="18">
        <f t="shared" si="8"/>
        <v>3.7400000000000003E-2</v>
      </c>
      <c r="H70" s="6">
        <f t="shared" ref="H70:H133" si="23">(8.3144621*F70)/(G70*9.81*0.8)</f>
        <v>6245.6090074015392</v>
      </c>
      <c r="I70" s="5">
        <f t="shared" si="9"/>
        <v>525.71886137604895</v>
      </c>
      <c r="J70" s="5">
        <f t="shared" ref="J70:J133" si="24">(I70*G70)/(8.3144621*F70)</f>
        <v>1.0725554933091543E-2</v>
      </c>
      <c r="K70" s="6">
        <f t="shared" si="20"/>
        <v>2925.1370644189624</v>
      </c>
      <c r="L70" s="6">
        <f t="shared" si="21"/>
        <v>45886.213081932554</v>
      </c>
      <c r="M70" s="13">
        <f t="shared" si="17"/>
        <v>-8.1368484762031503</v>
      </c>
      <c r="N70" s="15">
        <f t="shared" si="18"/>
        <v>28.814420570526121</v>
      </c>
    </row>
    <row r="71" spans="1:14" x14ac:dyDescent="0.25">
      <c r="A71" s="6">
        <f t="shared" si="10"/>
        <v>33000</v>
      </c>
      <c r="B71" s="6">
        <f t="shared" si="11"/>
        <v>26400</v>
      </c>
      <c r="C71" s="6">
        <f t="shared" si="12"/>
        <v>32810.822548423523</v>
      </c>
      <c r="D71" s="9">
        <f t="shared" si="13"/>
        <v>220.19596288</v>
      </c>
      <c r="E71" s="10">
        <f t="shared" si="22"/>
        <v>0.20565119972741419</v>
      </c>
      <c r="F71" s="9">
        <f t="shared" si="19"/>
        <v>221.42987007836447</v>
      </c>
      <c r="G71" s="18">
        <f t="shared" ref="G71:G134" si="25">G70</f>
        <v>3.7400000000000003E-2</v>
      </c>
      <c r="H71" s="6">
        <f t="shared" si="23"/>
        <v>6272.4869532292887</v>
      </c>
      <c r="I71" s="5">
        <f t="shared" ref="I71:I134" si="26">I70*EXP((C70-C71)/((H70+H71)/2))</f>
        <v>485.79593331933262</v>
      </c>
      <c r="J71" s="5">
        <f t="shared" si="24"/>
        <v>9.8685901757690122E-3</v>
      </c>
      <c r="K71" s="6">
        <f t="shared" si="20"/>
        <v>2924.1559686125902</v>
      </c>
      <c r="L71" s="6">
        <f t="shared" si="21"/>
        <v>42191.618431835173</v>
      </c>
      <c r="M71" s="13">
        <f t="shared" si="17"/>
        <v>-8.6603982851903307</v>
      </c>
      <c r="N71" s="15">
        <f t="shared" si="18"/>
        <v>30.682178758050032</v>
      </c>
    </row>
    <row r="72" spans="1:14" x14ac:dyDescent="0.25">
      <c r="A72" s="6">
        <f t="shared" si="10"/>
        <v>33500</v>
      </c>
      <c r="B72" s="6">
        <f t="shared" si="11"/>
        <v>26800</v>
      </c>
      <c r="C72" s="6">
        <f t="shared" si="12"/>
        <v>33305.06340107695</v>
      </c>
      <c r="D72" s="9">
        <f t="shared" si="13"/>
        <v>221.03153664000001</v>
      </c>
      <c r="E72" s="10">
        <f t="shared" si="22"/>
        <v>0.22387508119631638</v>
      </c>
      <c r="F72" s="9">
        <f t="shared" si="19"/>
        <v>222.37478712717791</v>
      </c>
      <c r="G72" s="18">
        <f t="shared" si="25"/>
        <v>3.7400000000000003E-2</v>
      </c>
      <c r="H72" s="6">
        <f t="shared" si="23"/>
        <v>6299.2538020671109</v>
      </c>
      <c r="I72" s="5">
        <f t="shared" si="26"/>
        <v>449.06218347237848</v>
      </c>
      <c r="J72" s="5">
        <f t="shared" si="24"/>
        <v>9.0836079669781664E-3</v>
      </c>
      <c r="K72" s="6">
        <f t="shared" si="20"/>
        <v>2923.1758593279401</v>
      </c>
      <c r="L72" s="6">
        <f t="shared" si="21"/>
        <v>38809.520216223238</v>
      </c>
      <c r="M72" s="13">
        <f t="shared" si="17"/>
        <v>-9.1536239588735402</v>
      </c>
      <c r="N72" s="15">
        <f t="shared" si="18"/>
        <v>32.444119182374052</v>
      </c>
    </row>
    <row r="73" spans="1:14" x14ac:dyDescent="0.25">
      <c r="A73" s="6">
        <f t="shared" si="10"/>
        <v>34000</v>
      </c>
      <c r="B73" s="6">
        <f t="shared" si="11"/>
        <v>27200</v>
      </c>
      <c r="C73" s="6">
        <f t="shared" si="12"/>
        <v>33799.218410768561</v>
      </c>
      <c r="D73" s="9">
        <f t="shared" si="13"/>
        <v>221.87012096000001</v>
      </c>
      <c r="E73" s="10">
        <f t="shared" si="22"/>
        <v>0.24050891822039011</v>
      </c>
      <c r="F73" s="9">
        <f t="shared" si="19"/>
        <v>223.31317446932235</v>
      </c>
      <c r="G73" s="18">
        <f t="shared" si="25"/>
        <v>3.7400000000000003E-2</v>
      </c>
      <c r="H73" s="6">
        <f t="shared" si="23"/>
        <v>6325.8356826354075</v>
      </c>
      <c r="I73" s="5">
        <f t="shared" si="26"/>
        <v>415.2496661532096</v>
      </c>
      <c r="J73" s="5">
        <f t="shared" si="24"/>
        <v>8.3643537300311949E-3</v>
      </c>
      <c r="K73" s="6">
        <f t="shared" si="20"/>
        <v>2922.1967349128231</v>
      </c>
      <c r="L73" s="6">
        <f t="shared" si="21"/>
        <v>35712.58586572377</v>
      </c>
      <c r="M73" s="13">
        <f t="shared" si="17"/>
        <v>-9.6211909142240426</v>
      </c>
      <c r="N73" s="15">
        <f t="shared" si="18"/>
        <v>34.116640944590721</v>
      </c>
    </row>
    <row r="74" spans="1:14" x14ac:dyDescent="0.25">
      <c r="A74" s="6">
        <f t="shared" si="10"/>
        <v>34500</v>
      </c>
      <c r="B74" s="6">
        <f t="shared" si="11"/>
        <v>27600</v>
      </c>
      <c r="C74" s="6">
        <f t="shared" si="12"/>
        <v>34293.287599861062</v>
      </c>
      <c r="D74" s="9">
        <f t="shared" si="13"/>
        <v>222.70999552000001</v>
      </c>
      <c r="E74" s="10">
        <f t="shared" si="22"/>
        <v>0.25540479968852514</v>
      </c>
      <c r="F74" s="9">
        <f t="shared" si="19"/>
        <v>224.24242431813116</v>
      </c>
      <c r="G74" s="18">
        <f t="shared" si="25"/>
        <v>3.7400000000000003E-2</v>
      </c>
      <c r="H74" s="6">
        <f t="shared" si="23"/>
        <v>6352.1587236545829</v>
      </c>
      <c r="I74" s="5">
        <f t="shared" si="26"/>
        <v>384.1137460500737</v>
      </c>
      <c r="J74" s="5">
        <f t="shared" si="24"/>
        <v>7.7051218921264895E-3</v>
      </c>
      <c r="K74" s="6">
        <f t="shared" si="20"/>
        <v>2921.218593718922</v>
      </c>
      <c r="L74" s="6">
        <f t="shared" si="21"/>
        <v>32875.898457826108</v>
      </c>
      <c r="M74" s="13">
        <f t="shared" si="17"/>
        <v>-10.066675699068838</v>
      </c>
      <c r="N74" s="15">
        <f t="shared" si="18"/>
        <v>35.712310112689018</v>
      </c>
    </row>
    <row r="75" spans="1:14" x14ac:dyDescent="0.25">
      <c r="A75" s="6">
        <f t="shared" si="10"/>
        <v>35000</v>
      </c>
      <c r="B75" s="6">
        <f t="shared" si="11"/>
        <v>28000</v>
      </c>
      <c r="C75" s="6">
        <f t="shared" si="12"/>
        <v>34787.270990709389</v>
      </c>
      <c r="D75" s="9">
        <f t="shared" si="13"/>
        <v>223.54943999999998</v>
      </c>
      <c r="E75" s="10">
        <f t="shared" si="22"/>
        <v>0.26841481448960058</v>
      </c>
      <c r="F75" s="9">
        <f t="shared" si="19"/>
        <v>225.15992888693759</v>
      </c>
      <c r="G75" s="18">
        <f t="shared" si="25"/>
        <v>3.7400000000000003E-2</v>
      </c>
      <c r="H75" s="6">
        <f t="shared" si="23"/>
        <v>6378.1490538450398</v>
      </c>
      <c r="I75" s="5">
        <f t="shared" si="26"/>
        <v>355.4310463172107</v>
      </c>
      <c r="J75" s="5">
        <f t="shared" si="24"/>
        <v>7.1007087805776137E-3</v>
      </c>
      <c r="K75" s="6">
        <f t="shared" si="20"/>
        <v>2920.2414341017793</v>
      </c>
      <c r="L75" s="6">
        <f t="shared" si="21"/>
        <v>30276.747791789741</v>
      </c>
      <c r="M75" s="13">
        <f t="shared" si="17"/>
        <v>-10.492891818293225</v>
      </c>
      <c r="N75" s="15">
        <f t="shared" si="18"/>
        <v>37.241007104645959</v>
      </c>
    </row>
    <row r="76" spans="1:14" x14ac:dyDescent="0.25">
      <c r="A76" s="6">
        <f t="shared" si="10"/>
        <v>35500</v>
      </c>
      <c r="B76" s="6">
        <f t="shared" si="11"/>
        <v>28400</v>
      </c>
      <c r="C76" s="6">
        <f t="shared" si="12"/>
        <v>35281.168605660707</v>
      </c>
      <c r="D76" s="9">
        <f t="shared" si="13"/>
        <v>224.38673407999997</v>
      </c>
      <c r="E76" s="10">
        <f t="shared" si="22"/>
        <v>0.27939105151250265</v>
      </c>
      <c r="F76" s="9">
        <f t="shared" si="19"/>
        <v>226.063080389075</v>
      </c>
      <c r="G76" s="18">
        <f t="shared" si="25"/>
        <v>3.7400000000000003E-2</v>
      </c>
      <c r="H76" s="6">
        <f t="shared" si="23"/>
        <v>6403.7328019271818</v>
      </c>
      <c r="I76" s="5">
        <f t="shared" si="26"/>
        <v>328.99757370990903</v>
      </c>
      <c r="J76" s="5">
        <f t="shared" si="24"/>
        <v>6.5463692507133778E-3</v>
      </c>
      <c r="K76" s="6">
        <f t="shared" si="20"/>
        <v>2919.2652544207849</v>
      </c>
      <c r="L76" s="6">
        <f t="shared" si="21"/>
        <v>27894.438202342215</v>
      </c>
      <c r="M76" s="13">
        <f t="shared" si="17"/>
        <v>-10.902099975929007</v>
      </c>
      <c r="N76" s="15">
        <f t="shared" si="18"/>
        <v>38.710667474544977</v>
      </c>
    </row>
    <row r="77" spans="1:14" x14ac:dyDescent="0.25">
      <c r="A77" s="6">
        <f t="shared" si="10"/>
        <v>36000</v>
      </c>
      <c r="B77" s="6">
        <f t="shared" si="11"/>
        <v>28800</v>
      </c>
      <c r="C77" s="6">
        <f t="shared" si="12"/>
        <v>35774.980467054433</v>
      </c>
      <c r="D77" s="9">
        <f t="shared" si="13"/>
        <v>225.22015743999998</v>
      </c>
      <c r="E77" s="10">
        <f t="shared" si="22"/>
        <v>0.28818559964610868</v>
      </c>
      <c r="F77" s="9">
        <f t="shared" si="19"/>
        <v>226.94927103787663</v>
      </c>
      <c r="G77" s="18">
        <f t="shared" si="25"/>
        <v>3.7400000000000003E-2</v>
      </c>
      <c r="H77" s="6">
        <f t="shared" si="23"/>
        <v>6428.8360966214104</v>
      </c>
      <c r="I77" s="5">
        <f t="shared" si="26"/>
        <v>304.62700657284341</v>
      </c>
      <c r="J77" s="5">
        <f t="shared" si="24"/>
        <v>6.0377768091475258E-3</v>
      </c>
      <c r="K77" s="6">
        <f t="shared" si="20"/>
        <v>2918.2900530391653</v>
      </c>
      <c r="L77" s="6">
        <f t="shared" si="21"/>
        <v>25710.112027675117</v>
      </c>
      <c r="M77" s="13">
        <f t="shared" si="17"/>
        <v>-11.296149218417174</v>
      </c>
      <c r="N77" s="15">
        <f t="shared" si="18"/>
        <v>40.127778656679567</v>
      </c>
    </row>
    <row r="78" spans="1:14" x14ac:dyDescent="0.25">
      <c r="A78" s="6">
        <f t="shared" si="10"/>
        <v>36500</v>
      </c>
      <c r="B78" s="6">
        <f t="shared" si="11"/>
        <v>29200</v>
      </c>
      <c r="C78" s="6">
        <f t="shared" si="12"/>
        <v>36268.706597222219</v>
      </c>
      <c r="D78" s="9">
        <f t="shared" si="13"/>
        <v>226.04798976000001</v>
      </c>
      <c r="E78" s="10">
        <f t="shared" si="22"/>
        <v>0.29465054777930311</v>
      </c>
      <c r="F78" s="9">
        <f t="shared" si="19"/>
        <v>227.81589304667582</v>
      </c>
      <c r="G78" s="18">
        <f t="shared" si="25"/>
        <v>3.7400000000000003E-2</v>
      </c>
      <c r="H78" s="6">
        <f t="shared" si="23"/>
        <v>6453.3850666481312</v>
      </c>
      <c r="I78" s="5">
        <f t="shared" si="26"/>
        <v>282.14913242096731</v>
      </c>
      <c r="J78" s="5">
        <f t="shared" si="24"/>
        <v>5.5709870003575494E-3</v>
      </c>
      <c r="K78" s="6">
        <f t="shared" si="20"/>
        <v>2917.3158283239727</v>
      </c>
      <c r="L78" s="6">
        <f t="shared" si="21"/>
        <v>23706.587671084922</v>
      </c>
      <c r="M78" s="13">
        <f t="shared" si="17"/>
        <v>-11.676574863082317</v>
      </c>
      <c r="N78" s="15">
        <f t="shared" si="18"/>
        <v>41.49772501986817</v>
      </c>
    </row>
    <row r="79" spans="1:14" x14ac:dyDescent="0.25">
      <c r="A79" s="6">
        <f t="shared" si="10"/>
        <v>37000</v>
      </c>
      <c r="B79" s="6">
        <f t="shared" si="11"/>
        <v>29600</v>
      </c>
      <c r="C79" s="6">
        <f t="shared" si="12"/>
        <v>36762.347018487977</v>
      </c>
      <c r="D79" s="9">
        <f t="shared" si="13"/>
        <v>226.86851071999999</v>
      </c>
      <c r="E79" s="10">
        <f t="shared" si="22"/>
        <v>0.2986379848009757</v>
      </c>
      <c r="F79" s="9">
        <f t="shared" si="19"/>
        <v>228.66033862880585</v>
      </c>
      <c r="G79" s="18">
        <f t="shared" si="25"/>
        <v>3.7400000000000003E-2</v>
      </c>
      <c r="H79" s="6">
        <f t="shared" si="23"/>
        <v>6477.305840727744</v>
      </c>
      <c r="I79" s="5">
        <f t="shared" si="26"/>
        <v>261.40842275540655</v>
      </c>
      <c r="J79" s="5">
        <f t="shared" si="24"/>
        <v>5.1424038309271685E-3</v>
      </c>
      <c r="K79" s="6">
        <f t="shared" si="20"/>
        <v>2916.3425786460712</v>
      </c>
      <c r="L79" s="6">
        <f t="shared" si="21"/>
        <v>21868.211228546235</v>
      </c>
      <c r="M79" s="13">
        <f t="shared" si="17"/>
        <v>-12.044668361900253</v>
      </c>
      <c r="N79" s="15">
        <f t="shared" si="18"/>
        <v>42.825033471370801</v>
      </c>
    </row>
    <row r="80" spans="1:14" x14ac:dyDescent="0.25">
      <c r="A80" s="6">
        <f t="shared" si="10"/>
        <v>37500</v>
      </c>
      <c r="B80" s="6">
        <f t="shared" si="11"/>
        <v>30000</v>
      </c>
      <c r="C80" s="6">
        <f t="shared" si="12"/>
        <v>37255.901753167855</v>
      </c>
      <c r="D80" s="9">
        <f t="shared" si="13"/>
        <v>227.68</v>
      </c>
      <c r="E80" s="10">
        <f t="shared" si="22"/>
        <v>0.30000000000000071</v>
      </c>
      <c r="F80" s="9">
        <f t="shared" si="19"/>
        <v>229.48000000000002</v>
      </c>
      <c r="G80" s="18">
        <f t="shared" si="25"/>
        <v>3.7400000000000003E-2</v>
      </c>
      <c r="H80" s="6">
        <f t="shared" si="23"/>
        <v>6500.5245476486389</v>
      </c>
      <c r="I80" s="5">
        <f t="shared" si="26"/>
        <v>242.26273363064749</v>
      </c>
      <c r="J80" s="5">
        <f t="shared" si="24"/>
        <v>4.748749013825642E-3</v>
      </c>
      <c r="K80" s="6">
        <f t="shared" si="20"/>
        <v>2915.3703023801281</v>
      </c>
      <c r="L80" s="6">
        <f t="shared" si="21"/>
        <v>20180.720694062722</v>
      </c>
      <c r="M80" s="13">
        <f t="shared" si="17"/>
        <v>-12.401528346995313</v>
      </c>
      <c r="N80" s="15">
        <f t="shared" si="18"/>
        <v>44.113553263852324</v>
      </c>
    </row>
    <row r="81" spans="1:14" x14ac:dyDescent="0.25">
      <c r="A81" s="6">
        <f t="shared" si="10"/>
        <v>38000</v>
      </c>
      <c r="B81" s="6">
        <f t="shared" si="11"/>
        <v>30400</v>
      </c>
      <c r="C81" s="6">
        <f t="shared" si="12"/>
        <v>37749.370823570251</v>
      </c>
      <c r="D81" s="9">
        <f t="shared" si="13"/>
        <v>228.48073727999997</v>
      </c>
      <c r="E81" s="10">
        <f t="shared" si="22"/>
        <v>0.29934880000000419</v>
      </c>
      <c r="F81" s="9">
        <f t="shared" si="19"/>
        <v>230.27683008</v>
      </c>
      <c r="G81" s="18">
        <f t="shared" si="25"/>
        <v>3.7400000000000003E-2</v>
      </c>
      <c r="H81" s="6">
        <f t="shared" si="23"/>
        <v>6523.0965081477889</v>
      </c>
      <c r="I81" s="5">
        <f t="shared" si="26"/>
        <v>224.5822901547551</v>
      </c>
      <c r="J81" s="5">
        <f t="shared" si="24"/>
        <v>4.3869502358478227E-3</v>
      </c>
      <c r="K81" s="6">
        <f t="shared" si="20"/>
        <v>2914.3989979046005</v>
      </c>
      <c r="L81" s="6">
        <f t="shared" si="21"/>
        <v>18630.766810473619</v>
      </c>
      <c r="M81" s="13">
        <f t="shared" si="17"/>
        <v>-12.748098706010401</v>
      </c>
      <c r="N81" s="15">
        <f t="shared" si="18"/>
        <v>45.3665899787146</v>
      </c>
    </row>
    <row r="82" spans="1:14" x14ac:dyDescent="0.25">
      <c r="A82" s="6">
        <f t="shared" si="10"/>
        <v>38500</v>
      </c>
      <c r="B82" s="6">
        <f t="shared" si="11"/>
        <v>30800</v>
      </c>
      <c r="C82" s="6">
        <f t="shared" si="12"/>
        <v>38242.754251995837</v>
      </c>
      <c r="D82" s="9">
        <f t="shared" si="13"/>
        <v>229.26900224000002</v>
      </c>
      <c r="E82" s="10">
        <f t="shared" si="22"/>
        <v>0.29743040000000143</v>
      </c>
      <c r="F82" s="9">
        <f t="shared" si="19"/>
        <v>231.05358464000003</v>
      </c>
      <c r="G82" s="18">
        <f t="shared" si="25"/>
        <v>3.7400000000000003E-2</v>
      </c>
      <c r="H82" s="6">
        <f t="shared" si="23"/>
        <v>6545.099785491253</v>
      </c>
      <c r="I82" s="5">
        <f t="shared" si="26"/>
        <v>208.24872451102007</v>
      </c>
      <c r="J82" s="5">
        <f t="shared" si="24"/>
        <v>4.0542178703613079E-3</v>
      </c>
      <c r="K82" s="6">
        <f t="shared" si="20"/>
        <v>2913.4286636017259</v>
      </c>
      <c r="L82" s="6">
        <f t="shared" si="21"/>
        <v>17206.23560246154</v>
      </c>
      <c r="M82" s="13">
        <f t="shared" si="17"/>
        <v>-13.085197501690203</v>
      </c>
      <c r="N82" s="15">
        <f t="shared" si="18"/>
        <v>46.587007176687976</v>
      </c>
    </row>
    <row r="83" spans="1:14" x14ac:dyDescent="0.25">
      <c r="A83" s="6">
        <f t="shared" si="10"/>
        <v>39000</v>
      </c>
      <c r="B83" s="6">
        <f t="shared" si="11"/>
        <v>31200</v>
      </c>
      <c r="C83" s="6">
        <f t="shared" si="12"/>
        <v>38736.052060737529</v>
      </c>
      <c r="D83" s="9">
        <f t="shared" si="13"/>
        <v>230.04307455999998</v>
      </c>
      <c r="E83" s="10">
        <f t="shared" si="22"/>
        <v>0.29429760000000371</v>
      </c>
      <c r="F83" s="9">
        <f t="shared" si="19"/>
        <v>231.80886015999999</v>
      </c>
      <c r="G83" s="18">
        <f t="shared" si="25"/>
        <v>3.7400000000000003E-2</v>
      </c>
      <c r="H83" s="6">
        <f t="shared" si="23"/>
        <v>6566.4946218952873</v>
      </c>
      <c r="I83" s="5">
        <f t="shared" si="26"/>
        <v>193.15386738929917</v>
      </c>
      <c r="J83" s="5">
        <f t="shared" si="24"/>
        <v>3.7480969919097104E-3</v>
      </c>
      <c r="K83" s="6">
        <f t="shared" si="20"/>
        <v>2912.4592978575079</v>
      </c>
      <c r="L83" s="6">
        <f t="shared" si="21"/>
        <v>15896.464871998764</v>
      </c>
      <c r="M83" s="13">
        <f t="shared" si="17"/>
        <v>-13.413539291144353</v>
      </c>
      <c r="N83" s="15">
        <f t="shared" si="18"/>
        <v>47.777305037088588</v>
      </c>
    </row>
    <row r="84" spans="1:14" x14ac:dyDescent="0.25">
      <c r="A84" s="6">
        <f t="shared" si="10"/>
        <v>39500</v>
      </c>
      <c r="B84" s="6">
        <f t="shared" si="11"/>
        <v>31600</v>
      </c>
      <c r="C84" s="6">
        <f t="shared" si="12"/>
        <v>39229.264272080516</v>
      </c>
      <c r="D84" s="9">
        <f t="shared" si="13"/>
        <v>230.80123391999999</v>
      </c>
      <c r="E84" s="10">
        <f t="shared" si="22"/>
        <v>0.29000320000000457</v>
      </c>
      <c r="F84" s="9">
        <f t="shared" si="19"/>
        <v>232.54125312000002</v>
      </c>
      <c r="G84" s="18">
        <f t="shared" si="25"/>
        <v>3.7400000000000003E-2</v>
      </c>
      <c r="H84" s="6">
        <f t="shared" si="23"/>
        <v>6587.2412595761543</v>
      </c>
      <c r="I84" s="5">
        <f t="shared" si="26"/>
        <v>179.19868324997688</v>
      </c>
      <c r="J84" s="5">
        <f t="shared" si="24"/>
        <v>3.466348708957883E-3</v>
      </c>
      <c r="K84" s="6">
        <f t="shared" si="20"/>
        <v>2911.4908990617073</v>
      </c>
      <c r="L84" s="6">
        <f t="shared" si="21"/>
        <v>14691.736413898247</v>
      </c>
      <c r="M84" s="13">
        <f t="shared" si="17"/>
        <v>-13.733752597757416</v>
      </c>
      <c r="N84" s="15">
        <f t="shared" si="18"/>
        <v>48.939681499951313</v>
      </c>
    </row>
    <row r="85" spans="1:14" x14ac:dyDescent="0.25">
      <c r="A85" s="6">
        <f t="shared" si="10"/>
        <v>40000</v>
      </c>
      <c r="B85" s="6">
        <f t="shared" si="11"/>
        <v>32000</v>
      </c>
      <c r="C85" s="6">
        <f t="shared" si="12"/>
        <v>39722.390908302244</v>
      </c>
      <c r="D85" s="9">
        <f t="shared" si="13"/>
        <v>231.54175999999998</v>
      </c>
      <c r="E85" s="10">
        <f t="shared" si="22"/>
        <v>0.28460000000000285</v>
      </c>
      <c r="F85" s="9">
        <f t="shared" si="19"/>
        <v>233.24936</v>
      </c>
      <c r="G85" s="18">
        <f t="shared" si="25"/>
        <v>3.7400000000000003E-2</v>
      </c>
      <c r="H85" s="6">
        <f t="shared" si="23"/>
        <v>6607.2999407501065</v>
      </c>
      <c r="I85" s="5">
        <f t="shared" si="26"/>
        <v>166.29246645931332</v>
      </c>
      <c r="J85" s="5">
        <f t="shared" si="24"/>
        <v>3.2069305751531241E-3</v>
      </c>
      <c r="K85" s="6">
        <f t="shared" si="20"/>
        <v>2910.523465607831</v>
      </c>
      <c r="L85" s="6">
        <f t="shared" si="21"/>
        <v>13583.189910083349</v>
      </c>
      <c r="M85" s="13">
        <f t="shared" si="17"/>
        <v>-14.046393763674082</v>
      </c>
      <c r="N85" s="15">
        <f t="shared" si="18"/>
        <v>50.076081365438633</v>
      </c>
    </row>
    <row r="86" spans="1:14" x14ac:dyDescent="0.25">
      <c r="A86" s="6">
        <f t="shared" si="10"/>
        <v>40500</v>
      </c>
      <c r="B86" s="6">
        <f t="shared" si="11"/>
        <v>32400</v>
      </c>
      <c r="C86" s="6">
        <f t="shared" si="12"/>
        <v>40215.431991672449</v>
      </c>
      <c r="D86" s="9">
        <f t="shared" si="13"/>
        <v>232.26293247999999</v>
      </c>
      <c r="E86" s="10">
        <f t="shared" si="22"/>
        <v>0.27814080000000274</v>
      </c>
      <c r="F86" s="9">
        <f t="shared" si="19"/>
        <v>233.93177728000001</v>
      </c>
      <c r="G86" s="18">
        <f t="shared" si="25"/>
        <v>3.7400000000000003E-2</v>
      </c>
      <c r="H86" s="6">
        <f t="shared" si="23"/>
        <v>6626.6309076334073</v>
      </c>
      <c r="I86" s="5">
        <f t="shared" si="26"/>
        <v>154.3521103639809</v>
      </c>
      <c r="J86" s="5">
        <f t="shared" si="24"/>
        <v>2.9679788072535349E-3</v>
      </c>
      <c r="K86" s="6">
        <f t="shared" si="20"/>
        <v>2909.5569958931201</v>
      </c>
      <c r="L86" s="6">
        <f t="shared" si="21"/>
        <v>12562.744814098494</v>
      </c>
      <c r="M86" s="13">
        <f t="shared" si="17"/>
        <v>-14.351958059255177</v>
      </c>
      <c r="N86" s="15">
        <f t="shared" si="18"/>
        <v>51.188235060969845</v>
      </c>
    </row>
    <row r="87" spans="1:14" x14ac:dyDescent="0.25">
      <c r="A87" s="6">
        <f t="shared" si="10"/>
        <v>41000</v>
      </c>
      <c r="B87" s="6">
        <f t="shared" si="11"/>
        <v>32800</v>
      </c>
      <c r="C87" s="6">
        <f t="shared" si="12"/>
        <v>40708.387544453115</v>
      </c>
      <c r="D87" s="9">
        <f t="shared" si="13"/>
        <v>232.96303104</v>
      </c>
      <c r="E87" s="10">
        <f t="shared" si="22"/>
        <v>0.27067840000000309</v>
      </c>
      <c r="F87" s="9">
        <f t="shared" si="19"/>
        <v>234.58710144000003</v>
      </c>
      <c r="G87" s="18">
        <f t="shared" si="25"/>
        <v>3.7400000000000003E-2</v>
      </c>
      <c r="H87" s="6">
        <f t="shared" si="23"/>
        <v>6645.194402442311</v>
      </c>
      <c r="I87" s="5">
        <f t="shared" si="26"/>
        <v>143.30144256744072</v>
      </c>
      <c r="J87" s="5">
        <f t="shared" si="24"/>
        <v>2.7477921429353517E-3</v>
      </c>
      <c r="K87" s="6">
        <f t="shared" si="20"/>
        <v>2908.5914883185374</v>
      </c>
      <c r="L87" s="6">
        <f t="shared" si="21"/>
        <v>11623.0294832401</v>
      </c>
      <c r="M87" s="13">
        <f t="shared" si="17"/>
        <v>-14.650888685615804</v>
      </c>
      <c r="N87" s="15">
        <f t="shared" si="18"/>
        <v>52.2776903302778</v>
      </c>
    </row>
    <row r="88" spans="1:14" x14ac:dyDescent="0.25">
      <c r="A88" s="6">
        <f t="shared" si="10"/>
        <v>41500</v>
      </c>
      <c r="B88" s="6">
        <f t="shared" si="11"/>
        <v>33200</v>
      </c>
      <c r="C88" s="6">
        <f t="shared" si="12"/>
        <v>41201.257588898523</v>
      </c>
      <c r="D88" s="9">
        <f t="shared" si="13"/>
        <v>233.64033535999999</v>
      </c>
      <c r="E88" s="10">
        <f t="shared" si="22"/>
        <v>0.26226560000000099</v>
      </c>
      <c r="F88" s="9">
        <f t="shared" si="19"/>
        <v>235.21392896</v>
      </c>
      <c r="G88" s="18">
        <f t="shared" si="25"/>
        <v>3.7400000000000003E-2</v>
      </c>
      <c r="H88" s="6">
        <f t="shared" si="23"/>
        <v>6662.9506673930764</v>
      </c>
      <c r="I88" s="5">
        <f t="shared" si="26"/>
        <v>133.07062029451865</v>
      </c>
      <c r="J88" s="5">
        <f t="shared" si="24"/>
        <v>2.5448171867576011E-3</v>
      </c>
      <c r="K88" s="6">
        <f t="shared" si="20"/>
        <v>2907.6269412887586</v>
      </c>
      <c r="L88" s="6">
        <f t="shared" si="21"/>
        <v>10757.316883315267</v>
      </c>
      <c r="M88" s="13">
        <f t="shared" si="17"/>
        <v>-14.943584139029753</v>
      </c>
      <c r="N88" s="15">
        <f t="shared" si="18"/>
        <v>53.345838182746078</v>
      </c>
    </row>
    <row r="89" spans="1:14" x14ac:dyDescent="0.25">
      <c r="A89" s="6">
        <f t="shared" si="10"/>
        <v>42000</v>
      </c>
      <c r="B89" s="6">
        <f t="shared" si="11"/>
        <v>33600</v>
      </c>
      <c r="C89" s="6">
        <f t="shared" si="12"/>
        <v>41694.042147255226</v>
      </c>
      <c r="D89" s="9">
        <f t="shared" si="13"/>
        <v>234.29312511999996</v>
      </c>
      <c r="E89" s="10">
        <f t="shared" si="22"/>
        <v>0.25295520000000238</v>
      </c>
      <c r="F89" s="9">
        <f t="shared" si="19"/>
        <v>235.81085631999997</v>
      </c>
      <c r="G89" s="18">
        <f t="shared" si="25"/>
        <v>3.7400000000000003E-2</v>
      </c>
      <c r="H89" s="6">
        <f t="shared" si="23"/>
        <v>6679.8599447019606</v>
      </c>
      <c r="I89" s="5">
        <f t="shared" si="26"/>
        <v>123.59558029764388</v>
      </c>
      <c r="J89" s="5">
        <f t="shared" si="24"/>
        <v>2.3576351063479325E-3</v>
      </c>
      <c r="K89" s="6">
        <f t="shared" si="20"/>
        <v>2906.6633532121605</v>
      </c>
      <c r="L89" s="6">
        <f t="shared" si="21"/>
        <v>9959.4662528488643</v>
      </c>
      <c r="M89" s="13">
        <f t="shared" si="17"/>
        <v>-15.230404287477516</v>
      </c>
      <c r="N89" s="15">
        <f t="shared" si="18"/>
        <v>54.393934249205536</v>
      </c>
    </row>
    <row r="90" spans="1:14" x14ac:dyDescent="0.25">
      <c r="A90" s="6">
        <f t="shared" si="10"/>
        <v>42500</v>
      </c>
      <c r="B90" s="6">
        <f t="shared" si="11"/>
        <v>34000</v>
      </c>
      <c r="C90" s="6">
        <f t="shared" si="12"/>
        <v>42186.741241762051</v>
      </c>
      <c r="D90" s="9">
        <f t="shared" si="13"/>
        <v>234.91967999999997</v>
      </c>
      <c r="E90" s="10">
        <f t="shared" si="22"/>
        <v>0.24280000000000257</v>
      </c>
      <c r="F90" s="9">
        <f t="shared" si="19"/>
        <v>236.37647999999999</v>
      </c>
      <c r="G90" s="18">
        <f t="shared" si="25"/>
        <v>3.7400000000000003E-2</v>
      </c>
      <c r="H90" s="6">
        <f t="shared" si="23"/>
        <v>6695.882476585225</v>
      </c>
      <c r="I90" s="5">
        <f t="shared" si="26"/>
        <v>114.81753827354115</v>
      </c>
      <c r="J90" s="5">
        <f t="shared" si="24"/>
        <v>2.1849495534713558E-3</v>
      </c>
      <c r="K90" s="6">
        <f t="shared" si="20"/>
        <v>2905.7007225008088</v>
      </c>
      <c r="L90" s="6">
        <f t="shared" si="21"/>
        <v>9223.8701699908524</v>
      </c>
      <c r="M90" s="13">
        <f t="shared" si="17"/>
        <v>-15.511675424391356</v>
      </c>
      <c r="N90" s="15">
        <f t="shared" si="18"/>
        <v>55.423116377596834</v>
      </c>
    </row>
    <row r="91" spans="1:14" x14ac:dyDescent="0.25">
      <c r="A91" s="6">
        <f t="shared" si="10"/>
        <v>43000</v>
      </c>
      <c r="B91" s="6">
        <f t="shared" si="11"/>
        <v>34400</v>
      </c>
      <c r="C91" s="6">
        <f t="shared" si="12"/>
        <v>42679.354894650132</v>
      </c>
      <c r="D91" s="9">
        <f t="shared" si="13"/>
        <v>235.51827968000001</v>
      </c>
      <c r="E91" s="10">
        <f t="shared" si="22"/>
        <v>0.23185280000000041</v>
      </c>
      <c r="F91" s="9">
        <f t="shared" si="19"/>
        <v>236.90939648</v>
      </c>
      <c r="G91" s="18">
        <f t="shared" si="25"/>
        <v>3.7400000000000003E-2</v>
      </c>
      <c r="H91" s="6">
        <f t="shared" si="23"/>
        <v>6710.9785052591251</v>
      </c>
      <c r="I91" s="5">
        <f t="shared" si="26"/>
        <v>106.68253322723895</v>
      </c>
      <c r="J91" s="5">
        <f t="shared" si="24"/>
        <v>2.0255756961442355E-3</v>
      </c>
      <c r="K91" s="6">
        <f t="shared" si="20"/>
        <v>2904.7390475704487</v>
      </c>
      <c r="L91" s="6">
        <f t="shared" si="21"/>
        <v>8545.4065168417492</v>
      </c>
      <c r="M91" s="13">
        <f t="shared" si="17"/>
        <v>-15.787694502490645</v>
      </c>
      <c r="N91" s="15">
        <f t="shared" si="18"/>
        <v>56.434419697038159</v>
      </c>
    </row>
    <row r="92" spans="1:14" x14ac:dyDescent="0.25">
      <c r="A92" s="6">
        <f t="shared" si="10"/>
        <v>43500</v>
      </c>
      <c r="B92" s="6">
        <f t="shared" si="11"/>
        <v>34800</v>
      </c>
      <c r="C92" s="6">
        <f t="shared" si="12"/>
        <v>43171.883128142879</v>
      </c>
      <c r="D92" s="9">
        <f t="shared" si="13"/>
        <v>236.08720383999997</v>
      </c>
      <c r="E92" s="10">
        <f t="shared" si="22"/>
        <v>0.22016640000000187</v>
      </c>
      <c r="F92" s="9">
        <f t="shared" si="19"/>
        <v>237.40820223999998</v>
      </c>
      <c r="G92" s="18">
        <f t="shared" si="25"/>
        <v>3.7400000000000003E-2</v>
      </c>
      <c r="H92" s="6">
        <f t="shared" si="23"/>
        <v>6725.1082729399177</v>
      </c>
      <c r="I92" s="5">
        <f t="shared" si="26"/>
        <v>99.141012645209599</v>
      </c>
      <c r="J92" s="5">
        <f t="shared" si="24"/>
        <v>1.8784302584442475E-3</v>
      </c>
      <c r="K92" s="6">
        <f t="shared" si="20"/>
        <v>2903.7783268404928</v>
      </c>
      <c r="L92" s="6">
        <f t="shared" si="21"/>
        <v>7919.3948828060047</v>
      </c>
      <c r="M92" s="13">
        <f t="shared" si="17"/>
        <v>-16.05873270468155</v>
      </c>
      <c r="N92" s="15">
        <f t="shared" si="18"/>
        <v>57.428788995382497</v>
      </c>
    </row>
    <row r="93" spans="1:14" x14ac:dyDescent="0.25">
      <c r="A93" s="6">
        <f t="shared" si="10"/>
        <v>44000</v>
      </c>
      <c r="B93" s="6">
        <f t="shared" si="11"/>
        <v>35200</v>
      </c>
      <c r="C93" s="6">
        <f t="shared" si="12"/>
        <v>43664.325964456002</v>
      </c>
      <c r="D93" s="9">
        <f t="shared" si="13"/>
        <v>236.62473215999995</v>
      </c>
      <c r="E93" s="10">
        <f t="shared" si="22"/>
        <v>0.20779360000000047</v>
      </c>
      <c r="F93" s="9">
        <f t="shared" si="19"/>
        <v>237.87149375999996</v>
      </c>
      <c r="G93" s="18">
        <f t="shared" si="25"/>
        <v>3.7400000000000003E-2</v>
      </c>
      <c r="H93" s="6">
        <f t="shared" si="23"/>
        <v>6738.2320218438635</v>
      </c>
      <c r="I93" s="5">
        <f t="shared" si="26"/>
        <v>92.147454725109611</v>
      </c>
      <c r="J93" s="5">
        <f t="shared" si="24"/>
        <v>1.7425224742235949E-3</v>
      </c>
      <c r="K93" s="6">
        <f t="shared" si="20"/>
        <v>2902.8185587340108</v>
      </c>
      <c r="L93" s="6">
        <f t="shared" si="21"/>
        <v>7341.5569912705387</v>
      </c>
      <c r="M93" s="13">
        <f t="shared" si="17"/>
        <v>-16.325038474663447</v>
      </c>
      <c r="N93" s="15">
        <f t="shared" si="18"/>
        <v>58.407089475064012</v>
      </c>
    </row>
    <row r="94" spans="1:14" x14ac:dyDescent="0.25">
      <c r="A94" s="6">
        <f t="shared" si="10"/>
        <v>44500</v>
      </c>
      <c r="B94" s="6">
        <f t="shared" si="11"/>
        <v>35600</v>
      </c>
      <c r="C94" s="6">
        <f t="shared" si="12"/>
        <v>44156.683425797506</v>
      </c>
      <c r="D94" s="9">
        <f t="shared" si="13"/>
        <v>237.12914431999997</v>
      </c>
      <c r="E94" s="10">
        <f t="shared" si="22"/>
        <v>0.19478720000000393</v>
      </c>
      <c r="F94" s="9">
        <f t="shared" si="19"/>
        <v>238.29786751999998</v>
      </c>
      <c r="G94" s="18">
        <f t="shared" si="25"/>
        <v>3.7400000000000003E-2</v>
      </c>
      <c r="H94" s="6">
        <f t="shared" si="23"/>
        <v>6750.3099941872197</v>
      </c>
      <c r="I94" s="5">
        <f t="shared" si="26"/>
        <v>85.660024259468813</v>
      </c>
      <c r="J94" s="5">
        <f t="shared" si="24"/>
        <v>1.6169458696334894E-3</v>
      </c>
      <c r="K94" s="6">
        <f t="shared" si="20"/>
        <v>2901.8597416777197</v>
      </c>
      <c r="L94" s="6">
        <f t="shared" si="21"/>
        <v>6807.9807727356183</v>
      </c>
      <c r="M94" s="13">
        <f t="shared" si="17"/>
        <v>-16.58684010393798</v>
      </c>
      <c r="N94" s="15">
        <f t="shared" si="18"/>
        <v>59.370115769575889</v>
      </c>
    </row>
    <row r="95" spans="1:14" x14ac:dyDescent="0.25">
      <c r="A95" s="6">
        <f t="shared" si="10"/>
        <v>45000</v>
      </c>
      <c r="B95" s="6">
        <f t="shared" si="11"/>
        <v>36000</v>
      </c>
      <c r="C95" s="6">
        <f t="shared" si="12"/>
        <v>44648.955534367684</v>
      </c>
      <c r="D95" s="9">
        <f t="shared" si="13"/>
        <v>237.59871999999996</v>
      </c>
      <c r="E95" s="10">
        <f t="shared" si="22"/>
        <v>0.18120000000000402</v>
      </c>
      <c r="F95" s="9">
        <f t="shared" si="19"/>
        <v>238.68591999999998</v>
      </c>
      <c r="G95" s="18">
        <f t="shared" si="25"/>
        <v>3.7400000000000003E-2</v>
      </c>
      <c r="H95" s="6">
        <f t="shared" si="23"/>
        <v>6761.3024321862431</v>
      </c>
      <c r="I95" s="5">
        <f t="shared" si="26"/>
        <v>79.640259087991694</v>
      </c>
      <c r="J95" s="5">
        <f t="shared" si="24"/>
        <v>1.5008707972832078E-3</v>
      </c>
      <c r="K95" s="6">
        <f t="shared" si="20"/>
        <v>2900.901874101969</v>
      </c>
      <c r="L95" s="6">
        <f t="shared" si="21"/>
        <v>6315.087742819871</v>
      </c>
      <c r="M95" s="13">
        <f t="shared" si="17"/>
        <v>-16.84434795210441</v>
      </c>
      <c r="N95" s="15">
        <f t="shared" si="18"/>
        <v>60.31859976376483</v>
      </c>
    </row>
    <row r="96" spans="1:14" x14ac:dyDescent="0.25">
      <c r="A96" s="6">
        <f t="shared" si="10"/>
        <v>45500</v>
      </c>
      <c r="B96" s="6">
        <f t="shared" si="11"/>
        <v>36400</v>
      </c>
      <c r="C96" s="6">
        <f t="shared" si="12"/>
        <v>45141.142312359159</v>
      </c>
      <c r="D96" s="9">
        <f t="shared" si="13"/>
        <v>238.03173887999992</v>
      </c>
      <c r="E96" s="10">
        <f t="shared" si="22"/>
        <v>0.16708480000000314</v>
      </c>
      <c r="F96" s="9">
        <f t="shared" si="19"/>
        <v>239.03424767999994</v>
      </c>
      <c r="G96" s="18">
        <f t="shared" si="25"/>
        <v>3.7400000000000003E-2</v>
      </c>
      <c r="H96" s="6">
        <f t="shared" si="23"/>
        <v>6771.1695780571908</v>
      </c>
      <c r="I96" s="5">
        <f t="shared" si="26"/>
        <v>74.052784320850037</v>
      </c>
      <c r="J96" s="5">
        <f t="shared" si="24"/>
        <v>1.3935376520532177E-3</v>
      </c>
      <c r="K96" s="6">
        <f t="shared" si="20"/>
        <v>2899.9449544407357</v>
      </c>
      <c r="L96" s="6">
        <f t="shared" si="21"/>
        <v>5859.6033756227007</v>
      </c>
      <c r="M96" s="13">
        <f t="shared" si="17"/>
        <v>-17.09775636205493</v>
      </c>
      <c r="N96" s="15">
        <f t="shared" si="18"/>
        <v>61.253217251278286</v>
      </c>
    </row>
    <row r="97" spans="1:14" x14ac:dyDescent="0.25">
      <c r="A97" s="6">
        <f t="shared" si="10"/>
        <v>46000</v>
      </c>
      <c r="B97" s="6">
        <f t="shared" si="11"/>
        <v>36800</v>
      </c>
      <c r="C97" s="6">
        <f t="shared" si="12"/>
        <v>45633.243781956844</v>
      </c>
      <c r="D97" s="9">
        <f t="shared" si="13"/>
        <v>238.42648063999991</v>
      </c>
      <c r="E97" s="10">
        <f t="shared" si="22"/>
        <v>0.15249440000000547</v>
      </c>
      <c r="F97" s="9">
        <f t="shared" si="19"/>
        <v>239.34144703999993</v>
      </c>
      <c r="G97" s="18">
        <f t="shared" si="25"/>
        <v>3.7400000000000003E-2</v>
      </c>
      <c r="H97" s="6">
        <f t="shared" si="23"/>
        <v>6779.8716740163254</v>
      </c>
      <c r="I97" s="5">
        <f t="shared" si="26"/>
        <v>68.865051796164053</v>
      </c>
      <c r="J97" s="5">
        <f t="shared" si="24"/>
        <v>1.2942507051202131E-3</v>
      </c>
      <c r="K97" s="6">
        <f t="shared" si="20"/>
        <v>2898.9889811316079</v>
      </c>
      <c r="L97" s="6">
        <f t="shared" si="21"/>
        <v>5438.5301920340098</v>
      </c>
      <c r="M97" s="13">
        <f t="shared" si="17"/>
        <v>-17.347245319808806</v>
      </c>
      <c r="N97" s="15">
        <f t="shared" si="18"/>
        <v>62.174593848809238</v>
      </c>
    </row>
    <row r="98" spans="1:14" x14ac:dyDescent="0.25">
      <c r="A98" s="6">
        <f t="shared" si="10"/>
        <v>46500</v>
      </c>
      <c r="B98" s="6">
        <f t="shared" si="11"/>
        <v>37200</v>
      </c>
      <c r="C98" s="6">
        <f t="shared" si="12"/>
        <v>46125.259965337958</v>
      </c>
      <c r="D98" s="9">
        <f t="shared" si="13"/>
        <v>238.78122495999992</v>
      </c>
      <c r="E98" s="10">
        <f t="shared" si="22"/>
        <v>0.13748160000000276</v>
      </c>
      <c r="F98" s="9">
        <f t="shared" si="19"/>
        <v>239.60611455999992</v>
      </c>
      <c r="G98" s="18">
        <f t="shared" si="25"/>
        <v>3.7400000000000003E-2</v>
      </c>
      <c r="H98" s="6">
        <f t="shared" si="23"/>
        <v>6787.3689622799002</v>
      </c>
      <c r="I98" s="5">
        <f t="shared" si="26"/>
        <v>64.047102471253027</v>
      </c>
      <c r="J98" s="5">
        <f t="shared" si="24"/>
        <v>1.2023724986891941E-3</v>
      </c>
      <c r="K98" s="6">
        <f t="shared" si="20"/>
        <v>2898.0339526157786</v>
      </c>
      <c r="L98" s="6">
        <f t="shared" si="21"/>
        <v>5049.1233089915786</v>
      </c>
      <c r="M98" s="13">
        <f t="shared" si="17"/>
        <v>-17.592981899415857</v>
      </c>
      <c r="N98" s="15">
        <f t="shared" si="18"/>
        <v>63.083310018105713</v>
      </c>
    </row>
    <row r="99" spans="1:14" x14ac:dyDescent="0.25">
      <c r="A99" s="6">
        <f t="shared" si="10"/>
        <v>47000</v>
      </c>
      <c r="B99" s="6">
        <f t="shared" si="11"/>
        <v>37600</v>
      </c>
      <c r="C99" s="6">
        <f t="shared" si="12"/>
        <v>46617.19088467204</v>
      </c>
      <c r="D99" s="9">
        <f t="shared" si="13"/>
        <v>239.09425151999994</v>
      </c>
      <c r="E99" s="10">
        <f t="shared" si="22"/>
        <v>0.12209920000000452</v>
      </c>
      <c r="F99" s="9">
        <f t="shared" si="19"/>
        <v>239.82684671999996</v>
      </c>
      <c r="G99" s="18">
        <f t="shared" si="25"/>
        <v>3.7400000000000003E-2</v>
      </c>
      <c r="H99" s="6">
        <f t="shared" si="23"/>
        <v>6793.6216850641767</v>
      </c>
      <c r="I99" s="5">
        <f t="shared" si="26"/>
        <v>59.571349661453745</v>
      </c>
      <c r="J99" s="5">
        <f t="shared" si="24"/>
        <v>1.1173187493167371E-3</v>
      </c>
      <c r="K99" s="6">
        <f t="shared" si="20"/>
        <v>2897.0798673380327</v>
      </c>
      <c r="L99" s="6">
        <f t="shared" si="21"/>
        <v>4688.8682196392465</v>
      </c>
      <c r="M99" s="13">
        <f t="shared" si="17"/>
        <v>-17.835121526003991</v>
      </c>
      <c r="N99" s="15">
        <f t="shared" si="18"/>
        <v>63.97990544576713</v>
      </c>
    </row>
    <row r="100" spans="1:14" x14ac:dyDescent="0.25">
      <c r="A100" s="6">
        <f t="shared" ref="A100:A163" si="27">A99+500</f>
        <v>47500</v>
      </c>
      <c r="B100" s="6">
        <f t="shared" ref="B100:B145" si="28">A100*0.8</f>
        <v>38000</v>
      </c>
      <c r="C100" s="6">
        <f t="shared" ref="C100:C145" si="29">5723500*A100/(5723500+A100)</f>
        <v>47109.036562120949</v>
      </c>
      <c r="D100" s="9">
        <f t="shared" ref="D100:D145" si="30">IF(B100&lt;15000,1.422222222E-11*B100^3-0.00000012*B100^2-0.006*B100+274,IF(B100&lt;40000,-0.00000000000448*B100^3+0.0000003696*B100^2-0.008064*B100+257.92,IF(B100&lt;75000,3.032069971E-12*B100^3-0.00000052303207*B100^2+0.02728862974*B100-208.7463557,0.00000000000064*B100^3-0.000000008*B100^2-0.0096*B100+670)))</f>
        <v>239.36383999999998</v>
      </c>
      <c r="E100" s="10">
        <f t="shared" si="22"/>
        <v>0.10640000000000427</v>
      </c>
      <c r="F100" s="9">
        <f t="shared" si="19"/>
        <v>240.00224</v>
      </c>
      <c r="G100" s="18">
        <f t="shared" si="25"/>
        <v>3.7400000000000003E-2</v>
      </c>
      <c r="H100" s="6">
        <f t="shared" si="23"/>
        <v>6798.5900845854112</v>
      </c>
      <c r="I100" s="5">
        <f t="shared" si="26"/>
        <v>55.412381234400328</v>
      </c>
      <c r="J100" s="5">
        <f t="shared" si="24"/>
        <v>1.0385537125987042E-3</v>
      </c>
      <c r="K100" s="6">
        <f t="shared" si="20"/>
        <v>2896.1267237467355</v>
      </c>
      <c r="L100" s="6">
        <f t="shared" si="21"/>
        <v>4355.460596053631</v>
      </c>
      <c r="M100" s="13">
        <f t="shared" si="17"/>
        <v>-18.073809084193972</v>
      </c>
      <c r="N100" s="15">
        <f t="shared" si="18"/>
        <v>64.864883024966417</v>
      </c>
    </row>
    <row r="101" spans="1:14" x14ac:dyDescent="0.25">
      <c r="A101" s="6">
        <f t="shared" si="27"/>
        <v>48000</v>
      </c>
      <c r="B101" s="6">
        <f t="shared" si="28"/>
        <v>38400</v>
      </c>
      <c r="C101" s="6">
        <f t="shared" si="29"/>
        <v>47600.797019838865</v>
      </c>
      <c r="D101" s="9">
        <f t="shared" si="30"/>
        <v>239.58827007999992</v>
      </c>
      <c r="E101" s="10">
        <f t="shared" si="22"/>
        <v>9.0436800000002648E-2</v>
      </c>
      <c r="F101" s="9">
        <f t="shared" ref="F101:F132" si="31">D101+E101*12/2</f>
        <v>240.13089087999992</v>
      </c>
      <c r="G101" s="18">
        <f t="shared" si="25"/>
        <v>3.7400000000000003E-2</v>
      </c>
      <c r="H101" s="6">
        <f t="shared" si="23"/>
        <v>6802.2344030598579</v>
      </c>
      <c r="I101" s="5">
        <f t="shared" si="26"/>
        <v>51.546779043512345</v>
      </c>
      <c r="J101" s="5">
        <f t="shared" si="24"/>
        <v>9.6558596642945646E-4</v>
      </c>
      <c r="K101" s="6">
        <f t="shared" ref="K101:K132" si="32">SQRT(2*2549815200000/(570000+B101))</f>
        <v>2895.174520293825</v>
      </c>
      <c r="L101" s="6">
        <f t="shared" ref="L101:L132" si="33">J101*K101^2/2</f>
        <v>4046.7879258851376</v>
      </c>
      <c r="M101" s="13">
        <f t="shared" si="17"/>
        <v>-18.309179894413784</v>
      </c>
      <c r="N101" s="15">
        <f t="shared" si="18"/>
        <v>65.738712225353709</v>
      </c>
    </row>
    <row r="102" spans="1:14" x14ac:dyDescent="0.25">
      <c r="A102" s="6">
        <f t="shared" si="27"/>
        <v>48500</v>
      </c>
      <c r="B102" s="6">
        <f t="shared" si="28"/>
        <v>38800</v>
      </c>
      <c r="C102" s="6">
        <f t="shared" si="29"/>
        <v>48092.47227997228</v>
      </c>
      <c r="D102" s="9">
        <f t="shared" si="30"/>
        <v>239.76582143999997</v>
      </c>
      <c r="E102" s="10">
        <f t="shared" si="22"/>
        <v>7.426240000000206E-2</v>
      </c>
      <c r="F102" s="9">
        <f t="shared" si="31"/>
        <v>240.21139583999997</v>
      </c>
      <c r="G102" s="18">
        <f t="shared" si="25"/>
        <v>3.7400000000000003E-2</v>
      </c>
      <c r="H102" s="6">
        <f t="shared" si="23"/>
        <v>6804.514882703782</v>
      </c>
      <c r="I102" s="5">
        <f t="shared" si="26"/>
        <v>47.952954043751149</v>
      </c>
      <c r="J102" s="5">
        <f t="shared" si="24"/>
        <v>8.9796457405927636E-4</v>
      </c>
      <c r="K102" s="6">
        <f t="shared" si="32"/>
        <v>2894.2232554347988</v>
      </c>
      <c r="L102" s="6">
        <f t="shared" si="33"/>
        <v>3760.9128120858545</v>
      </c>
      <c r="M102" s="13">
        <f t="shared" si="17"/>
        <v>-18.541360575865024</v>
      </c>
      <c r="N102" s="15">
        <f t="shared" si="18"/>
        <v>66.601832078612631</v>
      </c>
    </row>
    <row r="103" spans="1:14" x14ac:dyDescent="0.25">
      <c r="A103" s="6">
        <f t="shared" si="27"/>
        <v>49000</v>
      </c>
      <c r="B103" s="6">
        <f t="shared" si="28"/>
        <v>39200</v>
      </c>
      <c r="C103" s="6">
        <f t="shared" si="29"/>
        <v>48584.062364660029</v>
      </c>
      <c r="D103" s="9">
        <f t="shared" si="30"/>
        <v>239.89477376000002</v>
      </c>
      <c r="E103" s="10">
        <f t="shared" si="22"/>
        <v>5.7929600000001358E-2</v>
      </c>
      <c r="F103" s="9">
        <f t="shared" si="31"/>
        <v>240.24235136000004</v>
      </c>
      <c r="G103" s="18">
        <f t="shared" si="25"/>
        <v>3.7400000000000003E-2</v>
      </c>
      <c r="H103" s="6">
        <f t="shared" si="23"/>
        <v>6805.3917657334396</v>
      </c>
      <c r="I103" s="5">
        <f t="shared" si="26"/>
        <v>44.61099567702869</v>
      </c>
      <c r="J103" s="5">
        <f t="shared" si="24"/>
        <v>8.3527559181966176E-4</v>
      </c>
      <c r="K103" s="6">
        <f t="shared" si="32"/>
        <v>2893.2729276287055</v>
      </c>
      <c r="L103" s="6">
        <f t="shared" si="33"/>
        <v>3496.0577810419722</v>
      </c>
      <c r="M103" s="13">
        <f t="shared" si="17"/>
        <v>-18.770469811825652</v>
      </c>
      <c r="N103" s="15">
        <f t="shared" si="18"/>
        <v>67.454653930662701</v>
      </c>
    </row>
    <row r="104" spans="1:14" x14ac:dyDescent="0.25">
      <c r="A104" s="6">
        <f t="shared" si="27"/>
        <v>49500</v>
      </c>
      <c r="B104" s="6">
        <f t="shared" si="28"/>
        <v>39600</v>
      </c>
      <c r="C104" s="6">
        <f t="shared" si="29"/>
        <v>49075.567296033259</v>
      </c>
      <c r="D104" s="9">
        <f t="shared" si="30"/>
        <v>239.9734067199999</v>
      </c>
      <c r="E104" s="10">
        <f t="shared" si="22"/>
        <v>4.1491199999999395E-2</v>
      </c>
      <c r="F104" s="9">
        <f t="shared" si="31"/>
        <v>240.2223539199999</v>
      </c>
      <c r="G104" s="18">
        <f t="shared" si="25"/>
        <v>3.7400000000000003E-2</v>
      </c>
      <c r="H104" s="6">
        <f t="shared" si="23"/>
        <v>6804.8252943650805</v>
      </c>
      <c r="I104" s="5">
        <f t="shared" si="26"/>
        <v>41.502534245397072</v>
      </c>
      <c r="J104" s="5">
        <f t="shared" si="24"/>
        <v>7.7713888968692561E-4</v>
      </c>
      <c r="K104" s="6">
        <f t="shared" si="32"/>
        <v>2892.3235353381315</v>
      </c>
      <c r="L104" s="6">
        <f t="shared" si="33"/>
        <v>3250.5914590466641</v>
      </c>
      <c r="M104" s="13">
        <f t="shared" si="17"/>
        <v>-18.996619030471717</v>
      </c>
      <c r="N104" s="15">
        <f t="shared" si="18"/>
        <v>68.297563836967669</v>
      </c>
    </row>
    <row r="105" spans="1:14" x14ac:dyDescent="0.25">
      <c r="A105" s="6">
        <f t="shared" si="27"/>
        <v>50000</v>
      </c>
      <c r="B105" s="6">
        <f t="shared" si="28"/>
        <v>40000</v>
      </c>
      <c r="C105" s="6">
        <f t="shared" si="29"/>
        <v>49566.987096215467</v>
      </c>
      <c r="D105" s="9">
        <f t="shared" si="30"/>
        <v>240.00000004399996</v>
      </c>
      <c r="E105" s="10">
        <f t="shared" si="22"/>
        <v>2.5000000000002132E-2</v>
      </c>
      <c r="F105" s="9">
        <f t="shared" si="31"/>
        <v>240.15000004399997</v>
      </c>
      <c r="G105" s="18">
        <f t="shared" si="25"/>
        <v>3.7400000000000003E-2</v>
      </c>
      <c r="H105" s="6">
        <f t="shared" si="23"/>
        <v>6802.7757120613715</v>
      </c>
      <c r="I105" s="5">
        <f t="shared" si="26"/>
        <v>38.610615108843803</v>
      </c>
      <c r="J105" s="5">
        <f t="shared" si="24"/>
        <v>7.232052557168265E-4</v>
      </c>
      <c r="K105" s="6">
        <f t="shared" si="32"/>
        <v>2891.3750770291931</v>
      </c>
      <c r="L105" s="6">
        <f t="shared" si="33"/>
        <v>3023.0159897486078</v>
      </c>
      <c r="M105" s="13">
        <f t="shared" si="17"/>
        <v>-19.219913012346314</v>
      </c>
      <c r="N105" s="15">
        <f t="shared" si="18"/>
        <v>69.130924567613533</v>
      </c>
    </row>
    <row r="106" spans="1:14" x14ac:dyDescent="0.25">
      <c r="A106" s="6">
        <f t="shared" si="27"/>
        <v>50500</v>
      </c>
      <c r="B106" s="6">
        <f t="shared" si="28"/>
        <v>40400</v>
      </c>
      <c r="C106" s="6">
        <f t="shared" si="29"/>
        <v>50058.321787322478</v>
      </c>
      <c r="D106" s="9">
        <f t="shared" si="30"/>
        <v>239.9747247090414</v>
      </c>
      <c r="E106" s="10">
        <f t="shared" si="22"/>
        <v>8.508800000004868E-3</v>
      </c>
      <c r="F106" s="9">
        <f t="shared" si="31"/>
        <v>240.02577750904143</v>
      </c>
      <c r="G106" s="18">
        <f t="shared" si="25"/>
        <v>3.7400000000000003E-2</v>
      </c>
      <c r="H106" s="6">
        <f t="shared" si="23"/>
        <v>6799.2568361773328</v>
      </c>
      <c r="I106" s="5">
        <f t="shared" si="26"/>
        <v>35.919593872031825</v>
      </c>
      <c r="J106" s="5">
        <f t="shared" si="24"/>
        <v>6.7314864615793883E-4</v>
      </c>
      <c r="K106" s="6">
        <f t="shared" si="32"/>
        <v>2890.4275511715268</v>
      </c>
      <c r="L106" s="6">
        <f t="shared" si="33"/>
        <v>2811.934223186327</v>
      </c>
      <c r="M106" s="13">
        <f t="shared" si="17"/>
        <v>-19.440450433913366</v>
      </c>
      <c r="N106" s="15">
        <f t="shared" si="18"/>
        <v>69.955077648664243</v>
      </c>
    </row>
    <row r="107" spans="1:14" x14ac:dyDescent="0.25">
      <c r="A107" s="6">
        <f t="shared" si="27"/>
        <v>51000</v>
      </c>
      <c r="B107" s="6">
        <f t="shared" si="28"/>
        <v>40800</v>
      </c>
      <c r="C107" s="6">
        <f t="shared" si="29"/>
        <v>50549.571391462465</v>
      </c>
      <c r="D107" s="9">
        <f t="shared" si="30"/>
        <v>239.89967491343791</v>
      </c>
      <c r="E107" s="10">
        <f t="shared" si="22"/>
        <v>-7.9295999999970945E-3</v>
      </c>
      <c r="F107" s="9">
        <f t="shared" si="31"/>
        <v>239.85209731343792</v>
      </c>
      <c r="G107" s="18">
        <f t="shared" si="25"/>
        <v>3.7400000000000003E-2</v>
      </c>
      <c r="H107" s="6">
        <f t="shared" si="23"/>
        <v>6794.3369635306499</v>
      </c>
      <c r="I107" s="5">
        <f t="shared" si="26"/>
        <v>33.415046835165924</v>
      </c>
      <c r="J107" s="5">
        <f t="shared" si="24"/>
        <v>6.2666580588739457E-4</v>
      </c>
      <c r="K107" s="6">
        <f t="shared" si="32"/>
        <v>2889.4809562382748</v>
      </c>
      <c r="L107" s="6">
        <f t="shared" si="33"/>
        <v>2616.0478015257504</v>
      </c>
      <c r="M107" s="13">
        <f t="shared" si="17"/>
        <v>-19.658324355230441</v>
      </c>
      <c r="N107" s="15">
        <f t="shared" si="18"/>
        <v>70.770345011326057</v>
      </c>
    </row>
    <row r="108" spans="1:14" x14ac:dyDescent="0.25">
      <c r="A108" s="6">
        <f t="shared" si="27"/>
        <v>51500</v>
      </c>
      <c r="B108" s="6">
        <f t="shared" si="28"/>
        <v>41200</v>
      </c>
      <c r="C108" s="6">
        <f t="shared" si="29"/>
        <v>51040.735930735929</v>
      </c>
      <c r="D108" s="9">
        <f t="shared" si="30"/>
        <v>239.77601497205873</v>
      </c>
      <c r="E108" s="10">
        <f t="shared" si="22"/>
        <v>-2.4262399999994244E-2</v>
      </c>
      <c r="F108" s="9">
        <f t="shared" si="31"/>
        <v>239.63044057205877</v>
      </c>
      <c r="G108" s="18">
        <f t="shared" si="25"/>
        <v>3.7400000000000003E-2</v>
      </c>
      <c r="H108" s="6">
        <f t="shared" si="23"/>
        <v>6788.058049950002</v>
      </c>
      <c r="I108" s="5">
        <f t="shared" si="26"/>
        <v>31.083670015101987</v>
      </c>
      <c r="J108" s="5">
        <f t="shared" si="24"/>
        <v>5.8348238276155939E-4</v>
      </c>
      <c r="K108" s="6">
        <f t="shared" si="32"/>
        <v>2888.5352907060787</v>
      </c>
      <c r="L108" s="6">
        <f t="shared" si="33"/>
        <v>2434.1823437461421</v>
      </c>
      <c r="M108" s="13">
        <f t="shared" si="17"/>
        <v>-19.873622658607502</v>
      </c>
      <c r="N108" s="15">
        <f t="shared" si="18"/>
        <v>71.577030504825558</v>
      </c>
    </row>
    <row r="109" spans="1:14" x14ac:dyDescent="0.25">
      <c r="A109" s="6">
        <f t="shared" si="27"/>
        <v>52000</v>
      </c>
      <c r="B109" s="6">
        <f t="shared" si="28"/>
        <v>41600</v>
      </c>
      <c r="C109" s="6">
        <f t="shared" si="29"/>
        <v>51531.815427235735</v>
      </c>
      <c r="D109" s="9">
        <f t="shared" si="30"/>
        <v>239.60490919977255</v>
      </c>
      <c r="E109" s="10">
        <f t="shared" si="22"/>
        <v>-4.0436799999994832E-2</v>
      </c>
      <c r="F109" s="9">
        <f t="shared" si="31"/>
        <v>239.36228839977258</v>
      </c>
      <c r="G109" s="18">
        <f t="shared" si="25"/>
        <v>3.7400000000000003E-2</v>
      </c>
      <c r="H109" s="6">
        <f t="shared" si="23"/>
        <v>6780.4620512640522</v>
      </c>
      <c r="I109" s="5">
        <f t="shared" si="26"/>
        <v>28.913178037279465</v>
      </c>
      <c r="J109" s="5">
        <f t="shared" si="24"/>
        <v>5.4334734142906949E-4</v>
      </c>
      <c r="K109" s="6">
        <f t="shared" si="32"/>
        <v>2887.5905530550676</v>
      </c>
      <c r="L109" s="6">
        <f t="shared" si="33"/>
        <v>2265.2637509081605</v>
      </c>
      <c r="M109" s="13">
        <f t="shared" si="17"/>
        <v>-20.086428444143632</v>
      </c>
      <c r="N109" s="15">
        <f t="shared" si="18"/>
        <v>72.375421277903399</v>
      </c>
    </row>
    <row r="110" spans="1:14" x14ac:dyDescent="0.25">
      <c r="A110" s="6">
        <f t="shared" si="27"/>
        <v>52500</v>
      </c>
      <c r="B110" s="6">
        <f t="shared" si="28"/>
        <v>42000</v>
      </c>
      <c r="C110" s="6">
        <f t="shared" si="29"/>
        <v>52022.809903047091</v>
      </c>
      <c r="D110" s="9">
        <f t="shared" si="30"/>
        <v>239.38752191144803</v>
      </c>
      <c r="E110" s="10">
        <f t="shared" si="22"/>
        <v>-5.6400000000000006E-2</v>
      </c>
      <c r="F110" s="9">
        <f t="shared" si="31"/>
        <v>239.04912191144803</v>
      </c>
      <c r="G110" s="18">
        <f t="shared" si="25"/>
        <v>3.7400000000000003E-2</v>
      </c>
      <c r="H110" s="6">
        <f t="shared" si="23"/>
        <v>6771.5909233014645</v>
      </c>
      <c r="I110" s="5">
        <f t="shared" si="26"/>
        <v>26.892217913627498</v>
      </c>
      <c r="J110" s="5">
        <f t="shared" si="24"/>
        <v>5.0603075557444045E-4</v>
      </c>
      <c r="K110" s="6">
        <f t="shared" si="32"/>
        <v>2886.6467417688477</v>
      </c>
      <c r="L110" s="6">
        <f t="shared" si="33"/>
        <v>2108.3086801163281</v>
      </c>
      <c r="M110" s="13">
        <f t="shared" si="17"/>
        <v>-20.296820387213721</v>
      </c>
      <c r="N110" s="15">
        <f t="shared" si="18"/>
        <v>73.165789176976347</v>
      </c>
    </row>
    <row r="111" spans="1:14" x14ac:dyDescent="0.25">
      <c r="A111" s="6">
        <f t="shared" si="27"/>
        <v>53000</v>
      </c>
      <c r="B111" s="6">
        <f t="shared" si="28"/>
        <v>42400</v>
      </c>
      <c r="C111" s="6">
        <f t="shared" si="29"/>
        <v>52513.719380247552</v>
      </c>
      <c r="D111" s="9">
        <f t="shared" si="30"/>
        <v>239.1250174219542</v>
      </c>
      <c r="E111" s="10">
        <f t="shared" si="22"/>
        <v>-7.2099199999996699E-2</v>
      </c>
      <c r="F111" s="9">
        <f t="shared" si="31"/>
        <v>238.69242222195422</v>
      </c>
      <c r="G111" s="18">
        <f t="shared" si="25"/>
        <v>3.7400000000000003E-2</v>
      </c>
      <c r="H111" s="6">
        <f t="shared" si="23"/>
        <v>6761.4866218909137</v>
      </c>
      <c r="I111" s="5">
        <f t="shared" si="26"/>
        <v>25.010290946551503</v>
      </c>
      <c r="J111" s="5">
        <f t="shared" si="24"/>
        <v>4.7132183133930683E-4</v>
      </c>
      <c r="K111" s="6">
        <f t="shared" si="32"/>
        <v>2885.7038553344933</v>
      </c>
      <c r="L111" s="6">
        <f t="shared" si="33"/>
        <v>1962.4160183553247</v>
      </c>
      <c r="M111" s="13">
        <f t="shared" si="17"/>
        <v>-20.504873062287107</v>
      </c>
      <c r="N111" s="15">
        <f t="shared" si="18"/>
        <v>73.948391622684767</v>
      </c>
    </row>
    <row r="112" spans="1:14" x14ac:dyDescent="0.25">
      <c r="A112" s="6">
        <f t="shared" si="27"/>
        <v>53500</v>
      </c>
      <c r="B112" s="6">
        <f t="shared" si="28"/>
        <v>42800</v>
      </c>
      <c r="C112" s="6">
        <f t="shared" si="29"/>
        <v>53004.543880907047</v>
      </c>
      <c r="D112" s="9">
        <f t="shared" si="30"/>
        <v>238.81856004616029</v>
      </c>
      <c r="E112" s="10">
        <f t="shared" si="22"/>
        <v>-8.7481599999996718E-2</v>
      </c>
      <c r="F112" s="9">
        <f t="shared" si="31"/>
        <v>238.29367044616032</v>
      </c>
      <c r="G112" s="18">
        <f t="shared" si="25"/>
        <v>3.7400000000000003E-2</v>
      </c>
      <c r="H112" s="6">
        <f t="shared" si="23"/>
        <v>6750.1911028610784</v>
      </c>
      <c r="I112" s="5">
        <f t="shared" si="26"/>
        <v>23.257681912293553</v>
      </c>
      <c r="J112" s="5">
        <f t="shared" si="24"/>
        <v>4.3902713539208235E-4</v>
      </c>
      <c r="K112" s="6">
        <f t="shared" si="32"/>
        <v>2884.761892242534</v>
      </c>
      <c r="L112" s="6">
        <f t="shared" si="33"/>
        <v>1826.7592412454137</v>
      </c>
      <c r="M112" s="13">
        <f t="shared" si="17"/>
        <v>-20.710657236875143</v>
      </c>
      <c r="N112" s="15">
        <f t="shared" si="18"/>
        <v>74.723472856080534</v>
      </c>
    </row>
    <row r="113" spans="1:14" x14ac:dyDescent="0.25">
      <c r="A113" s="6">
        <f t="shared" si="27"/>
        <v>54000</v>
      </c>
      <c r="B113" s="6">
        <f t="shared" si="28"/>
        <v>43200</v>
      </c>
      <c r="C113" s="6">
        <f t="shared" si="29"/>
        <v>53495.283427087837</v>
      </c>
      <c r="D113" s="9">
        <f t="shared" si="30"/>
        <v>238.46931409893452</v>
      </c>
      <c r="E113" s="10">
        <f t="shared" si="22"/>
        <v>-0.10249439999999765</v>
      </c>
      <c r="F113" s="9">
        <f t="shared" si="31"/>
        <v>237.85434769893453</v>
      </c>
      <c r="G113" s="18">
        <f t="shared" si="25"/>
        <v>3.7400000000000003E-2</v>
      </c>
      <c r="H113" s="6">
        <f t="shared" si="23"/>
        <v>6737.7463220406071</v>
      </c>
      <c r="I113" s="5">
        <f t="shared" si="26"/>
        <v>21.625394773630234</v>
      </c>
      <c r="J113" s="5">
        <f t="shared" si="24"/>
        <v>4.0896900442698143E-4</v>
      </c>
      <c r="K113" s="6">
        <f t="shared" si="32"/>
        <v>2883.8208509869478</v>
      </c>
      <c r="L113" s="6">
        <f t="shared" si="33"/>
        <v>1700.5795561265238</v>
      </c>
      <c r="M113" s="13">
        <f t="shared" si="17"/>
        <v>-20.914240138910085</v>
      </c>
      <c r="N113" s="15">
        <f t="shared" si="18"/>
        <v>75.491264739677717</v>
      </c>
    </row>
    <row r="114" spans="1:14" x14ac:dyDescent="0.25">
      <c r="A114" s="6">
        <f t="shared" si="27"/>
        <v>54500</v>
      </c>
      <c r="B114" s="6">
        <f t="shared" si="28"/>
        <v>43600</v>
      </c>
      <c r="C114" s="6">
        <f t="shared" si="29"/>
        <v>53985.93804084458</v>
      </c>
      <c r="D114" s="9">
        <f t="shared" si="30"/>
        <v>238.07844389514614</v>
      </c>
      <c r="E114" s="10">
        <f t="shared" si="22"/>
        <v>-0.1170847999999971</v>
      </c>
      <c r="F114" s="9">
        <f t="shared" si="31"/>
        <v>237.37593509514616</v>
      </c>
      <c r="G114" s="18">
        <f t="shared" si="25"/>
        <v>3.7400000000000003E-2</v>
      </c>
      <c r="H114" s="6">
        <f t="shared" si="23"/>
        <v>6724.1942352581818</v>
      </c>
      <c r="I114" s="5">
        <f t="shared" si="26"/>
        <v>20.105094256541417</v>
      </c>
      <c r="J114" s="5">
        <f t="shared" si="24"/>
        <v>3.8098411573768453E-4</v>
      </c>
      <c r="K114" s="6">
        <f t="shared" si="32"/>
        <v>2882.8807300651488</v>
      </c>
      <c r="L114" s="6">
        <f t="shared" si="33"/>
        <v>1583.1797413078673</v>
      </c>
      <c r="M114" s="13">
        <f t="shared" si="17"/>
        <v>-21.115685700432955</v>
      </c>
      <c r="N114" s="15">
        <f t="shared" si="18"/>
        <v>76.251987696750732</v>
      </c>
    </row>
    <row r="115" spans="1:14" x14ac:dyDescent="0.25">
      <c r="A115" s="6">
        <f t="shared" si="27"/>
        <v>55000</v>
      </c>
      <c r="B115" s="6">
        <f t="shared" si="28"/>
        <v>44000</v>
      </c>
      <c r="C115" s="6">
        <f t="shared" si="29"/>
        <v>54476.507744224276</v>
      </c>
      <c r="D115" s="9">
        <f t="shared" si="30"/>
        <v>237.64711374966404</v>
      </c>
      <c r="E115" s="10">
        <f t="shared" si="22"/>
        <v>-0.13119999999999976</v>
      </c>
      <c r="F115" s="9">
        <f t="shared" si="31"/>
        <v>236.85991374966403</v>
      </c>
      <c r="G115" s="18">
        <f t="shared" si="25"/>
        <v>3.7400000000000003E-2</v>
      </c>
      <c r="H115" s="6">
        <f t="shared" si="23"/>
        <v>6709.5767983424721</v>
      </c>
      <c r="I115" s="5">
        <f t="shared" si="26"/>
        <v>18.689052699763714</v>
      </c>
      <c r="J115" s="5">
        <f t="shared" si="24"/>
        <v>3.5492220099393805E-4</v>
      </c>
      <c r="K115" s="6">
        <f t="shared" si="32"/>
        <v>2881.9415279779773</v>
      </c>
      <c r="L115" s="6">
        <f t="shared" si="33"/>
        <v>1473.9186040908767</v>
      </c>
      <c r="M115" s="13">
        <f t="shared" si="17"/>
        <v>-21.315054780107708</v>
      </c>
      <c r="N115" s="15">
        <f t="shared" si="18"/>
        <v>77.005851441790654</v>
      </c>
    </row>
    <row r="116" spans="1:14" x14ac:dyDescent="0.25">
      <c r="A116" s="6">
        <f t="shared" si="27"/>
        <v>55500</v>
      </c>
      <c r="B116" s="6">
        <f t="shared" si="28"/>
        <v>44400</v>
      </c>
      <c r="C116" s="6">
        <f t="shared" si="29"/>
        <v>54966.992559266306</v>
      </c>
      <c r="D116" s="9">
        <f t="shared" si="30"/>
        <v>237.17648797735691</v>
      </c>
      <c r="E116" s="10">
        <f t="shared" si="22"/>
        <v>-0.14478719999999612</v>
      </c>
      <c r="F116" s="9">
        <f t="shared" si="31"/>
        <v>236.30776477735694</v>
      </c>
      <c r="G116" s="18">
        <f t="shared" si="25"/>
        <v>3.7400000000000003E-2</v>
      </c>
      <c r="H116" s="6">
        <f t="shared" si="23"/>
        <v>6693.9359671221418</v>
      </c>
      <c r="I116" s="5">
        <f t="shared" si="26"/>
        <v>17.370101651404632</v>
      </c>
      <c r="J116" s="5">
        <f t="shared" si="24"/>
        <v>3.3064488750534808E-4</v>
      </c>
      <c r="K116" s="6">
        <f t="shared" si="32"/>
        <v>2881.0032432296912</v>
      </c>
      <c r="L116" s="6">
        <f t="shared" si="33"/>
        <v>1372.2059895238062</v>
      </c>
      <c r="M116" s="13">
        <f t="shared" si="17"/>
        <v>-21.512405366768949</v>
      </c>
      <c r="N116" s="15">
        <f t="shared" si="18"/>
        <v>77.753055715863866</v>
      </c>
    </row>
    <row r="117" spans="1:14" x14ac:dyDescent="0.25">
      <c r="A117" s="6">
        <f t="shared" si="27"/>
        <v>56000</v>
      </c>
      <c r="B117" s="6">
        <f t="shared" si="28"/>
        <v>44800</v>
      </c>
      <c r="C117" s="6">
        <f t="shared" si="29"/>
        <v>55457.39250800242</v>
      </c>
      <c r="D117" s="9">
        <f t="shared" si="30"/>
        <v>236.66773089309376</v>
      </c>
      <c r="E117" s="10">
        <f t="shared" si="22"/>
        <v>-0.15779359999999798</v>
      </c>
      <c r="F117" s="9">
        <f t="shared" si="31"/>
        <v>235.72096929309379</v>
      </c>
      <c r="G117" s="18">
        <f t="shared" si="25"/>
        <v>3.7400000000000003E-2</v>
      </c>
      <c r="H117" s="6">
        <f t="shared" si="23"/>
        <v>6677.3136974258641</v>
      </c>
      <c r="I117" s="5">
        <f t="shared" si="26"/>
        <v>16.141587744224054</v>
      </c>
      <c r="J117" s="5">
        <f t="shared" si="24"/>
        <v>3.0802465313191027E-4</v>
      </c>
      <c r="K117" s="6">
        <f t="shared" si="32"/>
        <v>2880.0658743279546</v>
      </c>
      <c r="L117" s="6">
        <f t="shared" si="33"/>
        <v>1277.4982799779968</v>
      </c>
      <c r="M117" s="13">
        <f t="shared" si="17"/>
        <v>-21.707792765942624</v>
      </c>
      <c r="N117" s="15">
        <f t="shared" si="18"/>
        <v>78.49379087587954</v>
      </c>
    </row>
    <row r="118" spans="1:14" x14ac:dyDescent="0.25">
      <c r="A118" s="6">
        <f t="shared" si="27"/>
        <v>56500</v>
      </c>
      <c r="B118" s="6">
        <f t="shared" si="28"/>
        <v>45200</v>
      </c>
      <c r="C118" s="6">
        <f t="shared" si="29"/>
        <v>55947.707612456747</v>
      </c>
      <c r="D118" s="9">
        <f t="shared" si="30"/>
        <v>236.12200681174326</v>
      </c>
      <c r="E118" s="10">
        <f t="shared" si="22"/>
        <v>-0.17016639999999228</v>
      </c>
      <c r="F118" s="9">
        <f t="shared" si="31"/>
        <v>235.10100841174329</v>
      </c>
      <c r="G118" s="18">
        <f t="shared" si="25"/>
        <v>3.7400000000000003E-2</v>
      </c>
      <c r="H118" s="6">
        <f t="shared" si="23"/>
        <v>6659.7519450823011</v>
      </c>
      <c r="I118" s="5">
        <f t="shared" si="26"/>
        <v>14.997332431799693</v>
      </c>
      <c r="J118" s="5">
        <f t="shared" si="24"/>
        <v>2.8694388263449534E-4</v>
      </c>
      <c r="K118" s="6">
        <f t="shared" si="32"/>
        <v>2879.1294197838274</v>
      </c>
      <c r="L118" s="6">
        <f t="shared" si="33"/>
        <v>1189.2943327185503</v>
      </c>
      <c r="M118" s="13">
        <f t="shared" si="17"/>
        <v>-21.901269771049918</v>
      </c>
      <c r="N118" s="15">
        <f t="shared" si="18"/>
        <v>79.228238627006789</v>
      </c>
    </row>
    <row r="119" spans="1:14" x14ac:dyDescent="0.25">
      <c r="A119" s="6">
        <f t="shared" si="27"/>
        <v>57000</v>
      </c>
      <c r="B119" s="6">
        <f t="shared" si="28"/>
        <v>45600</v>
      </c>
      <c r="C119" s="6">
        <f t="shared" si="29"/>
        <v>56437.937894645795</v>
      </c>
      <c r="D119" s="9">
        <f t="shared" si="30"/>
        <v>235.54048004817432</v>
      </c>
      <c r="E119" s="10">
        <f t="shared" si="22"/>
        <v>-0.18185279999999437</v>
      </c>
      <c r="F119" s="9">
        <f t="shared" si="31"/>
        <v>234.44936324817434</v>
      </c>
      <c r="G119" s="18">
        <f t="shared" si="25"/>
        <v>3.7400000000000003E-2</v>
      </c>
      <c r="H119" s="6">
        <f t="shared" si="23"/>
        <v>6641.292665920123</v>
      </c>
      <c r="I119" s="5">
        <f t="shared" si="26"/>
        <v>13.931595212458651</v>
      </c>
      <c r="J119" s="5">
        <f t="shared" si="24"/>
        <v>2.6729401468401155E-4</v>
      </c>
      <c r="K119" s="6">
        <f t="shared" si="32"/>
        <v>2878.1938781117578</v>
      </c>
      <c r="L119" s="6">
        <f t="shared" si="33"/>
        <v>1107.1318088211758</v>
      </c>
      <c r="M119" s="13">
        <f t="shared" si="17"/>
        <v>-22.092886820804562</v>
      </c>
      <c r="N119" s="15">
        <f t="shared" si="18"/>
        <v>79.956572417807521</v>
      </c>
    </row>
    <row r="120" spans="1:14" x14ac:dyDescent="0.25">
      <c r="A120" s="6">
        <f t="shared" si="27"/>
        <v>57500</v>
      </c>
      <c r="B120" s="6">
        <f t="shared" si="28"/>
        <v>46000</v>
      </c>
      <c r="C120" s="6">
        <f t="shared" si="29"/>
        <v>56928.083376578448</v>
      </c>
      <c r="D120" s="9">
        <f t="shared" si="30"/>
        <v>234.92431491725605</v>
      </c>
      <c r="E120" s="10">
        <f t="shared" si="22"/>
        <v>-0.19279999999999475</v>
      </c>
      <c r="F120" s="9">
        <f t="shared" si="31"/>
        <v>233.76751491725608</v>
      </c>
      <c r="G120" s="18">
        <f t="shared" si="25"/>
        <v>3.7400000000000003E-2</v>
      </c>
      <c r="H120" s="6">
        <f t="shared" si="23"/>
        <v>6621.9778157680084</v>
      </c>
      <c r="I120" s="5">
        <f t="shared" si="26"/>
        <v>12.939040007331704</v>
      </c>
      <c r="J120" s="5">
        <f t="shared" si="24"/>
        <v>2.4897476999375225E-4</v>
      </c>
      <c r="K120" s="6">
        <f t="shared" si="32"/>
        <v>2877.2592478295692</v>
      </c>
      <c r="L120" s="6">
        <f t="shared" si="33"/>
        <v>1030.5838521859957</v>
      </c>
      <c r="M120" s="13">
        <f t="shared" si="17"/>
        <v>-22.282692144141247</v>
      </c>
      <c r="N120" s="15">
        <f t="shared" si="18"/>
        <v>80.678958024601343</v>
      </c>
    </row>
    <row r="121" spans="1:14" x14ac:dyDescent="0.25">
      <c r="A121" s="6">
        <f t="shared" si="27"/>
        <v>58000</v>
      </c>
      <c r="B121" s="6">
        <f t="shared" si="28"/>
        <v>46400</v>
      </c>
      <c r="C121" s="6">
        <f t="shared" si="29"/>
        <v>57418.144080255988</v>
      </c>
      <c r="D121" s="9">
        <f t="shared" si="30"/>
        <v>234.27467573385715</v>
      </c>
      <c r="E121" s="10">
        <f t="shared" si="22"/>
        <v>-0.20295519999999811</v>
      </c>
      <c r="F121" s="9">
        <f t="shared" si="31"/>
        <v>233.05694453385718</v>
      </c>
      <c r="G121" s="18">
        <f t="shared" si="25"/>
        <v>3.7400000000000003E-2</v>
      </c>
      <c r="H121" s="6">
        <f t="shared" si="23"/>
        <v>6601.8493504546186</v>
      </c>
      <c r="I121" s="5">
        <f t="shared" si="26"/>
        <v>12.01470439382123</v>
      </c>
      <c r="J121" s="5">
        <f t="shared" si="24"/>
        <v>2.318934521297834E-4</v>
      </c>
      <c r="K121" s="6">
        <f t="shared" si="32"/>
        <v>2876.3255274584535</v>
      </c>
      <c r="L121" s="6">
        <f t="shared" si="33"/>
        <v>959.25608212361146</v>
      </c>
      <c r="M121" s="13">
        <f t="shared" si="17"/>
        <v>-22.470731893861782</v>
      </c>
      <c r="N121" s="15">
        <f t="shared" si="18"/>
        <v>81.395554035821903</v>
      </c>
    </row>
    <row r="122" spans="1:14" x14ac:dyDescent="0.25">
      <c r="A122" s="6">
        <f t="shared" si="27"/>
        <v>58500</v>
      </c>
      <c r="B122" s="6">
        <f t="shared" si="28"/>
        <v>46800</v>
      </c>
      <c r="C122" s="6">
        <f t="shared" si="29"/>
        <v>57908.120027672085</v>
      </c>
      <c r="D122" s="9">
        <f t="shared" si="30"/>
        <v>233.59272681284628</v>
      </c>
      <c r="E122" s="10">
        <f t="shared" si="22"/>
        <v>-0.21226559999999495</v>
      </c>
      <c r="F122" s="9">
        <f t="shared" si="31"/>
        <v>232.31913321284631</v>
      </c>
      <c r="G122" s="18">
        <f t="shared" si="25"/>
        <v>3.7400000000000003E-2</v>
      </c>
      <c r="H122" s="6">
        <f t="shared" si="23"/>
        <v>6580.9492258086184</v>
      </c>
      <c r="I122" s="5">
        <f t="shared" si="26"/>
        <v>11.153971426732426</v>
      </c>
      <c r="J122" s="5">
        <f t="shared" si="24"/>
        <v>2.159643135099615E-4</v>
      </c>
      <c r="K122" s="6">
        <f t="shared" si="32"/>
        <v>2875.392715522958</v>
      </c>
      <c r="L122" s="6">
        <f t="shared" si="33"/>
        <v>892.78386712915892</v>
      </c>
      <c r="M122" s="13">
        <f t="shared" si="17"/>
        <v>-22.657050270054935</v>
      </c>
      <c r="N122" s="15">
        <f t="shared" si="18"/>
        <v>82.106512244208176</v>
      </c>
    </row>
    <row r="123" spans="1:14" x14ac:dyDescent="0.25">
      <c r="A123" s="6">
        <f t="shared" si="27"/>
        <v>59000</v>
      </c>
      <c r="B123" s="6">
        <f t="shared" si="28"/>
        <v>47200</v>
      </c>
      <c r="C123" s="6">
        <f t="shared" si="29"/>
        <v>58398.011240812797</v>
      </c>
      <c r="D123" s="9">
        <f t="shared" si="30"/>
        <v>232.87963246909257</v>
      </c>
      <c r="E123" s="10">
        <f t="shared" si="22"/>
        <v>-0.22067840000000061</v>
      </c>
      <c r="F123" s="9">
        <f t="shared" si="31"/>
        <v>231.55556206909256</v>
      </c>
      <c r="G123" s="18">
        <f t="shared" si="25"/>
        <v>3.7400000000000003E-2</v>
      </c>
      <c r="H123" s="6">
        <f t="shared" si="23"/>
        <v>6559.3193976586817</v>
      </c>
      <c r="I123" s="5">
        <f t="shared" si="26"/>
        <v>10.352543806788139</v>
      </c>
      <c r="J123" s="5">
        <f t="shared" si="24"/>
        <v>2.0110797994111362E-4</v>
      </c>
      <c r="K123" s="6">
        <f t="shared" si="32"/>
        <v>2874.4608105509787</v>
      </c>
      <c r="L123" s="6">
        <f t="shared" si="33"/>
        <v>830.8298510938863</v>
      </c>
      <c r="M123" s="13">
        <f t="shared" si="17"/>
        <v>-22.841689634230544</v>
      </c>
      <c r="N123" s="15">
        <f t="shared" si="18"/>
        <v>82.811978055663829</v>
      </c>
    </row>
    <row r="124" spans="1:14" x14ac:dyDescent="0.25">
      <c r="A124" s="6">
        <f t="shared" si="27"/>
        <v>59500</v>
      </c>
      <c r="B124" s="6">
        <f t="shared" si="28"/>
        <v>47600</v>
      </c>
      <c r="C124" s="6">
        <f t="shared" si="29"/>
        <v>58887.817741656581</v>
      </c>
      <c r="D124" s="9">
        <f t="shared" si="30"/>
        <v>232.13655701746492</v>
      </c>
      <c r="E124" s="10">
        <f t="shared" si="22"/>
        <v>-0.22814079999999493</v>
      </c>
      <c r="F124" s="9">
        <f t="shared" si="31"/>
        <v>230.76771221746495</v>
      </c>
      <c r="G124" s="18">
        <f t="shared" si="25"/>
        <v>3.7400000000000003E-2</v>
      </c>
      <c r="H124" s="6">
        <f t="shared" si="23"/>
        <v>6537.0018218334826</v>
      </c>
      <c r="I124" s="5">
        <f t="shared" si="26"/>
        <v>9.6064201806554177</v>
      </c>
      <c r="J124" s="5">
        <f t="shared" si="24"/>
        <v>1.8725092778136866E-4</v>
      </c>
      <c r="K124" s="6">
        <f t="shared" si="32"/>
        <v>2873.5298110737485</v>
      </c>
      <c r="L124" s="6">
        <f t="shared" si="33"/>
        <v>773.08170639740297</v>
      </c>
      <c r="M124" s="13">
        <f t="shared" si="17"/>
        <v>-23.024690615008694</v>
      </c>
      <c r="N124" s="15">
        <f t="shared" si="18"/>
        <v>83.512090863799983</v>
      </c>
    </row>
    <row r="125" spans="1:14" x14ac:dyDescent="0.25">
      <c r="A125" s="6">
        <f t="shared" si="27"/>
        <v>60000</v>
      </c>
      <c r="B125" s="6">
        <f t="shared" si="28"/>
        <v>48000</v>
      </c>
      <c r="C125" s="6">
        <f t="shared" si="29"/>
        <v>59377.53955217429</v>
      </c>
      <c r="D125" s="9">
        <f t="shared" si="30"/>
        <v>231.36466477283201</v>
      </c>
      <c r="E125" s="10">
        <f t="shared" si="22"/>
        <v>-0.23459999999999681</v>
      </c>
      <c r="F125" s="9">
        <f t="shared" si="31"/>
        <v>229.95706477283204</v>
      </c>
      <c r="G125" s="18">
        <f t="shared" si="25"/>
        <v>3.7400000000000003E-2</v>
      </c>
      <c r="H125" s="6">
        <f t="shared" si="23"/>
        <v>6514.0384541616822</v>
      </c>
      <c r="I125" s="5">
        <f t="shared" si="26"/>
        <v>8.9118733783250921</v>
      </c>
      <c r="J125" s="5">
        <f t="shared" si="24"/>
        <v>1.7432500846377376E-4</v>
      </c>
      <c r="K125" s="6">
        <f t="shared" si="32"/>
        <v>2872.5997156258286</v>
      </c>
      <c r="L125" s="6">
        <f t="shared" si="33"/>
        <v>719.25009113439955</v>
      </c>
      <c r="M125" s="13">
        <f t="shared" si="17"/>
        <v>-23.206092206114661</v>
      </c>
      <c r="N125" s="15">
        <f t="shared" si="18"/>
        <v>84.206984394083037</v>
      </c>
    </row>
    <row r="126" spans="1:14" x14ac:dyDescent="0.25">
      <c r="A126" s="6">
        <f t="shared" si="27"/>
        <v>60500</v>
      </c>
      <c r="B126" s="6">
        <f t="shared" si="28"/>
        <v>48400</v>
      </c>
      <c r="C126" s="6">
        <f t="shared" si="29"/>
        <v>59867.17669432918</v>
      </c>
      <c r="D126" s="9">
        <f t="shared" si="30"/>
        <v>230.56512005006275</v>
      </c>
      <c r="E126" s="10">
        <f t="shared" si="22"/>
        <v>-0.24000320000000031</v>
      </c>
      <c r="F126" s="9">
        <f t="shared" si="31"/>
        <v>229.12510085006275</v>
      </c>
      <c r="G126" s="18">
        <f t="shared" si="25"/>
        <v>3.7400000000000003E-2</v>
      </c>
      <c r="H126" s="6">
        <f t="shared" si="23"/>
        <v>6490.47125047195</v>
      </c>
      <c r="I126" s="5">
        <f t="shared" si="26"/>
        <v>8.2654304130256833</v>
      </c>
      <c r="J126" s="5">
        <f t="shared" si="24"/>
        <v>1.622670156895077E-4</v>
      </c>
      <c r="K126" s="6">
        <f t="shared" si="32"/>
        <v>2871.670522745098</v>
      </c>
      <c r="L126" s="6">
        <f t="shared" si="33"/>
        <v>669.06679020657373</v>
      </c>
      <c r="M126" s="13">
        <f t="shared" si="17"/>
        <v>-23.385931857354926</v>
      </c>
      <c r="N126" s="15">
        <f t="shared" si="18"/>
        <v>84.896786984251435</v>
      </c>
    </row>
    <row r="127" spans="1:14" x14ac:dyDescent="0.25">
      <c r="A127" s="6">
        <f t="shared" si="27"/>
        <v>61000</v>
      </c>
      <c r="B127" s="6">
        <f t="shared" si="28"/>
        <v>48800</v>
      </c>
      <c r="C127" s="6">
        <f t="shared" si="29"/>
        <v>60356.729190076927</v>
      </c>
      <c r="D127" s="9">
        <f t="shared" si="30"/>
        <v>229.73908716402624</v>
      </c>
      <c r="E127" s="10">
        <f t="shared" si="22"/>
        <v>-0.2442975999999959</v>
      </c>
      <c r="F127" s="9">
        <f t="shared" si="31"/>
        <v>228.27330156402627</v>
      </c>
      <c r="G127" s="18">
        <f t="shared" si="25"/>
        <v>3.7400000000000003E-2</v>
      </c>
      <c r="H127" s="6">
        <f t="shared" si="23"/>
        <v>6466.3421665929636</v>
      </c>
      <c r="I127" s="5">
        <f t="shared" si="26"/>
        <v>7.6638540860998061</v>
      </c>
      <c r="J127" s="5">
        <f t="shared" si="24"/>
        <v>1.5101829110400459E-4</v>
      </c>
      <c r="K127" s="6">
        <f t="shared" si="32"/>
        <v>2870.742230972744</v>
      </c>
      <c r="L127" s="6">
        <f t="shared" si="33"/>
        <v>622.28302219621139</v>
      </c>
      <c r="M127" s="13">
        <f t="shared" ref="M127:M164" si="34">-DEGREES(ACOS((59300000000*(1-0.99999^2)/(570000+B127)-1)/0.99999))</f>
        <v>-23.564245559178296</v>
      </c>
      <c r="N127" s="15">
        <f t="shared" ref="N127:N144" si="35">(ACOS((0.99999+COS(RADIANS(M127)))/(1+0.99999*COS(RADIANS(M127))))-0.99999*SIN(ACOS((0.99999+COS(RADIANS(M127)))/(1+0.99999*COS(RADIANS(M127))))))*SQRT(59300000000^3/2549815200000)</f>
        <v>85.581621941209818</v>
      </c>
    </row>
    <row r="128" spans="1:14" x14ac:dyDescent="0.25">
      <c r="A128" s="6">
        <f t="shared" si="27"/>
        <v>61500</v>
      </c>
      <c r="B128" s="6">
        <f t="shared" si="28"/>
        <v>49200</v>
      </c>
      <c r="C128" s="6">
        <f t="shared" si="29"/>
        <v>60846.197061365601</v>
      </c>
      <c r="D128" s="9">
        <f t="shared" si="30"/>
        <v>228.88773042959096</v>
      </c>
      <c r="E128" s="10">
        <f t="shared" si="22"/>
        <v>-0.24743039999999539</v>
      </c>
      <c r="F128" s="9">
        <f t="shared" si="31"/>
        <v>227.40314802959099</v>
      </c>
      <c r="G128" s="18">
        <f t="shared" si="25"/>
        <v>3.7400000000000003E-2</v>
      </c>
      <c r="H128" s="6">
        <f t="shared" si="23"/>
        <v>6441.6931583533797</v>
      </c>
      <c r="I128" s="5">
        <f t="shared" si="26"/>
        <v>7.1041260546698091</v>
      </c>
      <c r="J128" s="5">
        <f t="shared" si="24"/>
        <v>1.4052436471558873E-4</v>
      </c>
      <c r="K128" s="6">
        <f t="shared" si="32"/>
        <v>2869.8148388532536</v>
      </c>
      <c r="L128" s="6">
        <f t="shared" si="33"/>
        <v>578.66789586910829</v>
      </c>
      <c r="M128" s="13">
        <f t="shared" si="34"/>
        <v>-23.741067921367385</v>
      </c>
      <c r="N128" s="15">
        <f t="shared" si="35"/>
        <v>86.261607787128938</v>
      </c>
    </row>
    <row r="129" spans="1:14" x14ac:dyDescent="0.25">
      <c r="A129" s="6">
        <f t="shared" si="27"/>
        <v>62000</v>
      </c>
      <c r="B129" s="6">
        <f t="shared" si="28"/>
        <v>49600</v>
      </c>
      <c r="C129" s="6">
        <f t="shared" si="29"/>
        <v>61335.580330135686</v>
      </c>
      <c r="D129" s="9">
        <f t="shared" si="30"/>
        <v>228.01221416162602</v>
      </c>
      <c r="E129" s="10">
        <f t="shared" si="22"/>
        <v>-0.24934879999999637</v>
      </c>
      <c r="F129" s="9">
        <f t="shared" si="31"/>
        <v>226.51612136162603</v>
      </c>
      <c r="G129" s="18">
        <f t="shared" si="25"/>
        <v>3.7400000000000003E-2</v>
      </c>
      <c r="H129" s="6">
        <f t="shared" si="23"/>
        <v>6416.5661815818739</v>
      </c>
      <c r="I129" s="5">
        <f t="shared" si="26"/>
        <v>6.5834312336832035</v>
      </c>
      <c r="J129" s="5">
        <f t="shared" si="24"/>
        <v>1.3073462671110527E-4</v>
      </c>
      <c r="K129" s="6">
        <f t="shared" si="32"/>
        <v>2868.8883449344021</v>
      </c>
      <c r="L129" s="6">
        <f t="shared" si="33"/>
        <v>538.00700186297979</v>
      </c>
      <c r="M129" s="13">
        <f t="shared" si="34"/>
        <v>-23.916432246351022</v>
      </c>
      <c r="N129" s="15">
        <f t="shared" si="35"/>
        <v>86.936858463385249</v>
      </c>
    </row>
    <row r="130" spans="1:14" x14ac:dyDescent="0.25">
      <c r="A130" s="6">
        <f t="shared" si="27"/>
        <v>62500</v>
      </c>
      <c r="B130" s="6">
        <f t="shared" si="28"/>
        <v>50000</v>
      </c>
      <c r="C130" s="6">
        <f t="shared" si="29"/>
        <v>61824.879018320084</v>
      </c>
      <c r="D130" s="9">
        <f t="shared" si="30"/>
        <v>227.1137026750001</v>
      </c>
      <c r="E130" s="10">
        <f t="shared" si="22"/>
        <v>-0.25000000749999174</v>
      </c>
      <c r="F130" s="9">
        <f t="shared" si="31"/>
        <v>225.61370263000015</v>
      </c>
      <c r="G130" s="18">
        <f t="shared" si="25"/>
        <v>3.7400000000000003E-2</v>
      </c>
      <c r="H130" s="6">
        <f t="shared" si="23"/>
        <v>6391.0031908323881</v>
      </c>
      <c r="I130" s="5">
        <f t="shared" si="26"/>
        <v>6.0991434161992268</v>
      </c>
      <c r="J130" s="5">
        <f t="shared" si="24"/>
        <v>1.2160202769622307E-4</v>
      </c>
      <c r="K130" s="6">
        <f t="shared" si="32"/>
        <v>2867.9627477672448</v>
      </c>
      <c r="L130" s="6">
        <f t="shared" si="33"/>
        <v>500.10112672685574</v>
      </c>
      <c r="M130" s="13">
        <f t="shared" si="34"/>
        <v>-24.090370597579881</v>
      </c>
      <c r="N130" s="15">
        <f t="shared" si="35"/>
        <v>87.607483696279232</v>
      </c>
    </row>
    <row r="131" spans="1:14" x14ac:dyDescent="0.25">
      <c r="A131" s="6">
        <f t="shared" si="27"/>
        <v>63000</v>
      </c>
      <c r="B131" s="6">
        <f t="shared" si="28"/>
        <v>50400</v>
      </c>
      <c r="C131" s="6">
        <f t="shared" si="29"/>
        <v>62314.09314784412</v>
      </c>
      <c r="D131" s="9">
        <f t="shared" si="30"/>
        <v>226.19336028458221</v>
      </c>
      <c r="E131" s="10">
        <f t="shared" si="22"/>
        <v>-0.24905707426745494</v>
      </c>
      <c r="F131" s="9">
        <f t="shared" si="31"/>
        <v>224.69901783897748</v>
      </c>
      <c r="G131" s="18">
        <f t="shared" si="25"/>
        <v>3.7400000000000003E-2</v>
      </c>
      <c r="H131" s="6">
        <f t="shared" si="23"/>
        <v>6365.092737035091</v>
      </c>
      <c r="I131" s="5">
        <f t="shared" si="26"/>
        <v>5.6488135896446003</v>
      </c>
      <c r="J131" s="5">
        <f t="shared" si="24"/>
        <v>1.1308200844582866E-4</v>
      </c>
      <c r="K131" s="6">
        <f t="shared" si="32"/>
        <v>2867.038045906108</v>
      </c>
      <c r="L131" s="6">
        <f t="shared" si="33"/>
        <v>464.76180525741825</v>
      </c>
      <c r="M131" s="13">
        <f t="shared" si="34"/>
        <v>-24.262913863367046</v>
      </c>
      <c r="N131" s="15">
        <f t="shared" si="35"/>
        <v>88.273589064688409</v>
      </c>
    </row>
    <row r="132" spans="1:14" x14ac:dyDescent="0.25">
      <c r="A132" s="6">
        <f t="shared" si="27"/>
        <v>63500</v>
      </c>
      <c r="B132" s="6">
        <f t="shared" si="28"/>
        <v>50800</v>
      </c>
      <c r="C132" s="6">
        <f t="shared" si="29"/>
        <v>62803.222740625541</v>
      </c>
      <c r="D132" s="9">
        <f t="shared" si="30"/>
        <v>225.25235130524126</v>
      </c>
      <c r="E132" s="10">
        <f t="shared" si="22"/>
        <v>-0.24629654103652854</v>
      </c>
      <c r="F132" s="9">
        <f t="shared" si="31"/>
        <v>223.77457205902209</v>
      </c>
      <c r="G132" s="18">
        <f t="shared" si="25"/>
        <v>3.7400000000000003E-2</v>
      </c>
      <c r="H132" s="6">
        <f t="shared" si="23"/>
        <v>6338.905781807749</v>
      </c>
      <c r="I132" s="5">
        <f t="shared" si="26"/>
        <v>5.2301580677890058</v>
      </c>
      <c r="J132" s="5">
        <f t="shared" si="24"/>
        <v>1.0513359699033608E-4</v>
      </c>
      <c r="K132" s="6">
        <f t="shared" si="32"/>
        <v>2866.1142379085777</v>
      </c>
      <c r="L132" s="6">
        <f t="shared" si="33"/>
        <v>431.81579194045293</v>
      </c>
      <c r="M132" s="13">
        <f t="shared" si="34"/>
        <v>-24.434091816554858</v>
      </c>
      <c r="N132" s="15">
        <f t="shared" si="35"/>
        <v>88.935276336371373</v>
      </c>
    </row>
    <row r="133" spans="1:14" x14ac:dyDescent="0.25">
      <c r="A133" s="6">
        <f t="shared" si="27"/>
        <v>64000</v>
      </c>
      <c r="B133" s="6">
        <f t="shared" si="28"/>
        <v>51200</v>
      </c>
      <c r="C133" s="6">
        <f t="shared" si="29"/>
        <v>63292.267818574517</v>
      </c>
      <c r="D133" s="9">
        <f t="shared" si="30"/>
        <v>224.29184005184592</v>
      </c>
      <c r="E133" s="10">
        <f t="shared" si="22"/>
        <v>-0.24182080780725812</v>
      </c>
      <c r="F133" s="9">
        <f t="shared" ref="F133:F145" si="36">D133+E133*12/2</f>
        <v>222.84091520500237</v>
      </c>
      <c r="G133" s="18">
        <f t="shared" si="25"/>
        <v>3.7400000000000003E-2</v>
      </c>
      <c r="H133" s="6">
        <f t="shared" si="23"/>
        <v>6312.4579026956899</v>
      </c>
      <c r="I133" s="5">
        <f t="shared" si="26"/>
        <v>4.841044267544043</v>
      </c>
      <c r="J133" s="5">
        <f t="shared" si="24"/>
        <v>9.7719573926426082E-5</v>
      </c>
      <c r="K133" s="6">
        <f t="shared" ref="K133:K145" si="37">SQRT(2*2549815200000/(570000+B133))</f>
        <v>2865.1913223354923</v>
      </c>
      <c r="L133" s="6">
        <f t="shared" ref="L133:L145" si="38">J133*K133^2/2</f>
        <v>401.10569049440585</v>
      </c>
      <c r="M133" s="13">
        <f t="shared" si="34"/>
        <v>-24.603933170337545</v>
      </c>
      <c r="N133" s="15">
        <f t="shared" si="35"/>
        <v>89.592643564054669</v>
      </c>
    </row>
    <row r="134" spans="1:14" x14ac:dyDescent="0.25">
      <c r="A134" s="6">
        <f t="shared" si="27"/>
        <v>64500</v>
      </c>
      <c r="B134" s="6">
        <f t="shared" si="28"/>
        <v>51600</v>
      </c>
      <c r="C134" s="6">
        <f t="shared" si="29"/>
        <v>63781.228403593639</v>
      </c>
      <c r="D134" s="9">
        <f t="shared" si="30"/>
        <v>223.31299083926532</v>
      </c>
      <c r="E134" s="10">
        <f t="shared" ref="E134:E165" si="39">IF(B134&lt;15000,3.555555556E-13*B134^3-0.000000004666666667*B134^2-0.0001*B134+1,IF(B134&lt;30000,-3.851851852E-13*B134^3+0.000000026*B134^2-0.00052*B134+2.9,IF(B134&lt;50000,0.0000000000001375*B134^3-0.0000000165*B134^2+0.00061875*B134-7.125,IF(B134&lt;65000,-2.666666667E-13*B134^3+0.000000046*B134^2-0.0026*B134+48.08333333,IF(B134&lt;80000,2.074074074E-13*B134^3-0.00000004511111111*B134^2+0.003235555556*B134-76.47592593,IF(B134&lt;90000,-0.0000000000005*B134^3+0.0000001275*B134^2-0.0108*B134+303.85,0.00000000000005*B134^3-0.000000015*B134^2+0.001485*B134-48.5))))))</f>
        <v>-0.235732274579604</v>
      </c>
      <c r="F134" s="9">
        <f t="shared" si="36"/>
        <v>221.8985971917877</v>
      </c>
      <c r="G134" s="18">
        <f t="shared" si="25"/>
        <v>3.7400000000000003E-2</v>
      </c>
      <c r="H134" s="6">
        <f t="shared" ref="H134:H145" si="40">(8.3144621*F134)/(G134*9.81*0.8)</f>
        <v>6285.7646772442622</v>
      </c>
      <c r="I134" s="5">
        <f t="shared" si="26"/>
        <v>4.4794788607753606</v>
      </c>
      <c r="J134" s="5">
        <f t="shared" ref="J134:J145" si="41">(I134*G134)/(8.3144621*F134)</f>
        <v>9.0805128836425817E-5</v>
      </c>
      <c r="K134" s="6">
        <f t="shared" si="37"/>
        <v>2864.2692977509309</v>
      </c>
      <c r="L134" s="6">
        <f t="shared" si="38"/>
        <v>372.48439148178392</v>
      </c>
      <c r="M134" s="13">
        <f t="shared" si="34"/>
        <v>-24.772465630538186</v>
      </c>
      <c r="N134" s="15">
        <f t="shared" si="35"/>
        <v>90.245785351142374</v>
      </c>
    </row>
    <row r="135" spans="1:14" x14ac:dyDescent="0.25">
      <c r="A135" s="6">
        <f t="shared" si="27"/>
        <v>65000</v>
      </c>
      <c r="B135" s="6">
        <f t="shared" si="28"/>
        <v>52000</v>
      </c>
      <c r="C135" s="6">
        <f t="shared" si="29"/>
        <v>64270.104517577958</v>
      </c>
      <c r="D135" s="9">
        <f t="shared" si="30"/>
        <v>222.31696798236825</v>
      </c>
      <c r="E135" s="10">
        <f t="shared" si="39"/>
        <v>-0.22813334135359753</v>
      </c>
      <c r="F135" s="9">
        <f t="shared" si="36"/>
        <v>220.94816793424667</v>
      </c>
      <c r="G135" s="18">
        <f t="shared" ref="G135:G165" si="42">G134</f>
        <v>3.7400000000000003E-2</v>
      </c>
      <c r="H135" s="6">
        <f t="shared" si="40"/>
        <v>6258.8416829987982</v>
      </c>
      <c r="I135" s="5">
        <f t="shared" ref="I135:I145" si="43">I134*EXP((C134-C135)/((H134+H135)/2))</f>
        <v>4.143598745995587</v>
      </c>
      <c r="J135" s="5">
        <f t="shared" si="41"/>
        <v>8.4357700407063178E-5</v>
      </c>
      <c r="K135" s="6">
        <f t="shared" si="37"/>
        <v>2863.3481627222054</v>
      </c>
      <c r="L135" s="6">
        <f t="shared" si="38"/>
        <v>345.81438381828917</v>
      </c>
      <c r="M135" s="13">
        <f t="shared" si="34"/>
        <v>-24.939715944611351</v>
      </c>
      <c r="N135" s="15">
        <f t="shared" si="35"/>
        <v>90.894792966432078</v>
      </c>
    </row>
    <row r="136" spans="1:14" x14ac:dyDescent="0.25">
      <c r="A136" s="6">
        <f t="shared" si="27"/>
        <v>65500</v>
      </c>
      <c r="B136" s="6">
        <f t="shared" si="28"/>
        <v>52400</v>
      </c>
      <c r="C136" s="6">
        <f t="shared" si="29"/>
        <v>64758.896182414923</v>
      </c>
      <c r="D136" s="9">
        <f t="shared" si="30"/>
        <v>221.30493579602327</v>
      </c>
      <c r="E136" s="10">
        <f t="shared" si="39"/>
        <v>-0.21912640812924167</v>
      </c>
      <c r="F136" s="9">
        <f t="shared" si="36"/>
        <v>219.99017734724782</v>
      </c>
      <c r="G136" s="18">
        <f t="shared" si="42"/>
        <v>3.7400000000000003E-2</v>
      </c>
      <c r="H136" s="6">
        <f t="shared" si="40"/>
        <v>6231.7044975046274</v>
      </c>
      <c r="I136" s="5">
        <f t="shared" si="43"/>
        <v>3.831662619432</v>
      </c>
      <c r="J136" s="5">
        <f t="shared" si="41"/>
        <v>7.8346827729118914E-5</v>
      </c>
      <c r="K136" s="6">
        <f t="shared" si="37"/>
        <v>2862.4279158198519</v>
      </c>
      <c r="L136" s="6">
        <f t="shared" si="38"/>
        <v>320.9671147421094</v>
      </c>
      <c r="M136" s="13">
        <f t="shared" si="34"/>
        <v>-25.105709947619175</v>
      </c>
      <c r="N136" s="15">
        <f t="shared" si="35"/>
        <v>91.539754538249554</v>
      </c>
    </row>
    <row r="137" spans="1:14" x14ac:dyDescent="0.25">
      <c r="A137" s="6">
        <f t="shared" si="27"/>
        <v>66000</v>
      </c>
      <c r="B137" s="6">
        <f t="shared" si="28"/>
        <v>52800</v>
      </c>
      <c r="C137" s="6">
        <f t="shared" si="29"/>
        <v>65247.603419984458</v>
      </c>
      <c r="D137" s="9">
        <f t="shared" si="30"/>
        <v>220.2780585950994</v>
      </c>
      <c r="E137" s="10">
        <f t="shared" si="39"/>
        <v>-0.2088138749065962</v>
      </c>
      <c r="F137" s="9">
        <f t="shared" si="36"/>
        <v>219.02517534565982</v>
      </c>
      <c r="G137" s="18">
        <f t="shared" si="42"/>
        <v>3.7400000000000003E-2</v>
      </c>
      <c r="H137" s="6">
        <f t="shared" si="40"/>
        <v>6204.368698307082</v>
      </c>
      <c r="I137" s="5">
        <f t="shared" si="43"/>
        <v>3.5420431035883175</v>
      </c>
      <c r="J137" s="5">
        <f t="shared" si="41"/>
        <v>7.2744011943524776E-5</v>
      </c>
      <c r="K137" s="6">
        <f t="shared" si="37"/>
        <v>2861.5085556176191</v>
      </c>
      <c r="L137" s="6">
        <f t="shared" si="38"/>
        <v>297.82239460915383</v>
      </c>
      <c r="M137" s="13">
        <f t="shared" si="34"/>
        <v>-25.270472605405903</v>
      </c>
      <c r="N137" s="15">
        <f t="shared" si="35"/>
        <v>92.180755144652778</v>
      </c>
    </row>
    <row r="138" spans="1:14" x14ac:dyDescent="0.25">
      <c r="A138" s="6">
        <f t="shared" si="27"/>
        <v>66500</v>
      </c>
      <c r="B138" s="6">
        <f t="shared" si="28"/>
        <v>53200</v>
      </c>
      <c r="C138" s="6">
        <f t="shared" si="29"/>
        <v>65736.2262521589</v>
      </c>
      <c r="D138" s="9">
        <f t="shared" si="30"/>
        <v>219.23750069446587</v>
      </c>
      <c r="E138" s="10">
        <f t="shared" si="39"/>
        <v>-0.19729814168560722</v>
      </c>
      <c r="F138" s="9">
        <f t="shared" si="36"/>
        <v>218.05371184435222</v>
      </c>
      <c r="G138" s="18">
        <f t="shared" si="42"/>
        <v>3.7400000000000003E-2</v>
      </c>
      <c r="H138" s="6">
        <f t="shared" si="40"/>
        <v>6176.8498629515179</v>
      </c>
      <c r="I138" s="5">
        <f t="shared" si="43"/>
        <v>3.2732193945413703</v>
      </c>
      <c r="J138" s="5">
        <f t="shared" si="41"/>
        <v>6.7522587465959025E-5</v>
      </c>
      <c r="K138" s="6">
        <f t="shared" si="37"/>
        <v>2860.5900806924606</v>
      </c>
      <c r="L138" s="6">
        <f t="shared" si="38"/>
        <v>276.26784317078278</v>
      </c>
      <c r="M138" s="13">
        <f t="shared" si="34"/>
        <v>-25.434028055177262</v>
      </c>
      <c r="N138" s="15">
        <f t="shared" si="35"/>
        <v>92.817877047766203</v>
      </c>
    </row>
    <row r="139" spans="1:14" x14ac:dyDescent="0.25">
      <c r="A139" s="6">
        <f t="shared" si="27"/>
        <v>67000</v>
      </c>
      <c r="B139" s="6">
        <f t="shared" si="28"/>
        <v>53600</v>
      </c>
      <c r="C139" s="6">
        <f t="shared" si="29"/>
        <v>66224.764700803033</v>
      </c>
      <c r="D139" s="9">
        <f t="shared" si="30"/>
        <v>218.18442640899124</v>
      </c>
      <c r="E139" s="10">
        <f t="shared" si="39"/>
        <v>-0.18468160846633452</v>
      </c>
      <c r="F139" s="9">
        <f t="shared" si="36"/>
        <v>217.07633675819324</v>
      </c>
      <c r="G139" s="18">
        <f t="shared" si="42"/>
        <v>3.7400000000000003E-2</v>
      </c>
      <c r="H139" s="6">
        <f t="shared" si="40"/>
        <v>6149.1635689832565</v>
      </c>
      <c r="I139" s="5">
        <f t="shared" si="43"/>
        <v>3.0237703920857668</v>
      </c>
      <c r="J139" s="5">
        <f t="shared" si="41"/>
        <v>6.265760208283619E-5</v>
      </c>
      <c r="K139" s="6">
        <f t="shared" si="37"/>
        <v>2859.672489624525</v>
      </c>
      <c r="L139" s="6">
        <f t="shared" si="38"/>
        <v>256.19837425652236</v>
      </c>
      <c r="M139" s="13">
        <f t="shared" si="34"/>
        <v>-25.596399643672839</v>
      </c>
      <c r="N139" s="15">
        <f t="shared" si="35"/>
        <v>93.451199789867658</v>
      </c>
    </row>
    <row r="140" spans="1:14" x14ac:dyDescent="0.25">
      <c r="A140" s="6">
        <f t="shared" si="27"/>
        <v>67500</v>
      </c>
      <c r="B140" s="6">
        <f t="shared" si="28"/>
        <v>54000</v>
      </c>
      <c r="C140" s="6">
        <f t="shared" si="29"/>
        <v>66713.218787774138</v>
      </c>
      <c r="D140" s="9">
        <f t="shared" si="30"/>
        <v>217.12000005354398</v>
      </c>
      <c r="E140" s="10">
        <f t="shared" si="39"/>
        <v>-0.17106667524880947</v>
      </c>
      <c r="F140" s="9">
        <f t="shared" si="36"/>
        <v>216.09360000205112</v>
      </c>
      <c r="G140" s="18">
        <f t="shared" si="42"/>
        <v>3.7400000000000003E-2</v>
      </c>
      <c r="H140" s="6">
        <f t="shared" si="40"/>
        <v>6121.3253939476181</v>
      </c>
      <c r="I140" s="5">
        <f t="shared" si="43"/>
        <v>2.7923682794854234</v>
      </c>
      <c r="J140" s="5">
        <f t="shared" si="41"/>
        <v>5.8125705267303756E-5</v>
      </c>
      <c r="K140" s="6">
        <f t="shared" si="37"/>
        <v>2858.7557809971481</v>
      </c>
      <c r="L140" s="6">
        <f t="shared" si="38"/>
        <v>237.5157160277102</v>
      </c>
      <c r="M140" s="13">
        <f t="shared" si="34"/>
        <v>-25.757609963103558</v>
      </c>
      <c r="N140" s="15">
        <f t="shared" si="35"/>
        <v>94.080800222802651</v>
      </c>
    </row>
    <row r="141" spans="1:14" x14ac:dyDescent="0.25">
      <c r="A141" s="6">
        <f t="shared" si="27"/>
        <v>68000</v>
      </c>
      <c r="B141" s="6">
        <f t="shared" si="28"/>
        <v>54400</v>
      </c>
      <c r="C141" s="6">
        <f t="shared" si="29"/>
        <v>67201.588534921873</v>
      </c>
      <c r="D141" s="9">
        <f t="shared" si="30"/>
        <v>216.04538594299387</v>
      </c>
      <c r="E141" s="10">
        <f t="shared" si="39"/>
        <v>-0.15655574203297817</v>
      </c>
      <c r="F141" s="9">
        <f t="shared" si="36"/>
        <v>215.10605149079601</v>
      </c>
      <c r="G141" s="18">
        <f t="shared" si="42"/>
        <v>3.7400000000000003E-2</v>
      </c>
      <c r="H141" s="6">
        <f t="shared" si="40"/>
        <v>6093.3509153899759</v>
      </c>
      <c r="I141" s="5">
        <f t="shared" si="43"/>
        <v>2.5777725220282544</v>
      </c>
      <c r="J141" s="5">
        <f t="shared" si="41"/>
        <v>5.390504411490008E-5</v>
      </c>
      <c r="K141" s="6">
        <f t="shared" si="37"/>
        <v>2857.8399533968418</v>
      </c>
      <c r="L141" s="6">
        <f t="shared" si="38"/>
        <v>220.1279641909718</v>
      </c>
      <c r="M141" s="13">
        <f t="shared" si="34"/>
        <v>-25.917680885012434</v>
      </c>
      <c r="N141" s="15">
        <f t="shared" si="35"/>
        <v>94.706752778596424</v>
      </c>
    </row>
    <row r="142" spans="1:14" x14ac:dyDescent="0.25">
      <c r="A142" s="6">
        <f t="shared" si="27"/>
        <v>68500</v>
      </c>
      <c r="B142" s="6">
        <f t="shared" si="28"/>
        <v>54800</v>
      </c>
      <c r="C142" s="6">
        <f t="shared" si="29"/>
        <v>67689.873964088401</v>
      </c>
      <c r="D142" s="9">
        <f t="shared" si="30"/>
        <v>214.96174839220916</v>
      </c>
      <c r="E142" s="10">
        <f t="shared" si="39"/>
        <v>-0.1412512088188862</v>
      </c>
      <c r="F142" s="9">
        <f t="shared" si="36"/>
        <v>214.11424113929584</v>
      </c>
      <c r="G142" s="18">
        <f t="shared" si="42"/>
        <v>3.7400000000000003E-2</v>
      </c>
      <c r="H142" s="6">
        <f t="shared" si="40"/>
        <v>6065.2557108556421</v>
      </c>
      <c r="I142" s="5">
        <f t="shared" si="43"/>
        <v>2.3788242558268147</v>
      </c>
      <c r="J142" s="5">
        <f t="shared" si="41"/>
        <v>4.9975166345303256E-5</v>
      </c>
      <c r="K142" s="6">
        <f t="shared" si="37"/>
        <v>2856.9250054132849</v>
      </c>
      <c r="L142" s="6">
        <f t="shared" si="38"/>
        <v>203.94916576469703</v>
      </c>
      <c r="M142" s="13">
        <f t="shared" si="34"/>
        <v>-26.076633592203773</v>
      </c>
      <c r="N142" s="15">
        <f t="shared" si="35"/>
        <v>95.329129491024403</v>
      </c>
    </row>
    <row r="143" spans="1:14" x14ac:dyDescent="0.25">
      <c r="A143" s="6">
        <f t="shared" si="27"/>
        <v>69000</v>
      </c>
      <c r="B143" s="6">
        <f t="shared" si="28"/>
        <v>55200</v>
      </c>
      <c r="C143" s="6">
        <f t="shared" si="29"/>
        <v>68178.075097108333</v>
      </c>
      <c r="D143" s="9">
        <f t="shared" si="30"/>
        <v>213.87025171605828</v>
      </c>
      <c r="E143" s="10">
        <f t="shared" si="39"/>
        <v>-0.1252554756065507</v>
      </c>
      <c r="F143" s="9">
        <f t="shared" si="36"/>
        <v>213.11871886241897</v>
      </c>
      <c r="G143" s="18">
        <f t="shared" si="42"/>
        <v>3.7400000000000003E-2</v>
      </c>
      <c r="H143" s="6">
        <f t="shared" si="40"/>
        <v>6037.0553578899408</v>
      </c>
      <c r="I143" s="5">
        <f t="shared" si="43"/>
        <v>2.1944410403801022</v>
      </c>
      <c r="J143" s="5">
        <f t="shared" si="41"/>
        <v>4.631692985950381E-5</v>
      </c>
      <c r="K143" s="6">
        <f t="shared" si="37"/>
        <v>2856.0109356393164</v>
      </c>
      <c r="L143" s="6">
        <f t="shared" si="38"/>
        <v>188.89893117897742</v>
      </c>
      <c r="M143" s="13">
        <f t="shared" si="34"/>
        <v>-26.234488608873182</v>
      </c>
      <c r="N143" s="15">
        <f t="shared" si="35"/>
        <v>95.94800013091826</v>
      </c>
    </row>
    <row r="144" spans="1:14" x14ac:dyDescent="0.25">
      <c r="A144" s="6">
        <f t="shared" si="27"/>
        <v>69500</v>
      </c>
      <c r="B144" s="6">
        <f t="shared" si="28"/>
        <v>55600</v>
      </c>
      <c r="C144" s="6">
        <f t="shared" si="29"/>
        <v>68666.191955808739</v>
      </c>
      <c r="D144" s="9">
        <f t="shared" si="30"/>
        <v>212.77206022941127</v>
      </c>
      <c r="E144" s="10">
        <f t="shared" si="39"/>
        <v>-0.10867094239598885</v>
      </c>
      <c r="F144" s="9">
        <f t="shared" si="36"/>
        <v>212.12003457503533</v>
      </c>
      <c r="G144" s="18">
        <f t="shared" si="42"/>
        <v>3.7400000000000003E-2</v>
      </c>
      <c r="H144" s="6">
        <f t="shared" si="40"/>
        <v>6008.7654340382396</v>
      </c>
      <c r="I144" s="5">
        <f t="shared" si="43"/>
        <v>2.023611950323069</v>
      </c>
      <c r="J144" s="5">
        <f t="shared" si="41"/>
        <v>4.2912418381094945E-5</v>
      </c>
      <c r="K144" s="6">
        <f t="shared" si="37"/>
        <v>2855.0977426709237</v>
      </c>
      <c r="L144" s="6">
        <f t="shared" si="38"/>
        <v>174.90207266124568</v>
      </c>
      <c r="M144" s="13">
        <f t="shared" si="34"/>
        <v>-26.391265829061602</v>
      </c>
      <c r="N144" s="15">
        <f t="shared" si="35"/>
        <v>96.563432263033619</v>
      </c>
    </row>
    <row r="145" spans="1:14" x14ac:dyDescent="0.25">
      <c r="A145" s="6">
        <f t="shared" si="27"/>
        <v>70000</v>
      </c>
      <c r="B145" s="6">
        <f t="shared" si="28"/>
        <v>56000</v>
      </c>
      <c r="C145" s="6">
        <f t="shared" si="29"/>
        <v>69154.224562009142</v>
      </c>
      <c r="D145" s="9">
        <f t="shared" si="30"/>
        <v>211.66833824713612</v>
      </c>
      <c r="E145" s="10">
        <f t="shared" si="39"/>
        <v>-9.1600009187189357E-2</v>
      </c>
      <c r="F145" s="9">
        <f t="shared" si="36"/>
        <v>211.11873819201298</v>
      </c>
      <c r="G145" s="18">
        <f t="shared" si="42"/>
        <v>3.7400000000000003E-2</v>
      </c>
      <c r="H145" s="6">
        <f t="shared" si="40"/>
        <v>5980.4015168458545</v>
      </c>
      <c r="I145" s="5">
        <f t="shared" si="43"/>
        <v>1.8653929835551262</v>
      </c>
      <c r="J145" s="5">
        <f t="shared" si="41"/>
        <v>3.9744862746509519E-5</v>
      </c>
      <c r="K145" s="6">
        <f t="shared" si="37"/>
        <v>2854.185425107235</v>
      </c>
      <c r="L145" s="6">
        <f t="shared" si="38"/>
        <v>161.8882670175139</v>
      </c>
      <c r="M145" s="13">
        <f t="shared" si="34"/>
        <v>-26.546984543545367</v>
      </c>
      <c r="N145" s="15">
        <f>(ACOS((0.99999+COS(RADIANS(M145)))/(1+0.99999*COS(RADIANS(M145))))-0.99999*SIN(ACOS((0.99999+COS(RADIANS(M145)))/(1+0.99999*COS(RADIANS(M145))))))*SQRT(59300000000^3/2549815200000)</f>
        <v>97.175491391160833</v>
      </c>
    </row>
    <row r="146" spans="1:14" x14ac:dyDescent="0.25">
      <c r="A146" s="6">
        <f t="shared" si="27"/>
        <v>70500</v>
      </c>
      <c r="B146" s="6">
        <f t="shared" ref="B146:B165" si="44">A146*0.8</f>
        <v>56400</v>
      </c>
      <c r="C146" s="6">
        <f t="shared" ref="C146:C165" si="45">5723500*A146/(5723500+A146)</f>
        <v>69642.17293752158</v>
      </c>
      <c r="D146" s="9">
        <f t="shared" ref="D146:D165" si="46">IF(B146&lt;15000,1.422222222E-11*B146^3-0.00000012*B146^2-0.006*B146+274,IF(B146&lt;40000,-0.00000000000448*B146^3+0.0000003696*B146^2-0.008064*B146+257.92,IF(B146&lt;75000,3.032069971E-12*B146^3-0.00000052303207*B146^2+0.02728862974*B146-208.7463557,0.00000000000064*B146^3-0.000000008*B146^2-0.0096*B146+670)))</f>
        <v>210.56025008410197</v>
      </c>
      <c r="E146" s="10">
        <f t="shared" si="39"/>
        <v>-7.4145075980183606E-2</v>
      </c>
      <c r="F146" s="9">
        <f t="shared" ref="F146:F165" si="47">D146+E146*12/2</f>
        <v>210.11537962822086</v>
      </c>
      <c r="G146" s="18">
        <f t="shared" si="42"/>
        <v>3.7400000000000003E-2</v>
      </c>
      <c r="H146" s="6">
        <f t="shared" ref="H146:H165" si="48">(8.3144621*F146)/(G146*9.81*0.8)</f>
        <v>5951.979183858125</v>
      </c>
      <c r="I146" s="5">
        <f t="shared" ref="I146:I165" si="49">I145*EXP((C145-C146)/((H145+H146)/2))</f>
        <v>1.7189027645683526</v>
      </c>
      <c r="J146" s="5">
        <f t="shared" ref="J146:J165" si="50">(I146*G146)/(8.3144621*F146)</f>
        <v>3.6798567442216102E-5</v>
      </c>
      <c r="K146" s="6">
        <f t="shared" ref="K146:K165" si="51">SQRT(2*2549815200000/(570000+B146))</f>
        <v>2853.2739815505106</v>
      </c>
      <c r="L146" s="6">
        <f t="shared" ref="L146:L165" si="52">J146*K146^2/2</f>
        <v>149.79174106383738</v>
      </c>
      <c r="M146" s="13">
        <f t="shared" si="34"/>
        <v>-26.701663465266758</v>
      </c>
      <c r="N146" s="15">
        <f t="shared" ref="N146:N165" si="53">(ACOS((0.99999+COS(RADIANS(M146)))/(1+0.99999*COS(RADIANS(M146))))-0.99999*SIN(ACOS((0.99999+COS(RADIANS(M146)))/(1+0.99999*COS(RADIANS(M146))))))*SQRT(59300000000^3/2549815200000)</f>
        <v>97.784241058133759</v>
      </c>
    </row>
    <row r="147" spans="1:14" x14ac:dyDescent="0.25">
      <c r="A147" s="6">
        <f t="shared" si="27"/>
        <v>71000</v>
      </c>
      <c r="B147" s="6">
        <f t="shared" si="44"/>
        <v>56800</v>
      </c>
      <c r="C147" s="6">
        <f t="shared" si="45"/>
        <v>70130.037104150484</v>
      </c>
      <c r="D147" s="9">
        <f t="shared" si="46"/>
        <v>209.44896005517771</v>
      </c>
      <c r="E147" s="10">
        <f t="shared" si="39"/>
        <v>-5.6408542775031378E-2</v>
      </c>
      <c r="F147" s="9">
        <f t="shared" si="47"/>
        <v>209.11050879852752</v>
      </c>
      <c r="G147" s="18">
        <f t="shared" si="42"/>
        <v>3.7400000000000003E-2</v>
      </c>
      <c r="H147" s="6">
        <f t="shared" si="48"/>
        <v>5923.5140126203796</v>
      </c>
      <c r="I147" s="5">
        <f t="shared" si="49"/>
        <v>1.5833185233016434</v>
      </c>
      <c r="J147" s="5">
        <f t="shared" si="50"/>
        <v>3.4058842017390171E-5</v>
      </c>
      <c r="K147" s="6">
        <f t="shared" si="51"/>
        <v>2852.3634106061322</v>
      </c>
      <c r="L147" s="6">
        <f t="shared" si="52"/>
        <v>138.55097809562881</v>
      </c>
      <c r="M147" s="13">
        <f t="shared" si="34"/>
        <v>-26.855320753400164</v>
      </c>
      <c r="N147" s="15">
        <f t="shared" si="53"/>
        <v>98.389742816415463</v>
      </c>
    </row>
    <row r="148" spans="1:14" x14ac:dyDescent="0.25">
      <c r="A148" s="6">
        <f t="shared" si="27"/>
        <v>71500</v>
      </c>
      <c r="B148" s="6">
        <f t="shared" si="44"/>
        <v>57200</v>
      </c>
      <c r="C148" s="6">
        <f t="shared" si="45"/>
        <v>70617.817083692833</v>
      </c>
      <c r="D148" s="9">
        <f t="shared" si="46"/>
        <v>208.33563247523202</v>
      </c>
      <c r="E148" s="10">
        <f t="shared" si="39"/>
        <v>-3.8492809571650355E-2</v>
      </c>
      <c r="F148" s="9">
        <f t="shared" si="47"/>
        <v>208.10467561780212</v>
      </c>
      <c r="G148" s="18">
        <f t="shared" si="42"/>
        <v>3.7400000000000003E-2</v>
      </c>
      <c r="H148" s="6">
        <f t="shared" si="48"/>
        <v>5895.021580677967</v>
      </c>
      <c r="I148" s="5">
        <f t="shared" si="49"/>
        <v>1.4578723312381865</v>
      </c>
      <c r="J148" s="5">
        <f t="shared" si="50"/>
        <v>3.1511937028605163E-5</v>
      </c>
      <c r="K148" s="6">
        <f t="shared" si="51"/>
        <v>2851.4537108825953</v>
      </c>
      <c r="L148" s="6">
        <f t="shared" si="52"/>
        <v>128.10844390462418</v>
      </c>
      <c r="M148" s="13">
        <f t="shared" si="34"/>
        <v>-27.00797403614277</v>
      </c>
      <c r="N148" s="15">
        <f t="shared" si="53"/>
        <v>98.992056457530069</v>
      </c>
    </row>
    <row r="149" spans="1:14" x14ac:dyDescent="0.25">
      <c r="A149" s="6">
        <f t="shared" si="27"/>
        <v>72000</v>
      </c>
      <c r="B149" s="6">
        <f t="shared" si="44"/>
        <v>57600</v>
      </c>
      <c r="C149" s="6">
        <f t="shared" si="45"/>
        <v>71105.512897938053</v>
      </c>
      <c r="D149" s="9">
        <f t="shared" si="46"/>
        <v>207.2214316591338</v>
      </c>
      <c r="E149" s="10">
        <f t="shared" si="39"/>
        <v>-2.0500276370086112E-2</v>
      </c>
      <c r="F149" s="9">
        <f t="shared" si="47"/>
        <v>207.09843000091328</v>
      </c>
      <c r="G149" s="18">
        <f t="shared" si="42"/>
        <v>3.7400000000000003E-2</v>
      </c>
      <c r="H149" s="6">
        <f t="shared" si="48"/>
        <v>5866.5174655762166</v>
      </c>
      <c r="I149" s="5">
        <f t="shared" si="49"/>
        <v>1.3418475777504768</v>
      </c>
      <c r="J149" s="5">
        <f t="shared" si="50"/>
        <v>2.9144984198885907E-5</v>
      </c>
      <c r="K149" s="6">
        <f t="shared" si="51"/>
        <v>2850.5448809915001</v>
      </c>
      <c r="L149" s="6">
        <f t="shared" si="52"/>
        <v>118.41033096570922</v>
      </c>
      <c r="M149" s="13">
        <f t="shared" si="34"/>
        <v>-27.159640432311427</v>
      </c>
      <c r="N149" s="15">
        <f t="shared" si="53"/>
        <v>99.591239988531285</v>
      </c>
    </row>
    <row r="150" spans="1:14" x14ac:dyDescent="0.25">
      <c r="A150" s="6">
        <f t="shared" si="27"/>
        <v>72500</v>
      </c>
      <c r="B150" s="6">
        <f t="shared" si="44"/>
        <v>58000</v>
      </c>
      <c r="C150" s="6">
        <f t="shared" si="45"/>
        <v>71593.124568668049</v>
      </c>
      <c r="D150" s="9">
        <f t="shared" si="46"/>
        <v>206.10752192175218</v>
      </c>
      <c r="E150" s="10">
        <f t="shared" si="39"/>
        <v>-2.533343170384228E-3</v>
      </c>
      <c r="F150" s="9">
        <f t="shared" si="47"/>
        <v>206.09232186272988</v>
      </c>
      <c r="G150" s="18">
        <f t="shared" si="42"/>
        <v>3.7400000000000003E-2</v>
      </c>
      <c r="H150" s="6">
        <f t="shared" si="48"/>
        <v>5838.0172448604662</v>
      </c>
      <c r="I150" s="5">
        <f t="shared" si="49"/>
        <v>1.2345756708868578</v>
      </c>
      <c r="J150" s="5">
        <f t="shared" si="50"/>
        <v>2.6945940497191398E-5</v>
      </c>
      <c r="K150" s="6">
        <f t="shared" si="51"/>
        <v>2849.6369195475427</v>
      </c>
      <c r="L150" s="6">
        <f t="shared" si="52"/>
        <v>109.40631951916271</v>
      </c>
      <c r="M150" s="13">
        <f t="shared" si="34"/>
        <v>-27.310336571821086</v>
      </c>
      <c r="N150" s="15">
        <f t="shared" si="53"/>
        <v>100.18734973593313</v>
      </c>
    </row>
    <row r="151" spans="1:14" x14ac:dyDescent="0.25">
      <c r="A151" s="6">
        <f t="shared" si="27"/>
        <v>73000</v>
      </c>
      <c r="B151" s="6">
        <f t="shared" si="44"/>
        <v>58400</v>
      </c>
      <c r="C151" s="6">
        <f t="shared" si="45"/>
        <v>72080.652117657213</v>
      </c>
      <c r="D151" s="9">
        <f t="shared" si="46"/>
        <v>204.99506757795561</v>
      </c>
      <c r="E151" s="10">
        <f t="shared" si="39"/>
        <v>1.5305590027438143E-2</v>
      </c>
      <c r="F151" s="9">
        <f t="shared" si="47"/>
        <v>205.08690111812024</v>
      </c>
      <c r="G151" s="18">
        <f t="shared" si="42"/>
        <v>3.7400000000000003E-2</v>
      </c>
      <c r="H151" s="6">
        <f t="shared" si="48"/>
        <v>5809.5364960760407</v>
      </c>
      <c r="I151" s="5">
        <f t="shared" si="49"/>
        <v>1.1354329478950078</v>
      </c>
      <c r="J151" s="5">
        <f t="shared" si="50"/>
        <v>2.4903535866247892E-5</v>
      </c>
      <c r="K151" s="6">
        <f t="shared" si="51"/>
        <v>2848.7298251685052</v>
      </c>
      <c r="L151" s="6">
        <f t="shared" si="52"/>
        <v>101.04935436903888</v>
      </c>
      <c r="M151" s="13">
        <f t="shared" si="34"/>
        <v>-27.460078615114924</v>
      </c>
      <c r="N151" s="15">
        <f t="shared" si="53"/>
        <v>100.78044042218721</v>
      </c>
    </row>
    <row r="152" spans="1:14" x14ac:dyDescent="0.25">
      <c r="A152" s="6">
        <f t="shared" si="27"/>
        <v>73500</v>
      </c>
      <c r="B152" s="6">
        <f t="shared" si="44"/>
        <v>58800</v>
      </c>
      <c r="C152" s="6">
        <f t="shared" si="45"/>
        <v>72568.095566672418</v>
      </c>
      <c r="D152" s="9">
        <f t="shared" si="46"/>
        <v>203.88523294261344</v>
      </c>
      <c r="E152" s="10">
        <f t="shared" si="39"/>
        <v>3.2914123223420688E-2</v>
      </c>
      <c r="F152" s="9">
        <f t="shared" si="47"/>
        <v>204.08271768195397</v>
      </c>
      <c r="G152" s="18">
        <f t="shared" si="42"/>
        <v>3.7400000000000003E-2</v>
      </c>
      <c r="H152" s="6">
        <f t="shared" si="48"/>
        <v>5781.090796768297</v>
      </c>
      <c r="I152" s="5">
        <f t="shared" si="49"/>
        <v>1.0438377817972617</v>
      </c>
      <c r="J152" s="5">
        <f t="shared" si="50"/>
        <v>2.3007224346776662E-5</v>
      </c>
      <c r="K152" s="6">
        <f t="shared" si="51"/>
        <v>2847.8235964752489</v>
      </c>
      <c r="L152" s="6">
        <f t="shared" si="52"/>
        <v>93.295436306013372</v>
      </c>
      <c r="M152" s="13">
        <f t="shared" si="34"/>
        <v>-27.608882271611424</v>
      </c>
      <c r="N152" s="15">
        <f t="shared" si="53"/>
        <v>101.37056517352659</v>
      </c>
    </row>
    <row r="153" spans="1:14" x14ac:dyDescent="0.25">
      <c r="A153" s="6">
        <f t="shared" si="27"/>
        <v>74000</v>
      </c>
      <c r="B153" s="6">
        <f t="shared" si="44"/>
        <v>59200</v>
      </c>
      <c r="C153" s="6">
        <f t="shared" si="45"/>
        <v>73055.454937473056</v>
      </c>
      <c r="D153" s="9">
        <f t="shared" si="46"/>
        <v>202.77918233059435</v>
      </c>
      <c r="E153" s="10">
        <f t="shared" si="39"/>
        <v>5.0189856417532042E-2</v>
      </c>
      <c r="F153" s="9">
        <f t="shared" si="47"/>
        <v>203.08032146909954</v>
      </c>
      <c r="G153" s="18">
        <f t="shared" si="42"/>
        <v>3.7400000000000003E-2</v>
      </c>
      <c r="H153" s="6">
        <f t="shared" si="48"/>
        <v>5752.6957244825626</v>
      </c>
      <c r="I153" s="5">
        <f t="shared" si="49"/>
        <v>0.95924787127684707</v>
      </c>
      <c r="J153" s="5">
        <f t="shared" si="50"/>
        <v>2.1247138364707202E-5</v>
      </c>
      <c r="K153" s="6">
        <f t="shared" si="51"/>
        <v>2846.918232091703</v>
      </c>
      <c r="L153" s="6">
        <f t="shared" si="52"/>
        <v>86.103427143727856</v>
      </c>
      <c r="M153" s="13">
        <f t="shared" si="34"/>
        <v>-27.756762817227763</v>
      </c>
      <c r="N153" s="15">
        <f t="shared" si="53"/>
        <v>101.95777569056889</v>
      </c>
    </row>
    <row r="154" spans="1:14" x14ac:dyDescent="0.25">
      <c r="A154" s="6">
        <f t="shared" si="27"/>
        <v>74500</v>
      </c>
      <c r="B154" s="6">
        <f t="shared" si="44"/>
        <v>59600</v>
      </c>
      <c r="C154" s="6">
        <f t="shared" si="45"/>
        <v>73542.730251810965</v>
      </c>
      <c r="D154" s="9">
        <f t="shared" si="46"/>
        <v>201.67808005676679</v>
      </c>
      <c r="E154" s="10">
        <f t="shared" si="39"/>
        <v>6.7030389609726626E-2</v>
      </c>
      <c r="F154" s="9">
        <f t="shared" si="47"/>
        <v>202.08026239442515</v>
      </c>
      <c r="G154" s="18">
        <f t="shared" si="42"/>
        <v>3.7400000000000003E-2</v>
      </c>
      <c r="H154" s="6">
        <f t="shared" si="48"/>
        <v>5724.3668567641571</v>
      </c>
      <c r="I154" s="5">
        <f t="shared" si="49"/>
        <v>0.88115770200895294</v>
      </c>
      <c r="J154" s="5">
        <f t="shared" si="50"/>
        <v>1.9614045965063602E-5</v>
      </c>
      <c r="K154" s="6">
        <f t="shared" si="51"/>
        <v>2846.0137306448573</v>
      </c>
      <c r="L154" s="6">
        <f t="shared" si="52"/>
        <v>79.434867432048662</v>
      </c>
      <c r="M154" s="13">
        <f t="shared" si="34"/>
        <v>-27.903735111036475</v>
      </c>
      <c r="N154" s="15">
        <f t="shared" si="53"/>
        <v>102.54212217772205</v>
      </c>
    </row>
    <row r="155" spans="1:14" x14ac:dyDescent="0.25">
      <c r="A155" s="6">
        <f t="shared" si="27"/>
        <v>75000</v>
      </c>
      <c r="B155" s="6">
        <f t="shared" si="44"/>
        <v>60000</v>
      </c>
      <c r="C155" s="6">
        <f t="shared" si="45"/>
        <v>74029.921531430547</v>
      </c>
      <c r="D155" s="9">
        <f t="shared" si="46"/>
        <v>200.58309043599988</v>
      </c>
      <c r="E155" s="10">
        <f t="shared" si="39"/>
        <v>8.3333322799987286E-2</v>
      </c>
      <c r="F155" s="9">
        <f t="shared" si="47"/>
        <v>201.0830903727998</v>
      </c>
      <c r="G155" s="18">
        <f t="shared" si="42"/>
        <v>3.7400000000000003E-2</v>
      </c>
      <c r="H155" s="6">
        <f t="shared" si="48"/>
        <v>5696.1197711584227</v>
      </c>
      <c r="I155" s="5">
        <f t="shared" si="49"/>
        <v>0.80909616838126619</v>
      </c>
      <c r="J155" s="5">
        <f t="shared" si="50"/>
        <v>1.8099310791980751E-5</v>
      </c>
      <c r="K155" s="6">
        <f t="shared" si="51"/>
        <v>2845.1100907647542</v>
      </c>
      <c r="L155" s="6">
        <f t="shared" si="52"/>
        <v>73.253805979232624</v>
      </c>
      <c r="M155" s="13">
        <f t="shared" si="34"/>
        <v>-28.049813611106238</v>
      </c>
      <c r="N155" s="15">
        <f t="shared" si="53"/>
        <v>103.12365349809967</v>
      </c>
    </row>
    <row r="156" spans="1:14" x14ac:dyDescent="0.25">
      <c r="A156" s="6">
        <f t="shared" si="27"/>
        <v>75500</v>
      </c>
      <c r="B156" s="6">
        <f t="shared" si="44"/>
        <v>60400</v>
      </c>
      <c r="C156" s="6">
        <f t="shared" si="45"/>
        <v>74517.028798068626</v>
      </c>
      <c r="D156" s="9">
        <f t="shared" si="46"/>
        <v>199.49537778316298</v>
      </c>
      <c r="E156" s="10">
        <f t="shared" si="39"/>
        <v>9.8996255988382131E-2</v>
      </c>
      <c r="F156" s="9">
        <f t="shared" si="47"/>
        <v>200.08935531909327</v>
      </c>
      <c r="G156" s="18">
        <f t="shared" si="42"/>
        <v>3.7400000000000003E-2</v>
      </c>
      <c r="H156" s="6">
        <f t="shared" si="48"/>
        <v>5667.9700452107227</v>
      </c>
      <c r="I156" s="5">
        <f t="shared" si="49"/>
        <v>0.74262434530049026</v>
      </c>
      <c r="J156" s="5">
        <f t="shared" si="50"/>
        <v>1.6694854628860041E-5</v>
      </c>
      <c r="K156" s="6">
        <f t="shared" si="51"/>
        <v>2844.2073110844781</v>
      </c>
      <c r="L156" s="6">
        <f t="shared" si="52"/>
        <v>67.526640378264105</v>
      </c>
      <c r="M156" s="13">
        <f t="shared" si="34"/>
        <v>-28.195012389576</v>
      </c>
      <c r="N156" s="15">
        <f t="shared" si="53"/>
        <v>103.70241715587255</v>
      </c>
    </row>
    <row r="157" spans="1:14" x14ac:dyDescent="0.25">
      <c r="A157" s="6">
        <f t="shared" si="27"/>
        <v>76000</v>
      </c>
      <c r="B157" s="6">
        <f t="shared" si="44"/>
        <v>60800</v>
      </c>
      <c r="C157" s="6">
        <f t="shared" si="45"/>
        <v>75004.052073454615</v>
      </c>
      <c r="D157" s="9">
        <f t="shared" si="46"/>
        <v>198.41610641312454</v>
      </c>
      <c r="E157" s="10">
        <f t="shared" si="39"/>
        <v>0.11391678917483716</v>
      </c>
      <c r="F157" s="9">
        <f t="shared" si="47"/>
        <v>199.09960714817356</v>
      </c>
      <c r="G157" s="18">
        <f t="shared" si="42"/>
        <v>3.7400000000000003E-2</v>
      </c>
      <c r="H157" s="6">
        <f t="shared" si="48"/>
        <v>5639.9332564663709</v>
      </c>
      <c r="I157" s="5">
        <f t="shared" si="49"/>
        <v>0.68133340047847946</v>
      </c>
      <c r="J157" s="5">
        <f t="shared" si="50"/>
        <v>1.5393122326102216E-5</v>
      </c>
      <c r="K157" s="6">
        <f t="shared" si="51"/>
        <v>2843.3053902401471</v>
      </c>
      <c r="L157" s="6">
        <f t="shared" si="52"/>
        <v>62.2219677909873</v>
      </c>
      <c r="M157" s="13">
        <f t="shared" si="34"/>
        <v>-28.3393451470067</v>
      </c>
      <c r="N157" s="15">
        <f t="shared" si="53"/>
        <v>104.27845940608223</v>
      </c>
    </row>
    <row r="158" spans="1:14" x14ac:dyDescent="0.25">
      <c r="A158" s="6">
        <f t="shared" si="27"/>
        <v>76500</v>
      </c>
      <c r="B158" s="6">
        <f t="shared" si="44"/>
        <v>61200</v>
      </c>
      <c r="C158" s="6">
        <f t="shared" si="45"/>
        <v>75490.991379310348</v>
      </c>
      <c r="D158" s="9">
        <f t="shared" si="46"/>
        <v>197.34644064075323</v>
      </c>
      <c r="E158" s="10">
        <f t="shared" si="39"/>
        <v>0.1279925223593068</v>
      </c>
      <c r="F158" s="9">
        <f t="shared" si="47"/>
        <v>198.11439577490907</v>
      </c>
      <c r="G158" s="18">
        <f t="shared" si="42"/>
        <v>3.7400000000000003E-2</v>
      </c>
      <c r="H158" s="6">
        <f t="shared" si="48"/>
        <v>5612.0249824706907</v>
      </c>
      <c r="I158" s="5">
        <f t="shared" si="49"/>
        <v>0.6248426382387936</v>
      </c>
      <c r="J158" s="5">
        <f t="shared" si="50"/>
        <v>1.418704895626265E-5</v>
      </c>
      <c r="K158" s="6">
        <f t="shared" si="51"/>
        <v>2842.4043268709061</v>
      </c>
      <c r="L158" s="6">
        <f t="shared" si="52"/>
        <v>57.310445297564385</v>
      </c>
      <c r="M158" s="13">
        <f t="shared" si="34"/>
        <v>-28.482825226052935</v>
      </c>
      <c r="N158" s="15">
        <f t="shared" si="53"/>
        <v>104.8518252566019</v>
      </c>
    </row>
    <row r="159" spans="1:14" x14ac:dyDescent="0.25">
      <c r="A159" s="6">
        <f t="shared" si="27"/>
        <v>77000</v>
      </c>
      <c r="B159" s="6">
        <f t="shared" si="44"/>
        <v>61600</v>
      </c>
      <c r="C159" s="6">
        <f t="shared" si="45"/>
        <v>75977.846737350235</v>
      </c>
      <c r="D159" s="9">
        <f t="shared" si="46"/>
        <v>196.28754478091818</v>
      </c>
      <c r="E159" s="10">
        <f t="shared" si="39"/>
        <v>0.14112105554183074</v>
      </c>
      <c r="F159" s="9">
        <f t="shared" si="47"/>
        <v>197.13427111416917</v>
      </c>
      <c r="G159" s="18">
        <f t="shared" si="42"/>
        <v>3.7400000000000003E-2</v>
      </c>
      <c r="H159" s="6">
        <f t="shared" si="48"/>
        <v>5584.2608007690369</v>
      </c>
      <c r="I159" s="5">
        <f t="shared" si="49"/>
        <v>0.57279766648481723</v>
      </c>
      <c r="J159" s="5">
        <f t="shared" si="50"/>
        <v>1.307002904793038E-5</v>
      </c>
      <c r="K159" s="6">
        <f t="shared" si="51"/>
        <v>2841.5041196189163</v>
      </c>
      <c r="L159" s="6">
        <f t="shared" si="52"/>
        <v>52.764659168547198</v>
      </c>
      <c r="M159" s="13">
        <f t="shared" si="34"/>
        <v>-28.625465624493383</v>
      </c>
      <c r="N159" s="15">
        <f t="shared" si="53"/>
        <v>105.42255854069182</v>
      </c>
    </row>
    <row r="160" spans="1:14" x14ac:dyDescent="0.25">
      <c r="A160" s="6">
        <f t="shared" si="27"/>
        <v>77500</v>
      </c>
      <c r="B160" s="6">
        <f t="shared" si="44"/>
        <v>62000</v>
      </c>
      <c r="C160" s="6">
        <f t="shared" si="45"/>
        <v>76464.618169281151</v>
      </c>
      <c r="D160" s="9">
        <f t="shared" si="46"/>
        <v>195.24058314848784</v>
      </c>
      <c r="E160" s="10">
        <f t="shared" si="39"/>
        <v>0.15319998872242024</v>
      </c>
      <c r="F160" s="9">
        <f t="shared" si="47"/>
        <v>196.15978308082236</v>
      </c>
      <c r="G160" s="18">
        <f t="shared" si="42"/>
        <v>3.7400000000000003E-2</v>
      </c>
      <c r="H160" s="6">
        <f t="shared" si="48"/>
        <v>5556.6562889067372</v>
      </c>
      <c r="I160" s="5">
        <f t="shared" si="49"/>
        <v>0.5248686790283692</v>
      </c>
      <c r="J160" s="5">
        <f t="shared" si="50"/>
        <v>1.2035887760226735E-5</v>
      </c>
      <c r="K160" s="6">
        <f t="shared" si="51"/>
        <v>2840.6047671293477</v>
      </c>
      <c r="L160" s="6">
        <f t="shared" si="52"/>
        <v>48.559002462848241</v>
      </c>
      <c r="M160" s="13">
        <f t="shared" si="34"/>
        <v>-28.767279007656189</v>
      </c>
      <c r="N160" s="15">
        <f t="shared" si="53"/>
        <v>105.99070194837462</v>
      </c>
    </row>
    <row r="161" spans="1:14" x14ac:dyDescent="0.25">
      <c r="A161" s="6">
        <f t="shared" si="27"/>
        <v>78000</v>
      </c>
      <c r="B161" s="6">
        <f t="shared" si="44"/>
        <v>62400</v>
      </c>
      <c r="C161" s="6">
        <f t="shared" si="45"/>
        <v>76951.305696802548</v>
      </c>
      <c r="D161" s="9">
        <f t="shared" si="46"/>
        <v>194.2067200583318</v>
      </c>
      <c r="E161" s="10">
        <f t="shared" si="39"/>
        <v>0.16412692190101552</v>
      </c>
      <c r="F161" s="9">
        <f t="shared" si="47"/>
        <v>195.19148158973789</v>
      </c>
      <c r="G161" s="18">
        <f t="shared" si="42"/>
        <v>3.7400000000000003E-2</v>
      </c>
      <c r="H161" s="6">
        <f t="shared" si="48"/>
        <v>5529.2270244291376</v>
      </c>
      <c r="I161" s="5">
        <f t="shared" si="49"/>
        <v>0.48074884599552953</v>
      </c>
      <c r="J161" s="5">
        <f t="shared" si="50"/>
        <v>1.1078853869607729E-5</v>
      </c>
      <c r="K161" s="6">
        <f t="shared" si="51"/>
        <v>2839.7062680503691</v>
      </c>
      <c r="L161" s="6">
        <f t="shared" si="52"/>
        <v>44.669560397382362</v>
      </c>
      <c r="M161" s="13">
        <f t="shared" si="34"/>
        <v>-28.908277720273823</v>
      </c>
      <c r="N161" s="15">
        <f t="shared" si="53"/>
        <v>106.5562970362401</v>
      </c>
    </row>
    <row r="162" spans="1:14" x14ac:dyDescent="0.25">
      <c r="A162" s="6">
        <f t="shared" si="27"/>
        <v>78500</v>
      </c>
      <c r="B162" s="6">
        <f t="shared" si="44"/>
        <v>62800</v>
      </c>
      <c r="C162" s="6">
        <f t="shared" si="45"/>
        <v>77437.909341606341</v>
      </c>
      <c r="D162" s="9">
        <f t="shared" si="46"/>
        <v>193.18711982531894</v>
      </c>
      <c r="E162" s="10">
        <f t="shared" si="39"/>
        <v>0.17379945507755679</v>
      </c>
      <c r="F162" s="9">
        <f t="shared" si="47"/>
        <v>194.22991655578429</v>
      </c>
      <c r="G162" s="18">
        <f t="shared" si="42"/>
        <v>3.7400000000000003E-2</v>
      </c>
      <c r="H162" s="6">
        <f t="shared" si="48"/>
        <v>5501.9885848815693</v>
      </c>
      <c r="I162" s="5">
        <f t="shared" si="49"/>
        <v>0.44015280550777464</v>
      </c>
      <c r="J162" s="5">
        <f t="shared" si="50"/>
        <v>1.0193534449714911E-5</v>
      </c>
      <c r="K162" s="6">
        <f t="shared" si="51"/>
        <v>2838.8086210331412</v>
      </c>
      <c r="L162" s="6">
        <f t="shared" si="52"/>
        <v>41.07400297346193</v>
      </c>
      <c r="M162" s="13">
        <f t="shared" si="34"/>
        <v>-29.048473797798778</v>
      </c>
      <c r="N162" s="15">
        <f t="shared" si="53"/>
        <v>107.11938437451691</v>
      </c>
    </row>
    <row r="163" spans="1:14" x14ac:dyDescent="0.25">
      <c r="A163" s="6">
        <f t="shared" si="27"/>
        <v>79000</v>
      </c>
      <c r="B163" s="6">
        <f t="shared" si="44"/>
        <v>63200</v>
      </c>
      <c r="C163" s="6">
        <f t="shared" si="45"/>
        <v>77924.429125376992</v>
      </c>
      <c r="D163" s="9">
        <f t="shared" si="46"/>
        <v>192.18294676431705</v>
      </c>
      <c r="E163" s="10">
        <f t="shared" si="39"/>
        <v>0.18211518825214057</v>
      </c>
      <c r="F163" s="9">
        <f t="shared" si="47"/>
        <v>193.2756378938299</v>
      </c>
      <c r="G163" s="18">
        <f t="shared" si="42"/>
        <v>3.7400000000000003E-2</v>
      </c>
      <c r="H163" s="6">
        <f t="shared" si="48"/>
        <v>5474.9565478093546</v>
      </c>
      <c r="I163" s="5">
        <f t="shared" si="49"/>
        <v>0.40281525028374249</v>
      </c>
      <c r="J163" s="5">
        <f t="shared" si="50"/>
        <v>9.3748911333962705E-6</v>
      </c>
      <c r="K163" s="6">
        <f t="shared" si="51"/>
        <v>2837.9118247318083</v>
      </c>
      <c r="L163" s="6">
        <f t="shared" si="52"/>
        <v>37.751484381362978</v>
      </c>
      <c r="M163" s="13">
        <f t="shared" si="34"/>
        <v>-29.187878977209699</v>
      </c>
      <c r="N163" s="15">
        <f t="shared" si="53"/>
        <v>107.68000340980568</v>
      </c>
    </row>
    <row r="164" spans="1:14" x14ac:dyDescent="0.25">
      <c r="A164" s="6">
        <f t="shared" ref="A164:A165" si="54">A163+500</f>
        <v>79500</v>
      </c>
      <c r="B164" s="6">
        <f t="shared" si="44"/>
        <v>63600</v>
      </c>
      <c r="C164" s="6">
        <f t="shared" si="45"/>
        <v>78410.865069791485</v>
      </c>
      <c r="D164" s="9">
        <f t="shared" si="46"/>
        <v>191.19536519019616</v>
      </c>
      <c r="E164" s="10">
        <f t="shared" si="39"/>
        <v>0.18897172142470708</v>
      </c>
      <c r="F164" s="9">
        <f t="shared" si="47"/>
        <v>192.3291955187444</v>
      </c>
      <c r="G164" s="18">
        <f t="shared" si="42"/>
        <v>3.7400000000000003E-2</v>
      </c>
      <c r="H164" s="6">
        <f t="shared" si="48"/>
        <v>5448.1464907578547</v>
      </c>
      <c r="I164" s="5">
        <f t="shared" si="49"/>
        <v>0.36848960322294794</v>
      </c>
      <c r="J164" s="5">
        <f t="shared" si="50"/>
        <v>8.6182178537775299E-6</v>
      </c>
      <c r="K164" s="6">
        <f t="shared" si="51"/>
        <v>2837.015877803487</v>
      </c>
      <c r="L164" s="6">
        <f t="shared" si="52"/>
        <v>34.682548738120772</v>
      </c>
      <c r="M164" s="13">
        <f t="shared" si="34"/>
        <v>-29.326504707336216</v>
      </c>
      <c r="N164" s="15">
        <f t="shared" si="53"/>
        <v>108.23819266313556</v>
      </c>
    </row>
    <row r="165" spans="1:14" x14ac:dyDescent="0.25">
      <c r="A165" s="6">
        <f t="shared" si="54"/>
        <v>80000</v>
      </c>
      <c r="B165" s="6">
        <f t="shared" si="44"/>
        <v>64000</v>
      </c>
      <c r="C165" s="6">
        <f t="shared" si="45"/>
        <v>78897.217196519341</v>
      </c>
      <c r="D165" s="9">
        <f t="shared" si="46"/>
        <v>190.22553941782425</v>
      </c>
      <c r="E165" s="10">
        <f t="shared" si="39"/>
        <v>0.19426665459518233</v>
      </c>
      <c r="F165" s="9">
        <f t="shared" si="47"/>
        <v>191.39113934539535</v>
      </c>
      <c r="G165" s="18">
        <f t="shared" si="42"/>
        <v>3.7400000000000003E-2</v>
      </c>
      <c r="H165" s="6">
        <f t="shared" si="48"/>
        <v>5421.5739912723711</v>
      </c>
      <c r="I165" s="5">
        <f t="shared" si="49"/>
        <v>0.33694677641957999</v>
      </c>
      <c r="J165" s="5">
        <f t="shared" si="50"/>
        <v>7.919119968444897E-6</v>
      </c>
      <c r="K165" s="6">
        <f t="shared" si="51"/>
        <v>2836.1207789082619</v>
      </c>
      <c r="L165" s="6">
        <f t="shared" si="52"/>
        <v>31.849041744738678</v>
      </c>
      <c r="M165" s="13">
        <f>-DEGREES(ACOS((59300000000*(1-0.99999^2)/(570000+B165)-1)/0.99999))</f>
        <v>-29.464362158727791</v>
      </c>
      <c r="N165" s="15">
        <f t="shared" si="53"/>
        <v>108.79398970447181</v>
      </c>
    </row>
  </sheetData>
  <mergeCells count="2">
    <mergeCell ref="A1:C1"/>
    <mergeCell ref="D1:F1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Pandora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Braeunig</dc:creator>
  <cp:lastModifiedBy>Robert Braeunig</cp:lastModifiedBy>
  <dcterms:created xsi:type="dcterms:W3CDTF">2015-05-17T02:48:28Z</dcterms:created>
  <dcterms:modified xsi:type="dcterms:W3CDTF">2016-06-08T22:50:24Z</dcterms:modified>
</cp:coreProperties>
</file>