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apteanonline-my.sharepoint.com/personal/skhandelwal_aptean_com/Documents/sk_data/Project/"/>
    </mc:Choice>
  </mc:AlternateContent>
  <xr:revisionPtr revIDLastSave="2740" documentId="13_ncr:1_{6F9AF07D-0D52-4A5E-95EF-890ADE420137}" xr6:coauthVersionLast="45" xr6:coauthVersionMax="46" xr10:uidLastSave="{21119459-AD9E-4E8F-89C4-F9542AFCF528}"/>
  <bookViews>
    <workbookView xWindow="-120" yWindow="-120" windowWidth="29040" windowHeight="15840" xr2:uid="{00000000-000D-0000-FFFF-FFFF00000000}"/>
  </bookViews>
  <sheets>
    <sheet name="Transactions" sheetId="1" r:id="rId1"/>
    <sheet name="Net Worth Statement" sheetId="3" r:id="rId2"/>
    <sheet name="Investments" sheetId="9" r:id="rId3"/>
    <sheet name="Goal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5" l="1"/>
  <c r="M10" i="5"/>
  <c r="L8" i="1"/>
  <c r="L11" i="5" l="1"/>
  <c r="M11" i="5"/>
  <c r="F23" i="3"/>
  <c r="F22" i="3"/>
  <c r="E23" i="3"/>
  <c r="E22" i="3"/>
  <c r="F21" i="3"/>
  <c r="E21" i="3"/>
  <c r="L12" i="1"/>
  <c r="L7" i="1"/>
  <c r="L7" i="5"/>
  <c r="M7" i="5"/>
  <c r="H16" i="9"/>
  <c r="B106" i="1"/>
  <c r="B124" i="1"/>
  <c r="B123" i="1"/>
  <c r="B122" i="1"/>
  <c r="B121" i="1"/>
  <c r="B120" i="1"/>
  <c r="B119" i="1"/>
  <c r="B118" i="1"/>
  <c r="B117" i="1"/>
  <c r="B116" i="1"/>
  <c r="B115" i="1"/>
  <c r="B11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7" i="1"/>
  <c r="B108" i="1"/>
  <c r="B109" i="1"/>
  <c r="B110" i="1"/>
  <c r="B111" i="1"/>
  <c r="B112" i="1"/>
  <c r="B113" i="1"/>
  <c r="P7" i="5" l="1"/>
  <c r="O7" i="5" s="1"/>
  <c r="I7" i="5"/>
  <c r="I11" i="5"/>
  <c r="L2" i="1"/>
  <c r="L6" i="5"/>
  <c r="L3" i="5"/>
  <c r="M6" i="5"/>
  <c r="M3" i="5"/>
  <c r="L6" i="1"/>
  <c r="L5" i="1"/>
  <c r="F20" i="3"/>
  <c r="E20" i="3"/>
  <c r="F19" i="3"/>
  <c r="E19" i="3"/>
  <c r="F18" i="3"/>
  <c r="E18" i="3"/>
  <c r="F17" i="3"/>
  <c r="E17" i="3"/>
  <c r="E5" i="3"/>
  <c r="F4" i="3"/>
  <c r="E4" i="3"/>
  <c r="F3" i="3"/>
  <c r="F5" i="3"/>
  <c r="F6" i="3"/>
  <c r="F7" i="3"/>
  <c r="F8" i="3"/>
  <c r="F9" i="3"/>
  <c r="F10" i="3"/>
  <c r="F11" i="3"/>
  <c r="F12" i="3"/>
  <c r="F13" i="3"/>
  <c r="F14" i="3"/>
  <c r="F15" i="3"/>
  <c r="F16" i="3"/>
  <c r="E3" i="3"/>
  <c r="E6" i="3"/>
  <c r="E7" i="3"/>
  <c r="E8" i="3"/>
  <c r="E9" i="3"/>
  <c r="E10" i="3"/>
  <c r="E11" i="3"/>
  <c r="E12" i="3"/>
  <c r="E13" i="3"/>
  <c r="E14" i="3"/>
  <c r="E15" i="3"/>
  <c r="E16" i="3"/>
  <c r="H22" i="9"/>
  <c r="D3" i="5"/>
  <c r="C3" i="5"/>
  <c r="L4" i="1"/>
  <c r="L9" i="1"/>
  <c r="L3" i="1"/>
  <c r="P11" i="5"/>
  <c r="O11" i="5" s="1"/>
  <c r="P10" i="5"/>
  <c r="O10" i="5" s="1"/>
  <c r="B11" i="5"/>
  <c r="B10" i="5"/>
  <c r="B7" i="5"/>
  <c r="B6" i="5"/>
  <c r="I3" i="5" l="1"/>
  <c r="P3" i="5"/>
  <c r="O3" i="5" s="1"/>
  <c r="P6" i="5"/>
  <c r="O6" i="5" s="1"/>
  <c r="I6" i="5"/>
  <c r="I10" i="5"/>
  <c r="L10" i="1"/>
</calcChain>
</file>

<file path=xl/sharedStrings.xml><?xml version="1.0" encoding="utf-8"?>
<sst xmlns="http://schemas.openxmlformats.org/spreadsheetml/2006/main" count="913" uniqueCount="182">
  <si>
    <t>Date</t>
  </si>
  <si>
    <t>Day</t>
  </si>
  <si>
    <t>Category</t>
  </si>
  <si>
    <t>Sub-Category</t>
  </si>
  <si>
    <t>Debit / Credit</t>
  </si>
  <si>
    <t>Source / Target</t>
  </si>
  <si>
    <t>Amount</t>
  </si>
  <si>
    <t>Comments</t>
  </si>
  <si>
    <t>Balance</t>
  </si>
  <si>
    <t xml:space="preserve">Previous </t>
  </si>
  <si>
    <t>Credit</t>
  </si>
  <si>
    <t>Liquid Fund</t>
  </si>
  <si>
    <t>Cash</t>
  </si>
  <si>
    <t>BOB</t>
  </si>
  <si>
    <t>Cashback</t>
  </si>
  <si>
    <t>Amazon Pay</t>
  </si>
  <si>
    <t>Bonus</t>
  </si>
  <si>
    <t>Bonus - Diwali</t>
  </si>
  <si>
    <t>Phonepe</t>
  </si>
  <si>
    <t>Paytm</t>
  </si>
  <si>
    <t>Salary</t>
  </si>
  <si>
    <t>HDFC</t>
  </si>
  <si>
    <t>Bonus - Home</t>
  </si>
  <si>
    <t>Transfer</t>
  </si>
  <si>
    <t>Travel Fund</t>
  </si>
  <si>
    <t>Debit</t>
  </si>
  <si>
    <t>Total</t>
  </si>
  <si>
    <t>Savings</t>
  </si>
  <si>
    <t>Emergency Fund</t>
  </si>
  <si>
    <t>Fixed Deposit</t>
  </si>
  <si>
    <t>Opportunity Fund</t>
  </si>
  <si>
    <t>Mutual Fund</t>
  </si>
  <si>
    <t>Rent</t>
  </si>
  <si>
    <t>Health</t>
  </si>
  <si>
    <t>Medicine</t>
  </si>
  <si>
    <t>Clothing</t>
  </si>
  <si>
    <t>Bill</t>
  </si>
  <si>
    <t>Mobile Recharge</t>
  </si>
  <si>
    <t>Accessories</t>
  </si>
  <si>
    <t>Work</t>
  </si>
  <si>
    <t>Grocery</t>
  </si>
  <si>
    <t>Chips</t>
  </si>
  <si>
    <t>Namkeen</t>
  </si>
  <si>
    <t>Travel</t>
  </si>
  <si>
    <t>Flight</t>
  </si>
  <si>
    <t>Train</t>
  </si>
  <si>
    <t>Offering</t>
  </si>
  <si>
    <t>God</t>
  </si>
  <si>
    <t>Raw Kitchen Goods</t>
  </si>
  <si>
    <t>Bonus - OOH</t>
  </si>
  <si>
    <t>Bus</t>
  </si>
  <si>
    <t>Other</t>
  </si>
  <si>
    <t>Home Appliance</t>
  </si>
  <si>
    <t>Interest</t>
  </si>
  <si>
    <t>Fee</t>
  </si>
  <si>
    <t>Banking Charges</t>
  </si>
  <si>
    <t>Government</t>
  </si>
  <si>
    <t>Consultation</t>
  </si>
  <si>
    <t>Outing</t>
  </si>
  <si>
    <t>Shoes</t>
  </si>
  <si>
    <t>Food</t>
  </si>
  <si>
    <t>Water</t>
  </si>
  <si>
    <t>Hair Cut</t>
  </si>
  <si>
    <t>Cab</t>
  </si>
  <si>
    <t>Slippers</t>
  </si>
  <si>
    <t>Ticket</t>
  </si>
  <si>
    <t>Gift</t>
  </si>
  <si>
    <t>Birthday</t>
  </si>
  <si>
    <t>Cleaners</t>
  </si>
  <si>
    <t>Share</t>
  </si>
  <si>
    <t>Asset Allocation</t>
  </si>
  <si>
    <t>Loans &amp; Liabilities</t>
  </si>
  <si>
    <t>Asset Name</t>
  </si>
  <si>
    <t>Assest Class</t>
  </si>
  <si>
    <t>Asset Type</t>
  </si>
  <si>
    <t>Risk Profile</t>
  </si>
  <si>
    <t>Investment Amount</t>
  </si>
  <si>
    <t>Current Value</t>
  </si>
  <si>
    <t>Particulars of Loan</t>
  </si>
  <si>
    <t>EMI</t>
  </si>
  <si>
    <t>Residual Amount</t>
  </si>
  <si>
    <t>Remaining Term</t>
  </si>
  <si>
    <t>Debt</t>
  </si>
  <si>
    <t>Safe</t>
  </si>
  <si>
    <t>Home Loan</t>
  </si>
  <si>
    <t>Equity</t>
  </si>
  <si>
    <t>Risky</t>
  </si>
  <si>
    <t>Medium</t>
  </si>
  <si>
    <t>Provident Fund</t>
  </si>
  <si>
    <t>EPF</t>
  </si>
  <si>
    <t>RIsky</t>
  </si>
  <si>
    <t xml:space="preserve">Investment Name </t>
  </si>
  <si>
    <t>Goal</t>
  </si>
  <si>
    <t>Purpose</t>
  </si>
  <si>
    <t>Investment Type</t>
  </si>
  <si>
    <t>Broker</t>
  </si>
  <si>
    <t>Risk</t>
  </si>
  <si>
    <t>Start Date</t>
  </si>
  <si>
    <t>SIP</t>
  </si>
  <si>
    <t>Invested</t>
  </si>
  <si>
    <t>Saving</t>
  </si>
  <si>
    <t>Debt Direct</t>
  </si>
  <si>
    <t>Low</t>
  </si>
  <si>
    <t>Debt MF</t>
  </si>
  <si>
    <t>Mutual Fund - Medium Duration</t>
  </si>
  <si>
    <t>Moderate</t>
  </si>
  <si>
    <t>Mutual Fund - Dynamic</t>
  </si>
  <si>
    <t>Moderately Low</t>
  </si>
  <si>
    <t>Equity MF</t>
  </si>
  <si>
    <t>Mutual Fund - Multi Cap</t>
  </si>
  <si>
    <t>Moderately High</t>
  </si>
  <si>
    <t>Mutual Fund - Contra</t>
  </si>
  <si>
    <t>Mutual Fund - Large Cap</t>
  </si>
  <si>
    <t>Hybrid MF</t>
  </si>
  <si>
    <t>Mutual Fund - Aggressive</t>
  </si>
  <si>
    <t>Mutual Fund - International</t>
  </si>
  <si>
    <t>High</t>
  </si>
  <si>
    <t>Mutual Fund - Conservative</t>
  </si>
  <si>
    <t>Mutual Fund - Index</t>
  </si>
  <si>
    <t>Mutual Fund - Gold</t>
  </si>
  <si>
    <t>Tax Saving</t>
  </si>
  <si>
    <t>Mutual Fund - ELSS</t>
  </si>
  <si>
    <t xml:space="preserve">Mutual Fund - Liquid </t>
  </si>
  <si>
    <t>Bank &amp; Cash</t>
  </si>
  <si>
    <t>Equity Direct</t>
  </si>
  <si>
    <t>Financial Goals</t>
  </si>
  <si>
    <t>Time left (Months)</t>
  </si>
  <si>
    <t>Initiate</t>
  </si>
  <si>
    <t>Target</t>
  </si>
  <si>
    <t>Need / Desire</t>
  </si>
  <si>
    <t>Priority</t>
  </si>
  <si>
    <t>Cost Today</t>
  </si>
  <si>
    <t>Expected Rate of Return P.A.</t>
  </si>
  <si>
    <t>Actual Rate of Return</t>
  </si>
  <si>
    <t>Required SIP Per Month</t>
  </si>
  <si>
    <t>Required SIP Per Month (Step Up - 10%)</t>
  </si>
  <si>
    <t>Invested Asset Value</t>
  </si>
  <si>
    <t>Current Assest Value</t>
  </si>
  <si>
    <t>Details</t>
  </si>
  <si>
    <t>ShortFall  %</t>
  </si>
  <si>
    <t>ShortFall</t>
  </si>
  <si>
    <t>Need</t>
  </si>
  <si>
    <t>Short Term (Less than 4 year)</t>
  </si>
  <si>
    <t>Marriage</t>
  </si>
  <si>
    <t>Long Term (more than 7)</t>
  </si>
  <si>
    <t>Retirement</t>
  </si>
  <si>
    <t>ABC Fixed Deposit</t>
  </si>
  <si>
    <t>ABC Medium Duration Fund</t>
  </si>
  <si>
    <t>ABC Dynamic Bond Fund</t>
  </si>
  <si>
    <t>ABC Long Term Equity Fund</t>
  </si>
  <si>
    <t>ABC Bluechip Fund</t>
  </si>
  <si>
    <t>ABC Large Cap Fund</t>
  </si>
  <si>
    <t>ABC Contra Fund</t>
  </si>
  <si>
    <t>ABC Fund of Fund</t>
  </si>
  <si>
    <t>ABC Saving Fund</t>
  </si>
  <si>
    <t>ABC Index Fund</t>
  </si>
  <si>
    <t>XYZ Index Fund</t>
  </si>
  <si>
    <t>ABC Tax Saver Fund</t>
  </si>
  <si>
    <t>XYZ Long Term Equity Fund</t>
  </si>
  <si>
    <t>XYZ Tax Plan Fund</t>
  </si>
  <si>
    <t>Gold Fund</t>
  </si>
  <si>
    <t>PQR Comp</t>
  </si>
  <si>
    <t>AAA Comp</t>
  </si>
  <si>
    <t>Bank</t>
  </si>
  <si>
    <t>Fund Broker</t>
  </si>
  <si>
    <t>E-Wallet</t>
  </si>
  <si>
    <t>Deposit</t>
  </si>
  <si>
    <t>30-Jan-2021 : ABC to PQR</t>
  </si>
  <si>
    <t>01-Jan-2021: ABC to PQR</t>
  </si>
  <si>
    <t>28-Jan-2021: ABC to PQR</t>
  </si>
  <si>
    <t>30-Jan-2021: ABC to PQR</t>
  </si>
  <si>
    <t>01-Feb-2021: ABC to PQR</t>
  </si>
  <si>
    <t xml:space="preserve">ABC Hybrid Fund </t>
  </si>
  <si>
    <t>ABC Hybrid Fund</t>
  </si>
  <si>
    <t>MMM Liquid Fund</t>
  </si>
  <si>
    <t>Buy House - 1</t>
  </si>
  <si>
    <t>Buy House - 2</t>
  </si>
  <si>
    <t>1) MMM Liquid MF
2) Cash &amp; Bank</t>
  </si>
  <si>
    <t>1) ABC FD
2) ABC Medium Duration MF
3) ABC Dynamic Bond Fund MF
4) ABC Dynamic Bond MF</t>
  </si>
  <si>
    <t>1) ABC Savings MF
2)ABC Equity Hybrid MF
3) ABC Contra MF
4) ABC Tax Saver MF
5) ABC Tax Plan MF</t>
  </si>
  <si>
    <t>1) ABC Bluechip MF
2) ABC FOF MF 
3) XYZ Bluechip MF
4) ABC Large Cap MF
5) ABC Long Term Equity MF</t>
  </si>
  <si>
    <t>1) ABC Long Term MF
2) ABC Index MF
3) XYZ Index MF
4) PF
5) Gold
6) PQR Comp Share
7) AAA Comp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</si>
</sst>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000000"/>
      <name val="Calibri"/>
      <charset val="1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rgb="FF5B9BD5"/>
      </patternFill>
    </fill>
    <fill>
      <patternFill patternType="solid">
        <fgColor theme="2"/>
        <bgColor rgb="FF000000"/>
      </patternFill>
    </fill>
    <fill>
      <patternFill patternType="solid">
        <fgColor rgb="FFC6E0B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9" fontId="0" fillId="0" borderId="1" xfId="0" applyNumberFormat="1" applyBorder="1"/>
    <xf numFmtId="0" fontId="0" fillId="3" borderId="1" xfId="0" applyFill="1" applyBorder="1"/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5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10" xfId="0" applyBorder="1"/>
    <xf numFmtId="164" fontId="0" fillId="0" borderId="11" xfId="0" applyNumberFormat="1" applyBorder="1"/>
    <xf numFmtId="0" fontId="2" fillId="5" borderId="12" xfId="0" applyFont="1" applyFill="1" applyBorder="1"/>
    <xf numFmtId="164" fontId="0" fillId="0" borderId="0" xfId="1" applyNumberFormat="1" applyFont="1"/>
    <xf numFmtId="164" fontId="0" fillId="3" borderId="1" xfId="1" applyNumberFormat="1" applyFont="1" applyFill="1" applyBorder="1" applyAlignment="1">
      <alignment wrapText="1"/>
    </xf>
    <xf numFmtId="164" fontId="0" fillId="3" borderId="1" xfId="0" applyNumberFormat="1" applyFill="1" applyBorder="1"/>
    <xf numFmtId="14" fontId="0" fillId="0" borderId="0" xfId="0" applyNumberFormat="1"/>
    <xf numFmtId="0" fontId="0" fillId="0" borderId="8" xfId="0" applyBorder="1"/>
    <xf numFmtId="164" fontId="0" fillId="0" borderId="9" xfId="0" applyNumberFormat="1" applyBorder="1"/>
    <xf numFmtId="164" fontId="2" fillId="5" borderId="13" xfId="0" applyNumberFormat="1" applyFont="1" applyFill="1" applyBorder="1"/>
    <xf numFmtId="0" fontId="0" fillId="0" borderId="0" xfId="0" applyAlignment="1"/>
    <xf numFmtId="0" fontId="0" fillId="7" borderId="1" xfId="0" applyFill="1" applyBorder="1"/>
    <xf numFmtId="0" fontId="0" fillId="7" borderId="1" xfId="0" applyNumberFormat="1" applyFill="1" applyBorder="1"/>
    <xf numFmtId="17" fontId="0" fillId="7" borderId="1" xfId="0" applyNumberFormat="1" applyFill="1" applyBorder="1"/>
    <xf numFmtId="9" fontId="0" fillId="7" borderId="1" xfId="0" applyNumberFormat="1" applyFill="1" applyBorder="1"/>
    <xf numFmtId="164" fontId="0" fillId="7" borderId="1" xfId="1" applyNumberFormat="1" applyFont="1" applyFill="1" applyBorder="1"/>
    <xf numFmtId="0" fontId="0" fillId="8" borderId="1" xfId="0" applyFill="1" applyBorder="1"/>
    <xf numFmtId="0" fontId="0" fillId="8" borderId="1" xfId="0" applyNumberFormat="1" applyFill="1" applyBorder="1"/>
    <xf numFmtId="17" fontId="0" fillId="8" borderId="1" xfId="0" applyNumberFormat="1" applyFill="1" applyBorder="1"/>
    <xf numFmtId="9" fontId="0" fillId="8" borderId="1" xfId="0" applyNumberFormat="1" applyFill="1" applyBorder="1"/>
    <xf numFmtId="164" fontId="0" fillId="8" borderId="1" xfId="1" applyNumberFormat="1" applyFont="1" applyFill="1" applyBorder="1"/>
    <xf numFmtId="0" fontId="0" fillId="9" borderId="1" xfId="0" applyFill="1" applyBorder="1"/>
    <xf numFmtId="0" fontId="0" fillId="9" borderId="1" xfId="0" applyNumberFormat="1" applyFill="1" applyBorder="1"/>
    <xf numFmtId="17" fontId="0" fillId="9" borderId="1" xfId="0" applyNumberFormat="1" applyFill="1" applyBorder="1"/>
    <xf numFmtId="9" fontId="0" fillId="9" borderId="1" xfId="0" applyNumberFormat="1" applyFill="1" applyBorder="1"/>
    <xf numFmtId="164" fontId="0" fillId="9" borderId="1" xfId="1" applyNumberFormat="1" applyFont="1" applyFill="1" applyBorder="1"/>
    <xf numFmtId="0" fontId="1" fillId="3" borderId="1" xfId="0" applyFont="1" applyFill="1" applyBorder="1" applyAlignment="1">
      <alignment wrapText="1"/>
    </xf>
    <xf numFmtId="0" fontId="1" fillId="9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6" fillId="11" borderId="1" xfId="0" applyFont="1" applyFill="1" applyBorder="1"/>
    <xf numFmtId="14" fontId="6" fillId="11" borderId="14" xfId="0" applyNumberFormat="1" applyFont="1" applyFill="1" applyBorder="1"/>
    <xf numFmtId="14" fontId="6" fillId="11" borderId="1" xfId="0" applyNumberFormat="1" applyFont="1" applyFill="1" applyBorder="1"/>
    <xf numFmtId="14" fontId="0" fillId="9" borderId="1" xfId="0" applyNumberFormat="1" applyFill="1" applyBorder="1"/>
    <xf numFmtId="0" fontId="6" fillId="11" borderId="15" xfId="0" applyFont="1" applyFill="1" applyBorder="1"/>
    <xf numFmtId="14" fontId="6" fillId="11" borderId="15" xfId="0" applyNumberFormat="1" applyFont="1" applyFill="1" applyBorder="1"/>
    <xf numFmtId="10" fontId="1" fillId="3" borderId="1" xfId="0" applyNumberFormat="1" applyFont="1" applyFill="1" applyBorder="1" applyAlignment="1">
      <alignment wrapText="1"/>
    </xf>
    <xf numFmtId="10" fontId="1" fillId="3" borderId="1" xfId="2" applyNumberFormat="1" applyFont="1" applyFill="1" applyBorder="1" applyAlignment="1">
      <alignment wrapText="1"/>
    </xf>
    <xf numFmtId="0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0" fontId="7" fillId="0" borderId="0" xfId="0" applyFont="1" applyAlignment="1">
      <alignment wrapText="1"/>
    </xf>
    <xf numFmtId="10" fontId="0" fillId="7" borderId="1" xfId="0" applyNumberFormat="1" applyFill="1" applyBorder="1"/>
    <xf numFmtId="10" fontId="0" fillId="8" borderId="1" xfId="0" applyNumberFormat="1" applyFill="1" applyBorder="1"/>
    <xf numFmtId="10" fontId="0" fillId="9" borderId="1" xfId="0" applyNumberFormat="1" applyFill="1" applyBorder="1"/>
    <xf numFmtId="164" fontId="0" fillId="12" borderId="1" xfId="1" applyNumberFormat="1" applyFont="1" applyFill="1" applyBorder="1"/>
    <xf numFmtId="0" fontId="6" fillId="11" borderId="4" xfId="0" applyFont="1" applyFill="1" applyBorder="1"/>
    <xf numFmtId="0" fontId="6" fillId="11" borderId="16" xfId="0" applyFont="1" applyFill="1" applyBorder="1"/>
    <xf numFmtId="164" fontId="0" fillId="9" borderId="1" xfId="0" applyNumberFormat="1" applyFill="1" applyBorder="1"/>
    <xf numFmtId="164" fontId="0" fillId="7" borderId="1" xfId="0" applyNumberFormat="1" applyFill="1" applyBorder="1"/>
    <xf numFmtId="164" fontId="0" fillId="8" borderId="1" xfId="0" applyNumberFormat="1" applyFill="1" applyBorder="1"/>
    <xf numFmtId="165" fontId="0" fillId="7" borderId="1" xfId="0" applyNumberFormat="1" applyFill="1" applyBorder="1"/>
    <xf numFmtId="0" fontId="1" fillId="0" borderId="17" xfId="0" applyFont="1" applyBorder="1"/>
    <xf numFmtId="164" fontId="8" fillId="0" borderId="18" xfId="0" quotePrefix="1" applyNumberFormat="1" applyFont="1" applyBorder="1" applyAlignment="1">
      <alignment wrapText="1"/>
    </xf>
    <xf numFmtId="0" fontId="6" fillId="11" borderId="19" xfId="0" applyFont="1" applyFill="1" applyBorder="1"/>
    <xf numFmtId="14" fontId="6" fillId="11" borderId="19" xfId="0" applyNumberFormat="1" applyFont="1" applyFill="1" applyBorder="1"/>
    <xf numFmtId="0" fontId="6" fillId="11" borderId="20" xfId="0" applyFont="1" applyFill="1" applyBorder="1"/>
    <xf numFmtId="0" fontId="6" fillId="11" borderId="21" xfId="0" applyFont="1" applyFill="1" applyBorder="1"/>
    <xf numFmtId="14" fontId="6" fillId="11" borderId="21" xfId="0" applyNumberFormat="1" applyFont="1" applyFill="1" applyBorder="1"/>
    <xf numFmtId="0" fontId="6" fillId="11" borderId="22" xfId="0" applyFont="1" applyFill="1" applyBorder="1"/>
    <xf numFmtId="0" fontId="6" fillId="11" borderId="23" xfId="0" applyFont="1" applyFill="1" applyBorder="1"/>
    <xf numFmtId="14" fontId="6" fillId="11" borderId="23" xfId="0" applyNumberFormat="1" applyFont="1" applyFill="1" applyBorder="1"/>
    <xf numFmtId="0" fontId="6" fillId="11" borderId="24" xfId="0" applyFont="1" applyFill="1" applyBorder="1"/>
    <xf numFmtId="0" fontId="6" fillId="11" borderId="25" xfId="0" applyFont="1" applyFill="1" applyBorder="1"/>
    <xf numFmtId="0" fontId="6" fillId="11" borderId="26" xfId="0" applyFont="1" applyFill="1" applyBorder="1"/>
    <xf numFmtId="0" fontId="6" fillId="11" borderId="27" xfId="0" applyFont="1" applyFill="1" applyBorder="1"/>
    <xf numFmtId="0" fontId="6" fillId="11" borderId="28" xfId="0" applyFont="1" applyFill="1" applyBorder="1"/>
    <xf numFmtId="0" fontId="6" fillId="11" borderId="29" xfId="0" applyFont="1" applyFill="1" applyBorder="1"/>
    <xf numFmtId="0" fontId="6" fillId="11" borderId="30" xfId="0" applyFont="1" applyFill="1" applyBorder="1"/>
    <xf numFmtId="0" fontId="6" fillId="11" borderId="31" xfId="0" applyFont="1" applyFill="1" applyBorder="1"/>
    <xf numFmtId="0" fontId="5" fillId="10" borderId="32" xfId="0" applyFont="1" applyFill="1" applyBorder="1"/>
    <xf numFmtId="0" fontId="5" fillId="10" borderId="33" xfId="0" applyFont="1" applyFill="1" applyBorder="1"/>
    <xf numFmtId="0" fontId="5" fillId="10" borderId="34" xfId="0" applyFont="1" applyFill="1" applyBorder="1"/>
    <xf numFmtId="0" fontId="5" fillId="10" borderId="35" xfId="0" applyFont="1" applyFill="1" applyBorder="1"/>
    <xf numFmtId="0" fontId="6" fillId="11" borderId="36" xfId="0" applyFont="1" applyFill="1" applyBorder="1"/>
    <xf numFmtId="0" fontId="6" fillId="11" borderId="37" xfId="0" applyFont="1" applyFill="1" applyBorder="1"/>
    <xf numFmtId="14" fontId="6" fillId="11" borderId="37" xfId="0" applyNumberFormat="1" applyFont="1" applyFill="1" applyBorder="1"/>
    <xf numFmtId="0" fontId="6" fillId="11" borderId="38" xfId="0" applyFont="1" applyFill="1" applyBorder="1"/>
    <xf numFmtId="0" fontId="6" fillId="11" borderId="39" xfId="0" applyFont="1" applyFill="1" applyBorder="1"/>
    <xf numFmtId="0" fontId="6" fillId="11" borderId="40" xfId="0" applyFont="1" applyFill="1" applyBorder="1"/>
    <xf numFmtId="0" fontId="4" fillId="6" borderId="5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9" fillId="0" borderId="0" xfId="0" applyFont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5"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numFmt numFmtId="0" formatCode="General"/>
    </dxf>
    <dxf>
      <numFmt numFmtId="20" formatCode="dd/mmm/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FBD6CA-C271-4A1B-AE51-96940BDAB1B0}" name="Transactions" displayName="Transactions" ref="A1:H124" totalsRowShown="0">
  <autoFilter ref="A1:H124" xr:uid="{E68EF715-3497-4DAA-B6C4-B8FF96871364}"/>
  <tableColumns count="8">
    <tableColumn id="1" xr3:uid="{F5CA5224-FF70-409B-8B9D-0AA456418F76}" name="Date" dataDxfId="4"/>
    <tableColumn id="2" xr3:uid="{7D9E5CFF-14F4-424E-A31F-A2D9FB13BFE3}" name="Day" dataDxfId="3">
      <calculatedColumnFormula>TEXT(Transactions[[#This Row],[Date]], "dddd")</calculatedColumnFormula>
    </tableColumn>
    <tableColumn id="3" xr3:uid="{E2B641B3-ABB8-45EB-8374-68C4D09DC211}" name="Category"/>
    <tableColumn id="4" xr3:uid="{2778381D-494B-430A-AA50-F02EDBF59CCB}" name="Sub-Category"/>
    <tableColumn id="5" xr3:uid="{28922B46-2534-4496-9069-2CAD4C949D2D}" name="Debit / Credit"/>
    <tableColumn id="6" xr3:uid="{CCD69D06-6AC0-4432-9D62-40D8F45AE8ED}" name="Source / Target"/>
    <tableColumn id="7" xr3:uid="{AC9B486E-375E-46A6-9302-A911525C57AC}" name="Amount"/>
    <tableColumn id="8" xr3:uid="{D15687EC-CC6D-4061-B275-AC1EA8B77D62}" name="Comments"/>
  </tableColumns>
  <tableStyleInfo name="TableStyleLight13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BDDF37-3DD9-4BFD-B951-DC199FE10E35}" name="Table2" displayName="Table2" ref="A2:F23" totalsRowShown="0" tableBorderDxfId="2">
  <autoFilter ref="A2:F23" xr:uid="{639B1EE7-D9A2-418A-8BF2-8E039BFD4324}"/>
  <tableColumns count="6">
    <tableColumn id="1" xr3:uid="{66305FED-851D-4F04-9BFD-8755513CE89F}" name="Asset Name"/>
    <tableColumn id="2" xr3:uid="{54756DBF-CB58-48AD-9C1F-67F3C4152E4F}" name="Assest Class"/>
    <tableColumn id="3" xr3:uid="{B7FB46E9-921C-4D14-94FF-032BBB0F0E50}" name="Asset Type"/>
    <tableColumn id="4" xr3:uid="{8845D66F-3409-453E-9D78-C329A663A364}" name="Risk Profile"/>
    <tableColumn id="5" xr3:uid="{55D40FA0-A2F0-40F1-B26A-ED5F6739FAF8}" name="Investment Amount" dataDxfId="1">
      <calculatedColumnFormula>Investments!J2</calculatedColumnFormula>
    </tableColumn>
    <tableColumn id="6" xr3:uid="{EE0229D9-D240-4A85-A3DF-075FBB70E9E9}" name="Current Value" dataDxfId="0">
      <calculatedColumnFormula>Investments!K2</calculatedColumnFormula>
    </tableColumn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BED7FD-40F7-4945-885D-5ADD7D9D3BEF}" name="Table3" displayName="Table3" ref="H2:K3" totalsRowShown="0">
  <autoFilter ref="H2:K3" xr:uid="{8C5E706A-8E49-4477-ACE9-095BD2691245}"/>
  <tableColumns count="4">
    <tableColumn id="1" xr3:uid="{E1A13142-E539-4E4D-A899-204746DE24CE}" name="Particulars of Loan"/>
    <tableColumn id="2" xr3:uid="{44AD3224-4BC4-498E-98DA-753F896C26FE}" name="EMI"/>
    <tableColumn id="3" xr3:uid="{716573FC-1A79-4FCC-94C1-D2D1E5A2B59B}" name="Residual Amount"/>
    <tableColumn id="4" xr3:uid="{943571BA-6435-4EF6-8156-62EAED10A59E}" name="Remaining Term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showGridLines="0" tabSelected="1" topLeftCell="A22" workbookViewId="0">
      <selection activeCell="H101" sqref="H101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11.28515625" bestFit="1" customWidth="1"/>
    <col min="4" max="4" width="17" bestFit="1" customWidth="1"/>
    <col min="5" max="5" width="15.140625" customWidth="1"/>
    <col min="6" max="6" width="16.42578125" customWidth="1"/>
    <col min="7" max="7" width="13.85546875" customWidth="1"/>
    <col min="8" max="8" width="65.85546875" bestFit="1" customWidth="1"/>
    <col min="11" max="11" width="17.140625" customWidth="1"/>
    <col min="12" max="12" width="18" customWidth="1"/>
  </cols>
  <sheetData>
    <row r="1" spans="1:12" ht="21.7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91" t="s">
        <v>8</v>
      </c>
      <c r="L1" s="92"/>
    </row>
    <row r="2" spans="1:12" x14ac:dyDescent="0.25">
      <c r="A2" s="8">
        <v>44165</v>
      </c>
      <c r="B2" s="10" t="str">
        <f>TEXT(Transactions[[#This Row],[Date]], "dddd")</f>
        <v>Monday</v>
      </c>
      <c r="C2" t="s">
        <v>16</v>
      </c>
      <c r="D2" t="s">
        <v>16</v>
      </c>
      <c r="E2" t="s">
        <v>10</v>
      </c>
      <c r="F2" t="s">
        <v>11</v>
      </c>
      <c r="G2" s="9">
        <v>7598</v>
      </c>
      <c r="H2" t="s">
        <v>7</v>
      </c>
      <c r="K2" s="18" t="s">
        <v>11</v>
      </c>
      <c r="L2" s="19">
        <f>SUMIFS(
    Transactions[Amount],
    Transactions[Source / Target],
    "Liquid Fund",
    Transactions[Debit / Credit],
    "Credit"
) -
SUMIFS(
    Transactions[Amount],
    Transactions[Source / Target],
    "Liquid Fund",
    Transactions[Debit / Credit],
    "Debit"
)</f>
        <v>3098</v>
      </c>
    </row>
    <row r="3" spans="1:12" x14ac:dyDescent="0.25">
      <c r="A3" s="8">
        <v>44165</v>
      </c>
      <c r="B3" s="10" t="str">
        <f>TEXT(Transactions[[#This Row],[Date]], "dddd")</f>
        <v>Monday</v>
      </c>
      <c r="C3" t="s">
        <v>16</v>
      </c>
      <c r="D3" t="s">
        <v>16</v>
      </c>
      <c r="E3" t="s">
        <v>10</v>
      </c>
      <c r="F3" t="s">
        <v>12</v>
      </c>
      <c r="G3" s="9">
        <v>1860</v>
      </c>
      <c r="H3" t="s">
        <v>7</v>
      </c>
      <c r="K3" s="11" t="s">
        <v>13</v>
      </c>
      <c r="L3" s="12">
        <f>SUMIFS(
    Transactions[Amount],
    Transactions[Source / Target],
    "BOB",
    Transactions[Debit / Credit],
    "Credit"
) -
SUMIFS(
    Transactions[Amount],
    Transactions[Source / Target],
    "BOB",
    Transactions[Debit / Credit],
    "Debit"
)</f>
        <v>15283.299999999996</v>
      </c>
    </row>
    <row r="4" spans="1:12" x14ac:dyDescent="0.25">
      <c r="A4" s="8">
        <v>44165</v>
      </c>
      <c r="B4" s="10" t="str">
        <f>TEXT(Transactions[[#This Row],[Date]], "dddd")</f>
        <v>Monday</v>
      </c>
      <c r="C4" t="s">
        <v>16</v>
      </c>
      <c r="D4" t="s">
        <v>16</v>
      </c>
      <c r="E4" t="s">
        <v>10</v>
      </c>
      <c r="F4" t="s">
        <v>15</v>
      </c>
      <c r="G4" s="9">
        <v>0</v>
      </c>
      <c r="H4" t="s">
        <v>7</v>
      </c>
      <c r="K4" s="11" t="s">
        <v>15</v>
      </c>
      <c r="L4" s="12">
        <f>SUMIFS(
    Transactions[Amount],
    Transactions[Source / Target],
    "Amazon Pay",
    Transactions[Debit / Credit],
    "Credit"
) -
SUMIFS(
    Transactions[Amount],
    Transactions[Source / Target],
    "Amazon Pay",
    Transactions[Debit / Credit],
    "Debit"
)</f>
        <v>0</v>
      </c>
    </row>
    <row r="5" spans="1:12" x14ac:dyDescent="0.25">
      <c r="A5" s="8">
        <v>44165</v>
      </c>
      <c r="B5" s="10" t="str">
        <f>TEXT(Transactions[[#This Row],[Date]], "dddd")</f>
        <v>Monday</v>
      </c>
      <c r="C5" t="s">
        <v>16</v>
      </c>
      <c r="D5" t="s">
        <v>17</v>
      </c>
      <c r="E5" t="s">
        <v>10</v>
      </c>
      <c r="F5" t="s">
        <v>165</v>
      </c>
      <c r="G5" s="9">
        <v>937</v>
      </c>
      <c r="H5" t="s">
        <v>7</v>
      </c>
      <c r="K5" s="11" t="s">
        <v>18</v>
      </c>
      <c r="L5" s="12">
        <f>SUMIFS(
    Transactions[Amount],
    Transactions[Source / Target],
    "Phonepe",
    Transactions[Debit / Credit],
    "Credit"
) -
SUMIFS(
    Transactions[Amount],
    Transactions[Source / Target],
    "Phonepe",
    Transactions[Debit / Credit],
    "Debit"
)</f>
        <v>0</v>
      </c>
    </row>
    <row r="6" spans="1:12" x14ac:dyDescent="0.25">
      <c r="A6" s="8">
        <v>44165</v>
      </c>
      <c r="B6" s="10" t="str">
        <f>TEXT(Transactions[[#This Row],[Date]], "dddd")</f>
        <v>Monday</v>
      </c>
      <c r="C6" t="s">
        <v>9</v>
      </c>
      <c r="D6" t="s">
        <v>9</v>
      </c>
      <c r="E6" t="s">
        <v>10</v>
      </c>
      <c r="F6" t="s">
        <v>13</v>
      </c>
      <c r="G6" s="9">
        <v>10610.5</v>
      </c>
      <c r="H6" t="s">
        <v>7</v>
      </c>
      <c r="K6" s="11" t="s">
        <v>19</v>
      </c>
      <c r="L6" s="12">
        <f>SUMIFS(
    Transactions[Amount],
    Transactions[Source / Target],
    "Paytm",
    Transactions[Debit / Credit],
    "Credit"
) -
SUMIFS(
    Transactions[Amount],
    Transactions[Source / Target],
    "Paytm",
    Transactions[Debit / Credit],
    "Debit"
)</f>
        <v>0</v>
      </c>
    </row>
    <row r="7" spans="1:12" x14ac:dyDescent="0.25">
      <c r="A7" s="8">
        <v>44165</v>
      </c>
      <c r="B7" s="10" t="str">
        <f>TEXT(Transactions[[#This Row],[Date]], "dddd")</f>
        <v>Monday</v>
      </c>
      <c r="C7" t="s">
        <v>20</v>
      </c>
      <c r="D7" t="s">
        <v>20</v>
      </c>
      <c r="E7" t="s">
        <v>10</v>
      </c>
      <c r="F7" t="s">
        <v>21</v>
      </c>
      <c r="G7" s="9">
        <v>50000</v>
      </c>
      <c r="H7" t="s">
        <v>7</v>
      </c>
      <c r="K7" s="11" t="s">
        <v>21</v>
      </c>
      <c r="L7" s="12">
        <f>SUMIFS(
    Transactions[Amount],
    Transactions[Source / Target],
    "HDFC",
    Transactions[Debit / Credit],
    "Credit"
) -
SUMIFS(
    Transactions[Amount],
    Transactions[Source / Target],
    "HDFC",
    Transactions[Debit / Credit],
    "Debit"
)</f>
        <v>26580.37999999999</v>
      </c>
    </row>
    <row r="8" spans="1:12" x14ac:dyDescent="0.25">
      <c r="A8" s="8">
        <v>44165</v>
      </c>
      <c r="B8" s="10" t="str">
        <f>TEXT(Transactions[[#This Row],[Date]], "dddd")</f>
        <v>Monday</v>
      </c>
      <c r="C8" t="s">
        <v>16</v>
      </c>
      <c r="D8" t="s">
        <v>22</v>
      </c>
      <c r="E8" t="s">
        <v>10</v>
      </c>
      <c r="F8" t="s">
        <v>12</v>
      </c>
      <c r="G8" s="9">
        <v>10</v>
      </c>
      <c r="H8" t="s">
        <v>7</v>
      </c>
      <c r="K8" s="11" t="s">
        <v>165</v>
      </c>
      <c r="L8" s="12">
        <f>SUMIFS(
    Transactions[Amount],
    Transactions[Source / Target],
    "E-Wallet",
    Transactions[Debit / Credit],
    "Credit"
) -
SUMIFS(
    Transactions[Amount],
    Transactions[Source / Target],
    "E-Wallet",
    Transactions[Debit / Credit],
    "Debit"
)</f>
        <v>149</v>
      </c>
    </row>
    <row r="9" spans="1:12" x14ac:dyDescent="0.25">
      <c r="A9" s="8">
        <v>44165</v>
      </c>
      <c r="B9" s="10" t="str">
        <f>TEXT(Transactions[[#This Row],[Date]], "dddd")</f>
        <v>Monday</v>
      </c>
      <c r="C9" t="s">
        <v>23</v>
      </c>
      <c r="D9" t="s">
        <v>24</v>
      </c>
      <c r="E9" t="s">
        <v>25</v>
      </c>
      <c r="F9" t="s">
        <v>21</v>
      </c>
      <c r="G9" s="9">
        <v>2500</v>
      </c>
      <c r="H9" t="s">
        <v>7</v>
      </c>
      <c r="K9" s="11" t="s">
        <v>12</v>
      </c>
      <c r="L9" s="12">
        <f>SUMIFS(
    Transactions[Amount],
    Transactions[Source / Target],
    "Cash",
    Transactions[Debit / Credit],
    "Credit"
) -
SUMIFS(
    Transactions[Amount],
    Transactions[Source / Target],
    "Cash",
    Transactions[Debit / Credit],
    "Debit"
)</f>
        <v>415</v>
      </c>
    </row>
    <row r="10" spans="1:12" ht="15.75" thickBot="1" x14ac:dyDescent="0.3">
      <c r="A10" s="8">
        <v>44165</v>
      </c>
      <c r="B10" s="10" t="str">
        <f>TEXT(Transactions[[#This Row],[Date]], "dddd")</f>
        <v>Monday</v>
      </c>
      <c r="C10" t="s">
        <v>23</v>
      </c>
      <c r="D10" t="s">
        <v>24</v>
      </c>
      <c r="E10" t="s">
        <v>10</v>
      </c>
      <c r="F10" t="s">
        <v>24</v>
      </c>
      <c r="G10" s="9">
        <v>2500</v>
      </c>
      <c r="H10" t="s">
        <v>7</v>
      </c>
      <c r="K10" s="13" t="s">
        <v>26</v>
      </c>
      <c r="L10" s="20">
        <f>SUM(L2:L9)</f>
        <v>45525.679999999986</v>
      </c>
    </row>
    <row r="11" spans="1:12" ht="15.75" thickBot="1" x14ac:dyDescent="0.3">
      <c r="A11" s="8">
        <v>44165</v>
      </c>
      <c r="B11" s="10" t="str">
        <f>TEXT(Transactions[[#This Row],[Date]], "dddd")</f>
        <v>Monday</v>
      </c>
      <c r="C11" t="s">
        <v>27</v>
      </c>
      <c r="D11" t="s">
        <v>28</v>
      </c>
      <c r="E11" t="s">
        <v>25</v>
      </c>
      <c r="F11" t="s">
        <v>21</v>
      </c>
      <c r="G11" s="9">
        <v>2500</v>
      </c>
      <c r="H11" t="s">
        <v>7</v>
      </c>
    </row>
    <row r="12" spans="1:12" ht="15.75" thickBot="1" x14ac:dyDescent="0.3">
      <c r="A12" s="8">
        <v>44165</v>
      </c>
      <c r="B12" s="10" t="str">
        <f>TEXT(Transactions[[#This Row],[Date]], "dddd")</f>
        <v>Monday</v>
      </c>
      <c r="C12" t="s">
        <v>27</v>
      </c>
      <c r="D12" t="s">
        <v>29</v>
      </c>
      <c r="E12" t="s">
        <v>25</v>
      </c>
      <c r="F12" t="s">
        <v>21</v>
      </c>
      <c r="G12" s="9">
        <v>10000</v>
      </c>
      <c r="H12" t="s">
        <v>7</v>
      </c>
      <c r="K12" s="63" t="s">
        <v>30</v>
      </c>
      <c r="L12" s="64">
        <f>SUMIFS( Transactions[Amount], Transactions[Source / Target], "Opportunity Fund", Transactions[Debit / Credit], "Credit" ) - SUMIFS( Transactions[Amount], Transactions[Source / Target], "Opportunity Fund", Transactions[Debit / Credit], "Debit" )</f>
        <v>3400</v>
      </c>
    </row>
    <row r="13" spans="1:12" x14ac:dyDescent="0.25">
      <c r="A13" s="8">
        <v>44165</v>
      </c>
      <c r="B13" s="10" t="str">
        <f>TEXT(Transactions[[#This Row],[Date]], "dddd")</f>
        <v>Monday</v>
      </c>
      <c r="C13" t="s">
        <v>23</v>
      </c>
      <c r="D13" t="s">
        <v>23</v>
      </c>
      <c r="E13" t="s">
        <v>25</v>
      </c>
      <c r="F13" t="s">
        <v>21</v>
      </c>
      <c r="G13" s="9">
        <v>5000</v>
      </c>
      <c r="H13" t="s">
        <v>7</v>
      </c>
    </row>
    <row r="14" spans="1:12" x14ac:dyDescent="0.25">
      <c r="A14" s="8">
        <v>44165</v>
      </c>
      <c r="B14" s="10" t="str">
        <f>TEXT(Transactions[[#This Row],[Date]], "dddd")</f>
        <v>Monday</v>
      </c>
      <c r="C14" t="s">
        <v>23</v>
      </c>
      <c r="D14" t="s">
        <v>23</v>
      </c>
      <c r="E14" t="s">
        <v>10</v>
      </c>
      <c r="F14" t="s">
        <v>13</v>
      </c>
      <c r="G14" s="9">
        <v>5000</v>
      </c>
      <c r="H14" t="s">
        <v>7</v>
      </c>
    </row>
    <row r="15" spans="1:12" x14ac:dyDescent="0.25">
      <c r="A15" s="8">
        <v>44165</v>
      </c>
      <c r="B15" s="10" t="str">
        <f>TEXT(Transactions[[#This Row],[Date]], "dddd")</f>
        <v>Monday</v>
      </c>
      <c r="C15" t="s">
        <v>23</v>
      </c>
      <c r="D15" t="s">
        <v>23</v>
      </c>
      <c r="E15" t="s">
        <v>25</v>
      </c>
      <c r="F15" t="s">
        <v>21</v>
      </c>
      <c r="G15" s="9">
        <v>34417.47</v>
      </c>
      <c r="H15" t="s">
        <v>7</v>
      </c>
    </row>
    <row r="16" spans="1:12" x14ac:dyDescent="0.25">
      <c r="A16" s="8">
        <v>44165</v>
      </c>
      <c r="B16" s="10" t="str">
        <f>TEXT(Transactions[[#This Row],[Date]], "dddd")</f>
        <v>Monday</v>
      </c>
      <c r="C16" t="s">
        <v>23</v>
      </c>
      <c r="D16" t="s">
        <v>23</v>
      </c>
      <c r="E16" t="s">
        <v>10</v>
      </c>
      <c r="F16" t="s">
        <v>13</v>
      </c>
      <c r="G16" s="9">
        <v>34417.47</v>
      </c>
      <c r="H16" t="s">
        <v>7</v>
      </c>
    </row>
    <row r="17" spans="1:8" x14ac:dyDescent="0.25">
      <c r="A17" s="8">
        <v>44166</v>
      </c>
      <c r="B17" s="10" t="str">
        <f>TEXT(Transactions[[#This Row],[Date]], "dddd")</f>
        <v>Tuesday</v>
      </c>
      <c r="C17" t="s">
        <v>27</v>
      </c>
      <c r="D17" t="s">
        <v>31</v>
      </c>
      <c r="E17" t="s">
        <v>25</v>
      </c>
      <c r="F17" t="s">
        <v>13</v>
      </c>
      <c r="G17" s="9">
        <v>1000</v>
      </c>
      <c r="H17" t="s">
        <v>7</v>
      </c>
    </row>
    <row r="18" spans="1:8" x14ac:dyDescent="0.25">
      <c r="A18" s="8">
        <v>44166</v>
      </c>
      <c r="B18" s="10" t="str">
        <f>TEXT(Transactions[[#This Row],[Date]], "dddd")</f>
        <v>Tuesday</v>
      </c>
      <c r="C18" t="s">
        <v>27</v>
      </c>
      <c r="D18" t="s">
        <v>31</v>
      </c>
      <c r="E18" t="s">
        <v>25</v>
      </c>
      <c r="F18" t="s">
        <v>13</v>
      </c>
      <c r="G18" s="9">
        <v>1000</v>
      </c>
      <c r="H18" t="s">
        <v>7</v>
      </c>
    </row>
    <row r="19" spans="1:8" x14ac:dyDescent="0.25">
      <c r="A19" s="8">
        <v>44166</v>
      </c>
      <c r="B19" s="10" t="str">
        <f>TEXT(Transactions[[#This Row],[Date]], "dddd")</f>
        <v>Tuesday</v>
      </c>
      <c r="C19" t="s">
        <v>27</v>
      </c>
      <c r="D19" t="s">
        <v>31</v>
      </c>
      <c r="E19" t="s">
        <v>25</v>
      </c>
      <c r="F19" t="s">
        <v>13</v>
      </c>
      <c r="G19" s="9">
        <v>5000</v>
      </c>
      <c r="H19" t="s">
        <v>7</v>
      </c>
    </row>
    <row r="20" spans="1:8" x14ac:dyDescent="0.25">
      <c r="A20" s="8">
        <v>44166</v>
      </c>
      <c r="B20" s="10" t="str">
        <f>TEXT(Transactions[[#This Row],[Date]], "dddd")</f>
        <v>Tuesday</v>
      </c>
      <c r="C20" t="s">
        <v>27</v>
      </c>
      <c r="D20" t="s">
        <v>31</v>
      </c>
      <c r="E20" t="s">
        <v>25</v>
      </c>
      <c r="F20" t="s">
        <v>13</v>
      </c>
      <c r="G20" s="9">
        <v>1000</v>
      </c>
      <c r="H20" t="s">
        <v>7</v>
      </c>
    </row>
    <row r="21" spans="1:8" x14ac:dyDescent="0.25">
      <c r="A21" s="8">
        <v>44166</v>
      </c>
      <c r="B21" s="10" t="str">
        <f>TEXT(Transactions[[#This Row],[Date]], "dddd")</f>
        <v>Tuesday</v>
      </c>
      <c r="C21" t="s">
        <v>32</v>
      </c>
      <c r="D21" t="s">
        <v>166</v>
      </c>
      <c r="E21" t="s">
        <v>25</v>
      </c>
      <c r="F21" t="s">
        <v>13</v>
      </c>
      <c r="G21" s="9">
        <v>9000</v>
      </c>
      <c r="H21" t="s">
        <v>7</v>
      </c>
    </row>
    <row r="22" spans="1:8" x14ac:dyDescent="0.25">
      <c r="A22" s="8">
        <v>44166</v>
      </c>
      <c r="B22" s="10" t="str">
        <f>TEXT(Transactions[[#This Row],[Date]], "dddd")</f>
        <v>Tuesday</v>
      </c>
      <c r="C22" t="s">
        <v>32</v>
      </c>
      <c r="D22" t="s">
        <v>32</v>
      </c>
      <c r="E22" t="s">
        <v>25</v>
      </c>
      <c r="F22" t="s">
        <v>13</v>
      </c>
      <c r="G22" s="9">
        <v>9000</v>
      </c>
      <c r="H22" t="s">
        <v>7</v>
      </c>
    </row>
    <row r="23" spans="1:8" x14ac:dyDescent="0.25">
      <c r="A23" s="8">
        <v>44171</v>
      </c>
      <c r="B23" s="10" t="str">
        <f>TEXT(Transactions[[#This Row],[Date]], "dddd")</f>
        <v>Sunday</v>
      </c>
      <c r="C23" t="s">
        <v>38</v>
      </c>
      <c r="D23" t="s">
        <v>39</v>
      </c>
      <c r="E23" t="s">
        <v>25</v>
      </c>
      <c r="F23" t="s">
        <v>13</v>
      </c>
      <c r="G23" s="9">
        <v>499</v>
      </c>
      <c r="H23" t="s">
        <v>7</v>
      </c>
    </row>
    <row r="24" spans="1:8" x14ac:dyDescent="0.25">
      <c r="A24" s="8">
        <v>44172</v>
      </c>
      <c r="B24" s="10" t="str">
        <f>TEXT(Transactions[[#This Row],[Date]], "dddd")</f>
        <v>Monday</v>
      </c>
      <c r="C24" t="s">
        <v>40</v>
      </c>
      <c r="D24" t="s">
        <v>41</v>
      </c>
      <c r="E24" t="s">
        <v>25</v>
      </c>
      <c r="F24" t="s">
        <v>12</v>
      </c>
      <c r="G24" s="9">
        <v>50</v>
      </c>
      <c r="H24" t="s">
        <v>7</v>
      </c>
    </row>
    <row r="25" spans="1:8" x14ac:dyDescent="0.25">
      <c r="A25" s="8">
        <v>44172</v>
      </c>
      <c r="B25" s="10" t="str">
        <f>TEXT(Transactions[[#This Row],[Date]], "dddd")</f>
        <v>Monday</v>
      </c>
      <c r="C25" t="s">
        <v>16</v>
      </c>
      <c r="D25" t="s">
        <v>22</v>
      </c>
      <c r="E25" t="s">
        <v>10</v>
      </c>
      <c r="F25" t="s">
        <v>12</v>
      </c>
      <c r="G25" s="9">
        <v>500</v>
      </c>
      <c r="H25" t="s">
        <v>7</v>
      </c>
    </row>
    <row r="26" spans="1:8" x14ac:dyDescent="0.25">
      <c r="A26" s="8">
        <v>44172</v>
      </c>
      <c r="B26" s="10" t="str">
        <f>TEXT(Transactions[[#This Row],[Date]], "dddd")</f>
        <v>Monday</v>
      </c>
      <c r="C26" t="s">
        <v>27</v>
      </c>
      <c r="D26" t="s">
        <v>31</v>
      </c>
      <c r="E26" t="s">
        <v>10</v>
      </c>
      <c r="F26" t="s">
        <v>13</v>
      </c>
      <c r="G26" s="9">
        <v>1592.69</v>
      </c>
      <c r="H26" t="s">
        <v>7</v>
      </c>
    </row>
    <row r="27" spans="1:8" x14ac:dyDescent="0.25">
      <c r="A27" s="8">
        <v>44172</v>
      </c>
      <c r="B27" s="10" t="str">
        <f>TEXT(Transactions[[#This Row],[Date]], "dddd")</f>
        <v>Monday</v>
      </c>
      <c r="C27" t="s">
        <v>23</v>
      </c>
      <c r="D27" t="s">
        <v>24</v>
      </c>
      <c r="E27" t="s">
        <v>25</v>
      </c>
      <c r="F27" t="s">
        <v>13</v>
      </c>
      <c r="G27" s="9">
        <v>1592.69</v>
      </c>
      <c r="H27" t="s">
        <v>7</v>
      </c>
    </row>
    <row r="28" spans="1:8" x14ac:dyDescent="0.25">
      <c r="A28" s="8">
        <v>44172</v>
      </c>
      <c r="B28" s="10" t="str">
        <f>TEXT(Transactions[[#This Row],[Date]], "dddd")</f>
        <v>Monday</v>
      </c>
      <c r="C28" t="s">
        <v>23</v>
      </c>
      <c r="D28" t="s">
        <v>24</v>
      </c>
      <c r="E28" t="s">
        <v>10</v>
      </c>
      <c r="F28" t="s">
        <v>24</v>
      </c>
      <c r="G28" s="9">
        <v>1592.69</v>
      </c>
      <c r="H28" t="s">
        <v>7</v>
      </c>
    </row>
    <row r="29" spans="1:8" x14ac:dyDescent="0.25">
      <c r="A29" s="8">
        <v>44173</v>
      </c>
      <c r="B29" s="10" t="str">
        <f>TEXT(Transactions[[#This Row],[Date]], "dddd")</f>
        <v>Tuesday</v>
      </c>
      <c r="C29" t="s">
        <v>40</v>
      </c>
      <c r="D29" t="s">
        <v>42</v>
      </c>
      <c r="E29" t="s">
        <v>25</v>
      </c>
      <c r="F29" t="s">
        <v>12</v>
      </c>
      <c r="G29" s="9">
        <v>10</v>
      </c>
      <c r="H29" t="s">
        <v>7</v>
      </c>
    </row>
    <row r="30" spans="1:8" x14ac:dyDescent="0.25">
      <c r="A30" s="8">
        <v>44174</v>
      </c>
      <c r="B30" s="10" t="str">
        <f>TEXT(Transactions[[#This Row],[Date]], "dddd")</f>
        <v>Wednesday</v>
      </c>
      <c r="C30" t="s">
        <v>23</v>
      </c>
      <c r="D30" t="s">
        <v>24</v>
      </c>
      <c r="E30" t="s">
        <v>25</v>
      </c>
      <c r="F30" t="s">
        <v>11</v>
      </c>
      <c r="G30" s="9">
        <v>1500</v>
      </c>
      <c r="H30" t="s">
        <v>7</v>
      </c>
    </row>
    <row r="31" spans="1:8" x14ac:dyDescent="0.25">
      <c r="A31" s="8">
        <v>44174</v>
      </c>
      <c r="B31" s="10" t="str">
        <f>TEXT(Transactions[[#This Row],[Date]], "dddd")</f>
        <v>Wednesday</v>
      </c>
      <c r="C31" t="s">
        <v>23</v>
      </c>
      <c r="D31" t="s">
        <v>24</v>
      </c>
      <c r="E31" t="s">
        <v>10</v>
      </c>
      <c r="F31" t="s">
        <v>24</v>
      </c>
      <c r="G31" s="9">
        <v>1500</v>
      </c>
      <c r="H31" t="s">
        <v>7</v>
      </c>
    </row>
    <row r="32" spans="1:8" x14ac:dyDescent="0.25">
      <c r="A32" s="8">
        <v>44174</v>
      </c>
      <c r="B32" s="10" t="str">
        <f>TEXT(Transactions[[#This Row],[Date]], "dddd")</f>
        <v>Wednesday</v>
      </c>
      <c r="C32" t="s">
        <v>23</v>
      </c>
      <c r="D32" t="s">
        <v>23</v>
      </c>
      <c r="E32" t="s">
        <v>25</v>
      </c>
      <c r="F32" t="s">
        <v>11</v>
      </c>
      <c r="G32" s="9">
        <v>3000</v>
      </c>
      <c r="H32" t="s">
        <v>7</v>
      </c>
    </row>
    <row r="33" spans="1:8" x14ac:dyDescent="0.25">
      <c r="A33" s="8">
        <v>44174</v>
      </c>
      <c r="B33" s="10" t="str">
        <f>TEXT(Transactions[[#This Row],[Date]], "dddd")</f>
        <v>Wednesday</v>
      </c>
      <c r="C33" t="s">
        <v>23</v>
      </c>
      <c r="D33" t="s">
        <v>23</v>
      </c>
      <c r="E33" t="s">
        <v>10</v>
      </c>
      <c r="F33" t="s">
        <v>13</v>
      </c>
      <c r="G33" s="9">
        <v>3000</v>
      </c>
      <c r="H33" t="s">
        <v>7</v>
      </c>
    </row>
    <row r="34" spans="1:8" x14ac:dyDescent="0.25">
      <c r="A34" s="8">
        <v>44175</v>
      </c>
      <c r="B34" s="10" t="str">
        <f>TEXT(Transactions[[#This Row],[Date]], "dddd")</f>
        <v>Thursday</v>
      </c>
      <c r="C34" t="s">
        <v>43</v>
      </c>
      <c r="D34" t="s">
        <v>44</v>
      </c>
      <c r="E34" t="s">
        <v>25</v>
      </c>
      <c r="F34" t="s">
        <v>24</v>
      </c>
      <c r="G34" s="9">
        <v>4795</v>
      </c>
      <c r="H34" s="21" t="s">
        <v>167</v>
      </c>
    </row>
    <row r="35" spans="1:8" x14ac:dyDescent="0.25">
      <c r="A35" s="8">
        <v>44176</v>
      </c>
      <c r="B35" s="10" t="str">
        <f>TEXT(Transactions[[#This Row],[Date]], "dddd")</f>
        <v>Friday</v>
      </c>
      <c r="C35" t="s">
        <v>23</v>
      </c>
      <c r="D35" t="s">
        <v>23</v>
      </c>
      <c r="E35" t="s">
        <v>25</v>
      </c>
      <c r="F35" t="s">
        <v>21</v>
      </c>
      <c r="G35" s="9">
        <v>5000</v>
      </c>
      <c r="H35" t="s">
        <v>7</v>
      </c>
    </row>
    <row r="36" spans="1:8" x14ac:dyDescent="0.25">
      <c r="A36" s="8">
        <v>44176</v>
      </c>
      <c r="B36" s="10" t="str">
        <f>TEXT(Transactions[[#This Row],[Date]], "dddd")</f>
        <v>Friday</v>
      </c>
      <c r="C36" t="s">
        <v>23</v>
      </c>
      <c r="D36" t="s">
        <v>23</v>
      </c>
      <c r="E36" t="s">
        <v>10</v>
      </c>
      <c r="F36" t="s">
        <v>13</v>
      </c>
      <c r="G36" s="9">
        <v>5000</v>
      </c>
      <c r="H36" t="s">
        <v>7</v>
      </c>
    </row>
    <row r="37" spans="1:8" x14ac:dyDescent="0.25">
      <c r="A37" s="8">
        <v>44176</v>
      </c>
      <c r="B37" s="10" t="str">
        <f>TEXT(Transactions[[#This Row],[Date]], "dddd")</f>
        <v>Friday</v>
      </c>
      <c r="C37" t="s">
        <v>14</v>
      </c>
      <c r="D37" t="s">
        <v>14</v>
      </c>
      <c r="E37" t="s">
        <v>10</v>
      </c>
      <c r="F37" t="s">
        <v>13</v>
      </c>
      <c r="G37" s="9">
        <v>150</v>
      </c>
      <c r="H37" t="s">
        <v>7</v>
      </c>
    </row>
    <row r="38" spans="1:8" x14ac:dyDescent="0.25">
      <c r="A38" s="8">
        <v>44176</v>
      </c>
      <c r="B38" s="10" t="str">
        <f>TEXT(Transactions[[#This Row],[Date]], "dddd")</f>
        <v>Friday</v>
      </c>
      <c r="C38" t="s">
        <v>14</v>
      </c>
      <c r="D38" t="s">
        <v>14</v>
      </c>
      <c r="E38" t="s">
        <v>10</v>
      </c>
      <c r="F38" t="s">
        <v>18</v>
      </c>
      <c r="G38" s="9">
        <v>100</v>
      </c>
      <c r="H38" t="s">
        <v>7</v>
      </c>
    </row>
    <row r="39" spans="1:8" x14ac:dyDescent="0.25">
      <c r="A39" s="8">
        <v>44177</v>
      </c>
      <c r="B39" s="10" t="str">
        <f>TEXT(Transactions[[#This Row],[Date]], "dddd")</f>
        <v>Saturday</v>
      </c>
      <c r="C39" t="s">
        <v>43</v>
      </c>
      <c r="D39" t="s">
        <v>45</v>
      </c>
      <c r="E39" t="s">
        <v>25</v>
      </c>
      <c r="F39" t="s">
        <v>24</v>
      </c>
      <c r="G39" s="9">
        <v>101.8</v>
      </c>
      <c r="H39" t="s">
        <v>167</v>
      </c>
    </row>
    <row r="40" spans="1:8" x14ac:dyDescent="0.25">
      <c r="A40" s="8">
        <v>44177</v>
      </c>
      <c r="B40" s="10" t="str">
        <f>TEXT(Transactions[[#This Row],[Date]], "dddd")</f>
        <v>Saturday</v>
      </c>
      <c r="C40" t="s">
        <v>27</v>
      </c>
      <c r="D40" t="s">
        <v>31</v>
      </c>
      <c r="E40" t="s">
        <v>25</v>
      </c>
      <c r="F40" t="s">
        <v>13</v>
      </c>
      <c r="G40" s="9">
        <v>15000</v>
      </c>
      <c r="H40" t="s">
        <v>7</v>
      </c>
    </row>
    <row r="41" spans="1:8" x14ac:dyDescent="0.25">
      <c r="A41" s="8">
        <v>44191</v>
      </c>
      <c r="B41" s="49" t="str">
        <f>TEXT(Transactions[[#This Row],[Date]], "dddd")</f>
        <v>Saturday</v>
      </c>
      <c r="C41" s="50" t="s">
        <v>23</v>
      </c>
      <c r="D41" s="50" t="s">
        <v>23</v>
      </c>
      <c r="E41" s="50" t="s">
        <v>25</v>
      </c>
      <c r="F41" s="50" t="s">
        <v>13</v>
      </c>
      <c r="G41" s="51">
        <v>302</v>
      </c>
      <c r="H41" t="s">
        <v>7</v>
      </c>
    </row>
    <row r="42" spans="1:8" x14ac:dyDescent="0.25">
      <c r="A42" s="8">
        <v>44191</v>
      </c>
      <c r="B42" s="49" t="str">
        <f>TEXT(Transactions[[#This Row],[Date]], "dddd")</f>
        <v>Saturday</v>
      </c>
      <c r="C42" s="50" t="s">
        <v>23</v>
      </c>
      <c r="D42" s="50" t="s">
        <v>23</v>
      </c>
      <c r="E42" s="50" t="s">
        <v>10</v>
      </c>
      <c r="F42" s="50" t="s">
        <v>12</v>
      </c>
      <c r="G42" s="51">
        <v>302</v>
      </c>
      <c r="H42" t="s">
        <v>7</v>
      </c>
    </row>
    <row r="43" spans="1:8" x14ac:dyDescent="0.25">
      <c r="A43" s="8">
        <v>44191</v>
      </c>
      <c r="B43" s="49" t="str">
        <f>TEXT(Transactions[[#This Row],[Date]], "dddd")</f>
        <v>Saturday</v>
      </c>
      <c r="C43" s="50" t="s">
        <v>14</v>
      </c>
      <c r="D43" s="50" t="s">
        <v>14</v>
      </c>
      <c r="E43" s="50" t="s">
        <v>10</v>
      </c>
      <c r="F43" s="50" t="s">
        <v>15</v>
      </c>
      <c r="G43" s="51">
        <v>3</v>
      </c>
      <c r="H43" t="s">
        <v>7</v>
      </c>
    </row>
    <row r="44" spans="1:8" x14ac:dyDescent="0.25">
      <c r="A44" s="8">
        <v>44192</v>
      </c>
      <c r="B44" s="49" t="str">
        <f>TEXT(Transactions[[#This Row],[Date]], "dddd")</f>
        <v>Sunday</v>
      </c>
      <c r="C44" s="50" t="s">
        <v>36</v>
      </c>
      <c r="D44" s="50" t="s">
        <v>37</v>
      </c>
      <c r="E44" s="50" t="s">
        <v>25</v>
      </c>
      <c r="F44" s="50" t="s">
        <v>165</v>
      </c>
      <c r="G44" s="51">
        <v>598</v>
      </c>
      <c r="H44" t="s">
        <v>7</v>
      </c>
    </row>
    <row r="45" spans="1:8" x14ac:dyDescent="0.25">
      <c r="A45" s="8">
        <v>44192</v>
      </c>
      <c r="B45" s="49" t="str">
        <f>TEXT(Transactions[[#This Row],[Date]], "dddd")</f>
        <v>Sunday</v>
      </c>
      <c r="C45" s="50" t="s">
        <v>43</v>
      </c>
      <c r="D45" s="50" t="s">
        <v>45</v>
      </c>
      <c r="E45" s="50" t="s">
        <v>25</v>
      </c>
      <c r="F45" s="50" t="s">
        <v>24</v>
      </c>
      <c r="G45" s="51">
        <v>161.80000000000001</v>
      </c>
      <c r="H45" s="50" t="s">
        <v>168</v>
      </c>
    </row>
    <row r="46" spans="1:8" x14ac:dyDescent="0.25">
      <c r="A46" s="8">
        <v>44194</v>
      </c>
      <c r="B46" s="49" t="str">
        <f>TEXT(Transactions[[#This Row],[Date]], "dddd")</f>
        <v>Tuesday</v>
      </c>
      <c r="C46" s="50" t="s">
        <v>46</v>
      </c>
      <c r="D46" s="50" t="s">
        <v>47</v>
      </c>
      <c r="E46" s="50" t="s">
        <v>25</v>
      </c>
      <c r="F46" s="50" t="s">
        <v>12</v>
      </c>
      <c r="G46" s="51">
        <v>20</v>
      </c>
      <c r="H46" t="s">
        <v>7</v>
      </c>
    </row>
    <row r="47" spans="1:8" x14ac:dyDescent="0.25">
      <c r="A47" s="8">
        <v>44195</v>
      </c>
      <c r="B47" s="10" t="str">
        <f>TEXT(Transactions[[#This Row],[Date]], "dddd")</f>
        <v>Wednesday</v>
      </c>
      <c r="C47" t="s">
        <v>40</v>
      </c>
      <c r="D47" t="s">
        <v>48</v>
      </c>
      <c r="E47" t="s">
        <v>25</v>
      </c>
      <c r="F47" t="s">
        <v>12</v>
      </c>
      <c r="G47" s="51">
        <v>300</v>
      </c>
      <c r="H47" t="s">
        <v>7</v>
      </c>
    </row>
    <row r="48" spans="1:8" x14ac:dyDescent="0.25">
      <c r="A48" s="8">
        <v>44195</v>
      </c>
      <c r="B48" s="10" t="str">
        <f>TEXT(Transactions[[#This Row],[Date]], "dddd")</f>
        <v>Wednesday</v>
      </c>
      <c r="C48" t="s">
        <v>16</v>
      </c>
      <c r="D48" t="s">
        <v>49</v>
      </c>
      <c r="E48" t="s">
        <v>10</v>
      </c>
      <c r="F48" t="s">
        <v>12</v>
      </c>
      <c r="G48" s="51">
        <v>200</v>
      </c>
      <c r="H48" t="s">
        <v>7</v>
      </c>
    </row>
    <row r="49" spans="1:8" x14ac:dyDescent="0.25">
      <c r="A49" s="8">
        <v>44195</v>
      </c>
      <c r="B49" s="10" t="str">
        <f>TEXT(Transactions[[#This Row],[Date]], "dddd")</f>
        <v>Wednesday</v>
      </c>
      <c r="C49" t="s">
        <v>23</v>
      </c>
      <c r="D49" t="s">
        <v>23</v>
      </c>
      <c r="E49" t="s">
        <v>25</v>
      </c>
      <c r="F49" t="s">
        <v>24</v>
      </c>
      <c r="G49" s="51">
        <v>150</v>
      </c>
      <c r="H49" t="s">
        <v>7</v>
      </c>
    </row>
    <row r="50" spans="1:8" x14ac:dyDescent="0.25">
      <c r="A50" s="8">
        <v>44195</v>
      </c>
      <c r="B50" s="49" t="str">
        <f>TEXT(Transactions[[#This Row],[Date]], "dddd")</f>
        <v>Wednesday</v>
      </c>
      <c r="C50" s="50" t="s">
        <v>23</v>
      </c>
      <c r="D50" s="50" t="s">
        <v>23</v>
      </c>
      <c r="E50" s="50" t="s">
        <v>10</v>
      </c>
      <c r="F50" s="50" t="s">
        <v>13</v>
      </c>
      <c r="G50" s="51">
        <v>150</v>
      </c>
      <c r="H50" t="s">
        <v>7</v>
      </c>
    </row>
    <row r="51" spans="1:8" x14ac:dyDescent="0.25">
      <c r="A51" s="8">
        <v>44195</v>
      </c>
      <c r="B51" s="49" t="str">
        <f>TEXT(Transactions[[#This Row],[Date]], "dddd")</f>
        <v>Wednesday</v>
      </c>
      <c r="C51" s="50" t="s">
        <v>23</v>
      </c>
      <c r="D51" s="50" t="s">
        <v>23</v>
      </c>
      <c r="E51" s="50" t="s">
        <v>25</v>
      </c>
      <c r="F51" s="50" t="s">
        <v>12</v>
      </c>
      <c r="G51" s="51">
        <v>150</v>
      </c>
      <c r="H51" t="s">
        <v>7</v>
      </c>
    </row>
    <row r="52" spans="1:8" x14ac:dyDescent="0.25">
      <c r="A52" s="8">
        <v>44195</v>
      </c>
      <c r="B52" s="49" t="str">
        <f>TEXT(Transactions[[#This Row],[Date]], "dddd")</f>
        <v>Wednesday</v>
      </c>
      <c r="C52" s="50" t="s">
        <v>23</v>
      </c>
      <c r="D52" s="50" t="s">
        <v>23</v>
      </c>
      <c r="E52" s="50" t="s">
        <v>10</v>
      </c>
      <c r="F52" s="50" t="s">
        <v>24</v>
      </c>
      <c r="G52" s="51">
        <v>150</v>
      </c>
      <c r="H52" t="s">
        <v>7</v>
      </c>
    </row>
    <row r="53" spans="1:8" x14ac:dyDescent="0.25">
      <c r="A53" s="8">
        <v>44195</v>
      </c>
      <c r="B53" s="49" t="str">
        <f>TEXT(Transactions[[#This Row],[Date]], "dddd")</f>
        <v>Wednesday</v>
      </c>
      <c r="C53" s="50" t="s">
        <v>43</v>
      </c>
      <c r="D53" s="50" t="s">
        <v>50</v>
      </c>
      <c r="E53" s="50" t="s">
        <v>25</v>
      </c>
      <c r="F53" s="50" t="s">
        <v>24</v>
      </c>
      <c r="G53" s="51">
        <v>150</v>
      </c>
      <c r="H53" s="94" t="s">
        <v>168</v>
      </c>
    </row>
    <row r="54" spans="1:8" x14ac:dyDescent="0.25">
      <c r="A54" s="8">
        <v>44195</v>
      </c>
      <c r="B54" s="49" t="str">
        <f>TEXT(Transactions[[#This Row],[Date]], "dddd")</f>
        <v>Wednesday</v>
      </c>
      <c r="C54" s="50" t="s">
        <v>35</v>
      </c>
      <c r="D54" s="50" t="s">
        <v>51</v>
      </c>
      <c r="E54" s="50" t="s">
        <v>25</v>
      </c>
      <c r="F54" s="50" t="s">
        <v>12</v>
      </c>
      <c r="G54" s="51">
        <v>1100</v>
      </c>
      <c r="H54" t="s">
        <v>7</v>
      </c>
    </row>
    <row r="55" spans="1:8" x14ac:dyDescent="0.25">
      <c r="A55" s="8">
        <v>44195</v>
      </c>
      <c r="B55" s="10" t="str">
        <f>TEXT(Transactions[[#This Row],[Date]], "dddd")</f>
        <v>Wednesday</v>
      </c>
      <c r="C55" t="s">
        <v>40</v>
      </c>
      <c r="D55" t="s">
        <v>48</v>
      </c>
      <c r="E55" t="s">
        <v>25</v>
      </c>
      <c r="F55" t="s">
        <v>12</v>
      </c>
      <c r="G55" s="51">
        <v>50</v>
      </c>
      <c r="H55" t="s">
        <v>7</v>
      </c>
    </row>
    <row r="56" spans="1:8" x14ac:dyDescent="0.25">
      <c r="A56" s="8">
        <v>44196</v>
      </c>
      <c r="B56" s="10" t="str">
        <f>TEXT(Transactions[[#This Row],[Date]], "dddd")</f>
        <v>Thursday</v>
      </c>
      <c r="C56" t="s">
        <v>38</v>
      </c>
      <c r="D56" t="s">
        <v>52</v>
      </c>
      <c r="E56" t="s">
        <v>25</v>
      </c>
      <c r="F56" t="s">
        <v>13</v>
      </c>
      <c r="G56" s="51">
        <v>50</v>
      </c>
      <c r="H56" t="s">
        <v>7</v>
      </c>
    </row>
    <row r="57" spans="1:8" x14ac:dyDescent="0.25">
      <c r="A57" s="8">
        <v>44196</v>
      </c>
      <c r="B57" s="49" t="str">
        <f>TEXT(Transactions[[#This Row],[Date]], "dddd")</f>
        <v>Thursday</v>
      </c>
      <c r="C57" t="s">
        <v>38</v>
      </c>
      <c r="D57" t="s">
        <v>52</v>
      </c>
      <c r="E57" t="s">
        <v>25</v>
      </c>
      <c r="F57" s="50" t="s">
        <v>15</v>
      </c>
      <c r="G57" s="51">
        <v>3</v>
      </c>
      <c r="H57" t="s">
        <v>7</v>
      </c>
    </row>
    <row r="58" spans="1:8" x14ac:dyDescent="0.25">
      <c r="A58" s="8">
        <v>44196</v>
      </c>
      <c r="B58" s="49" t="str">
        <f>TEXT(Transactions[[#This Row],[Date]], "dddd")</f>
        <v>Thursday</v>
      </c>
      <c r="C58" t="s">
        <v>38</v>
      </c>
      <c r="D58" t="s">
        <v>52</v>
      </c>
      <c r="E58" t="s">
        <v>25</v>
      </c>
      <c r="F58" s="50" t="s">
        <v>165</v>
      </c>
      <c r="G58" s="51">
        <v>190</v>
      </c>
      <c r="H58" t="s">
        <v>7</v>
      </c>
    </row>
    <row r="59" spans="1:8" x14ac:dyDescent="0.25">
      <c r="A59" s="8">
        <v>44197</v>
      </c>
      <c r="B59" s="49" t="str">
        <f>TEXT(Transactions[[#This Row],[Date]], "dddd")</f>
        <v>Friday</v>
      </c>
      <c r="C59" t="s">
        <v>20</v>
      </c>
      <c r="D59" t="s">
        <v>20</v>
      </c>
      <c r="E59" t="s">
        <v>10</v>
      </c>
      <c r="F59" s="50" t="s">
        <v>21</v>
      </c>
      <c r="G59" s="9">
        <v>50000</v>
      </c>
      <c r="H59" t="s">
        <v>7</v>
      </c>
    </row>
    <row r="60" spans="1:8" x14ac:dyDescent="0.25">
      <c r="A60" s="8">
        <v>44200</v>
      </c>
      <c r="B60" s="49" t="str">
        <f>TEXT(Transactions[[#This Row],[Date]], "dddd")</f>
        <v>Monday</v>
      </c>
      <c r="C60" s="50" t="s">
        <v>36</v>
      </c>
      <c r="D60" s="50" t="s">
        <v>37</v>
      </c>
      <c r="E60" s="50" t="s">
        <v>25</v>
      </c>
      <c r="F60" s="50" t="s">
        <v>13</v>
      </c>
      <c r="G60" s="51">
        <v>149</v>
      </c>
      <c r="H60" t="s">
        <v>7</v>
      </c>
    </row>
    <row r="61" spans="1:8" x14ac:dyDescent="0.25">
      <c r="A61" s="8">
        <v>44200</v>
      </c>
      <c r="B61" s="49" t="str">
        <f>TEXT(Transactions[[#This Row],[Date]], "dddd")</f>
        <v>Monday</v>
      </c>
      <c r="C61" s="50" t="s">
        <v>14</v>
      </c>
      <c r="D61" s="50" t="s">
        <v>14</v>
      </c>
      <c r="E61" s="50" t="s">
        <v>10</v>
      </c>
      <c r="F61" s="50" t="s">
        <v>15</v>
      </c>
      <c r="G61" s="51">
        <v>10</v>
      </c>
      <c r="H61" t="s">
        <v>7</v>
      </c>
    </row>
    <row r="62" spans="1:8" x14ac:dyDescent="0.25">
      <c r="A62" s="8">
        <v>44200</v>
      </c>
      <c r="B62" s="10" t="str">
        <f>TEXT(Transactions[[#This Row],[Date]], "dddd")</f>
        <v>Monday</v>
      </c>
      <c r="C62" t="s">
        <v>54</v>
      </c>
      <c r="D62" t="s">
        <v>55</v>
      </c>
      <c r="E62" t="s">
        <v>25</v>
      </c>
      <c r="F62" t="s">
        <v>13</v>
      </c>
      <c r="G62" s="51">
        <v>17.25</v>
      </c>
      <c r="H62" t="s">
        <v>7</v>
      </c>
    </row>
    <row r="63" spans="1:8" x14ac:dyDescent="0.25">
      <c r="A63" s="8">
        <v>44201</v>
      </c>
      <c r="B63" s="10" t="str">
        <f>TEXT(Transactions[[#This Row],[Date]], "dddd")</f>
        <v>Tuesday</v>
      </c>
      <c r="C63" t="s">
        <v>32</v>
      </c>
      <c r="D63" t="s">
        <v>32</v>
      </c>
      <c r="E63" t="s">
        <v>25</v>
      </c>
      <c r="F63" t="s">
        <v>21</v>
      </c>
      <c r="G63" s="51">
        <v>4500</v>
      </c>
      <c r="H63" t="s">
        <v>7</v>
      </c>
    </row>
    <row r="64" spans="1:8" x14ac:dyDescent="0.25">
      <c r="A64" s="8">
        <v>44201</v>
      </c>
      <c r="B64" s="49" t="str">
        <f>TEXT(Transactions[[#This Row],[Date]], "dddd")</f>
        <v>Tuesday</v>
      </c>
      <c r="C64" t="s">
        <v>23</v>
      </c>
      <c r="D64" t="s">
        <v>24</v>
      </c>
      <c r="E64" s="50" t="s">
        <v>25</v>
      </c>
      <c r="F64" s="50" t="s">
        <v>21</v>
      </c>
      <c r="G64" s="51">
        <v>2500</v>
      </c>
      <c r="H64" t="s">
        <v>7</v>
      </c>
    </row>
    <row r="65" spans="1:8" x14ac:dyDescent="0.25">
      <c r="A65" s="8">
        <v>44201</v>
      </c>
      <c r="B65" s="49" t="str">
        <f>TEXT(Transactions[[#This Row],[Date]], "dddd")</f>
        <v>Tuesday</v>
      </c>
      <c r="C65" t="s">
        <v>23</v>
      </c>
      <c r="D65" t="s">
        <v>24</v>
      </c>
      <c r="E65" t="s">
        <v>10</v>
      </c>
      <c r="F65" t="s">
        <v>24</v>
      </c>
      <c r="G65" s="51">
        <v>2500</v>
      </c>
      <c r="H65" t="s">
        <v>7</v>
      </c>
    </row>
    <row r="66" spans="1:8" x14ac:dyDescent="0.25">
      <c r="A66" s="8">
        <v>44205</v>
      </c>
      <c r="B66" s="10" t="str">
        <f>TEXT(Transactions[[#This Row],[Date]], "dddd")</f>
        <v>Saturday</v>
      </c>
      <c r="C66" t="s">
        <v>54</v>
      </c>
      <c r="D66" t="s">
        <v>56</v>
      </c>
      <c r="E66" t="s">
        <v>25</v>
      </c>
      <c r="F66" t="s">
        <v>12</v>
      </c>
      <c r="G66" s="51">
        <v>120</v>
      </c>
      <c r="H66" t="s">
        <v>7</v>
      </c>
    </row>
    <row r="67" spans="1:8" x14ac:dyDescent="0.25">
      <c r="A67" s="8">
        <v>44206</v>
      </c>
      <c r="B67" s="49" t="str">
        <f>TEXT(Transactions[[#This Row],[Date]], "dddd")</f>
        <v>Sunday</v>
      </c>
      <c r="C67" s="50" t="s">
        <v>33</v>
      </c>
      <c r="D67" s="50" t="s">
        <v>34</v>
      </c>
      <c r="E67" s="50" t="s">
        <v>25</v>
      </c>
      <c r="F67" s="50" t="s">
        <v>13</v>
      </c>
      <c r="G67" s="51">
        <v>50</v>
      </c>
      <c r="H67" t="s">
        <v>7</v>
      </c>
    </row>
    <row r="68" spans="1:8" x14ac:dyDescent="0.25">
      <c r="A68" s="8">
        <v>44210</v>
      </c>
      <c r="B68" s="49" t="str">
        <f>TEXT(Transactions[[#This Row],[Date]], "dddd")</f>
        <v>Thursday</v>
      </c>
      <c r="C68" s="50" t="s">
        <v>36</v>
      </c>
      <c r="D68" t="s">
        <v>37</v>
      </c>
      <c r="E68" s="50" t="s">
        <v>25</v>
      </c>
      <c r="F68" s="50" t="s">
        <v>18</v>
      </c>
      <c r="G68" s="51">
        <v>75</v>
      </c>
      <c r="H68" t="s">
        <v>7</v>
      </c>
    </row>
    <row r="69" spans="1:8" x14ac:dyDescent="0.25">
      <c r="A69" s="8">
        <v>44210</v>
      </c>
      <c r="B69" s="49" t="str">
        <f>TEXT(Transactions[[#This Row],[Date]], "dddd")</f>
        <v>Thursday</v>
      </c>
      <c r="C69" s="50" t="s">
        <v>14</v>
      </c>
      <c r="D69" s="50" t="s">
        <v>14</v>
      </c>
      <c r="E69" s="50" t="s">
        <v>10</v>
      </c>
      <c r="F69" s="50" t="s">
        <v>13</v>
      </c>
      <c r="G69" s="51">
        <v>30</v>
      </c>
      <c r="H69" t="s">
        <v>7</v>
      </c>
    </row>
    <row r="70" spans="1:8" x14ac:dyDescent="0.25">
      <c r="A70" s="8">
        <v>44212</v>
      </c>
      <c r="B70" s="10" t="str">
        <f>TEXT(Transactions[[#This Row],[Date]], "dddd")</f>
        <v>Saturday</v>
      </c>
      <c r="C70" s="50" t="s">
        <v>33</v>
      </c>
      <c r="D70" t="s">
        <v>57</v>
      </c>
      <c r="E70" t="s">
        <v>25</v>
      </c>
      <c r="F70" t="s">
        <v>12</v>
      </c>
      <c r="G70" s="51">
        <v>200</v>
      </c>
      <c r="H70" t="s">
        <v>7</v>
      </c>
    </row>
    <row r="71" spans="1:8" x14ac:dyDescent="0.25">
      <c r="A71" s="8">
        <v>44212</v>
      </c>
      <c r="B71" s="49" t="str">
        <f>TEXT(Transactions[[#This Row],[Date]], "dddd")</f>
        <v>Saturday</v>
      </c>
      <c r="C71" s="50" t="s">
        <v>58</v>
      </c>
      <c r="D71" s="50" t="s">
        <v>43</v>
      </c>
      <c r="E71" s="50" t="s">
        <v>25</v>
      </c>
      <c r="F71" s="50" t="s">
        <v>21</v>
      </c>
      <c r="G71" s="51">
        <v>3900</v>
      </c>
      <c r="H71" t="s">
        <v>7</v>
      </c>
    </row>
    <row r="72" spans="1:8" x14ac:dyDescent="0.25">
      <c r="A72" s="8">
        <v>44212</v>
      </c>
      <c r="B72" s="10" t="str">
        <f>TEXT(Transactions[[#This Row],[Date]], "dddd")</f>
        <v>Saturday</v>
      </c>
      <c r="C72" t="s">
        <v>38</v>
      </c>
      <c r="D72" t="s">
        <v>52</v>
      </c>
      <c r="E72" t="s">
        <v>25</v>
      </c>
      <c r="F72" t="s">
        <v>12</v>
      </c>
      <c r="G72" s="51">
        <v>10</v>
      </c>
      <c r="H72" t="s">
        <v>7</v>
      </c>
    </row>
    <row r="73" spans="1:8" x14ac:dyDescent="0.25">
      <c r="A73" s="8">
        <v>44212</v>
      </c>
      <c r="B73" s="49" t="str">
        <f>TEXT(Transactions[[#This Row],[Date]], "dddd")</f>
        <v>Saturday</v>
      </c>
      <c r="C73" s="50" t="s">
        <v>23</v>
      </c>
      <c r="D73" s="50" t="s">
        <v>23</v>
      </c>
      <c r="E73" s="50" t="s">
        <v>25</v>
      </c>
      <c r="F73" s="50" t="s">
        <v>21</v>
      </c>
      <c r="G73" s="51">
        <v>1100</v>
      </c>
      <c r="H73" t="s">
        <v>7</v>
      </c>
    </row>
    <row r="74" spans="1:8" x14ac:dyDescent="0.25">
      <c r="A74" s="8">
        <v>44212</v>
      </c>
      <c r="B74" s="49" t="str">
        <f>TEXT(Transactions[[#This Row],[Date]], "dddd")</f>
        <v>Saturday</v>
      </c>
      <c r="C74" s="50" t="s">
        <v>23</v>
      </c>
      <c r="D74" s="50" t="s">
        <v>23</v>
      </c>
      <c r="E74" s="50" t="s">
        <v>10</v>
      </c>
      <c r="F74" s="50" t="s">
        <v>12</v>
      </c>
      <c r="G74" s="51">
        <v>1100</v>
      </c>
      <c r="H74" t="s">
        <v>7</v>
      </c>
    </row>
    <row r="75" spans="1:8" x14ac:dyDescent="0.25">
      <c r="A75" s="8">
        <v>44213</v>
      </c>
      <c r="B75" s="49" t="str">
        <f>TEXT(Transactions[[#This Row],[Date]], "dddd")</f>
        <v>Sunday</v>
      </c>
      <c r="C75" s="50" t="s">
        <v>35</v>
      </c>
      <c r="D75" s="50" t="s">
        <v>59</v>
      </c>
      <c r="E75" s="50" t="s">
        <v>25</v>
      </c>
      <c r="F75" s="50" t="s">
        <v>12</v>
      </c>
      <c r="G75" s="51">
        <v>600</v>
      </c>
      <c r="H75" t="s">
        <v>7</v>
      </c>
    </row>
    <row r="76" spans="1:8" x14ac:dyDescent="0.25">
      <c r="A76" s="8">
        <v>44213</v>
      </c>
      <c r="B76" s="49" t="str">
        <f>TEXT(Transactions[[#This Row],[Date]], "dddd")</f>
        <v>Sunday</v>
      </c>
      <c r="C76" s="50" t="s">
        <v>58</v>
      </c>
      <c r="D76" s="50" t="s">
        <v>60</v>
      </c>
      <c r="E76" s="50" t="s">
        <v>25</v>
      </c>
      <c r="F76" s="50" t="s">
        <v>12</v>
      </c>
      <c r="G76" s="51">
        <v>40</v>
      </c>
      <c r="H76" t="s">
        <v>7</v>
      </c>
    </row>
    <row r="77" spans="1:8" x14ac:dyDescent="0.25">
      <c r="A77" s="8">
        <v>44213</v>
      </c>
      <c r="B77" s="49" t="str">
        <f>TEXT(Transactions[[#This Row],[Date]], "dddd")</f>
        <v>Sunday</v>
      </c>
      <c r="C77" s="50" t="s">
        <v>58</v>
      </c>
      <c r="D77" s="50" t="s">
        <v>60</v>
      </c>
      <c r="E77" s="50" t="s">
        <v>25</v>
      </c>
      <c r="F77" s="50" t="s">
        <v>12</v>
      </c>
      <c r="G77" s="51">
        <v>22</v>
      </c>
      <c r="H77" t="s">
        <v>7</v>
      </c>
    </row>
    <row r="78" spans="1:8" x14ac:dyDescent="0.25">
      <c r="A78" s="8">
        <v>44216</v>
      </c>
      <c r="B78" s="10" t="str">
        <f>TEXT(Transactions[[#This Row],[Date]], "dddd")</f>
        <v>Wednesday</v>
      </c>
      <c r="C78" t="s">
        <v>36</v>
      </c>
      <c r="D78" t="s">
        <v>61</v>
      </c>
      <c r="E78" t="s">
        <v>25</v>
      </c>
      <c r="F78" t="s">
        <v>13</v>
      </c>
      <c r="G78" s="51">
        <v>235</v>
      </c>
      <c r="H78" t="s">
        <v>7</v>
      </c>
    </row>
    <row r="79" spans="1:8" x14ac:dyDescent="0.25">
      <c r="A79" s="8">
        <v>44216</v>
      </c>
      <c r="B79" s="10" t="str">
        <f>TEXT(Transactions[[#This Row],[Date]], "dddd")</f>
        <v>Wednesday</v>
      </c>
      <c r="C79" t="s">
        <v>36</v>
      </c>
      <c r="D79" t="s">
        <v>61</v>
      </c>
      <c r="E79" t="s">
        <v>25</v>
      </c>
      <c r="F79" t="s">
        <v>15</v>
      </c>
      <c r="G79" s="51">
        <v>10</v>
      </c>
      <c r="H79" t="s">
        <v>7</v>
      </c>
    </row>
    <row r="80" spans="1:8" x14ac:dyDescent="0.25">
      <c r="A80" s="8">
        <v>44216</v>
      </c>
      <c r="B80" s="49" t="str">
        <f>TEXT(Transactions[[#This Row],[Date]], "dddd")</f>
        <v>Wednesday</v>
      </c>
      <c r="C80" s="50" t="s">
        <v>36</v>
      </c>
      <c r="D80" s="50" t="s">
        <v>37</v>
      </c>
      <c r="E80" s="50" t="s">
        <v>25</v>
      </c>
      <c r="F80" s="50" t="s">
        <v>13</v>
      </c>
      <c r="G80" s="51">
        <v>598</v>
      </c>
      <c r="H80" t="s">
        <v>7</v>
      </c>
    </row>
    <row r="81" spans="1:8" x14ac:dyDescent="0.25">
      <c r="A81" s="8">
        <v>44218</v>
      </c>
      <c r="B81" s="10" t="str">
        <f>TEXT(Transactions[[#This Row],[Date]], "dddd")</f>
        <v>Friday</v>
      </c>
      <c r="C81" t="s">
        <v>23</v>
      </c>
      <c r="D81" t="s">
        <v>23</v>
      </c>
      <c r="E81" t="s">
        <v>25</v>
      </c>
      <c r="F81" t="s">
        <v>13</v>
      </c>
      <c r="G81" s="51">
        <v>200</v>
      </c>
      <c r="H81" t="s">
        <v>7</v>
      </c>
    </row>
    <row r="82" spans="1:8" x14ac:dyDescent="0.25">
      <c r="A82" s="8">
        <v>44218</v>
      </c>
      <c r="B82" s="49" t="str">
        <f>TEXT(Transactions[[#This Row],[Date]], "dddd")</f>
        <v>Friday</v>
      </c>
      <c r="C82" s="50" t="s">
        <v>23</v>
      </c>
      <c r="D82" s="50" t="s">
        <v>23</v>
      </c>
      <c r="E82" s="50" t="s">
        <v>10</v>
      </c>
      <c r="F82" s="50" t="s">
        <v>12</v>
      </c>
      <c r="G82" s="51">
        <v>200</v>
      </c>
      <c r="H82" t="s">
        <v>7</v>
      </c>
    </row>
    <row r="83" spans="1:8" x14ac:dyDescent="0.25">
      <c r="A83" s="8">
        <v>44218</v>
      </c>
      <c r="B83" s="10" t="str">
        <f>TEXT(Transactions[[#This Row],[Date]], "dddd")</f>
        <v>Friday</v>
      </c>
      <c r="C83" t="s">
        <v>43</v>
      </c>
      <c r="D83" t="s">
        <v>45</v>
      </c>
      <c r="E83" t="s">
        <v>25</v>
      </c>
      <c r="F83" t="s">
        <v>24</v>
      </c>
      <c r="G83" s="51">
        <v>247.7</v>
      </c>
      <c r="H83" t="s">
        <v>169</v>
      </c>
    </row>
    <row r="84" spans="1:8" x14ac:dyDescent="0.25">
      <c r="A84" s="8">
        <v>44218</v>
      </c>
      <c r="B84" s="49" t="str">
        <f>TEXT(Transactions[[#This Row],[Date]], "dddd")</f>
        <v>Friday</v>
      </c>
      <c r="C84" t="s">
        <v>43</v>
      </c>
      <c r="D84" t="s">
        <v>45</v>
      </c>
      <c r="E84" t="s">
        <v>25</v>
      </c>
      <c r="F84" t="s">
        <v>24</v>
      </c>
      <c r="G84" s="51">
        <v>241.8</v>
      </c>
      <c r="H84" t="s">
        <v>169</v>
      </c>
    </row>
    <row r="85" spans="1:8" x14ac:dyDescent="0.25">
      <c r="A85" s="8">
        <v>44218</v>
      </c>
      <c r="B85" s="49" t="str">
        <f>TEXT(Transactions[[#This Row],[Date]], "dddd")</f>
        <v>Friday</v>
      </c>
      <c r="C85" s="50" t="s">
        <v>14</v>
      </c>
      <c r="D85" s="50" t="s">
        <v>14</v>
      </c>
      <c r="E85" s="50" t="s">
        <v>10</v>
      </c>
      <c r="F85" s="50" t="s">
        <v>15</v>
      </c>
      <c r="G85" s="51">
        <v>12.38</v>
      </c>
      <c r="H85" t="s">
        <v>7</v>
      </c>
    </row>
    <row r="86" spans="1:8" x14ac:dyDescent="0.25">
      <c r="A86" s="8">
        <v>44220</v>
      </c>
      <c r="B86" s="49" t="str">
        <f>TEXT(Transactions[[#This Row],[Date]], "dddd")</f>
        <v>Sunday</v>
      </c>
      <c r="C86" s="50" t="s">
        <v>36</v>
      </c>
      <c r="D86" s="50" t="s">
        <v>62</v>
      </c>
      <c r="E86" s="50" t="s">
        <v>25</v>
      </c>
      <c r="F86" s="50" t="s">
        <v>12</v>
      </c>
      <c r="G86" s="51">
        <v>50</v>
      </c>
      <c r="H86" t="s">
        <v>7</v>
      </c>
    </row>
    <row r="87" spans="1:8" x14ac:dyDescent="0.25">
      <c r="A87" s="8">
        <v>44221</v>
      </c>
      <c r="B87" s="49" t="str">
        <f>TEXT(Transactions[[#This Row],[Date]], "dddd")</f>
        <v>Monday</v>
      </c>
      <c r="C87" s="50" t="s">
        <v>36</v>
      </c>
      <c r="D87" s="50" t="s">
        <v>37</v>
      </c>
      <c r="E87" s="50" t="s">
        <v>25</v>
      </c>
      <c r="F87" s="50" t="s">
        <v>13</v>
      </c>
      <c r="G87" s="51">
        <v>62.62</v>
      </c>
      <c r="H87" t="s">
        <v>7</v>
      </c>
    </row>
    <row r="88" spans="1:8" x14ac:dyDescent="0.25">
      <c r="A88" s="8">
        <v>44221</v>
      </c>
      <c r="B88" s="49" t="str">
        <f>TEXT(Transactions[[#This Row],[Date]], "dddd")</f>
        <v>Monday</v>
      </c>
      <c r="C88" s="50" t="s">
        <v>36</v>
      </c>
      <c r="D88" s="50" t="s">
        <v>37</v>
      </c>
      <c r="E88" s="50" t="s">
        <v>25</v>
      </c>
      <c r="F88" s="50" t="s">
        <v>15</v>
      </c>
      <c r="G88" s="51">
        <v>12.38</v>
      </c>
      <c r="H88" t="s">
        <v>7</v>
      </c>
    </row>
    <row r="89" spans="1:8" x14ac:dyDescent="0.25">
      <c r="A89" s="8">
        <v>44223</v>
      </c>
      <c r="B89" s="49" t="str">
        <f>TEXT(Transactions[[#This Row],[Date]], "dddd")</f>
        <v>Wednesday</v>
      </c>
      <c r="C89" s="50" t="s">
        <v>14</v>
      </c>
      <c r="D89" s="50" t="s">
        <v>14</v>
      </c>
      <c r="E89" s="50" t="s">
        <v>10</v>
      </c>
      <c r="F89" s="50" t="s">
        <v>13</v>
      </c>
      <c r="G89" s="51">
        <v>5</v>
      </c>
      <c r="H89" t="s">
        <v>7</v>
      </c>
    </row>
    <row r="90" spans="1:8" x14ac:dyDescent="0.25">
      <c r="A90" s="8">
        <v>44226</v>
      </c>
      <c r="B90" s="10" t="str">
        <f>TEXT(Transactions[[#This Row],[Date]], "dddd")</f>
        <v>Saturday</v>
      </c>
      <c r="C90" t="s">
        <v>43</v>
      </c>
      <c r="D90" t="s">
        <v>63</v>
      </c>
      <c r="E90" t="s">
        <v>25</v>
      </c>
      <c r="F90" t="s">
        <v>24</v>
      </c>
      <c r="G90" s="51">
        <v>40</v>
      </c>
      <c r="H90" s="8" t="s">
        <v>170</v>
      </c>
    </row>
    <row r="91" spans="1:8" x14ac:dyDescent="0.25">
      <c r="A91" s="8">
        <v>44226</v>
      </c>
      <c r="B91" s="49" t="str">
        <f>TEXT(Transactions[[#This Row],[Date]], "dddd")</f>
        <v>Saturday</v>
      </c>
      <c r="C91" s="50" t="s">
        <v>43</v>
      </c>
      <c r="D91" s="50" t="s">
        <v>50</v>
      </c>
      <c r="E91" s="50" t="s">
        <v>25</v>
      </c>
      <c r="F91" s="50" t="s">
        <v>24</v>
      </c>
      <c r="G91" s="51">
        <v>240</v>
      </c>
      <c r="H91" s="8" t="s">
        <v>170</v>
      </c>
    </row>
    <row r="92" spans="1:8" x14ac:dyDescent="0.25">
      <c r="A92" s="8">
        <v>44226</v>
      </c>
      <c r="B92" s="10" t="str">
        <f>TEXT(Transactions[[#This Row],[Date]], "dddd")</f>
        <v>Saturday</v>
      </c>
      <c r="C92" s="50" t="s">
        <v>43</v>
      </c>
      <c r="D92" t="s">
        <v>63</v>
      </c>
      <c r="E92" t="s">
        <v>25</v>
      </c>
      <c r="F92" t="s">
        <v>24</v>
      </c>
      <c r="G92" s="51">
        <v>200</v>
      </c>
      <c r="H92" s="8" t="s">
        <v>170</v>
      </c>
    </row>
    <row r="93" spans="1:8" x14ac:dyDescent="0.25">
      <c r="A93" s="8">
        <v>44226</v>
      </c>
      <c r="B93" s="49" t="str">
        <f>TEXT(Transactions[[#This Row],[Date]], "dddd")</f>
        <v>Saturday</v>
      </c>
      <c r="C93" s="50" t="s">
        <v>23</v>
      </c>
      <c r="D93" s="50" t="s">
        <v>23</v>
      </c>
      <c r="E93" s="50" t="s">
        <v>25</v>
      </c>
      <c r="F93" s="50" t="s">
        <v>12</v>
      </c>
      <c r="G93" s="51">
        <v>480</v>
      </c>
      <c r="H93" t="s">
        <v>7</v>
      </c>
    </row>
    <row r="94" spans="1:8" x14ac:dyDescent="0.25">
      <c r="A94" s="8">
        <v>44226</v>
      </c>
      <c r="B94" s="49" t="str">
        <f>TEXT(Transactions[[#This Row],[Date]], "dddd")</f>
        <v>Saturday</v>
      </c>
      <c r="C94" s="50" t="s">
        <v>23</v>
      </c>
      <c r="D94" s="50" t="s">
        <v>23</v>
      </c>
      <c r="E94" s="50" t="s">
        <v>10</v>
      </c>
      <c r="F94" s="50" t="s">
        <v>13</v>
      </c>
      <c r="G94" s="51">
        <v>480</v>
      </c>
      <c r="H94" t="s">
        <v>7</v>
      </c>
    </row>
    <row r="95" spans="1:8" x14ac:dyDescent="0.25">
      <c r="A95" s="8">
        <v>44226</v>
      </c>
      <c r="B95" s="49" t="str">
        <f>TEXT(Transactions[[#This Row],[Date]], "dddd")</f>
        <v>Saturday</v>
      </c>
      <c r="C95" s="50" t="s">
        <v>35</v>
      </c>
      <c r="D95" s="50" t="s">
        <v>64</v>
      </c>
      <c r="E95" s="50" t="s">
        <v>25</v>
      </c>
      <c r="F95" s="50" t="s">
        <v>13</v>
      </c>
      <c r="G95" s="51">
        <v>139</v>
      </c>
      <c r="H95" t="s">
        <v>7</v>
      </c>
    </row>
    <row r="96" spans="1:8" x14ac:dyDescent="0.25">
      <c r="A96" s="8">
        <v>44226</v>
      </c>
      <c r="B96" s="49" t="str">
        <f>TEXT(Transactions[[#This Row],[Date]], "dddd")</f>
        <v>Saturday</v>
      </c>
      <c r="C96" t="s">
        <v>20</v>
      </c>
      <c r="D96" t="s">
        <v>20</v>
      </c>
      <c r="E96" t="s">
        <v>10</v>
      </c>
      <c r="F96" t="s">
        <v>21</v>
      </c>
      <c r="G96" s="9">
        <v>50000</v>
      </c>
      <c r="H96" t="s">
        <v>7</v>
      </c>
    </row>
    <row r="97" spans="1:8" x14ac:dyDescent="0.25">
      <c r="A97" s="8">
        <v>44227</v>
      </c>
      <c r="B97" s="49" t="str">
        <f>TEXT(Transactions[[#This Row],[Date]], "dddd")</f>
        <v>Sunday</v>
      </c>
      <c r="C97" s="50" t="s">
        <v>36</v>
      </c>
      <c r="D97" s="50" t="s">
        <v>37</v>
      </c>
      <c r="E97" s="50" t="s">
        <v>25</v>
      </c>
      <c r="F97" t="s">
        <v>18</v>
      </c>
      <c r="G97" s="51">
        <v>25</v>
      </c>
      <c r="H97" t="s">
        <v>7</v>
      </c>
    </row>
    <row r="98" spans="1:8" x14ac:dyDescent="0.25">
      <c r="A98" s="8">
        <v>44227</v>
      </c>
      <c r="B98" s="49" t="str">
        <f>TEXT(Transactions[[#This Row],[Date]], "dddd")</f>
        <v>Sunday</v>
      </c>
      <c r="C98" s="50" t="s">
        <v>36</v>
      </c>
      <c r="D98" s="50" t="s">
        <v>37</v>
      </c>
      <c r="E98" s="50" t="s">
        <v>25</v>
      </c>
      <c r="F98" s="50" t="s">
        <v>13</v>
      </c>
      <c r="G98" s="51">
        <v>50</v>
      </c>
      <c r="H98" t="s">
        <v>7</v>
      </c>
    </row>
    <row r="99" spans="1:8" x14ac:dyDescent="0.25">
      <c r="A99" s="8">
        <v>44227</v>
      </c>
      <c r="B99" s="49" t="str">
        <f>TEXT(Transactions[[#This Row],[Date]], "dddd")</f>
        <v>Sunday</v>
      </c>
      <c r="C99" s="50" t="s">
        <v>36</v>
      </c>
      <c r="D99" s="50" t="s">
        <v>37</v>
      </c>
      <c r="E99" s="50" t="s">
        <v>25</v>
      </c>
      <c r="F99" s="50" t="s">
        <v>13</v>
      </c>
      <c r="G99" s="51">
        <v>149</v>
      </c>
      <c r="H99" t="s">
        <v>7</v>
      </c>
    </row>
    <row r="100" spans="1:8" x14ac:dyDescent="0.25">
      <c r="A100" s="8">
        <v>44227</v>
      </c>
      <c r="B100" s="49" t="str">
        <f>TEXT(Transactions[[#This Row],[Date]], "dddd")</f>
        <v>Sunday</v>
      </c>
      <c r="C100" s="50" t="s">
        <v>43</v>
      </c>
      <c r="D100" s="50" t="s">
        <v>45</v>
      </c>
      <c r="E100" s="50" t="s">
        <v>25</v>
      </c>
      <c r="F100" s="50" t="s">
        <v>13</v>
      </c>
      <c r="G100" s="51">
        <v>101.8</v>
      </c>
      <c r="H100" s="8" t="s">
        <v>171</v>
      </c>
    </row>
    <row r="101" spans="1:8" x14ac:dyDescent="0.25">
      <c r="A101" s="8">
        <v>44227</v>
      </c>
      <c r="B101" s="49" t="str">
        <f>TEXT(Transactions[[#This Row],[Date]], "dddd")</f>
        <v>Sunday</v>
      </c>
      <c r="C101" s="50" t="s">
        <v>14</v>
      </c>
      <c r="D101" t="s">
        <v>53</v>
      </c>
      <c r="E101" s="50" t="s">
        <v>10</v>
      </c>
      <c r="F101" s="50" t="s">
        <v>13</v>
      </c>
      <c r="G101" s="51">
        <v>43</v>
      </c>
      <c r="H101" t="s">
        <v>7</v>
      </c>
    </row>
    <row r="102" spans="1:8" x14ac:dyDescent="0.25">
      <c r="A102" s="8">
        <v>44227</v>
      </c>
      <c r="B102" s="49" t="str">
        <f>TEXT(Transactions[[#This Row],[Date]], "dddd")</f>
        <v>Sunday</v>
      </c>
      <c r="C102" s="50" t="s">
        <v>27</v>
      </c>
      <c r="D102" t="s">
        <v>29</v>
      </c>
      <c r="E102" s="50" t="s">
        <v>25</v>
      </c>
      <c r="F102" s="50" t="s">
        <v>21</v>
      </c>
      <c r="G102" s="51">
        <v>20000</v>
      </c>
      <c r="H102" t="s">
        <v>7</v>
      </c>
    </row>
    <row r="103" spans="1:8" x14ac:dyDescent="0.25">
      <c r="A103" s="8">
        <v>44227</v>
      </c>
      <c r="B103" s="49" t="str">
        <f>TEXT(Transactions[[#This Row],[Date]], "dddd")</f>
        <v>Sunday</v>
      </c>
      <c r="C103" s="50" t="s">
        <v>27</v>
      </c>
      <c r="D103" t="s">
        <v>31</v>
      </c>
      <c r="E103" s="50" t="s">
        <v>25</v>
      </c>
      <c r="F103" s="50" t="s">
        <v>21</v>
      </c>
      <c r="G103" s="51">
        <v>2600</v>
      </c>
      <c r="H103" t="s">
        <v>7</v>
      </c>
    </row>
    <row r="104" spans="1:8" x14ac:dyDescent="0.25">
      <c r="A104" s="8">
        <v>44229</v>
      </c>
      <c r="B104" s="49" t="str">
        <f>TEXT(Transactions[[#This Row],[Date]], "dddd")</f>
        <v>Tuesday</v>
      </c>
      <c r="C104" s="50" t="s">
        <v>32</v>
      </c>
      <c r="D104" t="s">
        <v>32</v>
      </c>
      <c r="E104" s="50" t="s">
        <v>25</v>
      </c>
      <c r="F104" s="50" t="s">
        <v>21</v>
      </c>
      <c r="G104" s="51">
        <v>9000</v>
      </c>
      <c r="H104" t="s">
        <v>7</v>
      </c>
    </row>
    <row r="105" spans="1:8" x14ac:dyDescent="0.25">
      <c r="A105" s="8">
        <v>44233</v>
      </c>
      <c r="B105" s="49" t="str">
        <f>TEXT(Transactions[[#This Row],[Date]], "dddd")</f>
        <v>Saturday</v>
      </c>
      <c r="C105" s="50" t="s">
        <v>23</v>
      </c>
      <c r="D105" s="50" t="s">
        <v>30</v>
      </c>
      <c r="E105" s="50" t="s">
        <v>25</v>
      </c>
      <c r="F105" s="50" t="s">
        <v>21</v>
      </c>
      <c r="G105" s="51">
        <v>17400</v>
      </c>
      <c r="H105" t="s">
        <v>7</v>
      </c>
    </row>
    <row r="106" spans="1:8" x14ac:dyDescent="0.25">
      <c r="A106" s="8">
        <v>44233</v>
      </c>
      <c r="B106" s="49" t="str">
        <f>TEXT(Transactions[[#This Row],[Date]], "dddd")</f>
        <v>Saturday</v>
      </c>
      <c r="C106" s="50" t="s">
        <v>23</v>
      </c>
      <c r="D106" s="50" t="s">
        <v>30</v>
      </c>
      <c r="E106" s="50" t="s">
        <v>10</v>
      </c>
      <c r="F106" s="50" t="s">
        <v>30</v>
      </c>
      <c r="G106" s="51">
        <v>17400</v>
      </c>
      <c r="H106" t="s">
        <v>7</v>
      </c>
    </row>
    <row r="107" spans="1:8" x14ac:dyDescent="0.25">
      <c r="A107" s="8">
        <v>44233</v>
      </c>
      <c r="B107" s="49" t="str">
        <f>TEXT(Transactions[[#This Row],[Date]], "dddd")</f>
        <v>Saturday</v>
      </c>
      <c r="C107" s="50" t="s">
        <v>58</v>
      </c>
      <c r="D107" s="50" t="s">
        <v>43</v>
      </c>
      <c r="E107" s="50" t="s">
        <v>25</v>
      </c>
      <c r="F107" s="50" t="s">
        <v>12</v>
      </c>
      <c r="G107" s="51">
        <v>70</v>
      </c>
      <c r="H107" t="s">
        <v>7</v>
      </c>
    </row>
    <row r="108" spans="1:8" x14ac:dyDescent="0.25">
      <c r="A108" s="8">
        <v>44233</v>
      </c>
      <c r="B108" s="10" t="str">
        <f>TEXT(Transactions[[#This Row],[Date]], "dddd")</f>
        <v>Saturday</v>
      </c>
      <c r="C108" s="50" t="s">
        <v>58</v>
      </c>
      <c r="D108" t="s">
        <v>60</v>
      </c>
      <c r="E108" t="s">
        <v>25</v>
      </c>
      <c r="F108" t="s">
        <v>12</v>
      </c>
      <c r="G108" s="51">
        <v>60</v>
      </c>
      <c r="H108" t="s">
        <v>7</v>
      </c>
    </row>
    <row r="109" spans="1:8" x14ac:dyDescent="0.25">
      <c r="A109" s="8">
        <v>44233</v>
      </c>
      <c r="B109" s="49" t="str">
        <f>TEXT(Transactions[[#This Row],[Date]], "dddd")</f>
        <v>Saturday</v>
      </c>
      <c r="C109" s="50" t="s">
        <v>58</v>
      </c>
      <c r="D109" s="50" t="s">
        <v>65</v>
      </c>
      <c r="E109" s="50" t="s">
        <v>25</v>
      </c>
      <c r="F109" s="50" t="s">
        <v>21</v>
      </c>
      <c r="G109" s="51">
        <v>1438.05</v>
      </c>
      <c r="H109" t="s">
        <v>7</v>
      </c>
    </row>
    <row r="110" spans="1:8" x14ac:dyDescent="0.25">
      <c r="A110" s="8">
        <v>44233</v>
      </c>
      <c r="B110" s="10" t="str">
        <f>TEXT(Transactions[[#This Row],[Date]], "dddd")</f>
        <v>Saturday</v>
      </c>
      <c r="C110" s="50" t="s">
        <v>58</v>
      </c>
      <c r="D110" t="s">
        <v>60</v>
      </c>
      <c r="E110" t="s">
        <v>25</v>
      </c>
      <c r="F110" t="s">
        <v>12</v>
      </c>
      <c r="G110" s="51">
        <v>115</v>
      </c>
      <c r="H110" t="s">
        <v>7</v>
      </c>
    </row>
    <row r="111" spans="1:8" x14ac:dyDescent="0.25">
      <c r="A111" s="8">
        <v>44233</v>
      </c>
      <c r="B111" s="10" t="str">
        <f>TEXT(Transactions[[#This Row],[Date]], "dddd")</f>
        <v>Saturday</v>
      </c>
      <c r="C111" s="50" t="s">
        <v>58</v>
      </c>
      <c r="D111" t="s">
        <v>60</v>
      </c>
      <c r="E111" t="s">
        <v>25</v>
      </c>
      <c r="F111" t="s">
        <v>12</v>
      </c>
      <c r="G111" s="51">
        <v>40</v>
      </c>
      <c r="H111" t="s">
        <v>7</v>
      </c>
    </row>
    <row r="112" spans="1:8" x14ac:dyDescent="0.25">
      <c r="A112" s="8">
        <v>44233</v>
      </c>
      <c r="B112" s="10" t="str">
        <f>TEXT(Transactions[[#This Row],[Date]], "dddd")</f>
        <v>Saturday</v>
      </c>
      <c r="C112" t="s">
        <v>23</v>
      </c>
      <c r="D112" t="s">
        <v>23</v>
      </c>
      <c r="E112" t="s">
        <v>25</v>
      </c>
      <c r="F112" t="s">
        <v>21</v>
      </c>
      <c r="G112" s="51">
        <v>100</v>
      </c>
      <c r="H112" t="s">
        <v>7</v>
      </c>
    </row>
    <row r="113" spans="1:8" x14ac:dyDescent="0.25">
      <c r="A113" s="8">
        <v>44233</v>
      </c>
      <c r="B113" s="10" t="str">
        <f>TEXT(Transactions[[#This Row],[Date]], "dddd")</f>
        <v>Saturday</v>
      </c>
      <c r="C113" t="s">
        <v>23</v>
      </c>
      <c r="D113" t="s">
        <v>23</v>
      </c>
      <c r="E113" t="s">
        <v>10</v>
      </c>
      <c r="F113" t="s">
        <v>12</v>
      </c>
      <c r="G113" s="51">
        <v>100</v>
      </c>
      <c r="H113" t="s">
        <v>7</v>
      </c>
    </row>
    <row r="114" spans="1:8" x14ac:dyDescent="0.25">
      <c r="A114" s="8">
        <v>44237</v>
      </c>
      <c r="B114" s="49" t="str">
        <f>TEXT(Transactions[[#This Row],[Date]], "dddd")</f>
        <v>Wednesday</v>
      </c>
      <c r="C114" s="50" t="s">
        <v>66</v>
      </c>
      <c r="D114" s="50" t="s">
        <v>67</v>
      </c>
      <c r="E114" s="50" t="s">
        <v>25</v>
      </c>
      <c r="F114" s="50" t="s">
        <v>21</v>
      </c>
      <c r="G114" s="51">
        <v>1394.1</v>
      </c>
      <c r="H114" t="s">
        <v>7</v>
      </c>
    </row>
    <row r="115" spans="1:8" x14ac:dyDescent="0.25">
      <c r="A115" s="8">
        <v>44240</v>
      </c>
      <c r="B115" s="49" t="str">
        <f>TEXT(Transactions[[#This Row],[Date]], "dddd")</f>
        <v>Saturday</v>
      </c>
      <c r="C115" s="50" t="s">
        <v>58</v>
      </c>
      <c r="D115" s="50" t="s">
        <v>43</v>
      </c>
      <c r="E115" s="50" t="s">
        <v>25</v>
      </c>
      <c r="F115" s="50" t="s">
        <v>12</v>
      </c>
      <c r="G115" s="51">
        <v>70</v>
      </c>
      <c r="H115" t="s">
        <v>7</v>
      </c>
    </row>
    <row r="116" spans="1:8" x14ac:dyDescent="0.25">
      <c r="A116" s="8">
        <v>44240</v>
      </c>
      <c r="B116" s="49" t="str">
        <f>TEXT(Transactions[[#This Row],[Date]], "dddd")</f>
        <v>Saturday</v>
      </c>
      <c r="C116" s="50" t="s">
        <v>58</v>
      </c>
      <c r="D116" s="50" t="s">
        <v>60</v>
      </c>
      <c r="E116" s="50" t="s">
        <v>25</v>
      </c>
      <c r="F116" s="50" t="s">
        <v>21</v>
      </c>
      <c r="G116" s="51">
        <v>50</v>
      </c>
      <c r="H116" t="s">
        <v>7</v>
      </c>
    </row>
    <row r="117" spans="1:8" x14ac:dyDescent="0.25">
      <c r="A117" s="8">
        <v>44240</v>
      </c>
      <c r="B117" s="49" t="str">
        <f>TEXT(Transactions[[#This Row],[Date]], "dddd")</f>
        <v>Saturday</v>
      </c>
      <c r="C117" s="50" t="s">
        <v>58</v>
      </c>
      <c r="D117" s="50" t="s">
        <v>65</v>
      </c>
      <c r="E117" s="50" t="s">
        <v>25</v>
      </c>
      <c r="F117" s="50" t="s">
        <v>12</v>
      </c>
      <c r="G117" s="51">
        <v>200</v>
      </c>
      <c r="H117" t="s">
        <v>7</v>
      </c>
    </row>
    <row r="118" spans="1:8" x14ac:dyDescent="0.25">
      <c r="A118" s="8">
        <v>44240</v>
      </c>
      <c r="B118" s="49" t="str">
        <f>TEXT(Transactions[[#This Row],[Date]], "dddd")</f>
        <v>Saturday</v>
      </c>
      <c r="C118" s="50" t="s">
        <v>58</v>
      </c>
      <c r="D118" s="50" t="s">
        <v>60</v>
      </c>
      <c r="E118" s="50" t="s">
        <v>25</v>
      </c>
      <c r="F118" s="50" t="s">
        <v>12</v>
      </c>
      <c r="G118" s="51">
        <v>30</v>
      </c>
      <c r="H118" t="s">
        <v>7</v>
      </c>
    </row>
    <row r="119" spans="1:8" x14ac:dyDescent="0.25">
      <c r="A119" s="8">
        <v>44240</v>
      </c>
      <c r="B119" s="49" t="str">
        <f>TEXT(Transactions[[#This Row],[Date]], "dddd")</f>
        <v>Saturday</v>
      </c>
      <c r="C119" s="50" t="s">
        <v>40</v>
      </c>
      <c r="D119" s="50" t="s">
        <v>68</v>
      </c>
      <c r="E119" s="50" t="s">
        <v>25</v>
      </c>
      <c r="F119" s="50" t="s">
        <v>21</v>
      </c>
      <c r="G119" s="51">
        <v>20</v>
      </c>
      <c r="H119" t="s">
        <v>7</v>
      </c>
    </row>
    <row r="120" spans="1:8" x14ac:dyDescent="0.25">
      <c r="A120" s="8">
        <v>44247</v>
      </c>
      <c r="B120" s="49" t="str">
        <f>TEXT(Transactions[[#This Row],[Date]], "dddd")</f>
        <v>Saturday</v>
      </c>
      <c r="C120" s="50" t="s">
        <v>58</v>
      </c>
      <c r="D120" s="50" t="s">
        <v>43</v>
      </c>
      <c r="E120" s="50" t="s">
        <v>25</v>
      </c>
      <c r="F120" s="50" t="s">
        <v>12</v>
      </c>
      <c r="G120" s="51">
        <v>70</v>
      </c>
      <c r="H120" t="s">
        <v>7</v>
      </c>
    </row>
    <row r="121" spans="1:8" x14ac:dyDescent="0.25">
      <c r="A121" s="8">
        <v>44251</v>
      </c>
      <c r="B121" s="49" t="str">
        <f>TEXT(Transactions[[#This Row],[Date]], "dddd")</f>
        <v>Wednesday</v>
      </c>
      <c r="C121" s="50" t="s">
        <v>27</v>
      </c>
      <c r="D121" s="50" t="s">
        <v>31</v>
      </c>
      <c r="E121" s="50" t="s">
        <v>25</v>
      </c>
      <c r="F121" s="50" t="s">
        <v>30</v>
      </c>
      <c r="G121" s="51">
        <v>5000</v>
      </c>
      <c r="H121" t="s">
        <v>7</v>
      </c>
    </row>
    <row r="122" spans="1:8" x14ac:dyDescent="0.25">
      <c r="A122" s="8">
        <v>44252</v>
      </c>
      <c r="B122" s="49" t="str">
        <f>TEXT(Transactions[[#This Row],[Date]], "dddd")</f>
        <v>Thursday</v>
      </c>
      <c r="C122" s="50" t="s">
        <v>27</v>
      </c>
      <c r="D122" s="50" t="s">
        <v>31</v>
      </c>
      <c r="E122" s="50" t="s">
        <v>25</v>
      </c>
      <c r="F122" s="50" t="s">
        <v>30</v>
      </c>
      <c r="G122" s="51">
        <v>5000</v>
      </c>
      <c r="H122" t="s">
        <v>7</v>
      </c>
    </row>
    <row r="123" spans="1:8" x14ac:dyDescent="0.25">
      <c r="A123" s="8">
        <v>44252</v>
      </c>
      <c r="B123" s="49" t="str">
        <f>TEXT(Transactions[[#This Row],[Date]], "dddd")</f>
        <v>Thursday</v>
      </c>
      <c r="C123" s="50" t="s">
        <v>27</v>
      </c>
      <c r="D123" s="50" t="s">
        <v>31</v>
      </c>
      <c r="E123" s="50" t="s">
        <v>25</v>
      </c>
      <c r="F123" s="50" t="s">
        <v>30</v>
      </c>
      <c r="G123" s="51">
        <v>2000</v>
      </c>
      <c r="H123" t="s">
        <v>7</v>
      </c>
    </row>
    <row r="124" spans="1:8" x14ac:dyDescent="0.25">
      <c r="A124" s="8">
        <v>44252</v>
      </c>
      <c r="B124" s="49" t="str">
        <f>TEXT(Transactions[[#This Row],[Date]], "dddd")</f>
        <v>Thursday</v>
      </c>
      <c r="C124" s="50" t="s">
        <v>27</v>
      </c>
      <c r="D124" s="50" t="s">
        <v>31</v>
      </c>
      <c r="E124" s="50" t="s">
        <v>25</v>
      </c>
      <c r="F124" s="50" t="s">
        <v>30</v>
      </c>
      <c r="G124" s="51">
        <v>2000</v>
      </c>
      <c r="H124" t="s">
        <v>7</v>
      </c>
    </row>
  </sheetData>
  <mergeCells count="1">
    <mergeCell ref="K1:L1"/>
  </mergeCells>
  <pageMargins left="0.7" right="0.7" top="0.75" bottom="0.75" header="0.3" footer="0.3"/>
  <ignoredErrors>
    <ignoredError sqref="L3 L5" formula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85B7-B5FB-440D-BBAB-46CA7A9F89E8}">
  <dimension ref="A1:K23"/>
  <sheetViews>
    <sheetView showGridLines="0" workbookViewId="0">
      <selection activeCell="C31" sqref="C31"/>
    </sheetView>
  </sheetViews>
  <sheetFormatPr defaultRowHeight="15" x14ac:dyDescent="0.25"/>
  <cols>
    <col min="1" max="1" width="48.42578125" bestFit="1" customWidth="1"/>
    <col min="2" max="2" width="13.7109375" customWidth="1"/>
    <col min="3" max="3" width="17" bestFit="1" customWidth="1"/>
    <col min="4" max="4" width="13.140625" customWidth="1"/>
    <col min="5" max="5" width="20.85546875" customWidth="1"/>
    <col min="6" max="6" width="15.42578125" customWidth="1"/>
    <col min="8" max="8" width="19.28515625" customWidth="1"/>
    <col min="10" max="10" width="18.28515625" customWidth="1"/>
    <col min="11" max="11" width="17.5703125" customWidth="1"/>
    <col min="13" max="14" width="14.5703125" customWidth="1"/>
  </cols>
  <sheetData>
    <row r="1" spans="1:11" ht="21" x14ac:dyDescent="0.35">
      <c r="A1" s="91" t="s">
        <v>70</v>
      </c>
      <c r="B1" s="93"/>
      <c r="C1" s="93"/>
      <c r="D1" s="93"/>
      <c r="E1" s="93"/>
      <c r="F1" s="92"/>
      <c r="H1" s="91" t="s">
        <v>71</v>
      </c>
      <c r="I1" s="93"/>
      <c r="J1" s="93"/>
      <c r="K1" s="93"/>
    </row>
    <row r="2" spans="1:11" x14ac:dyDescent="0.25">
      <c r="A2" t="s">
        <v>72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H2" t="s">
        <v>78</v>
      </c>
      <c r="I2" t="s">
        <v>79</v>
      </c>
      <c r="J2" t="s">
        <v>80</v>
      </c>
      <c r="K2" t="s">
        <v>81</v>
      </c>
    </row>
    <row r="3" spans="1:11" x14ac:dyDescent="0.25">
      <c r="A3" t="s">
        <v>146</v>
      </c>
      <c r="B3" t="s">
        <v>82</v>
      </c>
      <c r="C3" t="s">
        <v>29</v>
      </c>
      <c r="D3" t="s">
        <v>83</v>
      </c>
      <c r="E3" s="14">
        <f>Investments!J2</f>
        <v>160000</v>
      </c>
      <c r="F3" s="14">
        <f>Investments!K2</f>
        <v>170000</v>
      </c>
      <c r="H3" t="s">
        <v>84</v>
      </c>
      <c r="I3">
        <v>0</v>
      </c>
      <c r="J3">
        <v>0</v>
      </c>
      <c r="K3">
        <v>0</v>
      </c>
    </row>
    <row r="4" spans="1:11" x14ac:dyDescent="0.25">
      <c r="A4" t="s">
        <v>147</v>
      </c>
      <c r="B4" t="s">
        <v>82</v>
      </c>
      <c r="C4" t="s">
        <v>31</v>
      </c>
      <c r="D4" t="s">
        <v>83</v>
      </c>
      <c r="E4" s="14">
        <f>Investments!J3</f>
        <v>30000</v>
      </c>
      <c r="F4" s="14">
        <f>Investments!K3</f>
        <v>33000</v>
      </c>
    </row>
    <row r="5" spans="1:11" x14ac:dyDescent="0.25">
      <c r="A5" t="s">
        <v>148</v>
      </c>
      <c r="B5" t="s">
        <v>82</v>
      </c>
      <c r="C5" t="s">
        <v>31</v>
      </c>
      <c r="D5" t="s">
        <v>83</v>
      </c>
      <c r="E5" s="14">
        <f>Investments!J4</f>
        <v>10000</v>
      </c>
      <c r="F5" s="14">
        <f>Investments!K4</f>
        <v>11000</v>
      </c>
    </row>
    <row r="6" spans="1:11" x14ac:dyDescent="0.25">
      <c r="A6" t="s">
        <v>148</v>
      </c>
      <c r="B6" t="s">
        <v>82</v>
      </c>
      <c r="C6" t="s">
        <v>31</v>
      </c>
      <c r="D6" t="s">
        <v>83</v>
      </c>
      <c r="E6" s="14">
        <f>Investments!J5</f>
        <v>5000</v>
      </c>
      <c r="F6" s="14">
        <f>Investments!K5</f>
        <v>5400</v>
      </c>
    </row>
    <row r="7" spans="1:11" x14ac:dyDescent="0.25">
      <c r="A7" t="s">
        <v>149</v>
      </c>
      <c r="B7" t="s">
        <v>85</v>
      </c>
      <c r="C7" t="s">
        <v>31</v>
      </c>
      <c r="D7" t="s">
        <v>86</v>
      </c>
      <c r="E7" s="14">
        <f>Investments!J6</f>
        <v>20099</v>
      </c>
      <c r="F7" s="14">
        <f>Investments!K6</f>
        <v>26892</v>
      </c>
    </row>
    <row r="8" spans="1:11" x14ac:dyDescent="0.25">
      <c r="A8" t="s">
        <v>150</v>
      </c>
      <c r="B8" t="s">
        <v>85</v>
      </c>
      <c r="C8" t="s">
        <v>31</v>
      </c>
      <c r="D8" t="s">
        <v>86</v>
      </c>
      <c r="E8" s="14">
        <f>Investments!J7</f>
        <v>15000</v>
      </c>
      <c r="F8" s="14">
        <f>Investments!K7</f>
        <v>19163</v>
      </c>
    </row>
    <row r="9" spans="1:11" x14ac:dyDescent="0.25">
      <c r="A9" t="s">
        <v>152</v>
      </c>
      <c r="B9" t="s">
        <v>85</v>
      </c>
      <c r="C9" t="s">
        <v>31</v>
      </c>
      <c r="D9" t="s">
        <v>86</v>
      </c>
      <c r="E9" s="14">
        <f>Investments!J8</f>
        <v>16000</v>
      </c>
      <c r="F9" s="14">
        <f>Investments!K8</f>
        <v>18469</v>
      </c>
    </row>
    <row r="10" spans="1:11" x14ac:dyDescent="0.25">
      <c r="A10" t="s">
        <v>150</v>
      </c>
      <c r="B10" t="s">
        <v>85</v>
      </c>
      <c r="C10" t="s">
        <v>31</v>
      </c>
      <c r="D10" t="s">
        <v>86</v>
      </c>
      <c r="E10" s="14">
        <f>Investments!J9</f>
        <v>20247</v>
      </c>
      <c r="F10" s="14">
        <f>Investments!K9</f>
        <v>25858</v>
      </c>
    </row>
    <row r="11" spans="1:11" x14ac:dyDescent="0.25">
      <c r="A11" t="s">
        <v>151</v>
      </c>
      <c r="B11" t="s">
        <v>85</v>
      </c>
      <c r="C11" t="s">
        <v>31</v>
      </c>
      <c r="D11" t="s">
        <v>86</v>
      </c>
      <c r="E11" s="14">
        <f>Investments!J10</f>
        <v>7000</v>
      </c>
      <c r="F11" s="14">
        <f>Investments!K10</f>
        <v>8772</v>
      </c>
    </row>
    <row r="12" spans="1:11" x14ac:dyDescent="0.25">
      <c r="A12" t="s">
        <v>173</v>
      </c>
      <c r="B12" t="s">
        <v>85</v>
      </c>
      <c r="C12" t="s">
        <v>31</v>
      </c>
      <c r="D12" t="s">
        <v>87</v>
      </c>
      <c r="E12" s="14">
        <f>Investments!J11</f>
        <v>13000</v>
      </c>
      <c r="F12" s="14">
        <f>Investments!K11</f>
        <v>14608</v>
      </c>
    </row>
    <row r="13" spans="1:11" x14ac:dyDescent="0.25">
      <c r="A13" t="s">
        <v>153</v>
      </c>
      <c r="B13" t="s">
        <v>85</v>
      </c>
      <c r="C13" t="s">
        <v>31</v>
      </c>
      <c r="D13" t="s">
        <v>86</v>
      </c>
      <c r="E13" s="14">
        <f>Investments!J12</f>
        <v>7500</v>
      </c>
      <c r="F13" s="14">
        <f>Investments!K12</f>
        <v>8967</v>
      </c>
    </row>
    <row r="14" spans="1:11" x14ac:dyDescent="0.25">
      <c r="A14" t="s">
        <v>154</v>
      </c>
      <c r="B14" t="s">
        <v>85</v>
      </c>
      <c r="C14" t="s">
        <v>31</v>
      </c>
      <c r="D14" t="s">
        <v>87</v>
      </c>
      <c r="E14" s="14">
        <f>Investments!J13</f>
        <v>6000</v>
      </c>
      <c r="F14" s="14">
        <f>Investments!K13</f>
        <v>6424</v>
      </c>
    </row>
    <row r="15" spans="1:11" x14ac:dyDescent="0.25">
      <c r="A15" t="s">
        <v>155</v>
      </c>
      <c r="B15" t="s">
        <v>85</v>
      </c>
      <c r="C15" t="s">
        <v>31</v>
      </c>
      <c r="D15" t="s">
        <v>86</v>
      </c>
      <c r="E15" s="14">
        <f>Investments!J14</f>
        <v>10000</v>
      </c>
      <c r="F15" s="14">
        <f>Investments!K14</f>
        <v>10280</v>
      </c>
    </row>
    <row r="16" spans="1:11" x14ac:dyDescent="0.25">
      <c r="A16" t="s">
        <v>156</v>
      </c>
      <c r="B16" t="s">
        <v>85</v>
      </c>
      <c r="C16" t="s">
        <v>31</v>
      </c>
      <c r="D16" t="s">
        <v>86</v>
      </c>
      <c r="E16" s="14">
        <f>Investments!J15</f>
        <v>10000</v>
      </c>
      <c r="F16" s="14">
        <f>Investments!K15</f>
        <v>10344</v>
      </c>
    </row>
    <row r="17" spans="1:6" x14ac:dyDescent="0.25">
      <c r="A17" t="s">
        <v>157</v>
      </c>
      <c r="B17" t="s">
        <v>85</v>
      </c>
      <c r="C17" t="s">
        <v>31</v>
      </c>
      <c r="D17" t="s">
        <v>86</v>
      </c>
      <c r="E17" s="14">
        <f>Investments!J17</f>
        <v>2000</v>
      </c>
      <c r="F17" s="14">
        <f>Investments!K17</f>
        <v>2619</v>
      </c>
    </row>
    <row r="18" spans="1:6" x14ac:dyDescent="0.25">
      <c r="A18" t="s">
        <v>158</v>
      </c>
      <c r="B18" t="s">
        <v>85</v>
      </c>
      <c r="C18" t="s">
        <v>31</v>
      </c>
      <c r="D18" t="s">
        <v>86</v>
      </c>
      <c r="E18" s="14">
        <f>Investments!J18</f>
        <v>2500</v>
      </c>
      <c r="F18" s="14">
        <f>Investments!K18</f>
        <v>3196</v>
      </c>
    </row>
    <row r="19" spans="1:6" x14ac:dyDescent="0.25">
      <c r="A19" t="s">
        <v>159</v>
      </c>
      <c r="B19" t="s">
        <v>85</v>
      </c>
      <c r="C19" t="s">
        <v>31</v>
      </c>
      <c r="D19" t="s">
        <v>86</v>
      </c>
      <c r="E19" s="14">
        <f>Investments!J19</f>
        <v>2275</v>
      </c>
      <c r="F19" s="14">
        <f>Investments!K19</f>
        <v>3286</v>
      </c>
    </row>
    <row r="20" spans="1:6" x14ac:dyDescent="0.25">
      <c r="A20" t="s">
        <v>88</v>
      </c>
      <c r="B20" t="s">
        <v>82</v>
      </c>
      <c r="C20" t="s">
        <v>89</v>
      </c>
      <c r="D20" t="s">
        <v>83</v>
      </c>
      <c r="E20" s="14">
        <f>Investments!J21</f>
        <v>35000</v>
      </c>
      <c r="F20" s="14">
        <f>Investments!K21</f>
        <v>36000</v>
      </c>
    </row>
    <row r="21" spans="1:6" x14ac:dyDescent="0.25">
      <c r="A21" s="52" t="s">
        <v>160</v>
      </c>
      <c r="B21" t="s">
        <v>82</v>
      </c>
      <c r="C21" t="s">
        <v>31</v>
      </c>
      <c r="D21" t="s">
        <v>86</v>
      </c>
      <c r="E21" s="14">
        <f>Investments!J16</f>
        <v>6000</v>
      </c>
      <c r="F21" s="14">
        <f>Investments!K16</f>
        <v>6126</v>
      </c>
    </row>
    <row r="22" spans="1:6" x14ac:dyDescent="0.25">
      <c r="A22" t="s">
        <v>161</v>
      </c>
      <c r="B22" t="s">
        <v>85</v>
      </c>
      <c r="C22" t="s">
        <v>69</v>
      </c>
      <c r="D22" t="s">
        <v>90</v>
      </c>
      <c r="E22" s="14">
        <f>Investments!J23</f>
        <v>4000</v>
      </c>
      <c r="F22" s="14">
        <f>Investments!K23</f>
        <v>3900</v>
      </c>
    </row>
    <row r="23" spans="1:6" x14ac:dyDescent="0.25">
      <c r="A23" s="52" t="s">
        <v>162</v>
      </c>
      <c r="B23" t="s">
        <v>85</v>
      </c>
      <c r="C23" t="s">
        <v>69</v>
      </c>
      <c r="D23" t="s">
        <v>86</v>
      </c>
      <c r="E23" s="14">
        <f>Investments!J24</f>
        <v>1400</v>
      </c>
      <c r="F23" s="14">
        <f>Investments!K24</f>
        <v>1500</v>
      </c>
    </row>
  </sheetData>
  <mergeCells count="2">
    <mergeCell ref="A1:F1"/>
    <mergeCell ref="H1:K1"/>
  </mergeCells>
  <pageMargins left="0.7" right="0.7" top="0.75" bottom="0.75" header="0.3" footer="0.3"/>
  <pageSetup orientation="portrait" r:id="rId1"/>
  <ignoredErrors>
    <ignoredError sqref="E17:F17 E18:E23 F18:F23" calculatedColumn="1"/>
  </ignoredErrors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CCAE6-99D7-48B1-A79A-32DB70E3A640}">
  <dimension ref="A1:Q24"/>
  <sheetViews>
    <sheetView workbookViewId="0">
      <pane xSplit="1" topLeftCell="B1" activePane="topRight" state="frozen"/>
      <selection pane="topRight" activeCell="J20" sqref="J20"/>
    </sheetView>
  </sheetViews>
  <sheetFormatPr defaultRowHeight="15" x14ac:dyDescent="0.25"/>
  <cols>
    <col min="1" max="1" width="48.5703125" bestFit="1" customWidth="1"/>
    <col min="2" max="2" width="14" customWidth="1"/>
    <col min="3" max="3" width="10.140625" bestFit="1" customWidth="1"/>
    <col min="4" max="4" width="12" bestFit="1" customWidth="1"/>
    <col min="5" max="5" width="30.5703125" bestFit="1" customWidth="1"/>
    <col min="6" max="6" width="12.140625" bestFit="1" customWidth="1"/>
    <col min="7" max="7" width="15.85546875" bestFit="1" customWidth="1"/>
    <col min="8" max="8" width="13.42578125" customWidth="1"/>
    <col min="9" max="9" width="11.28515625" customWidth="1"/>
    <col min="10" max="10" width="12.42578125" customWidth="1"/>
    <col min="11" max="11" width="13.5703125" bestFit="1" customWidth="1"/>
  </cols>
  <sheetData>
    <row r="1" spans="1:17" x14ac:dyDescent="0.25">
      <c r="A1" s="81" t="s">
        <v>91</v>
      </c>
      <c r="B1" s="82" t="s">
        <v>92</v>
      </c>
      <c r="C1" s="83" t="s">
        <v>93</v>
      </c>
      <c r="D1" s="83" t="s">
        <v>2</v>
      </c>
      <c r="E1" s="83" t="s">
        <v>94</v>
      </c>
      <c r="F1" s="83" t="s">
        <v>95</v>
      </c>
      <c r="G1" s="83" t="s">
        <v>96</v>
      </c>
      <c r="H1" s="83" t="s">
        <v>97</v>
      </c>
      <c r="I1" s="83" t="s">
        <v>98</v>
      </c>
      <c r="J1" s="83" t="s">
        <v>99</v>
      </c>
      <c r="K1" s="84" t="s">
        <v>77</v>
      </c>
    </row>
    <row r="2" spans="1:17" x14ac:dyDescent="0.25">
      <c r="A2" s="74" t="s">
        <v>146</v>
      </c>
      <c r="B2" s="70">
        <v>2</v>
      </c>
      <c r="C2" s="71" t="s">
        <v>100</v>
      </c>
      <c r="D2" s="71" t="s">
        <v>101</v>
      </c>
      <c r="E2" s="71" t="s">
        <v>29</v>
      </c>
      <c r="F2" s="71" t="s">
        <v>163</v>
      </c>
      <c r="G2" s="71" t="s">
        <v>102</v>
      </c>
      <c r="H2" s="72">
        <v>43928</v>
      </c>
      <c r="I2" s="71">
        <v>10000</v>
      </c>
      <c r="J2" s="71">
        <v>160000</v>
      </c>
      <c r="K2" s="73">
        <v>170000</v>
      </c>
    </row>
    <row r="3" spans="1:17" x14ac:dyDescent="0.25">
      <c r="A3" s="74" t="s">
        <v>147</v>
      </c>
      <c r="B3" s="57">
        <v>2</v>
      </c>
      <c r="C3" s="41" t="s">
        <v>100</v>
      </c>
      <c r="D3" s="41" t="s">
        <v>103</v>
      </c>
      <c r="E3" s="41" t="s">
        <v>104</v>
      </c>
      <c r="F3" s="41" t="s">
        <v>164</v>
      </c>
      <c r="G3" s="41" t="s">
        <v>105</v>
      </c>
      <c r="H3" s="42">
        <v>44101</v>
      </c>
      <c r="I3" s="41">
        <v>0</v>
      </c>
      <c r="J3" s="41">
        <v>30000</v>
      </c>
      <c r="K3" s="75">
        <v>33000</v>
      </c>
      <c r="Q3" s="17"/>
    </row>
    <row r="4" spans="1:17" x14ac:dyDescent="0.25">
      <c r="A4" s="74" t="s">
        <v>148</v>
      </c>
      <c r="B4" s="57">
        <v>2</v>
      </c>
      <c r="C4" s="41" t="s">
        <v>100</v>
      </c>
      <c r="D4" s="41" t="s">
        <v>103</v>
      </c>
      <c r="E4" s="41" t="s">
        <v>106</v>
      </c>
      <c r="F4" s="41" t="s">
        <v>164</v>
      </c>
      <c r="G4" s="41" t="s">
        <v>107</v>
      </c>
      <c r="H4" s="42">
        <v>44079</v>
      </c>
      <c r="I4" s="41">
        <v>0</v>
      </c>
      <c r="J4" s="41">
        <v>10000</v>
      </c>
      <c r="K4" s="75">
        <v>11000</v>
      </c>
    </row>
    <row r="5" spans="1:17" x14ac:dyDescent="0.25">
      <c r="A5" s="74" t="s">
        <v>148</v>
      </c>
      <c r="B5" s="57">
        <v>2</v>
      </c>
      <c r="C5" s="41" t="s">
        <v>100</v>
      </c>
      <c r="D5" s="41" t="s">
        <v>103</v>
      </c>
      <c r="E5" s="41" t="s">
        <v>106</v>
      </c>
      <c r="F5" s="41" t="s">
        <v>164</v>
      </c>
      <c r="G5" s="41" t="s">
        <v>105</v>
      </c>
      <c r="H5" s="42">
        <v>44104</v>
      </c>
      <c r="I5" s="41">
        <v>0</v>
      </c>
      <c r="J5" s="41">
        <v>5000</v>
      </c>
      <c r="K5" s="75">
        <v>5400</v>
      </c>
    </row>
    <row r="6" spans="1:17" x14ac:dyDescent="0.25">
      <c r="A6" s="74" t="s">
        <v>149</v>
      </c>
      <c r="B6" s="57">
        <v>6</v>
      </c>
      <c r="C6" s="41" t="s">
        <v>100</v>
      </c>
      <c r="D6" s="41" t="s">
        <v>108</v>
      </c>
      <c r="E6" s="41" t="s">
        <v>109</v>
      </c>
      <c r="F6" s="41" t="s">
        <v>164</v>
      </c>
      <c r="G6" s="41" t="s">
        <v>110</v>
      </c>
      <c r="H6" s="42">
        <v>43965</v>
      </c>
      <c r="I6" s="41">
        <v>1000</v>
      </c>
      <c r="J6" s="41">
        <v>20099</v>
      </c>
      <c r="K6" s="75">
        <v>26892</v>
      </c>
    </row>
    <row r="7" spans="1:17" x14ac:dyDescent="0.25">
      <c r="A7" s="74" t="s">
        <v>150</v>
      </c>
      <c r="B7" s="57">
        <v>5</v>
      </c>
      <c r="C7" s="41" t="s">
        <v>100</v>
      </c>
      <c r="D7" s="41" t="s">
        <v>108</v>
      </c>
      <c r="E7" s="41" t="s">
        <v>109</v>
      </c>
      <c r="F7" s="41" t="s">
        <v>164</v>
      </c>
      <c r="G7" s="41" t="s">
        <v>110</v>
      </c>
      <c r="H7" s="42">
        <v>44104</v>
      </c>
      <c r="I7" s="41">
        <v>1000</v>
      </c>
      <c r="J7" s="41">
        <v>15000</v>
      </c>
      <c r="K7" s="75">
        <v>19163</v>
      </c>
    </row>
    <row r="8" spans="1:17" x14ac:dyDescent="0.25">
      <c r="A8" s="74" t="s">
        <v>152</v>
      </c>
      <c r="B8" s="57">
        <v>3</v>
      </c>
      <c r="C8" s="41" t="s">
        <v>100</v>
      </c>
      <c r="D8" s="41" t="s">
        <v>108</v>
      </c>
      <c r="E8" s="41" t="s">
        <v>111</v>
      </c>
      <c r="F8" s="41" t="s">
        <v>164</v>
      </c>
      <c r="G8" s="41" t="s">
        <v>110</v>
      </c>
      <c r="H8" s="42">
        <v>44104</v>
      </c>
      <c r="I8" s="41">
        <v>5000</v>
      </c>
      <c r="J8" s="41">
        <v>16000</v>
      </c>
      <c r="K8" s="75">
        <v>18469</v>
      </c>
    </row>
    <row r="9" spans="1:17" x14ac:dyDescent="0.25">
      <c r="A9" s="74" t="s">
        <v>150</v>
      </c>
      <c r="B9" s="57">
        <v>5</v>
      </c>
      <c r="C9" s="41" t="s">
        <v>100</v>
      </c>
      <c r="D9" s="41" t="s">
        <v>108</v>
      </c>
      <c r="E9" s="41" t="s">
        <v>112</v>
      </c>
      <c r="F9" s="41" t="s">
        <v>164</v>
      </c>
      <c r="G9" s="41" t="s">
        <v>110</v>
      </c>
      <c r="H9" s="42">
        <v>43965</v>
      </c>
      <c r="I9" s="41">
        <v>0</v>
      </c>
      <c r="J9" s="41">
        <v>20247</v>
      </c>
      <c r="K9" s="75">
        <v>25858</v>
      </c>
    </row>
    <row r="10" spans="1:17" x14ac:dyDescent="0.25">
      <c r="A10" s="74" t="s">
        <v>151</v>
      </c>
      <c r="B10" s="57">
        <v>5</v>
      </c>
      <c r="C10" s="41" t="s">
        <v>100</v>
      </c>
      <c r="D10" s="41" t="s">
        <v>108</v>
      </c>
      <c r="E10" s="41" t="s">
        <v>112</v>
      </c>
      <c r="F10" s="41" t="s">
        <v>164</v>
      </c>
      <c r="G10" s="41" t="s">
        <v>110</v>
      </c>
      <c r="H10" s="42">
        <v>44108</v>
      </c>
      <c r="I10" s="41">
        <v>0</v>
      </c>
      <c r="J10" s="41">
        <v>7000</v>
      </c>
      <c r="K10" s="75">
        <v>8772</v>
      </c>
    </row>
    <row r="11" spans="1:17" x14ac:dyDescent="0.25">
      <c r="A11" s="74" t="s">
        <v>172</v>
      </c>
      <c r="B11" s="57">
        <v>3</v>
      </c>
      <c r="C11" s="41" t="s">
        <v>100</v>
      </c>
      <c r="D11" s="41" t="s">
        <v>113</v>
      </c>
      <c r="E11" s="41" t="s">
        <v>114</v>
      </c>
      <c r="F11" s="41" t="s">
        <v>164</v>
      </c>
      <c r="G11" s="41" t="s">
        <v>110</v>
      </c>
      <c r="H11" s="42">
        <v>44108</v>
      </c>
      <c r="I11" s="41">
        <v>3000</v>
      </c>
      <c r="J11" s="41">
        <v>13000</v>
      </c>
      <c r="K11" s="75">
        <v>14608</v>
      </c>
    </row>
    <row r="12" spans="1:17" x14ac:dyDescent="0.25">
      <c r="A12" s="74" t="s">
        <v>153</v>
      </c>
      <c r="B12" s="57">
        <v>5</v>
      </c>
      <c r="C12" s="41" t="s">
        <v>100</v>
      </c>
      <c r="D12" s="41" t="s">
        <v>108</v>
      </c>
      <c r="E12" s="41" t="s">
        <v>115</v>
      </c>
      <c r="F12" s="41" t="s">
        <v>164</v>
      </c>
      <c r="G12" s="41" t="s">
        <v>116</v>
      </c>
      <c r="H12" s="42">
        <v>44082</v>
      </c>
      <c r="I12" s="41">
        <v>0</v>
      </c>
      <c r="J12" s="41">
        <v>7500</v>
      </c>
      <c r="K12" s="75">
        <v>8967</v>
      </c>
    </row>
    <row r="13" spans="1:17" x14ac:dyDescent="0.25">
      <c r="A13" s="74" t="s">
        <v>154</v>
      </c>
      <c r="B13" s="57">
        <v>3</v>
      </c>
      <c r="C13" s="41" t="s">
        <v>100</v>
      </c>
      <c r="D13" s="41" t="s">
        <v>113</v>
      </c>
      <c r="E13" s="41" t="s">
        <v>117</v>
      </c>
      <c r="F13" s="41" t="s">
        <v>164</v>
      </c>
      <c r="G13" s="41" t="s">
        <v>110</v>
      </c>
      <c r="H13" s="42">
        <v>44108</v>
      </c>
      <c r="I13" s="41">
        <v>0</v>
      </c>
      <c r="J13" s="41">
        <v>6000</v>
      </c>
      <c r="K13" s="75">
        <v>6424</v>
      </c>
    </row>
    <row r="14" spans="1:17" x14ac:dyDescent="0.25">
      <c r="A14" s="74" t="s">
        <v>155</v>
      </c>
      <c r="B14" s="57">
        <v>6</v>
      </c>
      <c r="C14" s="41" t="s">
        <v>100</v>
      </c>
      <c r="D14" s="41" t="s">
        <v>108</v>
      </c>
      <c r="E14" s="41" t="s">
        <v>118</v>
      </c>
      <c r="F14" s="41" t="s">
        <v>164</v>
      </c>
      <c r="G14" s="41" t="s">
        <v>110</v>
      </c>
      <c r="H14" s="42">
        <v>44162</v>
      </c>
      <c r="I14" s="41">
        <v>1500</v>
      </c>
      <c r="J14" s="41">
        <v>10000</v>
      </c>
      <c r="K14" s="75">
        <v>10280</v>
      </c>
    </row>
    <row r="15" spans="1:17" x14ac:dyDescent="0.25">
      <c r="A15" s="74" t="s">
        <v>156</v>
      </c>
      <c r="B15" s="57">
        <v>6</v>
      </c>
      <c r="C15" s="41" t="s">
        <v>100</v>
      </c>
      <c r="D15" s="41" t="s">
        <v>108</v>
      </c>
      <c r="E15" s="41" t="s">
        <v>118</v>
      </c>
      <c r="F15" s="41" t="s">
        <v>164</v>
      </c>
      <c r="G15" s="41" t="s">
        <v>110</v>
      </c>
      <c r="H15" s="42">
        <v>44162</v>
      </c>
      <c r="I15" s="41">
        <v>1500</v>
      </c>
      <c r="J15" s="41">
        <v>10000</v>
      </c>
      <c r="K15" s="75">
        <v>10344</v>
      </c>
    </row>
    <row r="16" spans="1:17" x14ac:dyDescent="0.25">
      <c r="A16" s="74" t="s">
        <v>160</v>
      </c>
      <c r="B16" s="57">
        <v>6</v>
      </c>
      <c r="C16" s="41" t="s">
        <v>100</v>
      </c>
      <c r="D16" s="41" t="s">
        <v>103</v>
      </c>
      <c r="E16" s="41" t="s">
        <v>119</v>
      </c>
      <c r="F16" s="41" t="s">
        <v>164</v>
      </c>
      <c r="G16" s="41" t="s">
        <v>110</v>
      </c>
      <c r="H16" s="42">
        <f ca="1">TODAY()</f>
        <v>44297</v>
      </c>
      <c r="I16" s="41">
        <v>1000</v>
      </c>
      <c r="J16" s="41">
        <v>6000</v>
      </c>
      <c r="K16" s="75">
        <v>6126</v>
      </c>
    </row>
    <row r="17" spans="1:11" x14ac:dyDescent="0.25">
      <c r="A17" s="74" t="s">
        <v>157</v>
      </c>
      <c r="B17" s="57">
        <v>4</v>
      </c>
      <c r="C17" s="41" t="s">
        <v>120</v>
      </c>
      <c r="D17" s="41" t="s">
        <v>108</v>
      </c>
      <c r="E17" s="41" t="s">
        <v>121</v>
      </c>
      <c r="F17" s="41" t="s">
        <v>164</v>
      </c>
      <c r="G17" s="41" t="s">
        <v>110</v>
      </c>
      <c r="H17" s="42">
        <v>44162</v>
      </c>
      <c r="I17" s="41">
        <v>0</v>
      </c>
      <c r="J17" s="41">
        <v>2000</v>
      </c>
      <c r="K17" s="75">
        <v>2619</v>
      </c>
    </row>
    <row r="18" spans="1:11" x14ac:dyDescent="0.25">
      <c r="A18" s="74" t="s">
        <v>158</v>
      </c>
      <c r="B18" s="57">
        <v>5</v>
      </c>
      <c r="C18" s="41" t="s">
        <v>120</v>
      </c>
      <c r="D18" s="41" t="s">
        <v>108</v>
      </c>
      <c r="E18" s="41" t="s">
        <v>121</v>
      </c>
      <c r="F18" s="41" t="s">
        <v>164</v>
      </c>
      <c r="G18" s="41" t="s">
        <v>110</v>
      </c>
      <c r="H18" s="43">
        <v>44103</v>
      </c>
      <c r="I18" s="41">
        <v>0</v>
      </c>
      <c r="J18" s="41">
        <v>2500</v>
      </c>
      <c r="K18" s="75">
        <v>3196</v>
      </c>
    </row>
    <row r="19" spans="1:11" x14ac:dyDescent="0.25">
      <c r="A19" s="74" t="s">
        <v>159</v>
      </c>
      <c r="B19" s="57">
        <v>4</v>
      </c>
      <c r="C19" s="41" t="s">
        <v>120</v>
      </c>
      <c r="D19" s="41" t="s">
        <v>108</v>
      </c>
      <c r="E19" s="41" t="s">
        <v>121</v>
      </c>
      <c r="F19" s="41" t="s">
        <v>164</v>
      </c>
      <c r="G19" s="41" t="s">
        <v>110</v>
      </c>
      <c r="H19" s="43">
        <v>44103</v>
      </c>
      <c r="I19" s="41">
        <v>0</v>
      </c>
      <c r="J19" s="41">
        <v>2275</v>
      </c>
      <c r="K19" s="75">
        <v>3286</v>
      </c>
    </row>
    <row r="20" spans="1:11" x14ac:dyDescent="0.25">
      <c r="A20" s="74" t="s">
        <v>174</v>
      </c>
      <c r="B20" s="57">
        <v>1</v>
      </c>
      <c r="C20" s="41" t="s">
        <v>100</v>
      </c>
      <c r="D20" s="41" t="s">
        <v>103</v>
      </c>
      <c r="E20" s="41" t="s">
        <v>122</v>
      </c>
      <c r="F20" s="41" t="s">
        <v>164</v>
      </c>
      <c r="G20" s="41" t="s">
        <v>102</v>
      </c>
      <c r="H20" s="43">
        <v>44165</v>
      </c>
      <c r="I20" s="41">
        <v>2600</v>
      </c>
      <c r="J20" s="41">
        <v>17500</v>
      </c>
      <c r="K20" s="76">
        <v>17592</v>
      </c>
    </row>
    <row r="21" spans="1:11" x14ac:dyDescent="0.25">
      <c r="A21" s="77" t="s">
        <v>88</v>
      </c>
      <c r="B21" s="58">
        <v>6</v>
      </c>
      <c r="C21" s="45" t="s">
        <v>100</v>
      </c>
      <c r="D21" s="45" t="s">
        <v>103</v>
      </c>
      <c r="E21" s="45" t="s">
        <v>89</v>
      </c>
      <c r="F21" s="45" t="s">
        <v>56</v>
      </c>
      <c r="G21" s="45" t="s">
        <v>102</v>
      </c>
      <c r="H21" s="46">
        <v>44105</v>
      </c>
      <c r="I21" s="45">
        <v>0</v>
      </c>
      <c r="J21" s="45">
        <v>35000</v>
      </c>
      <c r="K21" s="76">
        <v>36000</v>
      </c>
    </row>
    <row r="22" spans="1:11" x14ac:dyDescent="0.25">
      <c r="A22" s="78" t="s">
        <v>123</v>
      </c>
      <c r="B22" s="67">
        <v>1</v>
      </c>
      <c r="C22" s="89" t="s">
        <v>100</v>
      </c>
      <c r="D22" s="65" t="s">
        <v>101</v>
      </c>
      <c r="E22" s="67" t="s">
        <v>123</v>
      </c>
      <c r="F22" s="68" t="s">
        <v>163</v>
      </c>
      <c r="G22" s="68" t="s">
        <v>102</v>
      </c>
      <c r="H22" s="69">
        <f ca="1">TODAY()</f>
        <v>44297</v>
      </c>
      <c r="I22" s="68">
        <v>0</v>
      </c>
      <c r="J22" s="68">
        <v>0</v>
      </c>
      <c r="K22" s="76">
        <v>0</v>
      </c>
    </row>
    <row r="23" spans="1:11" x14ac:dyDescent="0.25">
      <c r="A23" s="85" t="s">
        <v>161</v>
      </c>
      <c r="B23" s="86">
        <v>6</v>
      </c>
      <c r="C23" s="86" t="s">
        <v>100</v>
      </c>
      <c r="D23" s="90" t="s">
        <v>124</v>
      </c>
      <c r="E23" s="86" t="s">
        <v>69</v>
      </c>
      <c r="F23" s="41" t="s">
        <v>164</v>
      </c>
      <c r="G23" s="86" t="s">
        <v>116</v>
      </c>
      <c r="H23" s="87">
        <v>44292</v>
      </c>
      <c r="I23" s="86">
        <v>0</v>
      </c>
      <c r="J23" s="86">
        <v>4000</v>
      </c>
      <c r="K23" s="88">
        <v>3900</v>
      </c>
    </row>
    <row r="24" spans="1:11" x14ac:dyDescent="0.25">
      <c r="A24" s="79" t="s">
        <v>162</v>
      </c>
      <c r="B24" s="65">
        <v>6</v>
      </c>
      <c r="C24" s="65" t="s">
        <v>100</v>
      </c>
      <c r="D24" s="65" t="s">
        <v>124</v>
      </c>
      <c r="E24" s="65" t="s">
        <v>69</v>
      </c>
      <c r="F24" s="41" t="s">
        <v>164</v>
      </c>
      <c r="G24" s="65" t="s">
        <v>116</v>
      </c>
      <c r="H24" s="66">
        <v>44292</v>
      </c>
      <c r="I24" s="65">
        <v>0</v>
      </c>
      <c r="J24" s="65">
        <v>1400</v>
      </c>
      <c r="K24" s="80">
        <v>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9D75-1ACB-4497-9C99-C3350ED5F2B9}">
  <dimension ref="A2:T12"/>
  <sheetViews>
    <sheetView showGridLines="0" workbookViewId="0">
      <pane xSplit="1" topLeftCell="H1" activePane="topRight" state="frozen"/>
      <selection pane="topRight" activeCell="N12" sqref="N12"/>
    </sheetView>
  </sheetViews>
  <sheetFormatPr defaultRowHeight="15" x14ac:dyDescent="0.25"/>
  <cols>
    <col min="1" max="1" width="45.28515625" bestFit="1" customWidth="1"/>
    <col min="2" max="2" width="19.5703125" bestFit="1" customWidth="1"/>
    <col min="3" max="3" width="11.7109375" customWidth="1"/>
    <col min="4" max="4" width="10.85546875" bestFit="1" customWidth="1"/>
    <col min="5" max="6" width="13.42578125" bestFit="1" customWidth="1"/>
    <col min="7" max="7" width="16.42578125" customWidth="1"/>
    <col min="8" max="8" width="26.85546875" bestFit="1" customWidth="1"/>
    <col min="9" max="9" width="26.85546875" customWidth="1"/>
    <col min="10" max="10" width="26.85546875" bestFit="1" customWidth="1"/>
    <col min="11" max="11" width="37" bestFit="1" customWidth="1"/>
    <col min="12" max="12" width="20" bestFit="1" customWidth="1"/>
    <col min="13" max="13" width="21.85546875" customWidth="1"/>
    <col min="14" max="14" width="24.5703125" bestFit="1" customWidth="1"/>
    <col min="15" max="15" width="11.28515625" bestFit="1" customWidth="1"/>
    <col min="16" max="16" width="18.28515625" customWidth="1"/>
    <col min="17" max="17" width="14.28515625" bestFit="1" customWidth="1"/>
    <col min="20" max="20" width="10.28515625" bestFit="1" customWidth="1"/>
  </cols>
  <sheetData>
    <row r="2" spans="1:20" x14ac:dyDescent="0.25">
      <c r="A2" s="1" t="s">
        <v>125</v>
      </c>
      <c r="B2" s="1" t="s">
        <v>126</v>
      </c>
      <c r="C2" s="1" t="s">
        <v>127</v>
      </c>
      <c r="D2" s="1" t="s">
        <v>128</v>
      </c>
      <c r="E2" s="1" t="s">
        <v>129</v>
      </c>
      <c r="F2" s="1" t="s">
        <v>130</v>
      </c>
      <c r="G2" s="1" t="s">
        <v>131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  <c r="O2" s="1" t="s">
        <v>139</v>
      </c>
      <c r="P2" s="1" t="s">
        <v>140</v>
      </c>
    </row>
    <row r="3" spans="1:20" ht="30" x14ac:dyDescent="0.25">
      <c r="A3" s="38" t="s">
        <v>28</v>
      </c>
      <c r="B3" s="32">
        <v>0</v>
      </c>
      <c r="C3" s="44">
        <f ca="1">TODAY()</f>
        <v>44297</v>
      </c>
      <c r="D3" s="44">
        <f ca="1">TODAY()</f>
        <v>44297</v>
      </c>
      <c r="E3" s="32" t="s">
        <v>141</v>
      </c>
      <c r="F3" s="32">
        <v>5</v>
      </c>
      <c r="G3" s="59">
        <v>100000</v>
      </c>
      <c r="H3" s="35">
        <v>0.06</v>
      </c>
      <c r="I3" s="55">
        <f>((M3) - (L3))/(L3)</f>
        <v>5.2571428571428569E-3</v>
      </c>
      <c r="J3" s="59">
        <v>0</v>
      </c>
      <c r="K3" s="59">
        <v>0</v>
      </c>
      <c r="L3" s="56">
        <f>(Investments!J20+Investments!J22)</f>
        <v>17500</v>
      </c>
      <c r="M3" s="15">
        <f>Investments!K20+Investments!K22</f>
        <v>17592</v>
      </c>
      <c r="N3" s="37" t="s">
        <v>177</v>
      </c>
      <c r="O3" s="47">
        <f>P3/100000</f>
        <v>0.82408000000000003</v>
      </c>
      <c r="P3" s="16">
        <f>100000-M3</f>
        <v>82408</v>
      </c>
    </row>
    <row r="4" spans="1:20" x14ac:dyDescent="0.25">
      <c r="A4" s="2"/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4"/>
      <c r="N4" s="4"/>
      <c r="O4" s="4"/>
      <c r="P4" s="4"/>
    </row>
    <row r="5" spans="1:20" x14ac:dyDescent="0.25">
      <c r="A5" s="5" t="s">
        <v>142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1:20" ht="90" x14ac:dyDescent="0.25">
      <c r="A6" s="39" t="s">
        <v>175</v>
      </c>
      <c r="B6" s="23">
        <f ca="1">DATEDIF(TODAY(),D6, "m")</f>
        <v>54</v>
      </c>
      <c r="C6" s="24">
        <v>44166</v>
      </c>
      <c r="D6" s="24">
        <v>45962</v>
      </c>
      <c r="E6" s="22" t="s">
        <v>141</v>
      </c>
      <c r="F6" s="22">
        <v>1</v>
      </c>
      <c r="G6" s="60">
        <v>1400000</v>
      </c>
      <c r="H6" s="62">
        <v>6.5000000000000002E-2</v>
      </c>
      <c r="I6" s="53">
        <f>((M6) - (L6))/(L6)</f>
        <v>7.0243902439024397E-2</v>
      </c>
      <c r="J6" s="26">
        <v>20000</v>
      </c>
      <c r="K6" s="26">
        <v>20000</v>
      </c>
      <c r="L6" s="26">
        <f>(Investments!J2+Investments!J3+Investments!J4+Investments!J5)</f>
        <v>205000</v>
      </c>
      <c r="M6" s="15">
        <f>Investments!K2+Investments!K3+Investments!K4+Investments!K5</f>
        <v>219400</v>
      </c>
      <c r="N6" s="37" t="s">
        <v>178</v>
      </c>
      <c r="O6" s="48">
        <f>P6/G6</f>
        <v>0.84328571428571431</v>
      </c>
      <c r="P6" s="16">
        <f>G6-M6</f>
        <v>1180600</v>
      </c>
    </row>
    <row r="7" spans="1:20" ht="75" x14ac:dyDescent="0.25">
      <c r="A7" s="40" t="s">
        <v>143</v>
      </c>
      <c r="B7" s="28">
        <f ca="1">DATEDIF(TODAY(),D7, "m")</f>
        <v>34</v>
      </c>
      <c r="C7" s="29">
        <v>44166</v>
      </c>
      <c r="D7" s="29">
        <v>45352</v>
      </c>
      <c r="E7" s="27" t="s">
        <v>141</v>
      </c>
      <c r="F7" s="27">
        <v>2</v>
      </c>
      <c r="G7" s="61">
        <v>1000000</v>
      </c>
      <c r="H7" s="30">
        <v>0.12</v>
      </c>
      <c r="I7" s="54">
        <f>((M7) - (L7))/(L7)</f>
        <v>0.15610439210693824</v>
      </c>
      <c r="J7" s="31">
        <v>10000</v>
      </c>
      <c r="K7" s="31">
        <v>40000</v>
      </c>
      <c r="L7" s="31">
        <f>(Investments!J13+Investments!J8+Investments!J11)+(Investments!J17+Investments!J19)</f>
        <v>39275</v>
      </c>
      <c r="M7" s="15">
        <f>Investments!K13+Investments!K8+Investments!K11+Investments!K17+Investments!K19</f>
        <v>45406</v>
      </c>
      <c r="N7" s="37" t="s">
        <v>179</v>
      </c>
      <c r="O7" s="48">
        <f>P7/1000000</f>
        <v>0.95459400000000005</v>
      </c>
      <c r="P7" s="16">
        <f>1000000-M7</f>
        <v>954594</v>
      </c>
    </row>
    <row r="8" spans="1:20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4"/>
      <c r="N8" s="4"/>
      <c r="O8" s="4"/>
      <c r="P8" s="4"/>
      <c r="T8" s="17"/>
    </row>
    <row r="9" spans="1:20" x14ac:dyDescent="0.25">
      <c r="A9" s="5" t="s">
        <v>144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1:20" ht="90" x14ac:dyDescent="0.25">
      <c r="A10" s="38" t="s">
        <v>176</v>
      </c>
      <c r="B10" s="33">
        <f ca="1">DATEDIF(TODAY(),D10, "m")</f>
        <v>178</v>
      </c>
      <c r="C10" s="34">
        <v>44166</v>
      </c>
      <c r="D10" s="34">
        <v>49735</v>
      </c>
      <c r="E10" s="32" t="s">
        <v>141</v>
      </c>
      <c r="F10" s="32">
        <v>4</v>
      </c>
      <c r="G10" s="59">
        <v>8000000</v>
      </c>
      <c r="H10" s="35">
        <v>0.12</v>
      </c>
      <c r="I10" s="55">
        <f>((M10) - (L10))/(L10)</f>
        <v>0.2623882710969051</v>
      </c>
      <c r="J10" s="36">
        <v>0</v>
      </c>
      <c r="K10" s="36">
        <v>9000</v>
      </c>
      <c r="L10" s="36">
        <f>(Investments!J9+Investments!J12+Investments!J10+Investments!J7+Investments!J18)</f>
        <v>52247</v>
      </c>
      <c r="M10" s="15">
        <f>Investments!K9+Investments!K12+Investments!K10+Investments!K7+Investments!K18</f>
        <v>65956</v>
      </c>
      <c r="N10" s="37" t="s">
        <v>180</v>
      </c>
      <c r="O10" s="47">
        <f>P10/8000000</f>
        <v>0.99175550000000001</v>
      </c>
      <c r="P10" s="16">
        <f>8000000-M10</f>
        <v>7934044</v>
      </c>
    </row>
    <row r="11" spans="1:20" ht="105" x14ac:dyDescent="0.25">
      <c r="A11" s="39" t="s">
        <v>145</v>
      </c>
      <c r="B11" s="23">
        <f ca="1">DATEDIF(TODAY(),D11, "m")</f>
        <v>464</v>
      </c>
      <c r="C11" s="24">
        <v>44166</v>
      </c>
      <c r="D11" s="24">
        <v>58441</v>
      </c>
      <c r="E11" s="22" t="s">
        <v>141</v>
      </c>
      <c r="F11" s="22">
        <v>3</v>
      </c>
      <c r="G11" s="60">
        <v>50000000</v>
      </c>
      <c r="H11" s="25">
        <v>0.12</v>
      </c>
      <c r="I11" s="53">
        <f>((M11) - (L11))/(L11)</f>
        <v>9.8764147562399568E-2</v>
      </c>
      <c r="J11" s="26">
        <v>5000</v>
      </c>
      <c r="K11" s="26">
        <v>9600</v>
      </c>
      <c r="L11" s="26">
        <f>(Investments!J6+Investments!J14+Investments!J15+Investments!J21+Investments!J16+Investments!J23+Investments!J24)</f>
        <v>86499</v>
      </c>
      <c r="M11" s="15">
        <f>Investments!K6+Investments!K14+Investments!K15+Investments!K21+Investments!K16+Investments!K23+Investments!K24</f>
        <v>95042</v>
      </c>
      <c r="N11" s="37" t="s">
        <v>181</v>
      </c>
      <c r="O11" s="47">
        <f>P11/50000000</f>
        <v>0.99809915999999999</v>
      </c>
      <c r="P11" s="16">
        <f>50000000-M11</f>
        <v>49904958</v>
      </c>
    </row>
    <row r="12" spans="1:2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  <c r="N12" s="4"/>
      <c r="O12" s="4"/>
      <c r="P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Transactions</vt:lpstr>
      <vt:lpstr>Net Worth Statement</vt:lpstr>
      <vt:lpstr>Investments</vt:lpstr>
      <vt:lpstr>Goals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Shashank Khandelwal</dc:creator>
  <cp:keywords/>
  <dc:description/>
  <cp:lastModifiedBy>Shashank Khandelwal</cp:lastModifiedBy>
  <cp:revision/>
  <dcterms:created xsi:type="dcterms:W3CDTF">2015-06-05T18:17:20Z</dcterms:created>
  <dcterms:modified xsi:type="dcterms:W3CDTF">2021-04-11T13:23:57Z</dcterms:modified>
  <cp:category/>
  <cp:contentStatus/>
</cp:coreProperties>
</file>