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t\Desktop\"/>
    </mc:Choice>
  </mc:AlternateContent>
  <bookViews>
    <workbookView xWindow="0" yWindow="0" windowWidth="28800" windowHeight="12330" activeTab="1"/>
  </bookViews>
  <sheets>
    <sheet name="גיליון1" sheetId="1" r:id="rId1"/>
    <sheet name="exercises" sheetId="5" r:id="rId2"/>
    <sheet name="תרגול סיכום -שאלה 7" sheetId="4" r:id="rId3"/>
  </sheets>
  <definedNames>
    <definedName name="_xlnm._FilterDatabase" localSheetId="1" hidden="1">exercises!$A$1:$F$80</definedName>
    <definedName name="_xlnm._FilterDatabase" localSheetId="0" hidden="1">גיליון1!$A$1:$F$80</definedName>
  </definedNames>
  <calcPr calcId="162913"/>
</workbook>
</file>

<file path=xl/calcChain.xml><?xml version="1.0" encoding="utf-8"?>
<calcChain xmlns="http://schemas.openxmlformats.org/spreadsheetml/2006/main">
  <c r="T10" i="5" l="1"/>
  <c r="T14" i="5"/>
  <c r="T17" i="5"/>
  <c r="T21" i="5"/>
  <c r="T26" i="5"/>
  <c r="D2" i="4"/>
  <c r="E2" i="4"/>
  <c r="K2" i="4" s="1"/>
  <c r="I2" i="4"/>
  <c r="J2" i="4"/>
  <c r="O2" i="4"/>
  <c r="D3" i="4"/>
  <c r="E3" i="4"/>
  <c r="K3" i="4" s="1"/>
  <c r="I3" i="4"/>
  <c r="J3" i="4"/>
  <c r="D4" i="4"/>
  <c r="E4" i="4"/>
  <c r="K4" i="4" s="1"/>
  <c r="I4" i="4"/>
  <c r="J4" i="4"/>
  <c r="D5" i="4"/>
  <c r="E5" i="4"/>
  <c r="K5" i="4" s="1"/>
  <c r="I5" i="4"/>
  <c r="J5" i="4"/>
  <c r="D6" i="4"/>
  <c r="E6" i="4"/>
  <c r="K6" i="4" s="1"/>
  <c r="I6" i="4"/>
  <c r="J6" i="4"/>
  <c r="O6" i="4"/>
  <c r="O7" i="4" s="1"/>
  <c r="D7" i="4"/>
  <c r="E7" i="4"/>
  <c r="K7" i="4" s="1"/>
  <c r="I7" i="4"/>
  <c r="J7" i="4"/>
  <c r="D8" i="4"/>
  <c r="E8" i="4"/>
  <c r="K8" i="4" s="1"/>
  <c r="I8" i="4"/>
  <c r="J8" i="4"/>
  <c r="O8" i="4"/>
  <c r="O9" i="4" s="1"/>
  <c r="D9" i="4"/>
  <c r="E9" i="4"/>
  <c r="K9" i="4" s="1"/>
  <c r="I9" i="4"/>
  <c r="J9" i="4"/>
  <c r="D10" i="4"/>
  <c r="E10" i="4"/>
  <c r="K10" i="4" s="1"/>
  <c r="I10" i="4"/>
  <c r="J10" i="4"/>
  <c r="O10" i="4"/>
  <c r="O11" i="4" s="1"/>
  <c r="D11" i="4"/>
  <c r="E11" i="4" s="1"/>
  <c r="K11" i="4" s="1"/>
  <c r="I11" i="4"/>
  <c r="J11" i="4"/>
  <c r="D12" i="4"/>
  <c r="E12" i="4" s="1"/>
  <c r="K12" i="4" s="1"/>
  <c r="I12" i="4"/>
  <c r="J12" i="4"/>
  <c r="D13" i="4"/>
  <c r="E13" i="4"/>
  <c r="K13" i="4" s="1"/>
  <c r="I13" i="4"/>
  <c r="J13" i="4"/>
  <c r="D14" i="4"/>
  <c r="E14" i="4" s="1"/>
  <c r="K14" i="4" s="1"/>
  <c r="I14" i="4"/>
  <c r="J14" i="4"/>
  <c r="D15" i="4"/>
  <c r="E15" i="4"/>
  <c r="K15" i="4" s="1"/>
  <c r="I15" i="4"/>
  <c r="J15" i="4"/>
  <c r="D16" i="4"/>
  <c r="E16" i="4" s="1"/>
  <c r="K16" i="4" s="1"/>
  <c r="I16" i="4"/>
  <c r="J16" i="4"/>
  <c r="D17" i="4"/>
  <c r="E17" i="4"/>
  <c r="K17" i="4" s="1"/>
  <c r="I17" i="4"/>
  <c r="J17" i="4"/>
  <c r="D18" i="4"/>
  <c r="E18" i="4" s="1"/>
  <c r="K18" i="4" s="1"/>
  <c r="I18" i="4"/>
  <c r="J18" i="4"/>
  <c r="D19" i="4"/>
  <c r="E19" i="4"/>
  <c r="K19" i="4" s="1"/>
  <c r="I19" i="4"/>
  <c r="J19" i="4"/>
  <c r="D20" i="4"/>
  <c r="E20" i="4" s="1"/>
  <c r="K20" i="4" s="1"/>
  <c r="I20" i="4"/>
  <c r="J20" i="4"/>
  <c r="D21" i="4"/>
  <c r="E21" i="4"/>
  <c r="K21" i="4" s="1"/>
  <c r="I21" i="4"/>
  <c r="J21" i="4"/>
  <c r="D22" i="4"/>
  <c r="E22" i="4" s="1"/>
  <c r="K22" i="4" s="1"/>
  <c r="I22" i="4"/>
  <c r="J22" i="4"/>
  <c r="D23" i="4"/>
  <c r="E23" i="4"/>
  <c r="K23" i="4" s="1"/>
  <c r="I23" i="4"/>
  <c r="J23" i="4"/>
  <c r="D24" i="4"/>
  <c r="E24" i="4" s="1"/>
  <c r="K24" i="4" s="1"/>
  <c r="I24" i="4"/>
  <c r="J24" i="4"/>
  <c r="D25" i="4"/>
  <c r="E25" i="4"/>
  <c r="K25" i="4" s="1"/>
  <c r="I25" i="4"/>
  <c r="J25" i="4"/>
  <c r="D26" i="4"/>
  <c r="E26" i="4" s="1"/>
  <c r="K26" i="4" s="1"/>
  <c r="I26" i="4"/>
  <c r="J26" i="4"/>
  <c r="D27" i="4"/>
  <c r="E27" i="4"/>
  <c r="K27" i="4" s="1"/>
  <c r="I27" i="4"/>
  <c r="J27" i="4"/>
  <c r="D28" i="4"/>
  <c r="E28" i="4" s="1"/>
  <c r="K28" i="4" s="1"/>
  <c r="I28" i="4"/>
  <c r="J28" i="4"/>
  <c r="D29" i="4"/>
  <c r="E29" i="4"/>
  <c r="K29" i="4" s="1"/>
  <c r="I29" i="4"/>
  <c r="J29" i="4"/>
  <c r="D30" i="4"/>
  <c r="E30" i="4" s="1"/>
  <c r="K30" i="4" s="1"/>
  <c r="I30" i="4"/>
  <c r="J30" i="4"/>
  <c r="D31" i="4"/>
  <c r="E31" i="4"/>
  <c r="K31" i="4" s="1"/>
  <c r="I31" i="4"/>
  <c r="J31" i="4"/>
  <c r="D32" i="4"/>
  <c r="I32" i="4"/>
  <c r="J32" i="4"/>
  <c r="D33" i="4"/>
  <c r="E33" i="4"/>
  <c r="K33" i="4" s="1"/>
  <c r="I33" i="4"/>
  <c r="J33" i="4"/>
  <c r="D34" i="4"/>
  <c r="E34" i="4" s="1"/>
  <c r="K34" i="4" s="1"/>
  <c r="I34" i="4"/>
  <c r="J34" i="4"/>
  <c r="D35" i="4"/>
  <c r="E35" i="4"/>
  <c r="K35" i="4" s="1"/>
  <c r="I35" i="4"/>
  <c r="J35" i="4"/>
  <c r="D36" i="4"/>
  <c r="E36" i="4" s="1"/>
  <c r="K36" i="4" s="1"/>
  <c r="I36" i="4"/>
  <c r="J36" i="4"/>
  <c r="D37" i="4"/>
  <c r="E37" i="4"/>
  <c r="K37" i="4" s="1"/>
  <c r="I37" i="4"/>
  <c r="J37" i="4"/>
  <c r="D38" i="4"/>
  <c r="E38" i="4" s="1"/>
  <c r="K38" i="4" s="1"/>
  <c r="I38" i="4"/>
  <c r="J38" i="4"/>
  <c r="D39" i="4"/>
  <c r="E39" i="4"/>
  <c r="K39" i="4" s="1"/>
  <c r="I39" i="4"/>
  <c r="J39" i="4"/>
  <c r="E32" i="4" l="1"/>
  <c r="K32" i="4" s="1"/>
  <c r="O3" i="4" s="1"/>
  <c r="P10" i="4"/>
  <c r="T12" i="1"/>
  <c r="S13" i="1"/>
  <c r="U7" i="1"/>
  <c r="T7" i="1"/>
  <c r="S7" i="1"/>
  <c r="U2" i="1"/>
  <c r="T2" i="1"/>
  <c r="S3" i="1"/>
  <c r="S2" i="1"/>
  <c r="O4" i="4" l="1"/>
  <c r="O5" i="4"/>
</calcChain>
</file>

<file path=xl/sharedStrings.xml><?xml version="1.0" encoding="utf-8"?>
<sst xmlns="http://schemas.openxmlformats.org/spreadsheetml/2006/main" count="738" uniqueCount="86">
  <si>
    <t>פרויקט</t>
  </si>
  <si>
    <t>תאור</t>
  </si>
  <si>
    <t>עובד</t>
  </si>
  <si>
    <t>תאריך</t>
  </si>
  <si>
    <t>שעות עבודה</t>
  </si>
  <si>
    <t>מחקר</t>
  </si>
  <si>
    <t>ניתוח</t>
  </si>
  <si>
    <t>דרור</t>
  </si>
  <si>
    <t>ייעוץ</t>
  </si>
  <si>
    <t>מרק</t>
  </si>
  <si>
    <t>רחל</t>
  </si>
  <si>
    <t>אדמיניסטרציה</t>
  </si>
  <si>
    <t>עיצוב</t>
  </si>
  <si>
    <t>חינוך</t>
  </si>
  <si>
    <t>הטעמות</t>
  </si>
  <si>
    <t>רווח</t>
  </si>
  <si>
    <t>countif</t>
  </si>
  <si>
    <t>sumif</t>
  </si>
  <si>
    <t>averageif</t>
  </si>
  <si>
    <t>countifs</t>
  </si>
  <si>
    <t>sumifs</t>
  </si>
  <si>
    <t>averageifs</t>
  </si>
  <si>
    <t>counifs</t>
  </si>
  <si>
    <t>לא</t>
  </si>
  <si>
    <t>כן</t>
  </si>
  <si>
    <t>אילנה דיינית</t>
  </si>
  <si>
    <t>גלידה עופר</t>
  </si>
  <si>
    <t>מילקי ברקוביץ</t>
  </si>
  <si>
    <t>דורון פושר</t>
  </si>
  <si>
    <t>עודד שקט</t>
  </si>
  <si>
    <t>בייגה חושט</t>
  </si>
  <si>
    <t>סער חדישי</t>
  </si>
  <si>
    <t>עמנואל גרזן</t>
  </si>
  <si>
    <t>יעקב בלון</t>
  </si>
  <si>
    <t>מיקי ליחמוביץ</t>
  </si>
  <si>
    <t>רפי פרש</t>
  </si>
  <si>
    <t>גדי סקונים</t>
  </si>
  <si>
    <t>לאה שדה</t>
  </si>
  <si>
    <t>יצחק אחרון</t>
  </si>
  <si>
    <t>יונה פעמונה</t>
  </si>
  <si>
    <t>גבי פריס</t>
  </si>
  <si>
    <t>דן שממית</t>
  </si>
  <si>
    <t>שולה עזביהכל</t>
  </si>
  <si>
    <t>דודו מרגלית</t>
  </si>
  <si>
    <t>שירה גלילי</t>
  </si>
  <si>
    <t>אליעזר שומרון</t>
  </si>
  <si>
    <t>פסח אביבי</t>
  </si>
  <si>
    <t>רמי פישמן</t>
  </si>
  <si>
    <t>פיסטוק חלבי</t>
  </si>
  <si>
    <t>בן בוי</t>
  </si>
  <si>
    <t>אריאלה שוורץ</t>
  </si>
  <si>
    <t>שרה לבנת</t>
  </si>
  <si>
    <t>חיים שעשוע</t>
  </si>
  <si>
    <t>י</t>
  </si>
  <si>
    <t>חיים יעשה</t>
  </si>
  <si>
    <t>ט</t>
  </si>
  <si>
    <t>רות ווסטהיימר</t>
  </si>
  <si>
    <t>ח</t>
  </si>
  <si>
    <t>דניאלה היקרה</t>
  </si>
  <si>
    <t>ז</t>
  </si>
  <si>
    <t>ברכה פוקס</t>
  </si>
  <si>
    <t>ו</t>
  </si>
  <si>
    <t>ריקי בדיחי</t>
  </si>
  <si>
    <t>ה</t>
  </si>
  <si>
    <t>גולדה מעירה</t>
  </si>
  <si>
    <t>ד</t>
  </si>
  <si>
    <t>דני דין</t>
  </si>
  <si>
    <t>ג</t>
  </si>
  <si>
    <t>שי מהיר</t>
  </si>
  <si>
    <t>ב</t>
  </si>
  <si>
    <t>גד כץ</t>
  </si>
  <si>
    <t>א</t>
  </si>
  <si>
    <t>אהוד שחק</t>
  </si>
  <si>
    <t>זכאות למלגה</t>
  </si>
  <si>
    <t>ניקוד רכב</t>
  </si>
  <si>
    <t>ניקוד עבודה</t>
  </si>
  <si>
    <t>רכב</t>
  </si>
  <si>
    <t>סטודנט עובד</t>
  </si>
  <si>
    <t>הורים עובדים</t>
  </si>
  <si>
    <t>ניקוד ציונים</t>
  </si>
  <si>
    <t>ממוצע ציונים</t>
  </si>
  <si>
    <t>סמסטר ב</t>
  </si>
  <si>
    <t>סמסטר א</t>
  </si>
  <si>
    <t>שם ומשפחה</t>
  </si>
  <si>
    <t>בשנת 2000</t>
  </si>
  <si>
    <t>תסכמו את כל שעות העבודה של העובד מרק בפרויקט שתאורם הוא ייעוץ 
ממוצע של רווחים עבור כל הפרויקטים של דרור
כמות פרויקטים של רחל ומרק יחדיו.
כמות פרויקטים של מחקר/ חינוך
סכום שעות עבודה של דרור ומרק בשנת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</si>
</sst>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0.0"/>
    <numFmt numFmtId="165" formatCode="\$#,##0;\-\$#,##0"/>
    <numFmt numFmtId="166" formatCode="_ * #,##0_ ;_ * \-#,##0_ ;_ * &quot;-&quot;??_ ;_ @_ "/>
  </numFmts>
  <fonts count="8" x14ac:knownFonts="1">
    <font>
      <sz val="10"/>
      <name val="Arial"/>
      <charset val="177"/>
    </font>
    <font>
      <sz val="8"/>
      <name val="Arial"/>
      <family val="2"/>
    </font>
    <font>
      <sz val="11"/>
      <name val="Arial"/>
      <family val="2"/>
      <scheme val="minor"/>
    </font>
    <font>
      <b/>
      <sz val="11"/>
      <color indexed="9"/>
      <name val="Arial"/>
      <family val="2"/>
      <scheme val="minor"/>
    </font>
    <font>
      <b/>
      <sz val="11"/>
      <name val="Arial"/>
      <family val="2"/>
      <scheme val="minor"/>
    </font>
    <font>
      <sz val="10"/>
      <name val="Arial"/>
      <charset val="177"/>
    </font>
    <font>
      <sz val="11"/>
      <name val="David"/>
      <family val="2"/>
      <charset val="177"/>
    </font>
    <font>
      <b/>
      <sz val="11"/>
      <name val="David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1" xfId="0" applyFont="1" applyFill="1" applyBorder="1" applyAlignment="1"/>
    <xf numFmtId="1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5" fontId="2" fillId="0" borderId="1" xfId="0" applyNumberFormat="1" applyFont="1" applyFill="1" applyBorder="1" applyAlignment="1"/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2" fontId="2" fillId="0" borderId="0" xfId="0" applyNumberFormat="1" applyFont="1"/>
    <xf numFmtId="166" fontId="2" fillId="0" borderId="0" xfId="1" applyNumberFormat="1" applyFont="1"/>
    <xf numFmtId="14" fontId="2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9" fontId="6" fillId="0" borderId="0" xfId="2" applyFont="1"/>
    <xf numFmtId="0" fontId="7" fillId="0" borderId="0" xfId="0" applyFont="1"/>
    <xf numFmtId="0" fontId="4" fillId="0" borderId="0" xfId="0" applyFont="1" applyAlignment="1"/>
    <xf numFmtId="14" fontId="4" fillId="0" borderId="0" xfId="0" applyNumberFormat="1" applyFont="1" applyAlignment="1"/>
    <xf numFmtId="2" fontId="4" fillId="0" borderId="0" xfId="0" applyNumberFormat="1" applyFont="1" applyAlignme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rightToLeft="1" workbookViewId="0">
      <selection activeCell="T22" sqref="T22"/>
    </sheetView>
  </sheetViews>
  <sheetFormatPr defaultColWidth="9.140625" defaultRowHeight="14.25" x14ac:dyDescent="0.2"/>
  <cols>
    <col min="1" max="1" width="12.5703125" style="1" bestFit="1" customWidth="1"/>
    <col min="2" max="2" width="5.42578125" style="1" bestFit="1" customWidth="1"/>
    <col min="3" max="3" width="5.140625" style="1" bestFit="1" customWidth="1"/>
    <col min="4" max="4" width="11.28515625" style="1" bestFit="1" customWidth="1"/>
    <col min="5" max="5" width="11.85546875" style="1" bestFit="1" customWidth="1"/>
    <col min="6" max="6" width="11.28515625" style="1" bestFit="1" customWidth="1"/>
    <col min="7" max="12" width="9.140625" style="1"/>
    <col min="13" max="13" width="11.28515625" style="1" bestFit="1" customWidth="1"/>
    <col min="14" max="14" width="11.85546875" style="1" bestFit="1" customWidth="1"/>
    <col min="15" max="19" width="9.140625" style="1"/>
    <col min="20" max="20" width="15.42578125" style="1" bestFit="1" customWidth="1"/>
    <col min="21" max="21" width="10.5703125" style="1" bestFit="1" customWidth="1"/>
    <col min="22" max="16384" width="9.140625" style="1"/>
  </cols>
  <sheetData>
    <row r="1" spans="1:21" s="7" customFormat="1" ht="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15</v>
      </c>
      <c r="J1" s="6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15</v>
      </c>
      <c r="S1" s="7" t="s">
        <v>16</v>
      </c>
      <c r="T1" s="7" t="s">
        <v>17</v>
      </c>
      <c r="U1" s="7" t="s">
        <v>18</v>
      </c>
    </row>
    <row r="2" spans="1:21" x14ac:dyDescent="0.2">
      <c r="A2" s="2" t="s">
        <v>5</v>
      </c>
      <c r="B2" s="2" t="s">
        <v>6</v>
      </c>
      <c r="C2" s="2" t="s">
        <v>7</v>
      </c>
      <c r="D2" s="3">
        <v>36526</v>
      </c>
      <c r="E2" s="4">
        <v>27</v>
      </c>
      <c r="F2" s="5">
        <v>3765709</v>
      </c>
      <c r="L2" s="1" t="s">
        <v>7</v>
      </c>
      <c r="S2" s="1">
        <f>COUNTIF(C2:C80,L2)</f>
        <v>31</v>
      </c>
      <c r="T2" s="11">
        <f>SUMIF(C2:C80,L2,F2:F80)</f>
        <v>62104018</v>
      </c>
      <c r="U2" s="10">
        <f>AVERAGEIF(C2:C80,L2,E2:E80)</f>
        <v>187.27032258064517</v>
      </c>
    </row>
    <row r="3" spans="1:21" x14ac:dyDescent="0.2">
      <c r="A3" s="2" t="s">
        <v>11</v>
      </c>
      <c r="B3" s="2" t="s">
        <v>6</v>
      </c>
      <c r="C3" s="2" t="s">
        <v>7</v>
      </c>
      <c r="D3" s="3">
        <v>36540</v>
      </c>
      <c r="E3" s="4">
        <v>103.68</v>
      </c>
      <c r="F3" s="5">
        <v>3766686</v>
      </c>
      <c r="S3" s="1">
        <f>COUNTIF(C2:C80,"דרור")</f>
        <v>31</v>
      </c>
    </row>
    <row r="4" spans="1:21" x14ac:dyDescent="0.2">
      <c r="A4" s="2" t="s">
        <v>13</v>
      </c>
      <c r="B4" s="2" t="s">
        <v>6</v>
      </c>
      <c r="C4" s="2" t="s">
        <v>7</v>
      </c>
      <c r="D4" s="3">
        <v>36554</v>
      </c>
      <c r="E4" s="4">
        <v>829.44</v>
      </c>
      <c r="F4" s="5">
        <v>3768313</v>
      </c>
    </row>
    <row r="5" spans="1:21" x14ac:dyDescent="0.2">
      <c r="A5" s="2" t="s">
        <v>14</v>
      </c>
      <c r="B5" s="2" t="s">
        <v>6</v>
      </c>
      <c r="C5" s="2" t="s">
        <v>7</v>
      </c>
      <c r="D5" s="3">
        <v>36568</v>
      </c>
      <c r="E5" s="4">
        <v>1105.92</v>
      </c>
      <c r="F5" s="5">
        <v>3771351</v>
      </c>
    </row>
    <row r="6" spans="1:21" x14ac:dyDescent="0.2">
      <c r="A6" s="2" t="s">
        <v>5</v>
      </c>
      <c r="B6" s="2" t="s">
        <v>6</v>
      </c>
      <c r="C6" s="2" t="s">
        <v>7</v>
      </c>
      <c r="D6" s="3">
        <v>36568</v>
      </c>
      <c r="E6" s="4">
        <v>1105.92</v>
      </c>
      <c r="F6" s="5">
        <v>3771353</v>
      </c>
      <c r="S6" s="1" t="s">
        <v>19</v>
      </c>
      <c r="T6" s="1" t="s">
        <v>20</v>
      </c>
      <c r="U6" s="1" t="s">
        <v>21</v>
      </c>
    </row>
    <row r="7" spans="1:21" ht="15" x14ac:dyDescent="0.25">
      <c r="A7" s="2" t="s">
        <v>11</v>
      </c>
      <c r="B7" s="2" t="s">
        <v>8</v>
      </c>
      <c r="C7" s="2" t="s">
        <v>9</v>
      </c>
      <c r="D7" s="3">
        <v>36596</v>
      </c>
      <c r="E7" s="4">
        <v>48</v>
      </c>
      <c r="F7" s="5">
        <v>1829800</v>
      </c>
      <c r="J7" s="6" t="s">
        <v>0</v>
      </c>
      <c r="K7" s="6" t="s">
        <v>1</v>
      </c>
      <c r="L7" s="6" t="s">
        <v>2</v>
      </c>
      <c r="M7" s="6" t="s">
        <v>3</v>
      </c>
      <c r="N7" s="6" t="s">
        <v>4</v>
      </c>
      <c r="O7" s="6" t="s">
        <v>15</v>
      </c>
      <c r="S7" s="1">
        <f>COUNTIFS(A2:A80,J8,C2:C80,L8)</f>
        <v>7</v>
      </c>
      <c r="T7" s="11">
        <f>SUMIFS(F2:F80,C2:C80,L8,A2:A80,J8)</f>
        <v>16018983</v>
      </c>
      <c r="U7" s="1">
        <f>AVERAGEIFS(E2:E80,C2:C80,L8,A2:A80,J8)</f>
        <v>219.12000000000003</v>
      </c>
    </row>
    <row r="8" spans="1:21" x14ac:dyDescent="0.2">
      <c r="A8" s="2" t="s">
        <v>13</v>
      </c>
      <c r="B8" s="2" t="s">
        <v>8</v>
      </c>
      <c r="C8" s="2" t="s">
        <v>9</v>
      </c>
      <c r="D8" s="3">
        <v>36610</v>
      </c>
      <c r="E8" s="4">
        <v>7</v>
      </c>
      <c r="F8" s="5">
        <v>1830500</v>
      </c>
      <c r="J8" s="1" t="s">
        <v>5</v>
      </c>
      <c r="L8" s="1" t="s">
        <v>10</v>
      </c>
    </row>
    <row r="9" spans="1:21" x14ac:dyDescent="0.2">
      <c r="A9" s="2" t="s">
        <v>14</v>
      </c>
      <c r="B9" s="2" t="s">
        <v>8</v>
      </c>
      <c r="C9" s="2" t="s">
        <v>9</v>
      </c>
      <c r="D9" s="3">
        <v>36624</v>
      </c>
      <c r="E9" s="4">
        <v>9</v>
      </c>
      <c r="F9" s="5">
        <v>1831200</v>
      </c>
    </row>
    <row r="10" spans="1:21" x14ac:dyDescent="0.2">
      <c r="A10" s="2" t="s">
        <v>5</v>
      </c>
      <c r="B10" s="2" t="s">
        <v>6</v>
      </c>
      <c r="C10" s="2" t="s">
        <v>10</v>
      </c>
      <c r="D10" s="3">
        <v>36638</v>
      </c>
      <c r="E10" s="4">
        <v>921.6</v>
      </c>
      <c r="F10" s="5">
        <v>4313960</v>
      </c>
    </row>
    <row r="11" spans="1:21" x14ac:dyDescent="0.2">
      <c r="A11" s="2" t="s">
        <v>11</v>
      </c>
      <c r="B11" s="2" t="s">
        <v>6</v>
      </c>
      <c r="C11" s="2" t="s">
        <v>7</v>
      </c>
      <c r="D11" s="3">
        <v>36652</v>
      </c>
      <c r="E11" s="4">
        <v>13</v>
      </c>
      <c r="F11" s="5">
        <v>1282820</v>
      </c>
    </row>
    <row r="12" spans="1:21" ht="15" x14ac:dyDescent="0.25">
      <c r="A12" s="2" t="s">
        <v>13</v>
      </c>
      <c r="B12" s="2" t="s">
        <v>6</v>
      </c>
      <c r="C12" s="2" t="s">
        <v>7</v>
      </c>
      <c r="D12" s="3">
        <v>36666</v>
      </c>
      <c r="E12" s="4">
        <v>9</v>
      </c>
      <c r="F12" s="5">
        <v>1283310</v>
      </c>
      <c r="J12" s="6" t="s">
        <v>0</v>
      </c>
      <c r="K12" s="6" t="s">
        <v>1</v>
      </c>
      <c r="L12" s="6" t="s">
        <v>2</v>
      </c>
      <c r="M12" s="6" t="s">
        <v>3</v>
      </c>
      <c r="N12" s="6" t="s">
        <v>4</v>
      </c>
      <c r="O12" s="6" t="s">
        <v>15</v>
      </c>
      <c r="S12" s="1" t="s">
        <v>22</v>
      </c>
      <c r="T12" s="1">
        <f>SUMIFS(F2:F80,C2:C80,L13,D2:D80,"&gt;"&amp;M13,D2:D80,"&lt;"&amp;M14)</f>
        <v>5508300</v>
      </c>
    </row>
    <row r="13" spans="1:21" x14ac:dyDescent="0.2">
      <c r="A13" s="2" t="s">
        <v>14</v>
      </c>
      <c r="B13" s="2" t="s">
        <v>8</v>
      </c>
      <c r="C13" s="2" t="s">
        <v>7</v>
      </c>
      <c r="D13" s="3">
        <v>36680</v>
      </c>
      <c r="E13" s="4">
        <v>1105.92</v>
      </c>
      <c r="F13" s="5">
        <v>3774172</v>
      </c>
      <c r="L13" s="1" t="s">
        <v>9</v>
      </c>
      <c r="M13" s="12">
        <v>36627</v>
      </c>
      <c r="S13" s="1">
        <f>COUNTIFS(C2:C80,L13,D2:D80,"&gt;="&amp;M13)</f>
        <v>20</v>
      </c>
    </row>
    <row r="14" spans="1:21" x14ac:dyDescent="0.2">
      <c r="A14" s="2" t="s">
        <v>5</v>
      </c>
      <c r="B14" s="2" t="s">
        <v>8</v>
      </c>
      <c r="C14" s="2" t="s">
        <v>7</v>
      </c>
      <c r="D14" s="3">
        <v>36694</v>
      </c>
      <c r="E14" s="4">
        <v>8</v>
      </c>
      <c r="F14" s="5">
        <v>1284290</v>
      </c>
      <c r="M14" s="12">
        <v>36902</v>
      </c>
    </row>
    <row r="15" spans="1:21" x14ac:dyDescent="0.2">
      <c r="A15" s="2" t="s">
        <v>11</v>
      </c>
      <c r="B15" s="2" t="s">
        <v>6</v>
      </c>
      <c r="C15" s="2" t="s">
        <v>9</v>
      </c>
      <c r="D15" s="3">
        <v>36708</v>
      </c>
      <c r="E15" s="4">
        <v>6</v>
      </c>
      <c r="F15" s="5">
        <v>1835400</v>
      </c>
    </row>
    <row r="16" spans="1:21" x14ac:dyDescent="0.2">
      <c r="A16" s="2" t="s">
        <v>13</v>
      </c>
      <c r="B16" s="2" t="s">
        <v>6</v>
      </c>
      <c r="C16" s="2" t="s">
        <v>9</v>
      </c>
      <c r="D16" s="3">
        <v>36722</v>
      </c>
      <c r="E16" s="4">
        <v>5</v>
      </c>
      <c r="F16" s="5">
        <v>1836100</v>
      </c>
    </row>
    <row r="17" spans="1:6" x14ac:dyDescent="0.2">
      <c r="A17" s="2" t="s">
        <v>14</v>
      </c>
      <c r="B17" s="2" t="s">
        <v>8</v>
      </c>
      <c r="C17" s="2" t="s">
        <v>9</v>
      </c>
      <c r="D17" s="3">
        <v>36736</v>
      </c>
      <c r="E17" s="4">
        <v>12</v>
      </c>
      <c r="F17" s="5">
        <v>1836800</v>
      </c>
    </row>
    <row r="18" spans="1:6" x14ac:dyDescent="0.2">
      <c r="A18" s="2" t="s">
        <v>5</v>
      </c>
      <c r="B18" s="2" t="s">
        <v>6</v>
      </c>
      <c r="C18" s="2" t="s">
        <v>10</v>
      </c>
      <c r="D18" s="3">
        <v>36750</v>
      </c>
      <c r="E18" s="4">
        <v>266.24</v>
      </c>
      <c r="F18" s="5">
        <v>4316068</v>
      </c>
    </row>
    <row r="19" spans="1:6" x14ac:dyDescent="0.2">
      <c r="A19" s="2" t="s">
        <v>11</v>
      </c>
      <c r="B19" s="2" t="s">
        <v>6</v>
      </c>
      <c r="C19" s="2" t="s">
        <v>10</v>
      </c>
      <c r="D19" s="3">
        <v>36764</v>
      </c>
      <c r="E19" s="4">
        <v>50</v>
      </c>
      <c r="F19" s="5">
        <v>1470560</v>
      </c>
    </row>
    <row r="20" spans="1:6" x14ac:dyDescent="0.2">
      <c r="A20" s="2" t="s">
        <v>13</v>
      </c>
      <c r="B20" s="2" t="s">
        <v>12</v>
      </c>
      <c r="C20" s="2" t="s">
        <v>10</v>
      </c>
      <c r="D20" s="3">
        <v>36778</v>
      </c>
      <c r="E20" s="4">
        <v>12</v>
      </c>
      <c r="F20" s="5">
        <v>1471120</v>
      </c>
    </row>
    <row r="21" spans="1:6" x14ac:dyDescent="0.2">
      <c r="A21" s="2" t="s">
        <v>14</v>
      </c>
      <c r="B21" s="2" t="s">
        <v>12</v>
      </c>
      <c r="C21" s="2" t="s">
        <v>10</v>
      </c>
      <c r="D21" s="3">
        <v>36792</v>
      </c>
      <c r="E21" s="4">
        <v>14</v>
      </c>
      <c r="F21" s="5">
        <v>1471680</v>
      </c>
    </row>
    <row r="22" spans="1:6" x14ac:dyDescent="0.2">
      <c r="A22" s="2" t="s">
        <v>5</v>
      </c>
      <c r="B22" s="2" t="s">
        <v>12</v>
      </c>
      <c r="C22" s="2" t="s">
        <v>10</v>
      </c>
      <c r="D22" s="3">
        <v>36806</v>
      </c>
      <c r="E22" s="4">
        <v>13</v>
      </c>
      <c r="F22" s="5">
        <v>1472240</v>
      </c>
    </row>
    <row r="23" spans="1:6" x14ac:dyDescent="0.2">
      <c r="A23" s="2" t="s">
        <v>11</v>
      </c>
      <c r="B23" s="2" t="s">
        <v>6</v>
      </c>
      <c r="C23" s="2" t="s">
        <v>7</v>
      </c>
      <c r="D23" s="3">
        <v>36820</v>
      </c>
      <c r="E23" s="4">
        <v>102</v>
      </c>
      <c r="F23" s="5">
        <v>1288700</v>
      </c>
    </row>
    <row r="24" spans="1:6" x14ac:dyDescent="0.2">
      <c r="A24" s="2" t="s">
        <v>13</v>
      </c>
      <c r="B24" s="2" t="s">
        <v>6</v>
      </c>
      <c r="C24" s="2" t="s">
        <v>7</v>
      </c>
      <c r="D24" s="3">
        <v>36834</v>
      </c>
      <c r="E24" s="4">
        <v>10</v>
      </c>
      <c r="F24" s="5">
        <v>1289190</v>
      </c>
    </row>
    <row r="25" spans="1:6" x14ac:dyDescent="0.2">
      <c r="A25" s="2" t="s">
        <v>14</v>
      </c>
      <c r="B25" s="2" t="s">
        <v>8</v>
      </c>
      <c r="C25" s="2" t="s">
        <v>7</v>
      </c>
      <c r="D25" s="3">
        <v>36848</v>
      </c>
      <c r="E25" s="4">
        <v>10.5</v>
      </c>
      <c r="F25" s="5">
        <v>1289680</v>
      </c>
    </row>
    <row r="26" spans="1:6" x14ac:dyDescent="0.2">
      <c r="A26" s="2" t="s">
        <v>5</v>
      </c>
      <c r="B26" s="2" t="s">
        <v>6</v>
      </c>
      <c r="C26" s="2" t="s">
        <v>10</v>
      </c>
      <c r="D26" s="3">
        <v>36862</v>
      </c>
      <c r="E26" s="4">
        <v>60</v>
      </c>
      <c r="F26" s="5">
        <v>1474480</v>
      </c>
    </row>
    <row r="27" spans="1:6" x14ac:dyDescent="0.2">
      <c r="A27" s="2" t="s">
        <v>11</v>
      </c>
      <c r="B27" s="2" t="s">
        <v>6</v>
      </c>
      <c r="C27" s="2" t="s">
        <v>10</v>
      </c>
      <c r="D27" s="3">
        <v>36876</v>
      </c>
      <c r="E27" s="4">
        <v>11</v>
      </c>
      <c r="F27" s="5">
        <v>1475040</v>
      </c>
    </row>
    <row r="28" spans="1:6" x14ac:dyDescent="0.2">
      <c r="A28" s="2" t="s">
        <v>13</v>
      </c>
      <c r="B28" s="2" t="s">
        <v>6</v>
      </c>
      <c r="C28" s="2" t="s">
        <v>10</v>
      </c>
      <c r="D28" s="3">
        <v>36890</v>
      </c>
      <c r="E28" s="4">
        <v>3</v>
      </c>
      <c r="F28" s="5">
        <v>1475600</v>
      </c>
    </row>
    <row r="29" spans="1:6" x14ac:dyDescent="0.2">
      <c r="A29" s="2" t="s">
        <v>14</v>
      </c>
      <c r="B29" s="2" t="s">
        <v>6</v>
      </c>
      <c r="C29" s="2" t="s">
        <v>7</v>
      </c>
      <c r="D29" s="3">
        <v>36904</v>
      </c>
      <c r="E29" s="4">
        <v>12</v>
      </c>
      <c r="F29" s="5">
        <v>1291640</v>
      </c>
    </row>
    <row r="30" spans="1:6" x14ac:dyDescent="0.2">
      <c r="A30" s="2" t="s">
        <v>5</v>
      </c>
      <c r="B30" s="2" t="s">
        <v>6</v>
      </c>
      <c r="C30" s="2" t="s">
        <v>7</v>
      </c>
      <c r="D30" s="3">
        <v>36918</v>
      </c>
      <c r="E30" s="4">
        <v>42</v>
      </c>
      <c r="F30" s="5">
        <v>1292130</v>
      </c>
    </row>
    <row r="31" spans="1:6" x14ac:dyDescent="0.2">
      <c r="A31" s="2" t="s">
        <v>11</v>
      </c>
      <c r="B31" s="2" t="s">
        <v>8</v>
      </c>
      <c r="C31" s="2" t="s">
        <v>7</v>
      </c>
      <c r="D31" s="3">
        <v>36932</v>
      </c>
      <c r="E31" s="4">
        <v>3.5</v>
      </c>
      <c r="F31" s="5">
        <v>1292620</v>
      </c>
    </row>
    <row r="32" spans="1:6" x14ac:dyDescent="0.2">
      <c r="A32" s="2" t="s">
        <v>13</v>
      </c>
      <c r="B32" s="2" t="s">
        <v>8</v>
      </c>
      <c r="C32" s="2" t="s">
        <v>7</v>
      </c>
      <c r="D32" s="3">
        <v>36946</v>
      </c>
      <c r="E32" s="4">
        <v>7</v>
      </c>
      <c r="F32" s="5">
        <v>1293110</v>
      </c>
    </row>
    <row r="33" spans="1:6" x14ac:dyDescent="0.2">
      <c r="A33" s="2" t="s">
        <v>14</v>
      </c>
      <c r="B33" s="2" t="s">
        <v>12</v>
      </c>
      <c r="C33" s="2" t="s">
        <v>7</v>
      </c>
      <c r="D33" s="3">
        <v>36960</v>
      </c>
      <c r="E33" s="4">
        <v>8.5</v>
      </c>
      <c r="F33" s="5">
        <v>1293600</v>
      </c>
    </row>
    <row r="34" spans="1:6" x14ac:dyDescent="0.2">
      <c r="A34" s="2" t="s">
        <v>5</v>
      </c>
      <c r="B34" s="2" t="s">
        <v>8</v>
      </c>
      <c r="C34" s="2" t="s">
        <v>9</v>
      </c>
      <c r="D34" s="3">
        <v>36974</v>
      </c>
      <c r="E34" s="4">
        <v>9</v>
      </c>
      <c r="F34" s="5">
        <v>1848700</v>
      </c>
    </row>
    <row r="35" spans="1:6" x14ac:dyDescent="0.2">
      <c r="A35" s="2" t="s">
        <v>11</v>
      </c>
      <c r="B35" s="2" t="s">
        <v>8</v>
      </c>
      <c r="C35" s="2" t="s">
        <v>9</v>
      </c>
      <c r="D35" s="3">
        <v>36988</v>
      </c>
      <c r="E35" s="4">
        <v>10</v>
      </c>
      <c r="F35" s="5">
        <v>1849400</v>
      </c>
    </row>
    <row r="36" spans="1:6" x14ac:dyDescent="0.2">
      <c r="A36" s="2" t="s">
        <v>13</v>
      </c>
      <c r="B36" s="2" t="s">
        <v>12</v>
      </c>
      <c r="C36" s="2" t="s">
        <v>10</v>
      </c>
      <c r="D36" s="3">
        <v>37002</v>
      </c>
      <c r="E36" s="4">
        <v>6</v>
      </c>
      <c r="F36" s="5">
        <v>1480080</v>
      </c>
    </row>
    <row r="37" spans="1:6" x14ac:dyDescent="0.2">
      <c r="A37" s="2" t="s">
        <v>14</v>
      </c>
      <c r="B37" s="2" t="s">
        <v>12</v>
      </c>
      <c r="C37" s="2" t="s">
        <v>10</v>
      </c>
      <c r="D37" s="3">
        <v>37016</v>
      </c>
      <c r="E37" s="4">
        <v>7</v>
      </c>
      <c r="F37" s="5">
        <v>1480640</v>
      </c>
    </row>
    <row r="38" spans="1:6" x14ac:dyDescent="0.2">
      <c r="A38" s="2" t="s">
        <v>5</v>
      </c>
      <c r="B38" s="8" t="s">
        <v>8</v>
      </c>
      <c r="C38" s="8" t="s">
        <v>9</v>
      </c>
      <c r="D38" s="9">
        <v>37019</v>
      </c>
      <c r="E38" s="4">
        <v>11</v>
      </c>
      <c r="F38" s="5">
        <v>1480645</v>
      </c>
    </row>
    <row r="39" spans="1:6" x14ac:dyDescent="0.2">
      <c r="A39" s="2" t="s">
        <v>11</v>
      </c>
      <c r="B39" s="8" t="s">
        <v>6</v>
      </c>
      <c r="C39" s="8" t="s">
        <v>7</v>
      </c>
      <c r="D39" s="3">
        <v>37022</v>
      </c>
      <c r="E39" s="4">
        <v>15</v>
      </c>
      <c r="F39" s="5">
        <v>1480650</v>
      </c>
    </row>
    <row r="40" spans="1:6" x14ac:dyDescent="0.2">
      <c r="A40" s="2" t="s">
        <v>13</v>
      </c>
      <c r="B40" s="2" t="s">
        <v>12</v>
      </c>
      <c r="C40" s="2" t="s">
        <v>10</v>
      </c>
      <c r="D40" s="9">
        <v>37025</v>
      </c>
      <c r="E40" s="4">
        <v>19</v>
      </c>
      <c r="F40" s="5">
        <v>1480655</v>
      </c>
    </row>
    <row r="41" spans="1:6" x14ac:dyDescent="0.2">
      <c r="A41" s="2" t="s">
        <v>14</v>
      </c>
      <c r="B41" s="8" t="s">
        <v>8</v>
      </c>
      <c r="C41" s="8" t="s">
        <v>9</v>
      </c>
      <c r="D41" s="3">
        <v>37028</v>
      </c>
      <c r="E41" s="4">
        <v>23</v>
      </c>
      <c r="F41" s="5">
        <v>1480660</v>
      </c>
    </row>
    <row r="42" spans="1:6" x14ac:dyDescent="0.2">
      <c r="A42" s="2" t="s">
        <v>5</v>
      </c>
      <c r="B42" s="8" t="s">
        <v>6</v>
      </c>
      <c r="C42" s="8" t="s">
        <v>7</v>
      </c>
      <c r="D42" s="9">
        <v>37031</v>
      </c>
      <c r="E42" s="4">
        <v>27</v>
      </c>
      <c r="F42" s="5">
        <v>1480665</v>
      </c>
    </row>
    <row r="43" spans="1:6" x14ac:dyDescent="0.2">
      <c r="A43" s="2" t="s">
        <v>11</v>
      </c>
      <c r="B43" s="2" t="s">
        <v>12</v>
      </c>
      <c r="C43" s="2" t="s">
        <v>10</v>
      </c>
      <c r="D43" s="3">
        <v>37034</v>
      </c>
      <c r="E43" s="4">
        <v>31</v>
      </c>
      <c r="F43" s="5">
        <v>1480670</v>
      </c>
    </row>
    <row r="44" spans="1:6" x14ac:dyDescent="0.2">
      <c r="A44" s="2" t="s">
        <v>13</v>
      </c>
      <c r="B44" s="8" t="s">
        <v>8</v>
      </c>
      <c r="C44" s="8" t="s">
        <v>9</v>
      </c>
      <c r="D44" s="9">
        <v>37037</v>
      </c>
      <c r="E44" s="4">
        <v>35</v>
      </c>
      <c r="F44" s="5">
        <v>1480675</v>
      </c>
    </row>
    <row r="45" spans="1:6" x14ac:dyDescent="0.2">
      <c r="A45" s="2" t="s">
        <v>14</v>
      </c>
      <c r="B45" s="8" t="s">
        <v>6</v>
      </c>
      <c r="C45" s="8" t="s">
        <v>7</v>
      </c>
      <c r="D45" s="3">
        <v>37040</v>
      </c>
      <c r="E45" s="4">
        <v>39</v>
      </c>
      <c r="F45" s="5">
        <v>1480680</v>
      </c>
    </row>
    <row r="46" spans="1:6" x14ac:dyDescent="0.2">
      <c r="A46" s="2" t="s">
        <v>5</v>
      </c>
      <c r="B46" s="2" t="s">
        <v>12</v>
      </c>
      <c r="C46" s="2" t="s">
        <v>10</v>
      </c>
      <c r="D46" s="9">
        <v>37043</v>
      </c>
      <c r="E46" s="4">
        <v>43</v>
      </c>
      <c r="F46" s="5">
        <v>1480685</v>
      </c>
    </row>
    <row r="47" spans="1:6" x14ac:dyDescent="0.2">
      <c r="A47" s="2" t="s">
        <v>11</v>
      </c>
      <c r="B47" s="8" t="s">
        <v>8</v>
      </c>
      <c r="C47" s="8" t="s">
        <v>9</v>
      </c>
      <c r="D47" s="3">
        <v>37046</v>
      </c>
      <c r="E47" s="4">
        <v>47</v>
      </c>
      <c r="F47" s="5">
        <v>1480690</v>
      </c>
    </row>
    <row r="48" spans="1:6" x14ac:dyDescent="0.2">
      <c r="A48" s="2" t="s">
        <v>13</v>
      </c>
      <c r="B48" s="8" t="s">
        <v>6</v>
      </c>
      <c r="C48" s="8" t="s">
        <v>7</v>
      </c>
      <c r="D48" s="9">
        <v>37049</v>
      </c>
      <c r="E48" s="4">
        <v>51</v>
      </c>
      <c r="F48" s="5">
        <v>1480695</v>
      </c>
    </row>
    <row r="49" spans="1:6" x14ac:dyDescent="0.2">
      <c r="A49" s="2" t="s">
        <v>14</v>
      </c>
      <c r="B49" s="2" t="s">
        <v>12</v>
      </c>
      <c r="C49" s="2" t="s">
        <v>10</v>
      </c>
      <c r="D49" s="3">
        <v>37052</v>
      </c>
      <c r="E49" s="4">
        <v>55</v>
      </c>
      <c r="F49" s="5">
        <v>1480700</v>
      </c>
    </row>
    <row r="50" spans="1:6" x14ac:dyDescent="0.2">
      <c r="A50" s="2" t="s">
        <v>5</v>
      </c>
      <c r="B50" s="8" t="s">
        <v>8</v>
      </c>
      <c r="C50" s="8" t="s">
        <v>9</v>
      </c>
      <c r="D50" s="9">
        <v>37055</v>
      </c>
      <c r="E50" s="4">
        <v>59</v>
      </c>
      <c r="F50" s="5">
        <v>3765712</v>
      </c>
    </row>
    <row r="51" spans="1:6" x14ac:dyDescent="0.2">
      <c r="A51" s="2" t="s">
        <v>11</v>
      </c>
      <c r="B51" s="8" t="s">
        <v>6</v>
      </c>
      <c r="C51" s="8" t="s">
        <v>7</v>
      </c>
      <c r="D51" s="3">
        <v>37058</v>
      </c>
      <c r="E51" s="4">
        <v>63</v>
      </c>
      <c r="F51" s="5">
        <v>3766690</v>
      </c>
    </row>
    <row r="52" spans="1:6" x14ac:dyDescent="0.2">
      <c r="A52" s="2" t="s">
        <v>13</v>
      </c>
      <c r="B52" s="2" t="s">
        <v>12</v>
      </c>
      <c r="C52" s="2" t="s">
        <v>10</v>
      </c>
      <c r="D52" s="9">
        <v>37061</v>
      </c>
      <c r="E52" s="4">
        <v>67</v>
      </c>
      <c r="F52" s="5">
        <v>3767668</v>
      </c>
    </row>
    <row r="53" spans="1:6" x14ac:dyDescent="0.2">
      <c r="A53" s="2" t="s">
        <v>14</v>
      </c>
      <c r="B53" s="8" t="s">
        <v>8</v>
      </c>
      <c r="C53" s="8" t="s">
        <v>9</v>
      </c>
      <c r="D53" s="3">
        <v>37064</v>
      </c>
      <c r="E53" s="4">
        <v>71</v>
      </c>
      <c r="F53" s="5">
        <v>3768646</v>
      </c>
    </row>
    <row r="54" spans="1:6" x14ac:dyDescent="0.2">
      <c r="A54" s="2" t="s">
        <v>5</v>
      </c>
      <c r="B54" s="8" t="s">
        <v>6</v>
      </c>
      <c r="C54" s="8" t="s">
        <v>7</v>
      </c>
      <c r="D54" s="9">
        <v>37067</v>
      </c>
      <c r="E54" s="4">
        <v>75</v>
      </c>
      <c r="F54" s="5">
        <v>3769624</v>
      </c>
    </row>
    <row r="55" spans="1:6" x14ac:dyDescent="0.2">
      <c r="A55" s="2" t="s">
        <v>11</v>
      </c>
      <c r="B55" s="2" t="s">
        <v>12</v>
      </c>
      <c r="C55" s="2" t="s">
        <v>10</v>
      </c>
      <c r="D55" s="3">
        <v>37070</v>
      </c>
      <c r="E55" s="4">
        <v>79</v>
      </c>
      <c r="F55" s="5">
        <v>3770602</v>
      </c>
    </row>
    <row r="56" spans="1:6" x14ac:dyDescent="0.2">
      <c r="A56" s="2" t="s">
        <v>13</v>
      </c>
      <c r="B56" s="8" t="s">
        <v>8</v>
      </c>
      <c r="C56" s="8" t="s">
        <v>9</v>
      </c>
      <c r="D56" s="9">
        <v>37073</v>
      </c>
      <c r="E56" s="4">
        <v>83</v>
      </c>
      <c r="F56" s="5">
        <v>3771580</v>
      </c>
    </row>
    <row r="57" spans="1:6" x14ac:dyDescent="0.2">
      <c r="A57" s="2" t="s">
        <v>14</v>
      </c>
      <c r="B57" s="8" t="s">
        <v>6</v>
      </c>
      <c r="C57" s="8" t="s">
        <v>7</v>
      </c>
      <c r="D57" s="3">
        <v>37076</v>
      </c>
      <c r="E57" s="4">
        <v>87</v>
      </c>
      <c r="F57" s="5">
        <v>1480740</v>
      </c>
    </row>
    <row r="58" spans="1:6" x14ac:dyDescent="0.2">
      <c r="A58" s="2" t="s">
        <v>5</v>
      </c>
      <c r="B58" s="2" t="s">
        <v>12</v>
      </c>
      <c r="C58" s="2" t="s">
        <v>10</v>
      </c>
      <c r="D58" s="9">
        <v>37079</v>
      </c>
      <c r="E58" s="4">
        <v>91</v>
      </c>
      <c r="F58" s="5">
        <v>1480745</v>
      </c>
    </row>
    <row r="59" spans="1:6" x14ac:dyDescent="0.2">
      <c r="A59" s="2" t="s">
        <v>11</v>
      </c>
      <c r="B59" s="8" t="s">
        <v>8</v>
      </c>
      <c r="C59" s="8" t="s">
        <v>9</v>
      </c>
      <c r="D59" s="3">
        <v>37082</v>
      </c>
      <c r="E59" s="4">
        <v>95</v>
      </c>
      <c r="F59" s="5">
        <v>1480750</v>
      </c>
    </row>
    <row r="60" spans="1:6" x14ac:dyDescent="0.2">
      <c r="A60" s="2" t="s">
        <v>13</v>
      </c>
      <c r="B60" s="8" t="s">
        <v>6</v>
      </c>
      <c r="C60" s="8" t="s">
        <v>7</v>
      </c>
      <c r="D60" s="9">
        <v>37085</v>
      </c>
      <c r="E60" s="4">
        <v>99</v>
      </c>
      <c r="F60" s="5">
        <v>1480755</v>
      </c>
    </row>
    <row r="61" spans="1:6" x14ac:dyDescent="0.2">
      <c r="A61" s="2" t="s">
        <v>14</v>
      </c>
      <c r="B61" s="2" t="s">
        <v>12</v>
      </c>
      <c r="C61" s="2" t="s">
        <v>10</v>
      </c>
      <c r="D61" s="3">
        <v>37088</v>
      </c>
      <c r="E61" s="4">
        <v>103</v>
      </c>
      <c r="F61" s="5">
        <v>1480760</v>
      </c>
    </row>
    <row r="62" spans="1:6" x14ac:dyDescent="0.2">
      <c r="A62" s="2" t="s">
        <v>5</v>
      </c>
      <c r="B62" s="8" t="s">
        <v>8</v>
      </c>
      <c r="C62" s="8" t="s">
        <v>9</v>
      </c>
      <c r="D62" s="9">
        <v>37091</v>
      </c>
      <c r="E62" s="4">
        <v>107</v>
      </c>
      <c r="F62" s="5">
        <v>1480765</v>
      </c>
    </row>
    <row r="63" spans="1:6" x14ac:dyDescent="0.2">
      <c r="A63" s="2" t="s">
        <v>11</v>
      </c>
      <c r="B63" s="8" t="s">
        <v>6</v>
      </c>
      <c r="C63" s="8" t="s">
        <v>7</v>
      </c>
      <c r="D63" s="3">
        <v>37094</v>
      </c>
      <c r="E63" s="4">
        <v>111</v>
      </c>
      <c r="F63" s="5">
        <v>1480770</v>
      </c>
    </row>
    <row r="64" spans="1:6" x14ac:dyDescent="0.2">
      <c r="A64" s="2" t="s">
        <v>13</v>
      </c>
      <c r="B64" s="2" t="s">
        <v>12</v>
      </c>
      <c r="C64" s="2" t="s">
        <v>10</v>
      </c>
      <c r="D64" s="9">
        <v>37097</v>
      </c>
      <c r="E64" s="4">
        <v>115</v>
      </c>
      <c r="F64" s="5">
        <v>1480775</v>
      </c>
    </row>
    <row r="65" spans="1:6" x14ac:dyDescent="0.2">
      <c r="A65" s="2" t="s">
        <v>14</v>
      </c>
      <c r="B65" s="8" t="s">
        <v>8</v>
      </c>
      <c r="C65" s="8" t="s">
        <v>9</v>
      </c>
      <c r="D65" s="3">
        <v>37100</v>
      </c>
      <c r="E65" s="4">
        <v>119</v>
      </c>
      <c r="F65" s="5">
        <v>1480780</v>
      </c>
    </row>
    <row r="66" spans="1:6" x14ac:dyDescent="0.2">
      <c r="A66" s="2" t="s">
        <v>5</v>
      </c>
      <c r="B66" s="8" t="s">
        <v>6</v>
      </c>
      <c r="C66" s="8" t="s">
        <v>7</v>
      </c>
      <c r="D66" s="9">
        <v>37103</v>
      </c>
      <c r="E66" s="4">
        <v>123</v>
      </c>
      <c r="F66" s="5">
        <v>1480785</v>
      </c>
    </row>
    <row r="67" spans="1:6" x14ac:dyDescent="0.2">
      <c r="A67" s="2" t="s">
        <v>11</v>
      </c>
      <c r="B67" s="2" t="s">
        <v>12</v>
      </c>
      <c r="C67" s="2" t="s">
        <v>10</v>
      </c>
      <c r="D67" s="3">
        <v>37106</v>
      </c>
      <c r="E67" s="4">
        <v>127</v>
      </c>
      <c r="F67" s="5">
        <v>1480790</v>
      </c>
    </row>
    <row r="68" spans="1:6" x14ac:dyDescent="0.2">
      <c r="A68" s="2" t="s">
        <v>13</v>
      </c>
      <c r="B68" s="8" t="s">
        <v>8</v>
      </c>
      <c r="C68" s="8" t="s">
        <v>9</v>
      </c>
      <c r="D68" s="9">
        <v>37109</v>
      </c>
      <c r="E68" s="4">
        <v>131</v>
      </c>
      <c r="F68" s="5">
        <v>1480795</v>
      </c>
    </row>
    <row r="69" spans="1:6" x14ac:dyDescent="0.2">
      <c r="A69" s="2" t="s">
        <v>14</v>
      </c>
      <c r="B69" s="8" t="s">
        <v>6</v>
      </c>
      <c r="C69" s="8" t="s">
        <v>7</v>
      </c>
      <c r="D69" s="3">
        <v>37112</v>
      </c>
      <c r="E69" s="4">
        <v>135</v>
      </c>
      <c r="F69" s="5">
        <v>1480800</v>
      </c>
    </row>
    <row r="70" spans="1:6" x14ac:dyDescent="0.2">
      <c r="A70" s="2" t="s">
        <v>5</v>
      </c>
      <c r="B70" s="2" t="s">
        <v>12</v>
      </c>
      <c r="C70" s="2" t="s">
        <v>10</v>
      </c>
      <c r="D70" s="9">
        <v>37115</v>
      </c>
      <c r="E70" s="4">
        <v>139</v>
      </c>
      <c r="F70" s="5">
        <v>1480805</v>
      </c>
    </row>
    <row r="71" spans="1:6" x14ac:dyDescent="0.2">
      <c r="A71" s="2" t="s">
        <v>11</v>
      </c>
      <c r="B71" s="8" t="s">
        <v>8</v>
      </c>
      <c r="C71" s="8" t="s">
        <v>9</v>
      </c>
      <c r="D71" s="3">
        <v>37118</v>
      </c>
      <c r="E71" s="4">
        <v>143</v>
      </c>
      <c r="F71" s="5">
        <v>1480810</v>
      </c>
    </row>
    <row r="72" spans="1:6" x14ac:dyDescent="0.2">
      <c r="A72" s="2" t="s">
        <v>13</v>
      </c>
      <c r="B72" s="8" t="s">
        <v>6</v>
      </c>
      <c r="C72" s="8" t="s">
        <v>7</v>
      </c>
      <c r="D72" s="9">
        <v>37121</v>
      </c>
      <c r="E72" s="4">
        <v>147</v>
      </c>
      <c r="F72" s="5">
        <v>1480815</v>
      </c>
    </row>
    <row r="73" spans="1:6" x14ac:dyDescent="0.2">
      <c r="A73" s="2" t="s">
        <v>14</v>
      </c>
      <c r="B73" s="2" t="s">
        <v>12</v>
      </c>
      <c r="C73" s="2" t="s">
        <v>10</v>
      </c>
      <c r="D73" s="3">
        <v>37124</v>
      </c>
      <c r="E73" s="4">
        <v>151</v>
      </c>
      <c r="F73" s="5">
        <v>1480820</v>
      </c>
    </row>
    <row r="74" spans="1:6" x14ac:dyDescent="0.2">
      <c r="A74" s="2" t="s">
        <v>5</v>
      </c>
      <c r="B74" s="8" t="s">
        <v>8</v>
      </c>
      <c r="C74" s="8" t="s">
        <v>9</v>
      </c>
      <c r="D74" s="9">
        <v>37127</v>
      </c>
      <c r="E74" s="4">
        <v>155</v>
      </c>
      <c r="F74" s="5">
        <v>1480825</v>
      </c>
    </row>
    <row r="75" spans="1:6" x14ac:dyDescent="0.2">
      <c r="A75" s="2" t="s">
        <v>11</v>
      </c>
      <c r="B75" s="8" t="s">
        <v>6</v>
      </c>
      <c r="C75" s="8" t="s">
        <v>7</v>
      </c>
      <c r="D75" s="3">
        <v>37130</v>
      </c>
      <c r="E75" s="4">
        <v>159</v>
      </c>
      <c r="F75" s="5">
        <v>1480830</v>
      </c>
    </row>
    <row r="76" spans="1:6" x14ac:dyDescent="0.2">
      <c r="A76" s="2" t="s">
        <v>13</v>
      </c>
      <c r="B76" s="2" t="s">
        <v>12</v>
      </c>
      <c r="C76" s="2" t="s">
        <v>10</v>
      </c>
      <c r="D76" s="9">
        <v>37133</v>
      </c>
      <c r="E76" s="4">
        <v>163</v>
      </c>
      <c r="F76" s="5">
        <v>1480835</v>
      </c>
    </row>
    <row r="77" spans="1:6" x14ac:dyDescent="0.2">
      <c r="A77" s="2" t="s">
        <v>14</v>
      </c>
      <c r="B77" s="8" t="s">
        <v>8</v>
      </c>
      <c r="C77" s="8" t="s">
        <v>9</v>
      </c>
      <c r="D77" s="3">
        <v>37136</v>
      </c>
      <c r="E77" s="4">
        <v>167</v>
      </c>
      <c r="F77" s="5">
        <v>1480840</v>
      </c>
    </row>
    <row r="78" spans="1:6" x14ac:dyDescent="0.2">
      <c r="A78" s="2" t="s">
        <v>5</v>
      </c>
      <c r="B78" s="8" t="s">
        <v>6</v>
      </c>
      <c r="C78" s="8" t="s">
        <v>7</v>
      </c>
      <c r="D78" s="9">
        <v>37139</v>
      </c>
      <c r="E78" s="4">
        <v>171</v>
      </c>
      <c r="F78" s="5">
        <v>1480845</v>
      </c>
    </row>
    <row r="79" spans="1:6" x14ac:dyDescent="0.2">
      <c r="A79" s="2" t="s">
        <v>11</v>
      </c>
      <c r="B79" s="2" t="s">
        <v>12</v>
      </c>
      <c r="C79" s="2" t="s">
        <v>10</v>
      </c>
      <c r="D79" s="3">
        <v>37142</v>
      </c>
      <c r="E79" s="4">
        <v>175</v>
      </c>
      <c r="F79" s="5">
        <v>1480850</v>
      </c>
    </row>
    <row r="80" spans="1:6" x14ac:dyDescent="0.2">
      <c r="A80" s="2" t="s">
        <v>13</v>
      </c>
      <c r="B80" s="8" t="s">
        <v>8</v>
      </c>
      <c r="C80" s="8" t="s">
        <v>9</v>
      </c>
      <c r="D80" s="9">
        <v>37145</v>
      </c>
      <c r="E80" s="4">
        <v>179</v>
      </c>
      <c r="F80" s="5">
        <v>1480855</v>
      </c>
    </row>
  </sheetData>
  <autoFilter ref="A1:F80"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rightToLeft="1" tabSelected="1" zoomScale="115" zoomScaleNormal="115" workbookViewId="0">
      <selection activeCell="G15" sqref="G15"/>
    </sheetView>
  </sheetViews>
  <sheetFormatPr defaultColWidth="9.140625" defaultRowHeight="14.25" x14ac:dyDescent="0.2"/>
  <cols>
    <col min="1" max="1" width="12.5703125" style="1" bestFit="1" customWidth="1"/>
    <col min="2" max="2" width="5.42578125" style="1" bestFit="1" customWidth="1"/>
    <col min="3" max="3" width="5.140625" style="1" bestFit="1" customWidth="1"/>
    <col min="4" max="4" width="11.28515625" style="1" bestFit="1" customWidth="1"/>
    <col min="5" max="5" width="11.85546875" style="1" bestFit="1" customWidth="1"/>
    <col min="6" max="6" width="11.28515625" style="1" bestFit="1" customWidth="1"/>
    <col min="7" max="13" width="9.140625" style="1"/>
    <col min="14" max="14" width="11.28515625" style="1" bestFit="1" customWidth="1"/>
    <col min="15" max="19" width="9.140625" style="1"/>
    <col min="20" max="20" width="9.5703125" style="1" bestFit="1" customWidth="1"/>
    <col min="21" max="16384" width="9.140625" style="1"/>
  </cols>
  <sheetData>
    <row r="1" spans="1:27" s="7" customFormat="1" ht="1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15</v>
      </c>
      <c r="K1" s="21" t="s">
        <v>85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18"/>
    </row>
    <row r="2" spans="1:27" ht="14.25" customHeight="1" x14ac:dyDescent="0.25">
      <c r="A2" s="2" t="s">
        <v>5</v>
      </c>
      <c r="B2" s="2" t="s">
        <v>6</v>
      </c>
      <c r="C2" s="2" t="s">
        <v>7</v>
      </c>
      <c r="D2" s="3">
        <v>36526</v>
      </c>
      <c r="E2" s="4">
        <v>27</v>
      </c>
      <c r="F2" s="5">
        <v>3765709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2"/>
      <c r="AA2" s="18"/>
    </row>
    <row r="3" spans="1:27" ht="14.25" customHeight="1" x14ac:dyDescent="0.25">
      <c r="A3" s="2" t="s">
        <v>11</v>
      </c>
      <c r="B3" s="2" t="s">
        <v>6</v>
      </c>
      <c r="C3" s="2" t="s">
        <v>7</v>
      </c>
      <c r="D3" s="3">
        <v>36540</v>
      </c>
      <c r="E3" s="4">
        <v>103.68</v>
      </c>
      <c r="F3" s="5">
        <v>3766686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2"/>
      <c r="AA3" s="18"/>
    </row>
    <row r="4" spans="1:27" ht="14.25" customHeight="1" x14ac:dyDescent="0.25">
      <c r="A4" s="2" t="s">
        <v>13</v>
      </c>
      <c r="B4" s="2" t="s">
        <v>6</v>
      </c>
      <c r="C4" s="2" t="s">
        <v>7</v>
      </c>
      <c r="D4" s="3">
        <v>36554</v>
      </c>
      <c r="E4" s="4">
        <v>829.44</v>
      </c>
      <c r="F4" s="5">
        <v>3768313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2"/>
      <c r="AA4" s="18"/>
    </row>
    <row r="5" spans="1:27" ht="14.25" customHeight="1" x14ac:dyDescent="0.25">
      <c r="A5" s="2" t="s">
        <v>14</v>
      </c>
      <c r="B5" s="2" t="s">
        <v>6</v>
      </c>
      <c r="C5" s="2" t="s">
        <v>7</v>
      </c>
      <c r="D5" s="3">
        <v>36568</v>
      </c>
      <c r="E5" s="4">
        <v>1105.92</v>
      </c>
      <c r="F5" s="5">
        <v>3771351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18"/>
      <c r="AA5" s="18"/>
    </row>
    <row r="6" spans="1:27" ht="14.25" customHeight="1" x14ac:dyDescent="0.25">
      <c r="A6" s="2" t="s">
        <v>5</v>
      </c>
      <c r="B6" s="2" t="s">
        <v>6</v>
      </c>
      <c r="C6" s="2" t="s">
        <v>7</v>
      </c>
      <c r="D6" s="3">
        <v>36568</v>
      </c>
      <c r="E6" s="4">
        <v>1105.92</v>
      </c>
      <c r="F6" s="5">
        <v>3771353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18"/>
      <c r="AA6" s="18"/>
    </row>
    <row r="7" spans="1:27" ht="14.25" customHeight="1" x14ac:dyDescent="0.25">
      <c r="A7" s="2" t="s">
        <v>11</v>
      </c>
      <c r="B7" s="2" t="s">
        <v>8</v>
      </c>
      <c r="C7" s="2" t="s">
        <v>9</v>
      </c>
      <c r="D7" s="3">
        <v>36596</v>
      </c>
      <c r="E7" s="4">
        <v>48</v>
      </c>
      <c r="F7" s="5">
        <v>1829800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18"/>
      <c r="AA7" s="18"/>
    </row>
    <row r="8" spans="1:27" ht="14.25" customHeight="1" x14ac:dyDescent="0.25">
      <c r="A8" s="2" t="s">
        <v>13</v>
      </c>
      <c r="B8" s="2" t="s">
        <v>8</v>
      </c>
      <c r="C8" s="2" t="s">
        <v>9</v>
      </c>
      <c r="D8" s="3">
        <v>36610</v>
      </c>
      <c r="E8" s="4">
        <v>7</v>
      </c>
      <c r="F8" s="5">
        <v>1830500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18"/>
      <c r="AA8" s="18"/>
    </row>
    <row r="9" spans="1:27" ht="14.25" customHeight="1" x14ac:dyDescent="0.25">
      <c r="A9" s="2" t="s">
        <v>14</v>
      </c>
      <c r="B9" s="2" t="s">
        <v>8</v>
      </c>
      <c r="C9" s="2" t="s">
        <v>9</v>
      </c>
      <c r="D9" s="3">
        <v>36624</v>
      </c>
      <c r="E9" s="4">
        <v>9</v>
      </c>
      <c r="F9" s="5">
        <v>1831200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ht="14.25" customHeight="1" x14ac:dyDescent="0.25">
      <c r="A10" s="2" t="s">
        <v>5</v>
      </c>
      <c r="B10" s="2" t="s">
        <v>6</v>
      </c>
      <c r="C10" s="2" t="s">
        <v>10</v>
      </c>
      <c r="D10" s="3">
        <v>36638</v>
      </c>
      <c r="E10" s="4">
        <v>921.6</v>
      </c>
      <c r="F10" s="5">
        <v>4313960</v>
      </c>
      <c r="K10" s="6" t="s">
        <v>0</v>
      </c>
      <c r="L10" s="6" t="s">
        <v>1</v>
      </c>
      <c r="M10" s="6" t="s">
        <v>2</v>
      </c>
      <c r="N10" s="6" t="s">
        <v>3</v>
      </c>
      <c r="O10" s="6" t="s">
        <v>4</v>
      </c>
      <c r="P10" s="6" t="s">
        <v>15</v>
      </c>
      <c r="Q10" s="18"/>
      <c r="R10" s="18"/>
      <c r="S10" s="18">
        <v>1</v>
      </c>
      <c r="T10" s="18">
        <f>SUMIFS(E2:E80,C2:C80,M11,B2:B80,L11)</f>
        <v>1520</v>
      </c>
      <c r="U10" s="18"/>
      <c r="V10" s="18"/>
      <c r="W10" s="18"/>
      <c r="X10" s="18"/>
      <c r="Y10" s="18"/>
      <c r="Z10" s="18"/>
      <c r="AA10" s="18"/>
    </row>
    <row r="11" spans="1:27" ht="14.25" customHeight="1" x14ac:dyDescent="0.25">
      <c r="A11" s="2" t="s">
        <v>11</v>
      </c>
      <c r="B11" s="2" t="s">
        <v>6</v>
      </c>
      <c r="C11" s="2" t="s">
        <v>7</v>
      </c>
      <c r="D11" s="3">
        <v>36652</v>
      </c>
      <c r="E11" s="4">
        <v>13</v>
      </c>
      <c r="F11" s="5">
        <v>1282820</v>
      </c>
      <c r="K11" s="18"/>
      <c r="L11" s="18" t="s">
        <v>8</v>
      </c>
      <c r="M11" s="18" t="s">
        <v>9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ht="14.25" customHeight="1" x14ac:dyDescent="0.25">
      <c r="A12" s="2" t="s">
        <v>13</v>
      </c>
      <c r="B12" s="2" t="s">
        <v>6</v>
      </c>
      <c r="C12" s="2" t="s">
        <v>7</v>
      </c>
      <c r="D12" s="3">
        <v>36666</v>
      </c>
      <c r="E12" s="4">
        <v>9</v>
      </c>
      <c r="F12" s="5">
        <v>1283310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ht="14.25" customHeight="1" x14ac:dyDescent="0.25">
      <c r="A13" s="2" t="s">
        <v>14</v>
      </c>
      <c r="B13" s="2" t="s">
        <v>8</v>
      </c>
      <c r="C13" s="2" t="s">
        <v>7</v>
      </c>
      <c r="D13" s="3">
        <v>36680</v>
      </c>
      <c r="E13" s="4">
        <v>1105.92</v>
      </c>
      <c r="F13" s="5">
        <v>3774172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ht="14.25" customHeight="1" x14ac:dyDescent="0.25">
      <c r="A14" s="2" t="s">
        <v>5</v>
      </c>
      <c r="B14" s="2" t="s">
        <v>8</v>
      </c>
      <c r="C14" s="2" t="s">
        <v>7</v>
      </c>
      <c r="D14" s="3">
        <v>36694</v>
      </c>
      <c r="E14" s="4">
        <v>8</v>
      </c>
      <c r="F14" s="5">
        <v>1284290</v>
      </c>
      <c r="K14" s="6" t="s">
        <v>0</v>
      </c>
      <c r="L14" s="6" t="s">
        <v>1</v>
      </c>
      <c r="M14" s="6" t="s">
        <v>2</v>
      </c>
      <c r="N14" s="6" t="s">
        <v>3</v>
      </c>
      <c r="O14" s="6" t="s">
        <v>4</v>
      </c>
      <c r="P14" s="6" t="s">
        <v>15</v>
      </c>
      <c r="Q14" s="18"/>
      <c r="R14" s="18"/>
      <c r="S14" s="18">
        <v>2</v>
      </c>
      <c r="T14" s="18">
        <f>AVERAGEIF(C2:C80,M15,F2:F80)</f>
        <v>2003355.4193548388</v>
      </c>
      <c r="U14" s="18"/>
      <c r="V14" s="18"/>
      <c r="W14" s="18"/>
      <c r="X14" s="18"/>
      <c r="Y14" s="18"/>
      <c r="Z14" s="18"/>
      <c r="AA14" s="18"/>
    </row>
    <row r="15" spans="1:27" ht="14.25" customHeight="1" x14ac:dyDescent="0.25">
      <c r="A15" s="2" t="s">
        <v>11</v>
      </c>
      <c r="B15" s="2" t="s">
        <v>6</v>
      </c>
      <c r="C15" s="2" t="s">
        <v>9</v>
      </c>
      <c r="D15" s="3">
        <v>36708</v>
      </c>
      <c r="E15" s="4">
        <v>6</v>
      </c>
      <c r="F15" s="5">
        <v>1835400</v>
      </c>
      <c r="K15" s="18"/>
      <c r="L15" s="18"/>
      <c r="M15" s="18" t="s">
        <v>7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ht="14.25" customHeight="1" x14ac:dyDescent="0.25">
      <c r="A16" s="2" t="s">
        <v>13</v>
      </c>
      <c r="B16" s="2" t="s">
        <v>6</v>
      </c>
      <c r="C16" s="2" t="s">
        <v>9</v>
      </c>
      <c r="D16" s="3">
        <v>36722</v>
      </c>
      <c r="E16" s="4">
        <v>5</v>
      </c>
      <c r="F16" s="5">
        <v>1836100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ht="14.25" customHeight="1" x14ac:dyDescent="0.25">
      <c r="A17" s="2" t="s">
        <v>14</v>
      </c>
      <c r="B17" s="2" t="s">
        <v>8</v>
      </c>
      <c r="C17" s="2" t="s">
        <v>9</v>
      </c>
      <c r="D17" s="3">
        <v>36736</v>
      </c>
      <c r="E17" s="4">
        <v>12</v>
      </c>
      <c r="F17" s="5">
        <v>1836800</v>
      </c>
      <c r="K17" s="6" t="s">
        <v>0</v>
      </c>
      <c r="L17" s="6" t="s">
        <v>1</v>
      </c>
      <c r="M17" s="6" t="s">
        <v>2</v>
      </c>
      <c r="N17" s="6" t="s">
        <v>3</v>
      </c>
      <c r="O17" s="6" t="s">
        <v>4</v>
      </c>
      <c r="P17" s="6" t="s">
        <v>15</v>
      </c>
      <c r="Q17" s="18"/>
      <c r="R17" s="18"/>
      <c r="S17" s="18"/>
      <c r="T17" s="18">
        <f>COUNTIF(C2:C80,M18)+COUNTIF(C2:C80,M19)</f>
        <v>48</v>
      </c>
      <c r="U17" s="18"/>
      <c r="V17" s="18"/>
      <c r="W17" s="18"/>
      <c r="X17" s="18"/>
      <c r="Y17" s="18"/>
      <c r="Z17" s="18"/>
      <c r="AA17" s="18"/>
    </row>
    <row r="18" spans="1:27" ht="14.25" customHeight="1" x14ac:dyDescent="0.25">
      <c r="A18" s="2" t="s">
        <v>5</v>
      </c>
      <c r="B18" s="2" t="s">
        <v>6</v>
      </c>
      <c r="C18" s="2" t="s">
        <v>10</v>
      </c>
      <c r="D18" s="3">
        <v>36750</v>
      </c>
      <c r="E18" s="4">
        <v>266.24</v>
      </c>
      <c r="F18" s="5">
        <v>4316068</v>
      </c>
      <c r="K18" s="18"/>
      <c r="L18" s="18"/>
      <c r="M18" s="18" t="s">
        <v>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14.25" customHeight="1" x14ac:dyDescent="0.25">
      <c r="A19" s="2" t="s">
        <v>11</v>
      </c>
      <c r="B19" s="2" t="s">
        <v>6</v>
      </c>
      <c r="C19" s="2" t="s">
        <v>10</v>
      </c>
      <c r="D19" s="3">
        <v>36764</v>
      </c>
      <c r="E19" s="4">
        <v>50</v>
      </c>
      <c r="F19" s="5">
        <v>1470560</v>
      </c>
      <c r="K19" s="18"/>
      <c r="L19" s="18"/>
      <c r="M19" s="18" t="s">
        <v>10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ht="14.25" customHeight="1" x14ac:dyDescent="0.25">
      <c r="A20" s="2" t="s">
        <v>13</v>
      </c>
      <c r="B20" s="2" t="s">
        <v>12</v>
      </c>
      <c r="C20" s="2" t="s">
        <v>10</v>
      </c>
      <c r="D20" s="3">
        <v>36778</v>
      </c>
      <c r="E20" s="4">
        <v>12</v>
      </c>
      <c r="F20" s="5">
        <v>1471120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ht="14.25" customHeight="1" x14ac:dyDescent="0.25">
      <c r="A21" s="2" t="s">
        <v>14</v>
      </c>
      <c r="B21" s="2" t="s">
        <v>12</v>
      </c>
      <c r="C21" s="2" t="s">
        <v>10</v>
      </c>
      <c r="D21" s="3">
        <v>36792</v>
      </c>
      <c r="E21" s="4">
        <v>14</v>
      </c>
      <c r="F21" s="5">
        <v>1471680</v>
      </c>
      <c r="K21" s="6" t="s">
        <v>0</v>
      </c>
      <c r="L21" s="6" t="s">
        <v>1</v>
      </c>
      <c r="M21" s="6" t="s">
        <v>2</v>
      </c>
      <c r="N21" s="6" t="s">
        <v>3</v>
      </c>
      <c r="O21" s="6" t="s">
        <v>4</v>
      </c>
      <c r="P21" s="6" t="s">
        <v>15</v>
      </c>
      <c r="Q21" s="18"/>
      <c r="R21" s="18"/>
      <c r="S21" s="18"/>
      <c r="T21" s="18">
        <f>COUNTIF(A2:A80,K22)+COUNTIF(A2:A80,K23)</f>
        <v>40</v>
      </c>
      <c r="U21" s="18"/>
      <c r="V21" s="18"/>
      <c r="W21" s="18"/>
      <c r="X21" s="18"/>
      <c r="Y21" s="18"/>
      <c r="Z21" s="18"/>
      <c r="AA21" s="18"/>
    </row>
    <row r="22" spans="1:27" ht="14.25" customHeight="1" x14ac:dyDescent="0.25">
      <c r="A22" s="2" t="s">
        <v>5</v>
      </c>
      <c r="B22" s="2" t="s">
        <v>12</v>
      </c>
      <c r="C22" s="2" t="s">
        <v>10</v>
      </c>
      <c r="D22" s="3">
        <v>36806</v>
      </c>
      <c r="E22" s="4">
        <v>13</v>
      </c>
      <c r="F22" s="5">
        <v>1472240</v>
      </c>
      <c r="K22" s="18" t="s">
        <v>5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ht="14.25" customHeight="1" x14ac:dyDescent="0.25">
      <c r="A23" s="2" t="s">
        <v>11</v>
      </c>
      <c r="B23" s="2" t="s">
        <v>6</v>
      </c>
      <c r="C23" s="2" t="s">
        <v>7</v>
      </c>
      <c r="D23" s="3">
        <v>36820</v>
      </c>
      <c r="E23" s="4">
        <v>102</v>
      </c>
      <c r="F23" s="5">
        <v>1288700</v>
      </c>
      <c r="K23" s="18" t="s">
        <v>13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ht="14.25" customHeight="1" x14ac:dyDescent="0.25">
      <c r="A24" s="2" t="s">
        <v>13</v>
      </c>
      <c r="B24" s="2" t="s">
        <v>6</v>
      </c>
      <c r="C24" s="2" t="s">
        <v>7</v>
      </c>
      <c r="D24" s="3">
        <v>36834</v>
      </c>
      <c r="E24" s="4">
        <v>10</v>
      </c>
      <c r="F24" s="5">
        <v>1289190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ht="14.25" customHeight="1" x14ac:dyDescent="0.25">
      <c r="A25" s="2" t="s">
        <v>14</v>
      </c>
      <c r="B25" s="2" t="s">
        <v>8</v>
      </c>
      <c r="C25" s="2" t="s">
        <v>7</v>
      </c>
      <c r="D25" s="3">
        <v>36848</v>
      </c>
      <c r="E25" s="4">
        <v>10.5</v>
      </c>
      <c r="F25" s="5">
        <v>1289680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ht="14.25" customHeight="1" x14ac:dyDescent="0.25">
      <c r="A26" s="2" t="s">
        <v>5</v>
      </c>
      <c r="B26" s="2" t="s">
        <v>6</v>
      </c>
      <c r="C26" s="2" t="s">
        <v>10</v>
      </c>
      <c r="D26" s="3">
        <v>36862</v>
      </c>
      <c r="E26" s="4">
        <v>60</v>
      </c>
      <c r="F26" s="5">
        <v>1474480</v>
      </c>
      <c r="K26" s="6" t="s">
        <v>0</v>
      </c>
      <c r="L26" s="6" t="s">
        <v>1</v>
      </c>
      <c r="M26" s="6" t="s">
        <v>2</v>
      </c>
      <c r="N26" s="6" t="s">
        <v>3</v>
      </c>
      <c r="O26" s="6" t="s">
        <v>4</v>
      </c>
      <c r="P26" s="6" t="s">
        <v>15</v>
      </c>
      <c r="Q26" s="18"/>
      <c r="R26" s="18"/>
      <c r="S26" s="18"/>
      <c r="T26" s="20">
        <f>SUMIFS(E2:E80,C2:C80,M27,D2:D80,"&gt;="&amp;N27,D2:D80,"&lt;="&amp;N28)+SUMIFS(E2:E80,C2:C80,M29,D2:D80,"&gt;="&amp;N27,D2:D80,"&lt;="&amp;N28)</f>
        <v>4517.38</v>
      </c>
      <c r="U26" s="18"/>
      <c r="V26" s="18"/>
      <c r="W26" s="18"/>
      <c r="X26" s="18"/>
      <c r="Y26" s="18"/>
      <c r="Z26" s="18"/>
      <c r="AA26" s="18"/>
    </row>
    <row r="27" spans="1:27" ht="14.25" customHeight="1" x14ac:dyDescent="0.25">
      <c r="A27" s="2" t="s">
        <v>11</v>
      </c>
      <c r="B27" s="2" t="s">
        <v>6</v>
      </c>
      <c r="C27" s="2" t="s">
        <v>10</v>
      </c>
      <c r="D27" s="3">
        <v>36876</v>
      </c>
      <c r="E27" s="4">
        <v>11</v>
      </c>
      <c r="F27" s="5">
        <v>1475040</v>
      </c>
      <c r="K27" s="18"/>
      <c r="L27" s="18"/>
      <c r="M27" s="18" t="s">
        <v>7</v>
      </c>
      <c r="N27" s="19">
        <v>36526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x14ac:dyDescent="0.2">
      <c r="A28" s="2" t="s">
        <v>13</v>
      </c>
      <c r="B28" s="2" t="s">
        <v>6</v>
      </c>
      <c r="C28" s="2" t="s">
        <v>10</v>
      </c>
      <c r="D28" s="3">
        <v>36890</v>
      </c>
      <c r="E28" s="4">
        <v>3</v>
      </c>
      <c r="F28" s="5">
        <v>1475600</v>
      </c>
      <c r="N28" s="12">
        <v>36891</v>
      </c>
    </row>
    <row r="29" spans="1:27" x14ac:dyDescent="0.2">
      <c r="A29" s="2" t="s">
        <v>14</v>
      </c>
      <c r="B29" s="2" t="s">
        <v>6</v>
      </c>
      <c r="C29" s="2" t="s">
        <v>7</v>
      </c>
      <c r="D29" s="3">
        <v>36904</v>
      </c>
      <c r="E29" s="4">
        <v>12</v>
      </c>
      <c r="F29" s="5">
        <v>1291640</v>
      </c>
      <c r="M29" s="1" t="s">
        <v>9</v>
      </c>
    </row>
    <row r="30" spans="1:27" x14ac:dyDescent="0.2">
      <c r="A30" s="2" t="s">
        <v>5</v>
      </c>
      <c r="B30" s="2" t="s">
        <v>6</v>
      </c>
      <c r="C30" s="2" t="s">
        <v>7</v>
      </c>
      <c r="D30" s="3">
        <v>36918</v>
      </c>
      <c r="E30" s="4">
        <v>42</v>
      </c>
      <c r="F30" s="5">
        <v>1292130</v>
      </c>
    </row>
    <row r="31" spans="1:27" ht="15" x14ac:dyDescent="0.25">
      <c r="A31" s="2" t="s">
        <v>11</v>
      </c>
      <c r="B31" s="2" t="s">
        <v>8</v>
      </c>
      <c r="C31" s="2" t="s">
        <v>7</v>
      </c>
      <c r="D31" s="3">
        <v>36932</v>
      </c>
      <c r="E31" s="4">
        <v>3.5</v>
      </c>
      <c r="F31" s="5">
        <v>1292620</v>
      </c>
      <c r="K31" s="6" t="s">
        <v>0</v>
      </c>
      <c r="L31" s="6" t="s">
        <v>1</v>
      </c>
      <c r="M31" s="6" t="s">
        <v>2</v>
      </c>
      <c r="N31" s="6" t="s">
        <v>3</v>
      </c>
      <c r="O31" s="6" t="s">
        <v>4</v>
      </c>
      <c r="P31" s="6" t="s">
        <v>15</v>
      </c>
    </row>
    <row r="32" spans="1:27" x14ac:dyDescent="0.2">
      <c r="A32" s="2" t="s">
        <v>13</v>
      </c>
      <c r="B32" s="2" t="s">
        <v>8</v>
      </c>
      <c r="C32" s="2" t="s">
        <v>7</v>
      </c>
      <c r="D32" s="3">
        <v>36946</v>
      </c>
      <c r="E32" s="4">
        <v>7</v>
      </c>
      <c r="F32" s="5">
        <v>1293110</v>
      </c>
      <c r="L32" s="1" t="s">
        <v>9</v>
      </c>
      <c r="N32" s="1" t="s">
        <v>84</v>
      </c>
    </row>
    <row r="33" spans="1:14" x14ac:dyDescent="0.2">
      <c r="A33" s="2" t="s">
        <v>14</v>
      </c>
      <c r="B33" s="2" t="s">
        <v>12</v>
      </c>
      <c r="C33" s="2" t="s">
        <v>7</v>
      </c>
      <c r="D33" s="3">
        <v>36960</v>
      </c>
      <c r="E33" s="4">
        <v>8.5</v>
      </c>
      <c r="F33" s="5">
        <v>1293600</v>
      </c>
      <c r="N33" s="1">
        <v>2000</v>
      </c>
    </row>
    <row r="34" spans="1:14" x14ac:dyDescent="0.2">
      <c r="A34" s="2" t="s">
        <v>5</v>
      </c>
      <c r="B34" s="2" t="s">
        <v>8</v>
      </c>
      <c r="C34" s="2" t="s">
        <v>9</v>
      </c>
      <c r="D34" s="3">
        <v>36974</v>
      </c>
      <c r="E34" s="4">
        <v>9</v>
      </c>
      <c r="F34" s="5">
        <v>1848700</v>
      </c>
    </row>
    <row r="35" spans="1:14" x14ac:dyDescent="0.2">
      <c r="A35" s="2" t="s">
        <v>11</v>
      </c>
      <c r="B35" s="2" t="s">
        <v>8</v>
      </c>
      <c r="C35" s="2" t="s">
        <v>9</v>
      </c>
      <c r="D35" s="3">
        <v>36988</v>
      </c>
      <c r="E35" s="4">
        <v>10</v>
      </c>
      <c r="F35" s="5">
        <v>1849400</v>
      </c>
    </row>
    <row r="36" spans="1:14" x14ac:dyDescent="0.2">
      <c r="A36" s="2" t="s">
        <v>13</v>
      </c>
      <c r="B36" s="2" t="s">
        <v>12</v>
      </c>
      <c r="C36" s="2" t="s">
        <v>10</v>
      </c>
      <c r="D36" s="3">
        <v>37002</v>
      </c>
      <c r="E36" s="4">
        <v>6</v>
      </c>
      <c r="F36" s="5">
        <v>1480080</v>
      </c>
    </row>
    <row r="37" spans="1:14" x14ac:dyDescent="0.2">
      <c r="A37" s="2" t="s">
        <v>14</v>
      </c>
      <c r="B37" s="2" t="s">
        <v>12</v>
      </c>
      <c r="C37" s="2" t="s">
        <v>10</v>
      </c>
      <c r="D37" s="3">
        <v>37016</v>
      </c>
      <c r="E37" s="4">
        <v>7</v>
      </c>
      <c r="F37" s="5">
        <v>1480640</v>
      </c>
    </row>
    <row r="38" spans="1:14" x14ac:dyDescent="0.2">
      <c r="A38" s="2" t="s">
        <v>5</v>
      </c>
      <c r="B38" s="8" t="s">
        <v>8</v>
      </c>
      <c r="C38" s="8" t="s">
        <v>9</v>
      </c>
      <c r="D38" s="9">
        <v>37019</v>
      </c>
      <c r="E38" s="4">
        <v>11</v>
      </c>
      <c r="F38" s="5">
        <v>1480645</v>
      </c>
    </row>
    <row r="39" spans="1:14" x14ac:dyDescent="0.2">
      <c r="A39" s="2" t="s">
        <v>11</v>
      </c>
      <c r="B39" s="8" t="s">
        <v>6</v>
      </c>
      <c r="C39" s="8" t="s">
        <v>7</v>
      </c>
      <c r="D39" s="3">
        <v>37022</v>
      </c>
      <c r="E39" s="4">
        <v>15</v>
      </c>
      <c r="F39" s="5">
        <v>1480650</v>
      </c>
    </row>
    <row r="40" spans="1:14" x14ac:dyDescent="0.2">
      <c r="A40" s="2" t="s">
        <v>13</v>
      </c>
      <c r="B40" s="2" t="s">
        <v>12</v>
      </c>
      <c r="C40" s="2" t="s">
        <v>10</v>
      </c>
      <c r="D40" s="9">
        <v>37025</v>
      </c>
      <c r="E40" s="4">
        <v>19</v>
      </c>
      <c r="F40" s="5">
        <v>1480655</v>
      </c>
    </row>
    <row r="41" spans="1:14" x14ac:dyDescent="0.2">
      <c r="A41" s="2" t="s">
        <v>14</v>
      </c>
      <c r="B41" s="8" t="s">
        <v>8</v>
      </c>
      <c r="C41" s="8" t="s">
        <v>9</v>
      </c>
      <c r="D41" s="3">
        <v>37028</v>
      </c>
      <c r="E41" s="4">
        <v>23</v>
      </c>
      <c r="F41" s="5">
        <v>1480660</v>
      </c>
    </row>
    <row r="42" spans="1:14" x14ac:dyDescent="0.2">
      <c r="A42" s="2" t="s">
        <v>5</v>
      </c>
      <c r="B42" s="8" t="s">
        <v>6</v>
      </c>
      <c r="C42" s="8" t="s">
        <v>7</v>
      </c>
      <c r="D42" s="9">
        <v>37031</v>
      </c>
      <c r="E42" s="4">
        <v>27</v>
      </c>
      <c r="F42" s="5">
        <v>1480665</v>
      </c>
    </row>
    <row r="43" spans="1:14" x14ac:dyDescent="0.2">
      <c r="A43" s="2" t="s">
        <v>11</v>
      </c>
      <c r="B43" s="2" t="s">
        <v>12</v>
      </c>
      <c r="C43" s="2" t="s">
        <v>10</v>
      </c>
      <c r="D43" s="3">
        <v>37034</v>
      </c>
      <c r="E43" s="4">
        <v>31</v>
      </c>
      <c r="F43" s="5">
        <v>1480670</v>
      </c>
    </row>
    <row r="44" spans="1:14" x14ac:dyDescent="0.2">
      <c r="A44" s="2" t="s">
        <v>13</v>
      </c>
      <c r="B44" s="8" t="s">
        <v>8</v>
      </c>
      <c r="C44" s="8" t="s">
        <v>9</v>
      </c>
      <c r="D44" s="9">
        <v>37037</v>
      </c>
      <c r="E44" s="4">
        <v>35</v>
      </c>
      <c r="F44" s="5">
        <v>1480675</v>
      </c>
    </row>
    <row r="45" spans="1:14" x14ac:dyDescent="0.2">
      <c r="A45" s="2" t="s">
        <v>14</v>
      </c>
      <c r="B45" s="8" t="s">
        <v>6</v>
      </c>
      <c r="C45" s="8" t="s">
        <v>7</v>
      </c>
      <c r="D45" s="3">
        <v>37040</v>
      </c>
      <c r="E45" s="4">
        <v>39</v>
      </c>
      <c r="F45" s="5">
        <v>1480680</v>
      </c>
    </row>
    <row r="46" spans="1:14" x14ac:dyDescent="0.2">
      <c r="A46" s="2" t="s">
        <v>5</v>
      </c>
      <c r="B46" s="2" t="s">
        <v>12</v>
      </c>
      <c r="C46" s="2" t="s">
        <v>10</v>
      </c>
      <c r="D46" s="9">
        <v>37043</v>
      </c>
      <c r="E46" s="4">
        <v>43</v>
      </c>
      <c r="F46" s="5">
        <v>1480685</v>
      </c>
    </row>
    <row r="47" spans="1:14" x14ac:dyDescent="0.2">
      <c r="A47" s="2" t="s">
        <v>11</v>
      </c>
      <c r="B47" s="8" t="s">
        <v>8</v>
      </c>
      <c r="C47" s="8" t="s">
        <v>9</v>
      </c>
      <c r="D47" s="3">
        <v>37046</v>
      </c>
      <c r="E47" s="4">
        <v>47</v>
      </c>
      <c r="F47" s="5">
        <v>1480690</v>
      </c>
    </row>
    <row r="48" spans="1:14" x14ac:dyDescent="0.2">
      <c r="A48" s="2" t="s">
        <v>13</v>
      </c>
      <c r="B48" s="8" t="s">
        <v>6</v>
      </c>
      <c r="C48" s="8" t="s">
        <v>7</v>
      </c>
      <c r="D48" s="9">
        <v>37049</v>
      </c>
      <c r="E48" s="4">
        <v>51</v>
      </c>
      <c r="F48" s="5">
        <v>1480695</v>
      </c>
    </row>
    <row r="49" spans="1:6" x14ac:dyDescent="0.2">
      <c r="A49" s="2" t="s">
        <v>14</v>
      </c>
      <c r="B49" s="2" t="s">
        <v>12</v>
      </c>
      <c r="C49" s="2" t="s">
        <v>10</v>
      </c>
      <c r="D49" s="3">
        <v>37052</v>
      </c>
      <c r="E49" s="4">
        <v>55</v>
      </c>
      <c r="F49" s="5">
        <v>1480700</v>
      </c>
    </row>
    <row r="50" spans="1:6" x14ac:dyDescent="0.2">
      <c r="A50" s="2" t="s">
        <v>5</v>
      </c>
      <c r="B50" s="8" t="s">
        <v>8</v>
      </c>
      <c r="C50" s="8" t="s">
        <v>9</v>
      </c>
      <c r="D50" s="9">
        <v>37055</v>
      </c>
      <c r="E50" s="4">
        <v>59</v>
      </c>
      <c r="F50" s="5">
        <v>3765712</v>
      </c>
    </row>
    <row r="51" spans="1:6" x14ac:dyDescent="0.2">
      <c r="A51" s="2" t="s">
        <v>11</v>
      </c>
      <c r="B51" s="8" t="s">
        <v>6</v>
      </c>
      <c r="C51" s="8" t="s">
        <v>7</v>
      </c>
      <c r="D51" s="3">
        <v>37058</v>
      </c>
      <c r="E51" s="4">
        <v>63</v>
      </c>
      <c r="F51" s="5">
        <v>3766690</v>
      </c>
    </row>
    <row r="52" spans="1:6" x14ac:dyDescent="0.2">
      <c r="A52" s="2" t="s">
        <v>13</v>
      </c>
      <c r="B52" s="2" t="s">
        <v>12</v>
      </c>
      <c r="C52" s="2" t="s">
        <v>10</v>
      </c>
      <c r="D52" s="9">
        <v>37061</v>
      </c>
      <c r="E52" s="4">
        <v>67</v>
      </c>
      <c r="F52" s="5">
        <v>3767668</v>
      </c>
    </row>
    <row r="53" spans="1:6" x14ac:dyDescent="0.2">
      <c r="A53" s="2" t="s">
        <v>14</v>
      </c>
      <c r="B53" s="8" t="s">
        <v>8</v>
      </c>
      <c r="C53" s="8" t="s">
        <v>9</v>
      </c>
      <c r="D53" s="3">
        <v>37064</v>
      </c>
      <c r="E53" s="4">
        <v>71</v>
      </c>
      <c r="F53" s="5">
        <v>3768646</v>
      </c>
    </row>
    <row r="54" spans="1:6" x14ac:dyDescent="0.2">
      <c r="A54" s="2" t="s">
        <v>5</v>
      </c>
      <c r="B54" s="8" t="s">
        <v>6</v>
      </c>
      <c r="C54" s="8" t="s">
        <v>7</v>
      </c>
      <c r="D54" s="9">
        <v>37067</v>
      </c>
      <c r="E54" s="4">
        <v>75</v>
      </c>
      <c r="F54" s="5">
        <v>3769624</v>
      </c>
    </row>
    <row r="55" spans="1:6" x14ac:dyDescent="0.2">
      <c r="A55" s="2" t="s">
        <v>11</v>
      </c>
      <c r="B55" s="2" t="s">
        <v>12</v>
      </c>
      <c r="C55" s="2" t="s">
        <v>10</v>
      </c>
      <c r="D55" s="3">
        <v>37070</v>
      </c>
      <c r="E55" s="4">
        <v>79</v>
      </c>
      <c r="F55" s="5">
        <v>3770602</v>
      </c>
    </row>
    <row r="56" spans="1:6" x14ac:dyDescent="0.2">
      <c r="A56" s="2" t="s">
        <v>13</v>
      </c>
      <c r="B56" s="8" t="s">
        <v>8</v>
      </c>
      <c r="C56" s="8" t="s">
        <v>9</v>
      </c>
      <c r="D56" s="9">
        <v>37073</v>
      </c>
      <c r="E56" s="4">
        <v>83</v>
      </c>
      <c r="F56" s="5">
        <v>3771580</v>
      </c>
    </row>
    <row r="57" spans="1:6" x14ac:dyDescent="0.2">
      <c r="A57" s="2" t="s">
        <v>14</v>
      </c>
      <c r="B57" s="8" t="s">
        <v>6</v>
      </c>
      <c r="C57" s="8" t="s">
        <v>7</v>
      </c>
      <c r="D57" s="3">
        <v>37076</v>
      </c>
      <c r="E57" s="4">
        <v>87</v>
      </c>
      <c r="F57" s="5">
        <v>1480740</v>
      </c>
    </row>
    <row r="58" spans="1:6" x14ac:dyDescent="0.2">
      <c r="A58" s="2" t="s">
        <v>5</v>
      </c>
      <c r="B58" s="2" t="s">
        <v>12</v>
      </c>
      <c r="C58" s="2" t="s">
        <v>10</v>
      </c>
      <c r="D58" s="9">
        <v>37079</v>
      </c>
      <c r="E58" s="4">
        <v>91</v>
      </c>
      <c r="F58" s="5">
        <v>1480745</v>
      </c>
    </row>
    <row r="59" spans="1:6" x14ac:dyDescent="0.2">
      <c r="A59" s="2" t="s">
        <v>11</v>
      </c>
      <c r="B59" s="8" t="s">
        <v>8</v>
      </c>
      <c r="C59" s="8" t="s">
        <v>9</v>
      </c>
      <c r="D59" s="3">
        <v>37082</v>
      </c>
      <c r="E59" s="4">
        <v>95</v>
      </c>
      <c r="F59" s="5">
        <v>1480750</v>
      </c>
    </row>
    <row r="60" spans="1:6" x14ac:dyDescent="0.2">
      <c r="A60" s="2" t="s">
        <v>13</v>
      </c>
      <c r="B60" s="8" t="s">
        <v>6</v>
      </c>
      <c r="C60" s="8" t="s">
        <v>7</v>
      </c>
      <c r="D60" s="9">
        <v>37085</v>
      </c>
      <c r="E60" s="4">
        <v>99</v>
      </c>
      <c r="F60" s="5">
        <v>1480755</v>
      </c>
    </row>
    <row r="61" spans="1:6" x14ac:dyDescent="0.2">
      <c r="A61" s="2" t="s">
        <v>14</v>
      </c>
      <c r="B61" s="2" t="s">
        <v>12</v>
      </c>
      <c r="C61" s="2" t="s">
        <v>10</v>
      </c>
      <c r="D61" s="3">
        <v>37088</v>
      </c>
      <c r="E61" s="4">
        <v>103</v>
      </c>
      <c r="F61" s="5">
        <v>1480760</v>
      </c>
    </row>
    <row r="62" spans="1:6" x14ac:dyDescent="0.2">
      <c r="A62" s="2" t="s">
        <v>5</v>
      </c>
      <c r="B62" s="8" t="s">
        <v>8</v>
      </c>
      <c r="C62" s="8" t="s">
        <v>9</v>
      </c>
      <c r="D62" s="9">
        <v>37091</v>
      </c>
      <c r="E62" s="4">
        <v>107</v>
      </c>
      <c r="F62" s="5">
        <v>1480765</v>
      </c>
    </row>
    <row r="63" spans="1:6" x14ac:dyDescent="0.2">
      <c r="A63" s="2" t="s">
        <v>11</v>
      </c>
      <c r="B63" s="8" t="s">
        <v>6</v>
      </c>
      <c r="C63" s="8" t="s">
        <v>7</v>
      </c>
      <c r="D63" s="3">
        <v>37094</v>
      </c>
      <c r="E63" s="4">
        <v>111</v>
      </c>
      <c r="F63" s="5">
        <v>1480770</v>
      </c>
    </row>
    <row r="64" spans="1:6" x14ac:dyDescent="0.2">
      <c r="A64" s="2" t="s">
        <v>13</v>
      </c>
      <c r="B64" s="2" t="s">
        <v>12</v>
      </c>
      <c r="C64" s="2" t="s">
        <v>10</v>
      </c>
      <c r="D64" s="9">
        <v>37097</v>
      </c>
      <c r="E64" s="4">
        <v>115</v>
      </c>
      <c r="F64" s="5">
        <v>1480775</v>
      </c>
    </row>
    <row r="65" spans="1:6" x14ac:dyDescent="0.2">
      <c r="A65" s="2" t="s">
        <v>14</v>
      </c>
      <c r="B65" s="8" t="s">
        <v>8</v>
      </c>
      <c r="C65" s="8" t="s">
        <v>9</v>
      </c>
      <c r="D65" s="3">
        <v>37100</v>
      </c>
      <c r="E65" s="4">
        <v>119</v>
      </c>
      <c r="F65" s="5">
        <v>1480780</v>
      </c>
    </row>
    <row r="66" spans="1:6" x14ac:dyDescent="0.2">
      <c r="A66" s="2" t="s">
        <v>5</v>
      </c>
      <c r="B66" s="8" t="s">
        <v>6</v>
      </c>
      <c r="C66" s="8" t="s">
        <v>7</v>
      </c>
      <c r="D66" s="9">
        <v>37103</v>
      </c>
      <c r="E66" s="4">
        <v>123</v>
      </c>
      <c r="F66" s="5">
        <v>1480785</v>
      </c>
    </row>
    <row r="67" spans="1:6" x14ac:dyDescent="0.2">
      <c r="A67" s="2" t="s">
        <v>11</v>
      </c>
      <c r="B67" s="2" t="s">
        <v>12</v>
      </c>
      <c r="C67" s="2" t="s">
        <v>10</v>
      </c>
      <c r="D67" s="3">
        <v>37106</v>
      </c>
      <c r="E67" s="4">
        <v>127</v>
      </c>
      <c r="F67" s="5">
        <v>1480790</v>
      </c>
    </row>
    <row r="68" spans="1:6" x14ac:dyDescent="0.2">
      <c r="A68" s="2" t="s">
        <v>13</v>
      </c>
      <c r="B68" s="8" t="s">
        <v>8</v>
      </c>
      <c r="C68" s="8" t="s">
        <v>9</v>
      </c>
      <c r="D68" s="9">
        <v>37109</v>
      </c>
      <c r="E68" s="4">
        <v>131</v>
      </c>
      <c r="F68" s="5">
        <v>1480795</v>
      </c>
    </row>
    <row r="69" spans="1:6" x14ac:dyDescent="0.2">
      <c r="A69" s="2" t="s">
        <v>14</v>
      </c>
      <c r="B69" s="8" t="s">
        <v>6</v>
      </c>
      <c r="C69" s="8" t="s">
        <v>7</v>
      </c>
      <c r="D69" s="3">
        <v>37112</v>
      </c>
      <c r="E69" s="4">
        <v>135</v>
      </c>
      <c r="F69" s="5">
        <v>1480800</v>
      </c>
    </row>
    <row r="70" spans="1:6" x14ac:dyDescent="0.2">
      <c r="A70" s="2" t="s">
        <v>5</v>
      </c>
      <c r="B70" s="2" t="s">
        <v>12</v>
      </c>
      <c r="C70" s="2" t="s">
        <v>10</v>
      </c>
      <c r="D70" s="9">
        <v>37115</v>
      </c>
      <c r="E70" s="4">
        <v>139</v>
      </c>
      <c r="F70" s="5">
        <v>1480805</v>
      </c>
    </row>
    <row r="71" spans="1:6" x14ac:dyDescent="0.2">
      <c r="A71" s="2" t="s">
        <v>11</v>
      </c>
      <c r="B71" s="8" t="s">
        <v>8</v>
      </c>
      <c r="C71" s="8" t="s">
        <v>9</v>
      </c>
      <c r="D71" s="3">
        <v>37118</v>
      </c>
      <c r="E71" s="4">
        <v>143</v>
      </c>
      <c r="F71" s="5">
        <v>1480810</v>
      </c>
    </row>
    <row r="72" spans="1:6" x14ac:dyDescent="0.2">
      <c r="A72" s="2" t="s">
        <v>13</v>
      </c>
      <c r="B72" s="8" t="s">
        <v>6</v>
      </c>
      <c r="C72" s="8" t="s">
        <v>7</v>
      </c>
      <c r="D72" s="9">
        <v>37121</v>
      </c>
      <c r="E72" s="4">
        <v>147</v>
      </c>
      <c r="F72" s="5">
        <v>1480815</v>
      </c>
    </row>
    <row r="73" spans="1:6" x14ac:dyDescent="0.2">
      <c r="A73" s="2" t="s">
        <v>14</v>
      </c>
      <c r="B73" s="2" t="s">
        <v>12</v>
      </c>
      <c r="C73" s="2" t="s">
        <v>10</v>
      </c>
      <c r="D73" s="3">
        <v>37124</v>
      </c>
      <c r="E73" s="4">
        <v>151</v>
      </c>
      <c r="F73" s="5">
        <v>1480820</v>
      </c>
    </row>
    <row r="74" spans="1:6" x14ac:dyDescent="0.2">
      <c r="A74" s="2" t="s">
        <v>5</v>
      </c>
      <c r="B74" s="8" t="s">
        <v>8</v>
      </c>
      <c r="C74" s="8" t="s">
        <v>9</v>
      </c>
      <c r="D74" s="9">
        <v>37127</v>
      </c>
      <c r="E74" s="4">
        <v>155</v>
      </c>
      <c r="F74" s="5">
        <v>1480825</v>
      </c>
    </row>
    <row r="75" spans="1:6" x14ac:dyDescent="0.2">
      <c r="A75" s="2" t="s">
        <v>11</v>
      </c>
      <c r="B75" s="8" t="s">
        <v>6</v>
      </c>
      <c r="C75" s="8" t="s">
        <v>7</v>
      </c>
      <c r="D75" s="3">
        <v>37130</v>
      </c>
      <c r="E75" s="4">
        <v>159</v>
      </c>
      <c r="F75" s="5">
        <v>1480830</v>
      </c>
    </row>
    <row r="76" spans="1:6" x14ac:dyDescent="0.2">
      <c r="A76" s="2" t="s">
        <v>13</v>
      </c>
      <c r="B76" s="2" t="s">
        <v>12</v>
      </c>
      <c r="C76" s="2" t="s">
        <v>10</v>
      </c>
      <c r="D76" s="9">
        <v>37133</v>
      </c>
      <c r="E76" s="4">
        <v>163</v>
      </c>
      <c r="F76" s="5">
        <v>1480835</v>
      </c>
    </row>
    <row r="77" spans="1:6" x14ac:dyDescent="0.2">
      <c r="A77" s="2" t="s">
        <v>14</v>
      </c>
      <c r="B77" s="8" t="s">
        <v>8</v>
      </c>
      <c r="C77" s="8" t="s">
        <v>9</v>
      </c>
      <c r="D77" s="3">
        <v>37136</v>
      </c>
      <c r="E77" s="4">
        <v>167</v>
      </c>
      <c r="F77" s="5">
        <v>1480840</v>
      </c>
    </row>
    <row r="78" spans="1:6" x14ac:dyDescent="0.2">
      <c r="A78" s="2" t="s">
        <v>5</v>
      </c>
      <c r="B78" s="8" t="s">
        <v>6</v>
      </c>
      <c r="C78" s="8" t="s">
        <v>7</v>
      </c>
      <c r="D78" s="9">
        <v>37139</v>
      </c>
      <c r="E78" s="4">
        <v>171</v>
      </c>
      <c r="F78" s="5">
        <v>1480845</v>
      </c>
    </row>
    <row r="79" spans="1:6" x14ac:dyDescent="0.2">
      <c r="A79" s="2" t="s">
        <v>11</v>
      </c>
      <c r="B79" s="2" t="s">
        <v>12</v>
      </c>
      <c r="C79" s="2" t="s">
        <v>10</v>
      </c>
      <c r="D79" s="3">
        <v>37142</v>
      </c>
      <c r="E79" s="4">
        <v>175</v>
      </c>
      <c r="F79" s="5">
        <v>1480850</v>
      </c>
    </row>
    <row r="80" spans="1:6" x14ac:dyDescent="0.2">
      <c r="A80" s="2" t="s">
        <v>13</v>
      </c>
      <c r="B80" s="8" t="s">
        <v>8</v>
      </c>
      <c r="C80" s="8" t="s">
        <v>9</v>
      </c>
      <c r="D80" s="9">
        <v>37145</v>
      </c>
      <c r="E80" s="4">
        <v>179</v>
      </c>
      <c r="F80" s="5">
        <v>1480855</v>
      </c>
    </row>
  </sheetData>
  <mergeCells count="1">
    <mergeCell ref="K1:Y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rightToLeft="1" workbookViewId="0">
      <selection activeCell="R23" sqref="R23"/>
    </sheetView>
  </sheetViews>
  <sheetFormatPr defaultRowHeight="15" x14ac:dyDescent="0.25"/>
  <cols>
    <col min="1" max="1" width="13.42578125" style="13" bestFit="1" customWidth="1"/>
    <col min="2" max="2" width="8.7109375" style="13" bestFit="1" customWidth="1"/>
    <col min="3" max="3" width="8.5703125" style="13" bestFit="1" customWidth="1"/>
    <col min="4" max="4" width="11.5703125" style="13" bestFit="1" customWidth="1"/>
    <col min="5" max="5" width="10.7109375" style="13" bestFit="1" customWidth="1"/>
    <col min="6" max="6" width="11.85546875" style="13" bestFit="1" customWidth="1"/>
    <col min="7" max="7" width="11.140625" style="13" bestFit="1" customWidth="1"/>
    <col min="8" max="8" width="4" style="13" bestFit="1" customWidth="1"/>
    <col min="9" max="9" width="10.5703125" style="13" bestFit="1" customWidth="1"/>
    <col min="10" max="10" width="8.7109375" style="13" bestFit="1" customWidth="1"/>
    <col min="11" max="11" width="11.42578125" style="13" bestFit="1" customWidth="1"/>
    <col min="12" max="16384" width="9.140625" style="13"/>
  </cols>
  <sheetData>
    <row r="1" spans="1:17" s="17" customFormat="1" x14ac:dyDescent="0.25">
      <c r="A1" s="17" t="s">
        <v>83</v>
      </c>
      <c r="B1" s="17" t="s">
        <v>82</v>
      </c>
      <c r="C1" s="17" t="s">
        <v>81</v>
      </c>
      <c r="D1" s="17" t="s">
        <v>80</v>
      </c>
      <c r="E1" s="17" t="s">
        <v>79</v>
      </c>
      <c r="F1" s="17" t="s">
        <v>78</v>
      </c>
      <c r="G1" s="17" t="s">
        <v>77</v>
      </c>
      <c r="H1" s="17" t="s">
        <v>76</v>
      </c>
      <c r="I1" s="17" t="s">
        <v>75</v>
      </c>
      <c r="J1" s="17" t="s">
        <v>74</v>
      </c>
      <c r="K1" s="17" t="s">
        <v>73</v>
      </c>
      <c r="N1" s="17">
        <v>7</v>
      </c>
    </row>
    <row r="2" spans="1:17" x14ac:dyDescent="0.25">
      <c r="A2" s="15" t="s">
        <v>72</v>
      </c>
      <c r="B2" s="14">
        <v>89</v>
      </c>
      <c r="C2" s="14">
        <v>74</v>
      </c>
      <c r="D2" s="13">
        <f>AVERAGE(B2:C2)</f>
        <v>81.5</v>
      </c>
      <c r="E2" s="13">
        <f>IF(D2&gt;95,10,IF(D2&gt;85,8,IF(D2&gt;70,5,0)))</f>
        <v>5</v>
      </c>
      <c r="F2" s="13" t="s">
        <v>24</v>
      </c>
      <c r="G2" s="13" t="s">
        <v>24</v>
      </c>
      <c r="H2" s="13" t="s">
        <v>23</v>
      </c>
      <c r="I2" s="13">
        <f>IF(G2="כן",4,6)</f>
        <v>4</v>
      </c>
      <c r="J2" s="13">
        <f>IF(H2="כן",0,5)</f>
        <v>5</v>
      </c>
      <c r="K2" s="13" t="str">
        <f>IF(OR(D2=100,E2+I2+J2&gt;=17),"זכאי","")</f>
        <v/>
      </c>
      <c r="N2" s="13" t="s">
        <v>71</v>
      </c>
      <c r="O2" s="13">
        <f>COUNTA(A2:A39)</f>
        <v>38</v>
      </c>
    </row>
    <row r="3" spans="1:17" x14ac:dyDescent="0.25">
      <c r="A3" s="15" t="s">
        <v>70</v>
      </c>
      <c r="B3" s="14">
        <v>74</v>
      </c>
      <c r="C3" s="14">
        <v>56</v>
      </c>
      <c r="D3" s="13">
        <f>AVERAGE(B3:C3)</f>
        <v>65</v>
      </c>
      <c r="E3" s="13">
        <f>IF(D3&gt;95,10,IF(D3&gt;85,8,IF(D3&gt;70,5,0)))</f>
        <v>0</v>
      </c>
      <c r="F3" s="13" t="s">
        <v>23</v>
      </c>
      <c r="G3" s="13" t="s">
        <v>23</v>
      </c>
      <c r="H3" s="13" t="s">
        <v>23</v>
      </c>
      <c r="I3" s="13">
        <f>IF(G3="כן",4,6)</f>
        <v>6</v>
      </c>
      <c r="J3" s="13">
        <f>IF(H3="כן",0,5)</f>
        <v>5</v>
      </c>
      <c r="K3" s="13" t="str">
        <f>IF(OR(D3=100,E3+I3+J3&gt;=17),"זכאי","")</f>
        <v/>
      </c>
      <c r="N3" s="13" t="s">
        <v>69</v>
      </c>
      <c r="O3" s="13">
        <f>COUNTA(K2:K39)-COUNTBLANK(K2:K39)</f>
        <v>12</v>
      </c>
      <c r="Q3" s="13">
        <v>100000</v>
      </c>
    </row>
    <row r="4" spans="1:17" x14ac:dyDescent="0.25">
      <c r="A4" s="15" t="s">
        <v>68</v>
      </c>
      <c r="B4" s="14">
        <v>65</v>
      </c>
      <c r="C4" s="14">
        <v>98</v>
      </c>
      <c r="D4" s="13">
        <f>AVERAGE(B4:C4)</f>
        <v>81.5</v>
      </c>
      <c r="E4" s="13">
        <f>IF(D4&gt;95,10,IF(D4&gt;85,8,IF(D4&gt;70,5,0)))</f>
        <v>5</v>
      </c>
      <c r="F4" s="13" t="s">
        <v>23</v>
      </c>
      <c r="G4" s="13" t="s">
        <v>23</v>
      </c>
      <c r="H4" s="13" t="s">
        <v>24</v>
      </c>
      <c r="I4" s="13">
        <f>IF(G4="כן",4,6)</f>
        <v>6</v>
      </c>
      <c r="J4" s="13">
        <f>IF(H4="כן",0,5)</f>
        <v>0</v>
      </c>
      <c r="K4" s="13" t="str">
        <f>IF(OR(D4=100,E4+I4+J4&gt;=17),"זכאי","")</f>
        <v/>
      </c>
      <c r="N4" s="13" t="s">
        <v>67</v>
      </c>
      <c r="O4" s="13">
        <f>Q3/O3</f>
        <v>8333.3333333333339</v>
      </c>
    </row>
    <row r="5" spans="1:17" x14ac:dyDescent="0.25">
      <c r="A5" s="15" t="s">
        <v>66</v>
      </c>
      <c r="B5" s="14">
        <v>65</v>
      </c>
      <c r="C5" s="14">
        <v>40</v>
      </c>
      <c r="D5" s="13">
        <f>AVERAGE(B5:C5)</f>
        <v>52.5</v>
      </c>
      <c r="E5" s="13">
        <f>IF(D5&gt;95,10,IF(D5&gt;85,8,IF(D5&gt;70,5,0)))</f>
        <v>0</v>
      </c>
      <c r="F5" s="13" t="s">
        <v>24</v>
      </c>
      <c r="G5" s="13" t="s">
        <v>24</v>
      </c>
      <c r="H5" s="13" t="s">
        <v>24</v>
      </c>
      <c r="I5" s="13">
        <f>IF(G5="כן",4,6)</f>
        <v>4</v>
      </c>
      <c r="J5" s="13">
        <f>IF(H5="כן",0,5)</f>
        <v>0</v>
      </c>
      <c r="K5" s="13" t="str">
        <f>IF(OR(D5=100,E5+I5+J5&gt;=17),"זכאי","")</f>
        <v/>
      </c>
      <c r="N5" s="13" t="s">
        <v>65</v>
      </c>
      <c r="O5" s="16">
        <f>O3/O2</f>
        <v>0.31578947368421051</v>
      </c>
    </row>
    <row r="6" spans="1:17" x14ac:dyDescent="0.25">
      <c r="A6" s="15" t="s">
        <v>64</v>
      </c>
      <c r="B6" s="14">
        <v>95</v>
      </c>
      <c r="C6" s="14">
        <v>95</v>
      </c>
      <c r="D6" s="13">
        <f>AVERAGE(B6:C6)</f>
        <v>95</v>
      </c>
      <c r="E6" s="13">
        <f>IF(D6&gt;95,10,IF(D6&gt;85,8,IF(D6&gt;70,5,0)))</f>
        <v>8</v>
      </c>
      <c r="F6" s="13" t="s">
        <v>24</v>
      </c>
      <c r="G6" s="13" t="s">
        <v>24</v>
      </c>
      <c r="H6" s="13" t="s">
        <v>23</v>
      </c>
      <c r="I6" s="13">
        <f>IF(G6="כן",4,6)</f>
        <v>4</v>
      </c>
      <c r="J6" s="13">
        <f>IF(H6="כן",0,5)</f>
        <v>5</v>
      </c>
      <c r="K6" s="13" t="str">
        <f>IF(OR(D6=100,E6+I6+J6&gt;=17),"זכאי","")</f>
        <v>זכאי</v>
      </c>
      <c r="N6" s="13" t="s">
        <v>63</v>
      </c>
      <c r="O6" s="13">
        <f>COUNTIF(H2:H39,P6)</f>
        <v>15</v>
      </c>
      <c r="P6" s="13" t="s">
        <v>24</v>
      </c>
    </row>
    <row r="7" spans="1:17" x14ac:dyDescent="0.25">
      <c r="A7" s="15" t="s">
        <v>62</v>
      </c>
      <c r="B7" s="14">
        <v>98</v>
      </c>
      <c r="C7" s="14">
        <v>98</v>
      </c>
      <c r="D7" s="13">
        <f>AVERAGE(B7:C7)</f>
        <v>98</v>
      </c>
      <c r="E7" s="13">
        <f>IF(D7&gt;95,10,IF(D7&gt;85,8,IF(D7&gt;70,5,0)))</f>
        <v>10</v>
      </c>
      <c r="F7" s="13" t="s">
        <v>23</v>
      </c>
      <c r="G7" s="13" t="s">
        <v>24</v>
      </c>
      <c r="H7" s="13" t="s">
        <v>23</v>
      </c>
      <c r="I7" s="13">
        <f>IF(G7="כן",4,6)</f>
        <v>4</v>
      </c>
      <c r="J7" s="13">
        <f>IF(H7="כן",0,5)</f>
        <v>5</v>
      </c>
      <c r="K7" s="13" t="str">
        <f>IF(OR(D7=100,E7+I7+J7&gt;=17),"זכאי","")</f>
        <v>זכאי</v>
      </c>
      <c r="N7" s="13" t="s">
        <v>61</v>
      </c>
      <c r="O7" s="16">
        <f>O6/O2</f>
        <v>0.39473684210526316</v>
      </c>
    </row>
    <row r="8" spans="1:17" x14ac:dyDescent="0.25">
      <c r="A8" s="15" t="s">
        <v>60</v>
      </c>
      <c r="B8" s="14">
        <v>74</v>
      </c>
      <c r="C8" s="14">
        <v>74</v>
      </c>
      <c r="D8" s="13">
        <f>AVERAGE(B8:C8)</f>
        <v>74</v>
      </c>
      <c r="E8" s="13">
        <f>IF(D8&gt;95,10,IF(D8&gt;85,8,IF(D8&gt;70,5,0)))</f>
        <v>5</v>
      </c>
      <c r="F8" s="13" t="s">
        <v>24</v>
      </c>
      <c r="G8" s="13" t="s">
        <v>23</v>
      </c>
      <c r="H8" s="13" t="s">
        <v>24</v>
      </c>
      <c r="I8" s="13">
        <f>IF(G8="כן",4,6)</f>
        <v>6</v>
      </c>
      <c r="J8" s="13">
        <f>IF(H8="כן",0,5)</f>
        <v>0</v>
      </c>
      <c r="K8" s="13" t="str">
        <f>IF(OR(D8=100,E8+I8+J8&gt;=17),"זכאי","")</f>
        <v/>
      </c>
      <c r="N8" s="13" t="s">
        <v>59</v>
      </c>
      <c r="O8" s="13">
        <f>COUNTIF(G2:G39,P8)</f>
        <v>23</v>
      </c>
      <c r="P8" s="13" t="s">
        <v>24</v>
      </c>
    </row>
    <row r="9" spans="1:17" x14ac:dyDescent="0.25">
      <c r="A9" s="15" t="s">
        <v>58</v>
      </c>
      <c r="B9" s="14">
        <v>56</v>
      </c>
      <c r="C9" s="14">
        <v>56</v>
      </c>
      <c r="D9" s="13">
        <f>AVERAGE(B9:C9)</f>
        <v>56</v>
      </c>
      <c r="E9" s="13">
        <f>IF(D9&gt;95,10,IF(D9&gt;85,8,IF(D9&gt;70,5,0)))</f>
        <v>0</v>
      </c>
      <c r="F9" s="13" t="s">
        <v>24</v>
      </c>
      <c r="G9" s="13" t="s">
        <v>23</v>
      </c>
      <c r="H9" s="13" t="s">
        <v>23</v>
      </c>
      <c r="I9" s="13">
        <f>IF(G9="כן",4,6)</f>
        <v>6</v>
      </c>
      <c r="J9" s="13">
        <f>IF(H9="כן",0,5)</f>
        <v>5</v>
      </c>
      <c r="K9" s="13" t="str">
        <f>IF(OR(D9=100,E9+I9+J9&gt;=17),"זכאי","")</f>
        <v/>
      </c>
      <c r="N9" s="13" t="s">
        <v>57</v>
      </c>
      <c r="O9" s="16">
        <f>O8/O2</f>
        <v>0.60526315789473684</v>
      </c>
    </row>
    <row r="10" spans="1:17" x14ac:dyDescent="0.25">
      <c r="A10" s="15" t="s">
        <v>56</v>
      </c>
      <c r="B10" s="14">
        <v>40</v>
      </c>
      <c r="C10" s="14">
        <v>40</v>
      </c>
      <c r="D10" s="13">
        <f>AVERAGE(B10:C10)</f>
        <v>40</v>
      </c>
      <c r="E10" s="13">
        <f>IF(D10&gt;95,10,IF(D10&gt;85,8,IF(D10&gt;70,5,0)))</f>
        <v>0</v>
      </c>
      <c r="F10" s="13" t="s">
        <v>24</v>
      </c>
      <c r="G10" s="13" t="s">
        <v>24</v>
      </c>
      <c r="H10" s="13" t="s">
        <v>23</v>
      </c>
      <c r="I10" s="13">
        <f>IF(G10="כן",4,6)</f>
        <v>4</v>
      </c>
      <c r="J10" s="13">
        <f>IF(H10="כן",0,5)</f>
        <v>5</v>
      </c>
      <c r="K10" s="13" t="str">
        <f>IF(OR(D10=100,E10+I10+J10&gt;=17),"זכאי","")</f>
        <v/>
      </c>
      <c r="N10" s="13" t="s">
        <v>55</v>
      </c>
      <c r="O10" s="13">
        <f>AVERAGE(B2:C39)</f>
        <v>81.21052631578948</v>
      </c>
      <c r="P10" s="13">
        <f>AVERAGE(D2:D39)</f>
        <v>81.21052631578948</v>
      </c>
    </row>
    <row r="11" spans="1:17" x14ac:dyDescent="0.25">
      <c r="A11" s="15" t="s">
        <v>54</v>
      </c>
      <c r="B11" s="14">
        <v>98</v>
      </c>
      <c r="C11" s="14">
        <v>98</v>
      </c>
      <c r="D11" s="13">
        <f>AVERAGE(B11:C11)</f>
        <v>98</v>
      </c>
      <c r="E11" s="13">
        <f>IF(D11&gt;95,10,IF(D11&gt;85,8,IF(D11&gt;70,5,0)))</f>
        <v>10</v>
      </c>
      <c r="F11" s="13" t="s">
        <v>23</v>
      </c>
      <c r="G11" s="13" t="s">
        <v>24</v>
      </c>
      <c r="H11" s="13" t="s">
        <v>24</v>
      </c>
      <c r="I11" s="13">
        <f>IF(G11="כן",4,6)</f>
        <v>4</v>
      </c>
      <c r="J11" s="13">
        <f>IF(H11="כן",0,5)</f>
        <v>0</v>
      </c>
      <c r="K11" s="13" t="str">
        <f>IF(OR(D11=100,E11+I11+J11&gt;=17),"זכאי","")</f>
        <v/>
      </c>
      <c r="N11" s="13" t="s">
        <v>53</v>
      </c>
      <c r="O11" s="13">
        <f>COUNTIF(D2:D39,"&gt;"&amp;O10)</f>
        <v>22</v>
      </c>
    </row>
    <row r="12" spans="1:17" x14ac:dyDescent="0.25">
      <c r="A12" s="15" t="s">
        <v>52</v>
      </c>
      <c r="B12" s="14">
        <v>99</v>
      </c>
      <c r="C12" s="14">
        <v>99</v>
      </c>
      <c r="D12" s="13">
        <f>AVERAGE(B12:C12)</f>
        <v>99</v>
      </c>
      <c r="E12" s="13">
        <f>IF(D12&gt;95,10,IF(D12&gt;85,8,IF(D12&gt;70,5,0)))</f>
        <v>10</v>
      </c>
      <c r="F12" s="13" t="s">
        <v>24</v>
      </c>
      <c r="G12" s="13" t="s">
        <v>24</v>
      </c>
      <c r="H12" s="13" t="s">
        <v>23</v>
      </c>
      <c r="I12" s="13">
        <f>IF(G12="כן",4,6)</f>
        <v>4</v>
      </c>
      <c r="J12" s="13">
        <f>IF(H12="כן",0,5)</f>
        <v>5</v>
      </c>
      <c r="K12" s="13" t="str">
        <f>IF(OR(D12=100,E12+I12+J12&gt;=17),"זכאי","")</f>
        <v>זכאי</v>
      </c>
    </row>
    <row r="13" spans="1:17" x14ac:dyDescent="0.25">
      <c r="A13" s="15" t="s">
        <v>51</v>
      </c>
      <c r="B13" s="14">
        <v>96</v>
      </c>
      <c r="C13" s="14">
        <v>96</v>
      </c>
      <c r="D13" s="13">
        <f>AVERAGE(B13:C13)</f>
        <v>96</v>
      </c>
      <c r="E13" s="13">
        <f>IF(D13&gt;95,10,IF(D13&gt;85,8,IF(D13&gt;70,5,0)))</f>
        <v>10</v>
      </c>
      <c r="F13" s="13" t="s">
        <v>23</v>
      </c>
      <c r="G13" s="13" t="s">
        <v>23</v>
      </c>
      <c r="H13" s="13" t="s">
        <v>23</v>
      </c>
      <c r="I13" s="13">
        <f>IF(G13="כן",4,6)</f>
        <v>6</v>
      </c>
      <c r="J13" s="13">
        <f>IF(H13="כן",0,5)</f>
        <v>5</v>
      </c>
      <c r="K13" s="13" t="str">
        <f>IF(OR(D13=100,E13+I13+J13&gt;=17),"זכאי","")</f>
        <v>זכאי</v>
      </c>
    </row>
    <row r="14" spans="1:17" x14ac:dyDescent="0.25">
      <c r="A14" s="15" t="s">
        <v>50</v>
      </c>
      <c r="B14" s="14">
        <v>100</v>
      </c>
      <c r="C14" s="14">
        <v>100</v>
      </c>
      <c r="D14" s="13">
        <f>AVERAGE(B14:C14)</f>
        <v>100</v>
      </c>
      <c r="E14" s="13">
        <f>IF(D14&gt;95,10,IF(D14&gt;85,8,IF(D14&gt;70,5,0)))</f>
        <v>10</v>
      </c>
      <c r="F14" s="13" t="s">
        <v>24</v>
      </c>
      <c r="G14" s="13" t="s">
        <v>24</v>
      </c>
      <c r="H14" s="13" t="s">
        <v>24</v>
      </c>
      <c r="I14" s="13">
        <f>IF(G14="כן",4,6)</f>
        <v>4</v>
      </c>
      <c r="J14" s="13">
        <f>IF(H14="כן",0,5)</f>
        <v>0</v>
      </c>
      <c r="K14" s="13" t="str">
        <f>IF(OR(D14=100,E14+I14+J14&gt;=17),"זכאי","")</f>
        <v>זכאי</v>
      </c>
    </row>
    <row r="15" spans="1:17" x14ac:dyDescent="0.25">
      <c r="A15" s="15" t="s">
        <v>49</v>
      </c>
      <c r="B15" s="14">
        <v>87</v>
      </c>
      <c r="C15" s="14">
        <v>87</v>
      </c>
      <c r="D15" s="13">
        <f>AVERAGE(B15:C15)</f>
        <v>87</v>
      </c>
      <c r="E15" s="13">
        <f>IF(D15&gt;95,10,IF(D15&gt;85,8,IF(D15&gt;70,5,0)))</f>
        <v>8</v>
      </c>
      <c r="F15" s="13" t="s">
        <v>23</v>
      </c>
      <c r="G15" s="13" t="s">
        <v>24</v>
      </c>
      <c r="H15" s="13" t="s">
        <v>24</v>
      </c>
      <c r="I15" s="13">
        <f>IF(G15="כן",4,6)</f>
        <v>4</v>
      </c>
      <c r="J15" s="13">
        <f>IF(H15="כן",0,5)</f>
        <v>0</v>
      </c>
      <c r="K15" s="13" t="str">
        <f>IF(OR(D15=100,E15+I15+J15&gt;=17),"זכאי","")</f>
        <v/>
      </c>
    </row>
    <row r="16" spans="1:17" x14ac:dyDescent="0.25">
      <c r="A16" s="15" t="s">
        <v>48</v>
      </c>
      <c r="B16" s="14">
        <v>98</v>
      </c>
      <c r="C16" s="14">
        <v>95</v>
      </c>
      <c r="D16" s="13">
        <f>AVERAGE(B16:C16)</f>
        <v>96.5</v>
      </c>
      <c r="E16" s="13">
        <f>IF(D16&gt;95,10,IF(D16&gt;85,8,IF(D16&gt;70,5,0)))</f>
        <v>10</v>
      </c>
      <c r="F16" s="13" t="s">
        <v>24</v>
      </c>
      <c r="G16" s="13" t="s">
        <v>24</v>
      </c>
      <c r="H16" s="13" t="s">
        <v>23</v>
      </c>
      <c r="I16" s="13">
        <f>IF(G16="כן",4,6)</f>
        <v>4</v>
      </c>
      <c r="J16" s="13">
        <f>IF(H16="כן",0,5)</f>
        <v>5</v>
      </c>
      <c r="K16" s="13" t="str">
        <f>IF(OR(D16=100,E16+I16+J16&gt;=17),"זכאי","")</f>
        <v>זכאי</v>
      </c>
    </row>
    <row r="17" spans="1:11" x14ac:dyDescent="0.25">
      <c r="A17" s="15" t="s">
        <v>47</v>
      </c>
      <c r="B17" s="14">
        <v>74</v>
      </c>
      <c r="C17" s="14">
        <v>98</v>
      </c>
      <c r="D17" s="13">
        <f>AVERAGE(B17:C17)</f>
        <v>86</v>
      </c>
      <c r="E17" s="13">
        <f>IF(D17&gt;95,10,IF(D17&gt;85,8,IF(D17&gt;70,5,0)))</f>
        <v>8</v>
      </c>
      <c r="F17" s="13" t="s">
        <v>24</v>
      </c>
      <c r="G17" s="13" t="s">
        <v>24</v>
      </c>
      <c r="H17" s="13" t="s">
        <v>23</v>
      </c>
      <c r="I17" s="13">
        <f>IF(G17="כן",4,6)</f>
        <v>4</v>
      </c>
      <c r="J17" s="13">
        <f>IF(H17="כן",0,5)</f>
        <v>5</v>
      </c>
      <c r="K17" s="13" t="str">
        <f>IF(OR(D17=100,E17+I17+J17&gt;=17),"זכאי","")</f>
        <v>זכאי</v>
      </c>
    </row>
    <row r="18" spans="1:11" x14ac:dyDescent="0.25">
      <c r="A18" s="15" t="s">
        <v>46</v>
      </c>
      <c r="B18" s="14">
        <v>56</v>
      </c>
      <c r="C18" s="14">
        <v>74</v>
      </c>
      <c r="D18" s="13">
        <f>AVERAGE(B18:C18)</f>
        <v>65</v>
      </c>
      <c r="E18" s="13">
        <f>IF(D18&gt;95,10,IF(D18&gt;85,8,IF(D18&gt;70,5,0)))</f>
        <v>0</v>
      </c>
      <c r="F18" s="13" t="s">
        <v>24</v>
      </c>
      <c r="G18" s="13" t="s">
        <v>23</v>
      </c>
      <c r="H18" s="13" t="s">
        <v>24</v>
      </c>
      <c r="I18" s="13">
        <f>IF(G18="כן",4,6)</f>
        <v>6</v>
      </c>
      <c r="J18" s="13">
        <f>IF(H18="כן",0,5)</f>
        <v>0</v>
      </c>
      <c r="K18" s="13" t="str">
        <f>IF(OR(D18=100,E18+I18+J18&gt;=17),"זכאי","")</f>
        <v/>
      </c>
    </row>
    <row r="19" spans="1:11" x14ac:dyDescent="0.25">
      <c r="A19" s="15" t="s">
        <v>45</v>
      </c>
      <c r="B19" s="14">
        <v>40</v>
      </c>
      <c r="C19" s="14">
        <v>56</v>
      </c>
      <c r="D19" s="13">
        <f>AVERAGE(B19:C19)</f>
        <v>48</v>
      </c>
      <c r="E19" s="13">
        <f>IF(D19&gt;95,10,IF(D19&gt;85,8,IF(D19&gt;70,5,0)))</f>
        <v>0</v>
      </c>
      <c r="F19" s="13" t="s">
        <v>23</v>
      </c>
      <c r="G19" s="13" t="s">
        <v>23</v>
      </c>
      <c r="H19" s="13" t="s">
        <v>23</v>
      </c>
      <c r="I19" s="13">
        <f>IF(G19="כן",4,6)</f>
        <v>6</v>
      </c>
      <c r="J19" s="13">
        <f>IF(H19="כן",0,5)</f>
        <v>5</v>
      </c>
      <c r="K19" s="13" t="str">
        <f>IF(OR(D19=100,E19+I19+J19&gt;=17),"זכאי","")</f>
        <v/>
      </c>
    </row>
    <row r="20" spans="1:11" x14ac:dyDescent="0.25">
      <c r="A20" s="15" t="s">
        <v>44</v>
      </c>
      <c r="B20" s="14">
        <v>98</v>
      </c>
      <c r="C20" s="14">
        <v>40</v>
      </c>
      <c r="D20" s="13">
        <f>AVERAGE(B20:C20)</f>
        <v>69</v>
      </c>
      <c r="E20" s="13">
        <f>IF(D20&gt;95,10,IF(D20&gt;85,8,IF(D20&gt;70,5,0)))</f>
        <v>0</v>
      </c>
      <c r="F20" s="13" t="s">
        <v>24</v>
      </c>
      <c r="G20" s="13" t="s">
        <v>24</v>
      </c>
      <c r="H20" s="13" t="s">
        <v>23</v>
      </c>
      <c r="I20" s="13">
        <f>IF(G20="כן",4,6)</f>
        <v>4</v>
      </c>
      <c r="J20" s="13">
        <f>IF(H20="כן",0,5)</f>
        <v>5</v>
      </c>
      <c r="K20" s="13" t="str">
        <f>IF(OR(D20=100,E20+I20+J20&gt;=17),"זכאי","")</f>
        <v/>
      </c>
    </row>
    <row r="21" spans="1:11" x14ac:dyDescent="0.25">
      <c r="A21" s="15" t="s">
        <v>43</v>
      </c>
      <c r="B21" s="14">
        <v>99</v>
      </c>
      <c r="C21" s="14">
        <v>98</v>
      </c>
      <c r="D21" s="13">
        <f>AVERAGE(B21:C21)</f>
        <v>98.5</v>
      </c>
      <c r="E21" s="13">
        <f>IF(D21&gt;95,10,IF(D21&gt;85,8,IF(D21&gt;70,5,0)))</f>
        <v>10</v>
      </c>
      <c r="F21" s="13" t="s">
        <v>24</v>
      </c>
      <c r="G21" s="13" t="s">
        <v>24</v>
      </c>
      <c r="H21" s="13" t="s">
        <v>24</v>
      </c>
      <c r="I21" s="13">
        <f>IF(G21="כן",4,6)</f>
        <v>4</v>
      </c>
      <c r="J21" s="13">
        <f>IF(H21="כן",0,5)</f>
        <v>0</v>
      </c>
      <c r="K21" s="13" t="str">
        <f>IF(OR(D21=100,E21+I21+J21&gt;=17),"זכאי","")</f>
        <v/>
      </c>
    </row>
    <row r="22" spans="1:11" x14ac:dyDescent="0.25">
      <c r="A22" s="15" t="s">
        <v>42</v>
      </c>
      <c r="B22" s="14">
        <v>96</v>
      </c>
      <c r="C22" s="14">
        <v>99</v>
      </c>
      <c r="D22" s="13">
        <f>AVERAGE(B22:C22)</f>
        <v>97.5</v>
      </c>
      <c r="E22" s="13">
        <f>IF(D22&gt;95,10,IF(D22&gt;85,8,IF(D22&gt;70,5,0)))</f>
        <v>10</v>
      </c>
      <c r="F22" s="13" t="s">
        <v>24</v>
      </c>
      <c r="G22" s="13" t="s">
        <v>24</v>
      </c>
      <c r="H22" s="13" t="s">
        <v>23</v>
      </c>
      <c r="I22" s="13">
        <f>IF(G22="כן",4,6)</f>
        <v>4</v>
      </c>
      <c r="J22" s="13">
        <f>IF(H22="כן",0,5)</f>
        <v>5</v>
      </c>
      <c r="K22" s="13" t="str">
        <f>IF(OR(D22=100,E22+I22+J22&gt;=17),"זכאי","")</f>
        <v>זכאי</v>
      </c>
    </row>
    <row r="23" spans="1:11" x14ac:dyDescent="0.25">
      <c r="A23" s="15" t="s">
        <v>41</v>
      </c>
      <c r="B23" s="14">
        <v>65</v>
      </c>
      <c r="C23" s="14">
        <v>96</v>
      </c>
      <c r="D23" s="13">
        <f>AVERAGE(B23:C23)</f>
        <v>80.5</v>
      </c>
      <c r="E23" s="13">
        <f>IF(D23&gt;95,10,IF(D23&gt;85,8,IF(D23&gt;70,5,0)))</f>
        <v>5</v>
      </c>
      <c r="F23" s="13" t="s">
        <v>23</v>
      </c>
      <c r="G23" s="13" t="s">
        <v>23</v>
      </c>
      <c r="H23" s="13" t="s">
        <v>23</v>
      </c>
      <c r="I23" s="13">
        <f>IF(G23="כן",4,6)</f>
        <v>6</v>
      </c>
      <c r="J23" s="13">
        <f>IF(H23="כן",0,5)</f>
        <v>5</v>
      </c>
      <c r="K23" s="13" t="str">
        <f>IF(OR(D23=100,E23+I23+J23&gt;=17),"זכאי","")</f>
        <v/>
      </c>
    </row>
    <row r="24" spans="1:11" x14ac:dyDescent="0.25">
      <c r="A24" s="15" t="s">
        <v>40</v>
      </c>
      <c r="B24" s="14">
        <v>87</v>
      </c>
      <c r="C24" s="14">
        <v>65</v>
      </c>
      <c r="D24" s="13">
        <f>AVERAGE(B24:C24)</f>
        <v>76</v>
      </c>
      <c r="E24" s="13">
        <f>IF(D24&gt;95,10,IF(D24&gt;85,8,IF(D24&gt;70,5,0)))</f>
        <v>5</v>
      </c>
      <c r="F24" s="13" t="s">
        <v>24</v>
      </c>
      <c r="G24" s="13" t="s">
        <v>23</v>
      </c>
      <c r="H24" s="13" t="s">
        <v>24</v>
      </c>
      <c r="I24" s="13">
        <f>IF(G24="כן",4,6)</f>
        <v>6</v>
      </c>
      <c r="J24" s="13">
        <f>IF(H24="כן",0,5)</f>
        <v>0</v>
      </c>
      <c r="K24" s="13" t="str">
        <f>IF(OR(D24=100,E24+I24+J24&gt;=17),"זכאי","")</f>
        <v/>
      </c>
    </row>
    <row r="25" spans="1:11" x14ac:dyDescent="0.25">
      <c r="A25" s="15" t="s">
        <v>39</v>
      </c>
      <c r="B25" s="14">
        <v>89</v>
      </c>
      <c r="C25" s="14">
        <v>96</v>
      </c>
      <c r="D25" s="13">
        <f>AVERAGE(B25:C25)</f>
        <v>92.5</v>
      </c>
      <c r="E25" s="13">
        <f>IF(D25&gt;95,10,IF(D25&gt;85,8,IF(D25&gt;70,5,0)))</f>
        <v>8</v>
      </c>
      <c r="F25" s="13" t="s">
        <v>24</v>
      </c>
      <c r="G25" s="13" t="s">
        <v>24</v>
      </c>
      <c r="H25" s="13" t="s">
        <v>24</v>
      </c>
      <c r="I25" s="13">
        <f>IF(G25="כן",4,6)</f>
        <v>4</v>
      </c>
      <c r="J25" s="13">
        <f>IF(H25="כן",0,5)</f>
        <v>0</v>
      </c>
      <c r="K25" s="13" t="str">
        <f>IF(OR(D25=100,E25+I25+J25&gt;=17),"זכאי","")</f>
        <v/>
      </c>
    </row>
    <row r="26" spans="1:11" x14ac:dyDescent="0.25">
      <c r="A26" s="15" t="s">
        <v>38</v>
      </c>
      <c r="B26" s="14">
        <v>74</v>
      </c>
      <c r="C26" s="14">
        <v>65</v>
      </c>
      <c r="D26" s="13">
        <f>AVERAGE(B26:C26)</f>
        <v>69.5</v>
      </c>
      <c r="E26" s="13">
        <f>IF(D26&gt;95,10,IF(D26&gt;85,8,IF(D26&gt;70,5,0)))</f>
        <v>0</v>
      </c>
      <c r="F26" s="13" t="s">
        <v>24</v>
      </c>
      <c r="G26" s="13" t="s">
        <v>24</v>
      </c>
      <c r="H26" s="13" t="s">
        <v>23</v>
      </c>
      <c r="I26" s="13">
        <f>IF(G26="כן",4,6)</f>
        <v>4</v>
      </c>
      <c r="J26" s="13">
        <f>IF(H26="כן",0,5)</f>
        <v>5</v>
      </c>
      <c r="K26" s="13" t="str">
        <f>IF(OR(D26=100,E26+I26+J26&gt;=17),"זכאי","")</f>
        <v/>
      </c>
    </row>
    <row r="27" spans="1:11" x14ac:dyDescent="0.25">
      <c r="A27" s="15" t="s">
        <v>37</v>
      </c>
      <c r="B27" s="14">
        <v>65</v>
      </c>
      <c r="C27" s="14">
        <v>87</v>
      </c>
      <c r="D27" s="13">
        <f>AVERAGE(B27:C27)</f>
        <v>76</v>
      </c>
      <c r="E27" s="13">
        <f>IF(D27&gt;95,10,IF(D27&gt;85,8,IF(D27&gt;70,5,0)))</f>
        <v>5</v>
      </c>
      <c r="F27" s="13" t="s">
        <v>24</v>
      </c>
      <c r="G27" s="13" t="s">
        <v>24</v>
      </c>
      <c r="H27" s="13" t="s">
        <v>23</v>
      </c>
      <c r="I27" s="13">
        <f>IF(G27="כן",4,6)</f>
        <v>4</v>
      </c>
      <c r="J27" s="13">
        <f>IF(H27="כן",0,5)</f>
        <v>5</v>
      </c>
      <c r="K27" s="13" t="str">
        <f>IF(OR(D27=100,E27+I27+J27&gt;=17),"זכאי","")</f>
        <v/>
      </c>
    </row>
    <row r="28" spans="1:11" x14ac:dyDescent="0.25">
      <c r="A28" s="15" t="s">
        <v>36</v>
      </c>
      <c r="B28" s="14">
        <v>87</v>
      </c>
      <c r="C28" s="14">
        <v>95</v>
      </c>
      <c r="D28" s="13">
        <f>AVERAGE(B28:C28)</f>
        <v>91</v>
      </c>
      <c r="E28" s="13">
        <f>IF(D28&gt;95,10,IF(D28&gt;85,8,IF(D28&gt;70,5,0)))</f>
        <v>8</v>
      </c>
      <c r="F28" s="13" t="s">
        <v>24</v>
      </c>
      <c r="G28" s="13" t="s">
        <v>23</v>
      </c>
      <c r="H28" s="13" t="s">
        <v>24</v>
      </c>
      <c r="I28" s="13">
        <f>IF(G28="כן",4,6)</f>
        <v>6</v>
      </c>
      <c r="J28" s="13">
        <f>IF(H28="כן",0,5)</f>
        <v>0</v>
      </c>
      <c r="K28" s="13" t="str">
        <f>IF(OR(D28=100,E28+I28+J28&gt;=17),"זכאי","")</f>
        <v/>
      </c>
    </row>
    <row r="29" spans="1:11" x14ac:dyDescent="0.25">
      <c r="A29" s="15" t="s">
        <v>35</v>
      </c>
      <c r="B29" s="14">
        <v>87</v>
      </c>
      <c r="C29" s="14">
        <v>98</v>
      </c>
      <c r="D29" s="13">
        <f>AVERAGE(B29:C29)</f>
        <v>92.5</v>
      </c>
      <c r="E29" s="13">
        <f>IF(D29&gt;95,10,IF(D29&gt;85,8,IF(D29&gt;70,5,0)))</f>
        <v>8</v>
      </c>
      <c r="F29" s="13" t="s">
        <v>23</v>
      </c>
      <c r="G29" s="13" t="s">
        <v>23</v>
      </c>
      <c r="H29" s="13" t="s">
        <v>23</v>
      </c>
      <c r="I29" s="13">
        <f>IF(G29="כן",4,6)</f>
        <v>6</v>
      </c>
      <c r="J29" s="13">
        <f>IF(H29="כן",0,5)</f>
        <v>5</v>
      </c>
      <c r="K29" s="13" t="str">
        <f>IF(OR(D29=100,E29+I29+J29&gt;=17),"זכאי","")</f>
        <v>זכאי</v>
      </c>
    </row>
    <row r="30" spans="1:11" x14ac:dyDescent="0.25">
      <c r="A30" s="15" t="s">
        <v>34</v>
      </c>
      <c r="B30" s="14">
        <v>95</v>
      </c>
      <c r="C30" s="14">
        <v>99</v>
      </c>
      <c r="D30" s="13">
        <f>AVERAGE(B30:C30)</f>
        <v>97</v>
      </c>
      <c r="E30" s="13">
        <f>IF(D30&gt;95,10,IF(D30&gt;85,8,IF(D30&gt;70,5,0)))</f>
        <v>10</v>
      </c>
      <c r="F30" s="13" t="s">
        <v>24</v>
      </c>
      <c r="G30" s="13" t="s">
        <v>24</v>
      </c>
      <c r="H30" s="13" t="s">
        <v>23</v>
      </c>
      <c r="I30" s="13">
        <f>IF(G30="כן",4,6)</f>
        <v>4</v>
      </c>
      <c r="J30" s="13">
        <f>IF(H30="כן",0,5)</f>
        <v>5</v>
      </c>
      <c r="K30" s="13" t="str">
        <f>IF(OR(D30=100,E30+I30+J30&gt;=17),"זכאי","")</f>
        <v>זכאי</v>
      </c>
    </row>
    <row r="31" spans="1:11" x14ac:dyDescent="0.25">
      <c r="A31" s="15" t="s">
        <v>33</v>
      </c>
      <c r="B31" s="14">
        <v>98</v>
      </c>
      <c r="C31" s="14">
        <v>96</v>
      </c>
      <c r="D31" s="13">
        <f>AVERAGE(B31:C31)</f>
        <v>97</v>
      </c>
      <c r="E31" s="13">
        <f>IF(D31&gt;95,10,IF(D31&gt;85,8,IF(D31&gt;70,5,0)))</f>
        <v>10</v>
      </c>
      <c r="F31" s="13" t="s">
        <v>24</v>
      </c>
      <c r="G31" s="13" t="s">
        <v>24</v>
      </c>
      <c r="H31" s="13" t="s">
        <v>24</v>
      </c>
      <c r="I31" s="13">
        <f>IF(G31="כן",4,6)</f>
        <v>4</v>
      </c>
      <c r="J31" s="13">
        <f>IF(H31="כן",0,5)</f>
        <v>0</v>
      </c>
      <c r="K31" s="13" t="str">
        <f>IF(OR(D31=100,E31+I31+J31&gt;=17),"זכאי","")</f>
        <v/>
      </c>
    </row>
    <row r="32" spans="1:11" x14ac:dyDescent="0.25">
      <c r="A32" s="15" t="s">
        <v>32</v>
      </c>
      <c r="B32" s="14">
        <v>74</v>
      </c>
      <c r="C32" s="14">
        <v>65</v>
      </c>
      <c r="D32" s="13">
        <f>AVERAGE(B32:C32)</f>
        <v>69.5</v>
      </c>
      <c r="E32" s="13">
        <f>IF(D32&gt;95,10,IF(D32&gt;85,8,IF(D32&gt;70,5,0)))</f>
        <v>0</v>
      </c>
      <c r="F32" s="13" t="s">
        <v>24</v>
      </c>
      <c r="G32" s="13" t="s">
        <v>24</v>
      </c>
      <c r="H32" s="13" t="s">
        <v>23</v>
      </c>
      <c r="I32" s="13">
        <f>IF(G32="כן",4,6)</f>
        <v>4</v>
      </c>
      <c r="J32" s="13">
        <f>IF(H32="כן",0,5)</f>
        <v>5</v>
      </c>
      <c r="K32" s="13" t="str">
        <f>IF(OR(D32=100,E32+I32+J32&gt;=17),"זכאי","")</f>
        <v/>
      </c>
    </row>
    <row r="33" spans="1:11" x14ac:dyDescent="0.25">
      <c r="A33" s="15" t="s">
        <v>31</v>
      </c>
      <c r="B33" s="14">
        <v>56</v>
      </c>
      <c r="C33" s="14">
        <v>87</v>
      </c>
      <c r="D33" s="13">
        <f>AVERAGE(B33:C33)</f>
        <v>71.5</v>
      </c>
      <c r="E33" s="13">
        <f>IF(D33&gt;95,10,IF(D33&gt;85,8,IF(D33&gt;70,5,0)))</f>
        <v>5</v>
      </c>
      <c r="F33" s="13" t="s">
        <v>24</v>
      </c>
      <c r="G33" s="13" t="s">
        <v>23</v>
      </c>
      <c r="H33" s="13" t="s">
        <v>23</v>
      </c>
      <c r="I33" s="13">
        <f>IF(G33="כן",4,6)</f>
        <v>6</v>
      </c>
      <c r="J33" s="13">
        <f>IF(H33="כן",0,5)</f>
        <v>5</v>
      </c>
      <c r="K33" s="13" t="str">
        <f>IF(OR(D33=100,E33+I33+J33&gt;=17),"זכאי","")</f>
        <v/>
      </c>
    </row>
    <row r="34" spans="1:11" x14ac:dyDescent="0.25">
      <c r="A34" s="15" t="s">
        <v>30</v>
      </c>
      <c r="B34" s="14">
        <v>40</v>
      </c>
      <c r="C34" s="14">
        <v>95</v>
      </c>
      <c r="D34" s="13">
        <f>AVERAGE(B34:C34)</f>
        <v>67.5</v>
      </c>
      <c r="E34" s="13">
        <f>IF(D34&gt;95,10,IF(D34&gt;85,8,IF(D34&gt;70,5,0)))</f>
        <v>0</v>
      </c>
      <c r="F34" s="13" t="s">
        <v>24</v>
      </c>
      <c r="G34" s="13" t="s">
        <v>23</v>
      </c>
      <c r="H34" s="13" t="s">
        <v>24</v>
      </c>
      <c r="I34" s="13">
        <f>IF(G34="כן",4,6)</f>
        <v>6</v>
      </c>
      <c r="J34" s="13">
        <f>IF(H34="כן",0,5)</f>
        <v>0</v>
      </c>
      <c r="K34" s="13" t="str">
        <f>IF(OR(D34=100,E34+I34+J34&gt;=17),"זכאי","")</f>
        <v/>
      </c>
    </row>
    <row r="35" spans="1:11" x14ac:dyDescent="0.25">
      <c r="A35" s="15" t="s">
        <v>29</v>
      </c>
      <c r="B35" s="14">
        <v>98</v>
      </c>
      <c r="C35" s="14">
        <v>98</v>
      </c>
      <c r="D35" s="13">
        <f>AVERAGE(B35:C35)</f>
        <v>98</v>
      </c>
      <c r="E35" s="13">
        <f>IF(D35&gt;95,10,IF(D35&gt;85,8,IF(D35&gt;70,5,0)))</f>
        <v>10</v>
      </c>
      <c r="F35" s="13" t="s">
        <v>24</v>
      </c>
      <c r="G35" s="13" t="s">
        <v>24</v>
      </c>
      <c r="H35" s="13" t="s">
        <v>24</v>
      </c>
      <c r="I35" s="13">
        <f>IF(G35="כן",4,6)</f>
        <v>4</v>
      </c>
      <c r="J35" s="13">
        <f>IF(H35="כן",0,5)</f>
        <v>0</v>
      </c>
      <c r="K35" s="13" t="str">
        <f>IF(OR(D35=100,E35+I35+J35&gt;=17),"זכאי","")</f>
        <v/>
      </c>
    </row>
    <row r="36" spans="1:11" x14ac:dyDescent="0.25">
      <c r="A36" s="15" t="s">
        <v>28</v>
      </c>
      <c r="B36" s="14">
        <v>99</v>
      </c>
      <c r="C36" s="14">
        <v>74</v>
      </c>
      <c r="D36" s="13">
        <f>AVERAGE(B36:C36)</f>
        <v>86.5</v>
      </c>
      <c r="E36" s="13">
        <f>IF(D36&gt;95,10,IF(D36&gt;85,8,IF(D36&gt;70,5,0)))</f>
        <v>8</v>
      </c>
      <c r="F36" s="13" t="s">
        <v>23</v>
      </c>
      <c r="G36" s="13" t="s">
        <v>24</v>
      </c>
      <c r="H36" s="13" t="s">
        <v>23</v>
      </c>
      <c r="I36" s="13">
        <f>IF(G36="כן",4,6)</f>
        <v>4</v>
      </c>
      <c r="J36" s="13">
        <f>IF(H36="כן",0,5)</f>
        <v>5</v>
      </c>
      <c r="K36" s="13" t="str">
        <f>IF(OR(D36=100,E36+I36+J36&gt;=17),"זכאי","")</f>
        <v>זכאי</v>
      </c>
    </row>
    <row r="37" spans="1:11" x14ac:dyDescent="0.25">
      <c r="A37" s="15" t="s">
        <v>27</v>
      </c>
      <c r="B37" s="14">
        <v>96</v>
      </c>
      <c r="C37" s="14">
        <v>74</v>
      </c>
      <c r="D37" s="13">
        <f>AVERAGE(B37:C37)</f>
        <v>85</v>
      </c>
      <c r="E37" s="13">
        <f>IF(D37&gt;95,10,IF(D37&gt;85,8,IF(D37&gt;70,5,0)))</f>
        <v>5</v>
      </c>
      <c r="F37" s="13" t="s">
        <v>24</v>
      </c>
      <c r="G37" s="13" t="s">
        <v>24</v>
      </c>
      <c r="H37" s="13" t="s">
        <v>23</v>
      </c>
      <c r="I37" s="13">
        <f>IF(G37="כן",4,6)</f>
        <v>4</v>
      </c>
      <c r="J37" s="13">
        <f>IF(H37="כן",0,5)</f>
        <v>5</v>
      </c>
      <c r="K37" s="13" t="str">
        <f>IF(OR(D37=100,E37+I37+J37&gt;=17),"זכאי","")</f>
        <v/>
      </c>
    </row>
    <row r="38" spans="1:11" x14ac:dyDescent="0.25">
      <c r="A38" s="15" t="s">
        <v>26</v>
      </c>
      <c r="B38" s="14">
        <v>65</v>
      </c>
      <c r="C38" s="14">
        <v>65</v>
      </c>
      <c r="D38" s="13">
        <f>AVERAGE(B38:C38)</f>
        <v>65</v>
      </c>
      <c r="E38" s="13">
        <f>IF(D38&gt;95,10,IF(D38&gt;85,8,IF(D38&gt;70,5,0)))</f>
        <v>0</v>
      </c>
      <c r="F38" s="13" t="s">
        <v>24</v>
      </c>
      <c r="G38" s="13" t="s">
        <v>23</v>
      </c>
      <c r="H38" s="13" t="s">
        <v>24</v>
      </c>
      <c r="I38" s="13">
        <f>IF(G38="כן",4,6)</f>
        <v>6</v>
      </c>
      <c r="J38" s="13">
        <f>IF(H38="כן",0,5)</f>
        <v>0</v>
      </c>
      <c r="K38" s="13" t="str">
        <f>IF(OR(D38=100,E38+I38+J38&gt;=17),"זכאי","")</f>
        <v/>
      </c>
    </row>
    <row r="39" spans="1:11" x14ac:dyDescent="0.25">
      <c r="A39" s="15" t="s">
        <v>25</v>
      </c>
      <c r="B39" s="14">
        <v>87</v>
      </c>
      <c r="C39" s="14">
        <v>87</v>
      </c>
      <c r="D39" s="13">
        <f>AVERAGE(B39:C39)</f>
        <v>87</v>
      </c>
      <c r="E39" s="13">
        <f>IF(D39&gt;95,10,IF(D39&gt;85,8,IF(D39&gt;70,5,0)))</f>
        <v>8</v>
      </c>
      <c r="F39" s="13" t="s">
        <v>24</v>
      </c>
      <c r="G39" s="13" t="s">
        <v>23</v>
      </c>
      <c r="H39" s="13" t="s">
        <v>23</v>
      </c>
      <c r="I39" s="13">
        <f>IF(G39="כן",4,6)</f>
        <v>6</v>
      </c>
      <c r="J39" s="13">
        <f>IF(H39="כן",0,5)</f>
        <v>5</v>
      </c>
      <c r="K39" s="13" t="str">
        <f>IF(OR(D39=100,E39+I39+J39&gt;=17),"זכאי","")</f>
        <v>זכאי</v>
      </c>
    </row>
  </sheetData>
  <pageMargins left="0.75" right="0.75" top="1" bottom="1" header="0.5" footer="0.5"/>
  <pageSetup paperSize="9" orientation="landscape" horizontalDpi="300" verticalDpi="300" r:id="rId1"/>
  <headerFooter alignWithMargins="0">
    <oddHeader>&amp;A</oddHeader>
    <oddFooter>עמוד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exercises</vt:lpstr>
      <vt:lpstr>תרגול סיכום -שאלה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Dekel Ezer</dc:creator>
  <cp:lastModifiedBy>jbt</cp:lastModifiedBy>
  <dcterms:created xsi:type="dcterms:W3CDTF">2004-07-24T19:00:59Z</dcterms:created>
  <dcterms:modified xsi:type="dcterms:W3CDTF">2025-02-23T19:13:43Z</dcterms:modified>
</cp:coreProperties>
</file>