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65AB037E-F708-4EAC-90F7-7A8B9F3C2111}" xr6:coauthVersionLast="47" xr6:coauthVersionMax="47" xr10:uidLastSave="{00000000-0000-0000-0000-000000000000}"/>
  <bookViews>
    <workbookView xWindow="-120" yWindow="-120" windowWidth="29040" windowHeight="15720" tabRatio="601" firstSheet="26" activeTab="36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Novembro24" sheetId="34" r:id="rId33"/>
    <sheet name="Dezembro24" sheetId="35" r:id="rId34"/>
    <sheet name="Janeiro25" sheetId="36" r:id="rId35"/>
    <sheet name="Fevereiro25" sheetId="37" r:id="rId36"/>
    <sheet name="Março25" sheetId="38" r:id="rId37"/>
    <sheet name="Planilha3" sheetId="25" state="hidden" r:id="rId3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8" l="1"/>
  <c r="O5" i="38"/>
  <c r="S7" i="38"/>
  <c r="S6" i="38"/>
  <c r="S20" i="38" s="1"/>
  <c r="S5" i="38"/>
  <c r="S4" i="38"/>
  <c r="Q40" i="38"/>
  <c r="H33" i="38" s="1"/>
  <c r="P40" i="38"/>
  <c r="O40" i="38"/>
  <c r="H32" i="38" s="1"/>
  <c r="H31" i="38"/>
  <c r="Z30" i="38"/>
  <c r="Y30" i="38"/>
  <c r="X30" i="38"/>
  <c r="H27" i="38"/>
  <c r="U19" i="38"/>
  <c r="S19" i="38"/>
  <c r="Q19" i="38"/>
  <c r="O19" i="38"/>
  <c r="U18" i="38"/>
  <c r="S18" i="38"/>
  <c r="Q18" i="38"/>
  <c r="O18" i="38"/>
  <c r="U17" i="38"/>
  <c r="S17" i="38"/>
  <c r="Q17" i="38"/>
  <c r="O17" i="38"/>
  <c r="U16" i="38"/>
  <c r="S16" i="38"/>
  <c r="Q16" i="38"/>
  <c r="O16" i="38"/>
  <c r="U15" i="38"/>
  <c r="S15" i="38"/>
  <c r="Q15" i="38"/>
  <c r="O15" i="38"/>
  <c r="U14" i="38"/>
  <c r="S14" i="38"/>
  <c r="Q14" i="38"/>
  <c r="O14" i="38"/>
  <c r="U13" i="38"/>
  <c r="S13" i="38"/>
  <c r="Q13" i="38"/>
  <c r="O13" i="38"/>
  <c r="U12" i="38"/>
  <c r="S12" i="38"/>
  <c r="Q12" i="38"/>
  <c r="O12" i="38"/>
  <c r="U11" i="38"/>
  <c r="S11" i="38"/>
  <c r="Q11" i="38"/>
  <c r="O11" i="38"/>
  <c r="U10" i="38"/>
  <c r="S10" i="38"/>
  <c r="Q10" i="38"/>
  <c r="O10" i="38"/>
  <c r="U9" i="38"/>
  <c r="S9" i="38"/>
  <c r="Q9" i="38"/>
  <c r="O9" i="38"/>
  <c r="U8" i="38"/>
  <c r="S8" i="38"/>
  <c r="Q8" i="38"/>
  <c r="O8" i="38"/>
  <c r="U7" i="38"/>
  <c r="Q7" i="38"/>
  <c r="O7" i="38"/>
  <c r="U6" i="38"/>
  <c r="Q6" i="38"/>
  <c r="U5" i="38"/>
  <c r="Q5" i="38"/>
  <c r="U4" i="38"/>
  <c r="U20" i="38" s="1"/>
  <c r="Q4" i="38"/>
  <c r="Q20" i="38" s="1"/>
  <c r="O4" i="38"/>
  <c r="S7" i="37"/>
  <c r="S6" i="37"/>
  <c r="S5" i="37"/>
  <c r="S4" i="37"/>
  <c r="O6" i="37"/>
  <c r="O5" i="37"/>
  <c r="O4" i="37"/>
  <c r="Q40" i="37"/>
  <c r="H33" i="37" s="1"/>
  <c r="P40" i="37"/>
  <c r="O40" i="37"/>
  <c r="H32" i="37" s="1"/>
  <c r="H31" i="37"/>
  <c r="Z30" i="37"/>
  <c r="Y30" i="37"/>
  <c r="X30" i="37"/>
  <c r="H27" i="37"/>
  <c r="U19" i="37"/>
  <c r="S19" i="37"/>
  <c r="Q19" i="37"/>
  <c r="O19" i="37"/>
  <c r="U18" i="37"/>
  <c r="S18" i="37"/>
  <c r="Q18" i="37"/>
  <c r="O18" i="37"/>
  <c r="U17" i="37"/>
  <c r="S17" i="37"/>
  <c r="Q17" i="37"/>
  <c r="O17" i="37"/>
  <c r="U16" i="37"/>
  <c r="S16" i="37"/>
  <c r="Q16" i="37"/>
  <c r="O16" i="37"/>
  <c r="U15" i="37"/>
  <c r="S15" i="37"/>
  <c r="Q15" i="37"/>
  <c r="O15" i="37"/>
  <c r="U14" i="37"/>
  <c r="S14" i="37"/>
  <c r="Q14" i="37"/>
  <c r="O14" i="37"/>
  <c r="U13" i="37"/>
  <c r="S13" i="37"/>
  <c r="Q13" i="37"/>
  <c r="O13" i="37"/>
  <c r="U12" i="37"/>
  <c r="S12" i="37"/>
  <c r="Q12" i="37"/>
  <c r="O12" i="37"/>
  <c r="U11" i="37"/>
  <c r="S11" i="37"/>
  <c r="Q11" i="37"/>
  <c r="O11" i="37"/>
  <c r="U10" i="37"/>
  <c r="S10" i="37"/>
  <c r="Q10" i="37"/>
  <c r="O10" i="37"/>
  <c r="U9" i="37"/>
  <c r="S9" i="37"/>
  <c r="Q9" i="37"/>
  <c r="O9" i="37"/>
  <c r="U8" i="37"/>
  <c r="S8" i="37"/>
  <c r="Q8" i="37"/>
  <c r="O8" i="37"/>
  <c r="U7" i="37"/>
  <c r="Q7" i="37"/>
  <c r="O7" i="37"/>
  <c r="U6" i="37"/>
  <c r="Q6" i="37"/>
  <c r="U5" i="37"/>
  <c r="Q5" i="37"/>
  <c r="Q20" i="37" s="1"/>
  <c r="U4" i="37"/>
  <c r="U20" i="37" s="1"/>
  <c r="Q4" i="37"/>
  <c r="X30" i="36"/>
  <c r="U4" i="36"/>
  <c r="U20" i="36" s="1"/>
  <c r="O7" i="36"/>
  <c r="O8" i="36"/>
  <c r="O6" i="36"/>
  <c r="O5" i="36"/>
  <c r="S7" i="36"/>
  <c r="S6" i="36"/>
  <c r="S4" i="36"/>
  <c r="S5" i="36"/>
  <c r="O4" i="36"/>
  <c r="Q40" i="36"/>
  <c r="H33" i="36" s="1"/>
  <c r="P40" i="36"/>
  <c r="O40" i="36"/>
  <c r="H32" i="36" s="1"/>
  <c r="H31" i="36"/>
  <c r="Z30" i="36"/>
  <c r="Y30" i="36"/>
  <c r="X31" i="36" s="1"/>
  <c r="H27" i="36"/>
  <c r="U19" i="36"/>
  <c r="S19" i="36"/>
  <c r="Q19" i="36"/>
  <c r="O19" i="36"/>
  <c r="U18" i="36"/>
  <c r="S18" i="36"/>
  <c r="Q18" i="36"/>
  <c r="O18" i="36"/>
  <c r="U17" i="36"/>
  <c r="S17" i="36"/>
  <c r="Q17" i="36"/>
  <c r="O17" i="36"/>
  <c r="U16" i="36"/>
  <c r="S16" i="36"/>
  <c r="Q16" i="36"/>
  <c r="O16" i="36"/>
  <c r="U15" i="36"/>
  <c r="S15" i="36"/>
  <c r="Q15" i="36"/>
  <c r="O15" i="36"/>
  <c r="U14" i="36"/>
  <c r="S14" i="36"/>
  <c r="Q14" i="36"/>
  <c r="O14" i="36"/>
  <c r="U13" i="36"/>
  <c r="S13" i="36"/>
  <c r="Q13" i="36"/>
  <c r="O13" i="36"/>
  <c r="U12" i="36"/>
  <c r="S12" i="36"/>
  <c r="Q12" i="36"/>
  <c r="O12" i="36"/>
  <c r="U11" i="36"/>
  <c r="S11" i="36"/>
  <c r="Q11" i="36"/>
  <c r="O11" i="36"/>
  <c r="U10" i="36"/>
  <c r="S10" i="36"/>
  <c r="Q10" i="36"/>
  <c r="O10" i="36"/>
  <c r="U9" i="36"/>
  <c r="S9" i="36"/>
  <c r="Q9" i="36"/>
  <c r="O9" i="36"/>
  <c r="U8" i="36"/>
  <c r="S8" i="36"/>
  <c r="Q8" i="36"/>
  <c r="U7" i="36"/>
  <c r="Q7" i="36"/>
  <c r="U6" i="36"/>
  <c r="Q6" i="36"/>
  <c r="U5" i="36"/>
  <c r="Q5" i="36"/>
  <c r="Q4" i="36"/>
  <c r="S6" i="35"/>
  <c r="U4" i="35"/>
  <c r="O5" i="35"/>
  <c r="O8" i="35"/>
  <c r="O7" i="35"/>
  <c r="O6" i="35"/>
  <c r="O4" i="35"/>
  <c r="Y30" i="35"/>
  <c r="Q40" i="35"/>
  <c r="H33" i="35" s="1"/>
  <c r="P40" i="35"/>
  <c r="O40" i="35"/>
  <c r="H32" i="35" s="1"/>
  <c r="H31" i="35"/>
  <c r="H27" i="35"/>
  <c r="Z30" i="35"/>
  <c r="U19" i="35"/>
  <c r="S19" i="35"/>
  <c r="Q19" i="35"/>
  <c r="O19" i="35"/>
  <c r="U18" i="35"/>
  <c r="S18" i="35"/>
  <c r="Q18" i="35"/>
  <c r="O18" i="35"/>
  <c r="U17" i="35"/>
  <c r="S17" i="35"/>
  <c r="Q17" i="35"/>
  <c r="O17" i="35"/>
  <c r="U16" i="35"/>
  <c r="S16" i="35"/>
  <c r="Q16" i="35"/>
  <c r="O16" i="35"/>
  <c r="U15" i="35"/>
  <c r="S15" i="35"/>
  <c r="Q15" i="35"/>
  <c r="O15" i="35"/>
  <c r="U14" i="35"/>
  <c r="S14" i="35"/>
  <c r="Q14" i="35"/>
  <c r="O14" i="35"/>
  <c r="U13" i="35"/>
  <c r="S13" i="35"/>
  <c r="Q13" i="35"/>
  <c r="O13" i="35"/>
  <c r="U12" i="35"/>
  <c r="S12" i="35"/>
  <c r="Q12" i="35"/>
  <c r="O12" i="35"/>
  <c r="U11" i="35"/>
  <c r="S11" i="35"/>
  <c r="Q11" i="35"/>
  <c r="O11" i="35"/>
  <c r="U10" i="35"/>
  <c r="S10" i="35"/>
  <c r="Q10" i="35"/>
  <c r="O10" i="35"/>
  <c r="U9" i="35"/>
  <c r="S9" i="35"/>
  <c r="Q9" i="35"/>
  <c r="O9" i="35"/>
  <c r="U8" i="35"/>
  <c r="S8" i="35"/>
  <c r="Q8" i="35"/>
  <c r="U7" i="35"/>
  <c r="S7" i="35"/>
  <c r="Q7" i="35"/>
  <c r="U6" i="35"/>
  <c r="Q6" i="35"/>
  <c r="U5" i="35"/>
  <c r="S5" i="35"/>
  <c r="Q5" i="35"/>
  <c r="S4" i="35"/>
  <c r="Q4" i="35"/>
  <c r="P43" i="34"/>
  <c r="Q43" i="34"/>
  <c r="O43" i="34"/>
  <c r="Z31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5" i="34"/>
  <c r="O9" i="34"/>
  <c r="O8" i="34"/>
  <c r="O7" i="34"/>
  <c r="O6" i="34"/>
  <c r="O10" i="34"/>
  <c r="O11" i="34"/>
  <c r="O12" i="34"/>
  <c r="O13" i="34"/>
  <c r="O14" i="34"/>
  <c r="O15" i="34"/>
  <c r="O16" i="34"/>
  <c r="O17" i="34"/>
  <c r="O18" i="34"/>
  <c r="O19" i="34"/>
  <c r="O20" i="34"/>
  <c r="O5" i="34"/>
  <c r="Y23" i="34"/>
  <c r="H37" i="34"/>
  <c r="H33" i="34"/>
  <c r="H40" i="34" s="1"/>
  <c r="H36" i="33"/>
  <c r="H32" i="33"/>
  <c r="H39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X31" i="38" l="1"/>
  <c r="X31" i="37"/>
  <c r="H34" i="38"/>
  <c r="H35" i="38" s="1"/>
  <c r="O20" i="38"/>
  <c r="O22" i="38" s="1"/>
  <c r="O20" i="37"/>
  <c r="S20" i="37"/>
  <c r="H34" i="37"/>
  <c r="H35" i="37" s="1"/>
  <c r="Q20" i="36"/>
  <c r="S20" i="36"/>
  <c r="O20" i="36"/>
  <c r="H34" i="36"/>
  <c r="H35" i="36" s="1"/>
  <c r="H34" i="35"/>
  <c r="H35" i="35" s="1"/>
  <c r="O20" i="35"/>
  <c r="U20" i="35"/>
  <c r="S20" i="35"/>
  <c r="Q20" i="35"/>
  <c r="S21" i="34"/>
  <c r="U21" i="34"/>
  <c r="Q21" i="34"/>
  <c r="O21" i="34"/>
  <c r="H41" i="34"/>
  <c r="H40" i="33"/>
  <c r="H40" i="32"/>
  <c r="H41" i="31"/>
  <c r="I40" i="30"/>
  <c r="H42" i="28"/>
  <c r="H39" i="29"/>
  <c r="H38" i="27"/>
  <c r="H34" i="26"/>
  <c r="H30" i="26"/>
  <c r="H37" i="26" s="1"/>
  <c r="O22" i="37" l="1"/>
  <c r="O22" i="36"/>
  <c r="O22" i="35"/>
  <c r="O23" i="34"/>
  <c r="H38" i="26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<sst xmlns="http://schemas.openxmlformats.org/spreadsheetml/2006/main" count="1950" uniqueCount="189">
  <si>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</si>
  <si>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</si>
  <si>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</si>
  <si>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</si>
  <si>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</si>
  <si>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</si>
  <si>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</si>
  <si>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</si>
  <si>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</si>
  <si>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</si>
  <si>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</si>
  <si>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</si>
  <si>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</si>
  <si>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</si>
  <si>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</si>
  <si>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</si>
  <si>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</si>
  <si>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</si>
  <si>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</si>
  <si>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</si>
  <si>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</si>
  <si>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</si>
  <si>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</si>
  <si>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</si>
  <si>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</si>
  <si>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</si>
  <si>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</si>
  <si>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</si>
  <si>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</si>
  <si>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</si>
  <si>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</si>
  <si>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</si>
  <si>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</si>
  <si>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</si>
  <si>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</si>
  <si>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</si>
  <si>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</si>
  <si>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</si>
  <si>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</si>
  <si>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</si>
  <si>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</si>
  <si>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</si>
  <si>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</si>
  <si>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</si>
  <si>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</si>
  <si>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</si>
  <si>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</si>
  <si>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</si>
  <si>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</si>
  <si>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</si>
  <si>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</si>
  <si>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</si>
  <si>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</si>
  <si>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</si>
  <si>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</si>
  <si>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</si>
  <si>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</si>
  <si>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</si>
  <si>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</si>
  <si>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</si>
  <si>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</si>
  <si>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</si>
  <si>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</si>
  <si>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</si>
  <si>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</si>
  <si>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</si>
  <si>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</si>
  <si>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</si>
  <si>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</si>
  <si>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</si>
  <si>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</si>
  <si>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</si>
  <si>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</si>
  <si>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</si>
  <si>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</si>
  <si>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</si>
  <si>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</si>
  <si>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</si>
  <si>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</si>
  <si>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</si>
  <si>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</si>
  <si>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</si>
  <si>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</si>
  <si>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</si>
  <si>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</si>
  <si>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</si>
  <si>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</si>
  <si>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</si>
  <si>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</si>
  <si>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</si>
  <si>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</si>
  <si>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</si>
  <si>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</si>
  <si>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</si>
  <si>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</si>
  <si>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</si>
  <si>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</si>
  <si>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</si>
  <si>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</si>
  <si>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</si>
  <si>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</si>
  <si>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</si>
  <si>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</si>
  <si>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</si>
  <si>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</si>
  <si>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</si>
  <si>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</si>
  <si>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</si>
  <si>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</si>
  <si>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</si>
  <si>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</si>
  <si>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</si>
  <si>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</si>
  <si>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</si>
  <si>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</si>
  <si>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</si>
  <si>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</si>
  <si>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</si>
  <si>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</si>
  <si>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</si>
  <si>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</si>
  <si>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</si>
  <si>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</si>
  <si>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</si>
  <si>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</si>
  <si>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</si>
  <si>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</si>
  <si>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</si>
  <si>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</si>
  <si>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</si>
  <si>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</si>
  <si>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</si>
  <si>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</si>
  <si>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</si>
  <si>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</si>
  <si>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</si>
  <si>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</si>
  <si>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</si>
  <si>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</si>
  <si>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</si>
  <si>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</si>
  <si>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</si>
  <si>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</si>
  <si>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</si>
  <si>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</si>
  <si>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</si>
  <si>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</si>
  <si>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</si>
  <si>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</si>
  <si>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</si>
  <si>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</si>
  <si>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</si>
  <si>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</si>
  <si>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</si>
  <si>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</si>
  <si>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</si>
  <si>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</si>
  <si>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</si>
  <si>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</si>
  <si>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</si>
  <si>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</si>
  <si>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</si>
  <si>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</si>
  <si>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</si>
  <si>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</si>
  <si>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</si>
  <si>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</si>
  <si>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</si>
  <si>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</si>
  <si>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</si>
  <si>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</si>
  <si>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</si>
  <si>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</si>
  <si>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</si>
  <si>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</si>
  <si>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</si>
  <si>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</si>
  <si>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</si>
  <si>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will</t>
  </si>
  <si>
    <t>(24/24)</t>
  </si>
  <si>
    <t>1ª</t>
  </si>
  <si>
    <t>GS</t>
  </si>
  <si>
    <t>Will</t>
  </si>
  <si>
    <t>Mês passado</t>
  </si>
  <si>
    <t>ML SSD</t>
  </si>
  <si>
    <t>PC</t>
  </si>
  <si>
    <t>Narguile</t>
  </si>
  <si>
    <t>Uber</t>
  </si>
  <si>
    <t>Arredondando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</si>
</sst>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7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14" borderId="1" xfId="1" applyNumberFormat="1" applyFont="1" applyFill="1" applyBorder="1" applyAlignment="1">
      <alignment horizontal="center" vertical="center"/>
    </xf>
    <xf numFmtId="165" fontId="1" fillId="15" borderId="1" xfId="1" applyNumberFormat="1" applyFont="1" applyFill="1" applyBorder="1" applyAlignment="1">
      <alignment horizontal="center" vertical="center"/>
    </xf>
    <xf numFmtId="0" fontId="0" fillId="16" borderId="0" xfId="0" applyFill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12" borderId="1" xfId="1" applyNumberFormat="1" applyFont="1" applyFill="1" applyBorder="1" applyAlignment="1">
      <alignment horizontal="center" vertical="center"/>
    </xf>
    <xf numFmtId="165" fontId="0" fillId="12" borderId="0" xfId="1" applyNumberFormat="1" applyFont="1" applyFill="1" applyBorder="1" applyAlignment="1">
      <alignment horizontal="center" vertical="center"/>
    </xf>
    <xf numFmtId="44" fontId="5" fillId="0" borderId="0" xfId="1" applyFont="1"/>
    <xf numFmtId="165" fontId="3" fillId="0" borderId="1" xfId="1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5" fontId="1" fillId="14" borderId="5" xfId="1" applyNumberFormat="1" applyFont="1" applyFill="1" applyBorder="1" applyAlignment="1">
      <alignment horizontal="center" vertical="center"/>
    </xf>
    <xf numFmtId="165" fontId="1" fillId="14" borderId="6" xfId="1" applyNumberFormat="1" applyFont="1" applyFill="1" applyBorder="1" applyAlignment="1">
      <alignment horizontal="center" vertical="center"/>
    </xf>
    <xf numFmtId="165" fontId="1" fillId="14" borderId="7" xfId="1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78" t="s">
        <v>0</v>
      </c>
      <c r="D3" s="79"/>
      <c r="E3" s="79"/>
      <c r="F3" s="79"/>
      <c r="G3" s="79"/>
      <c r="H3" s="79"/>
      <c r="I3" s="80"/>
      <c r="J3" s="78" t="s">
        <v>1</v>
      </c>
      <c r="K3" s="80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81" t="s">
        <v>7</v>
      </c>
      <c r="K4" s="82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83">
        <f>SUM(C5:K14)</f>
        <v>1708.53</v>
      </c>
      <c r="F15" s="84"/>
      <c r="G15" s="85"/>
      <c r="H15" s="86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87" t="s">
        <v>22</v>
      </c>
      <c r="C2" s="87"/>
      <c r="D2" s="87"/>
      <c r="E2" s="87"/>
      <c r="F2" s="87"/>
      <c r="G2" s="87"/>
      <c r="H2" s="87"/>
    </row>
    <row r="3" spans="2:17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7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7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4" x14ac:dyDescent="0.25">
      <c r="B5" s="89" t="s">
        <v>26</v>
      </c>
      <c r="C5" s="90"/>
      <c r="D5" s="91"/>
      <c r="F5" s="89"/>
      <c r="G5" s="90"/>
      <c r="H5" s="91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87" t="s">
        <v>22</v>
      </c>
      <c r="C3" s="87"/>
      <c r="D3" s="87"/>
      <c r="E3" s="87"/>
      <c r="F3" s="87"/>
      <c r="G3" s="87"/>
      <c r="H3" s="87"/>
    </row>
    <row r="4" spans="2:17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  <c r="Q4" s="50"/>
    </row>
    <row r="5" spans="2:17" x14ac:dyDescent="0.25">
      <c r="B5" s="88" t="s">
        <v>24</v>
      </c>
      <c r="C5" s="88"/>
      <c r="D5" s="88"/>
      <c r="F5" s="88" t="s">
        <v>25</v>
      </c>
      <c r="G5" s="88"/>
      <c r="H5" s="88"/>
      <c r="Q5" s="50"/>
    </row>
    <row r="6" spans="2:17" x14ac:dyDescent="0.25">
      <c r="B6" s="89" t="s">
        <v>26</v>
      </c>
      <c r="C6" s="90"/>
      <c r="D6" s="91"/>
      <c r="F6" s="89"/>
      <c r="G6" s="90"/>
      <c r="H6" s="91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87" t="s">
        <v>22</v>
      </c>
      <c r="C2" s="87"/>
      <c r="D2" s="87"/>
      <c r="E2" s="87"/>
      <c r="F2" s="87"/>
      <c r="G2" s="87"/>
      <c r="H2" s="87"/>
    </row>
    <row r="3" spans="1:12" x14ac:dyDescent="0.25">
      <c r="B3" s="87"/>
      <c r="C3" s="87"/>
      <c r="D3" s="87"/>
      <c r="E3" s="87"/>
      <c r="F3" s="87"/>
      <c r="G3" s="87"/>
      <c r="H3" s="87"/>
      <c r="L3" s="53" t="s">
        <v>23</v>
      </c>
    </row>
    <row r="4" spans="1:12" x14ac:dyDescent="0.25">
      <c r="B4" s="88" t="s">
        <v>24</v>
      </c>
      <c r="C4" s="88"/>
      <c r="D4" s="88"/>
      <c r="F4" s="92" t="s">
        <v>25</v>
      </c>
      <c r="G4" s="92"/>
      <c r="H4" s="92"/>
    </row>
    <row r="5" spans="1:12" x14ac:dyDescent="0.25">
      <c r="B5" s="89" t="s">
        <v>26</v>
      </c>
      <c r="C5" s="90"/>
      <c r="D5" s="91"/>
      <c r="F5" s="89"/>
      <c r="G5" s="90"/>
      <c r="H5" s="91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87" t="s">
        <v>22</v>
      </c>
      <c r="B2" s="87"/>
      <c r="C2" s="87"/>
      <c r="D2" s="87"/>
      <c r="E2" s="87"/>
      <c r="F2" s="87"/>
      <c r="G2" s="87"/>
    </row>
    <row r="3" spans="1:18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18" x14ac:dyDescent="0.25">
      <c r="A4" s="88" t="s">
        <v>24</v>
      </c>
      <c r="B4" s="88"/>
      <c r="C4" s="88"/>
      <c r="E4" s="88" t="s">
        <v>25</v>
      </c>
      <c r="F4" s="88"/>
      <c r="G4" s="88"/>
    </row>
    <row r="5" spans="1:18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87" t="s">
        <v>22</v>
      </c>
      <c r="D2" s="87"/>
      <c r="E2" s="87"/>
      <c r="F2" s="87"/>
      <c r="G2" s="87"/>
      <c r="H2" s="87"/>
      <c r="I2" s="87"/>
    </row>
    <row r="3" spans="3:9" x14ac:dyDescent="0.25">
      <c r="C3" s="87"/>
      <c r="D3" s="87"/>
      <c r="E3" s="87"/>
      <c r="F3" s="87"/>
      <c r="G3" s="87"/>
      <c r="H3" s="87"/>
      <c r="I3" s="87"/>
    </row>
    <row r="4" spans="3:9" x14ac:dyDescent="0.25">
      <c r="C4" s="88" t="s">
        <v>24</v>
      </c>
      <c r="D4" s="88"/>
      <c r="E4" s="88"/>
      <c r="G4" s="92" t="s">
        <v>25</v>
      </c>
      <c r="H4" s="92"/>
      <c r="I4" s="92"/>
    </row>
    <row r="5" spans="3:9" x14ac:dyDescent="0.25">
      <c r="C5" s="89" t="s">
        <v>26</v>
      </c>
      <c r="D5" s="90"/>
      <c r="E5" s="91"/>
      <c r="G5" s="89"/>
      <c r="H5" s="90"/>
      <c r="I5" s="91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87" t="s">
        <v>22</v>
      </c>
      <c r="D3" s="87"/>
      <c r="E3" s="87"/>
      <c r="F3" s="87"/>
      <c r="G3" s="87"/>
      <c r="H3" s="87"/>
      <c r="I3" s="87"/>
    </row>
    <row r="4" spans="3:10" x14ac:dyDescent="0.25">
      <c r="C4" s="87"/>
      <c r="D4" s="87"/>
      <c r="E4" s="87"/>
      <c r="F4" s="87"/>
      <c r="G4" s="87"/>
      <c r="H4" s="87"/>
      <c r="I4" s="87"/>
    </row>
    <row r="5" spans="3:10" x14ac:dyDescent="0.25">
      <c r="C5" s="88" t="s">
        <v>24</v>
      </c>
      <c r="D5" s="88"/>
      <c r="E5" s="88"/>
      <c r="G5" s="92" t="s">
        <v>25</v>
      </c>
      <c r="H5" s="92"/>
      <c r="I5" s="92"/>
    </row>
    <row r="6" spans="3:10" x14ac:dyDescent="0.25">
      <c r="C6" s="89" t="s">
        <v>26</v>
      </c>
      <c r="D6" s="90"/>
      <c r="E6" s="91"/>
      <c r="G6" s="89"/>
      <c r="H6" s="90"/>
      <c r="I6" s="91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87" t="s">
        <v>22</v>
      </c>
      <c r="B2" s="87"/>
      <c r="C2" s="87"/>
      <c r="D2" s="87"/>
      <c r="E2" s="87"/>
      <c r="F2" s="87"/>
      <c r="G2" s="87"/>
    </row>
    <row r="3" spans="1:20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20" x14ac:dyDescent="0.25">
      <c r="A4" s="88" t="s">
        <v>24</v>
      </c>
      <c r="B4" s="88"/>
      <c r="C4" s="88"/>
      <c r="E4" s="88" t="s">
        <v>25</v>
      </c>
      <c r="F4" s="88"/>
      <c r="G4" s="88"/>
    </row>
    <row r="5" spans="1:20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87" t="s">
        <v>22</v>
      </c>
      <c r="C3" s="87"/>
      <c r="D3" s="87"/>
      <c r="E3" s="87"/>
      <c r="F3" s="87"/>
      <c r="G3" s="87"/>
      <c r="H3" s="87"/>
    </row>
    <row r="4" spans="2:9" x14ac:dyDescent="0.25">
      <c r="B4" s="87"/>
      <c r="C4" s="87"/>
      <c r="D4" s="87"/>
      <c r="E4" s="87"/>
      <c r="F4" s="87"/>
      <c r="G4" s="87"/>
      <c r="H4" s="87"/>
    </row>
    <row r="5" spans="2:9" x14ac:dyDescent="0.25">
      <c r="B5" s="88" t="s">
        <v>24</v>
      </c>
      <c r="C5" s="88"/>
      <c r="D5" s="88"/>
      <c r="F5" s="92" t="s">
        <v>25</v>
      </c>
      <c r="G5" s="92"/>
      <c r="H5" s="92"/>
    </row>
    <row r="6" spans="2:9" x14ac:dyDescent="0.25">
      <c r="B6" s="89" t="s">
        <v>26</v>
      </c>
      <c r="C6" s="90"/>
      <c r="D6" s="91"/>
      <c r="F6" s="89"/>
      <c r="G6" s="90"/>
      <c r="H6" s="91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N40"/>
  <sheetViews>
    <sheetView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9" x14ac:dyDescent="0.25">
      <c r="B2" s="87" t="s">
        <v>22</v>
      </c>
      <c r="C2" s="87"/>
      <c r="D2" s="87"/>
      <c r="E2" s="87"/>
      <c r="F2" s="87"/>
      <c r="G2" s="87"/>
      <c r="H2" s="87"/>
    </row>
    <row r="3" spans="2:9" x14ac:dyDescent="0.25">
      <c r="B3" s="87"/>
      <c r="C3" s="87"/>
      <c r="D3" s="87"/>
      <c r="E3" s="87"/>
      <c r="F3" s="87"/>
      <c r="G3" s="87"/>
      <c r="H3" s="87"/>
    </row>
    <row r="4" spans="2:9" x14ac:dyDescent="0.25">
      <c r="B4" s="88" t="s">
        <v>24</v>
      </c>
      <c r="C4" s="88"/>
      <c r="D4" s="88"/>
      <c r="F4" s="92" t="s">
        <v>25</v>
      </c>
      <c r="G4" s="92"/>
      <c r="H4" s="92"/>
    </row>
    <row r="5" spans="2:9" x14ac:dyDescent="0.25">
      <c r="B5" s="89" t="s">
        <v>26</v>
      </c>
      <c r="C5" s="90"/>
      <c r="D5" s="91"/>
      <c r="F5" s="89"/>
      <c r="G5" s="90"/>
      <c r="H5" s="91"/>
    </row>
    <row r="6" spans="2:9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  <c r="I6" s="65"/>
    </row>
    <row r="7" spans="2:9" x14ac:dyDescent="0.25">
      <c r="D7" s="40"/>
      <c r="F7" s="28"/>
      <c r="G7" s="42" t="s">
        <v>31</v>
      </c>
      <c r="H7" s="59">
        <v>341.43</v>
      </c>
      <c r="I7" s="65"/>
    </row>
    <row r="8" spans="2:9" x14ac:dyDescent="0.25">
      <c r="B8" s="30"/>
      <c r="C8" s="30"/>
      <c r="D8" s="30"/>
      <c r="F8" s="28"/>
      <c r="G8" s="42" t="s">
        <v>33</v>
      </c>
      <c r="H8" s="59">
        <v>230</v>
      </c>
      <c r="I8" s="65"/>
    </row>
    <row r="9" spans="2:9" x14ac:dyDescent="0.25">
      <c r="B9" s="30"/>
      <c r="C9" s="30"/>
      <c r="D9" s="30"/>
      <c r="F9" s="28"/>
      <c r="G9" s="42" t="s">
        <v>60</v>
      </c>
      <c r="H9" s="59">
        <v>75.900000000000006</v>
      </c>
      <c r="I9" s="65"/>
    </row>
    <row r="10" spans="2:9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9" x14ac:dyDescent="0.25">
      <c r="B11" s="30"/>
      <c r="C11" s="30"/>
      <c r="D11" s="30"/>
      <c r="F11" s="28"/>
      <c r="G11" s="42"/>
      <c r="H11" s="59"/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38"/>
    </row>
    <row r="14" spans="2:9" hidden="1" x14ac:dyDescent="0.25">
      <c r="B14" s="30"/>
      <c r="C14" s="30"/>
      <c r="D14" s="30"/>
      <c r="F14" s="28"/>
      <c r="G14" s="24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hidden="1" x14ac:dyDescent="0.25">
      <c r="C16" s="30"/>
      <c r="D16" s="30"/>
      <c r="F16" s="28"/>
      <c r="G16" s="24"/>
      <c r="H16" s="38"/>
    </row>
    <row r="17" spans="3:14" x14ac:dyDescent="0.25">
      <c r="C17" s="30"/>
      <c r="D17" s="30"/>
      <c r="F17" s="28" t="s">
        <v>175</v>
      </c>
      <c r="G17" s="24" t="s">
        <v>106</v>
      </c>
      <c r="H17" s="41">
        <v>29.1</v>
      </c>
      <c r="I17" s="65"/>
    </row>
    <row r="18" spans="3:14" x14ac:dyDescent="0.25">
      <c r="C18" s="30"/>
      <c r="D18" s="30"/>
      <c r="F18" s="28" t="s">
        <v>176</v>
      </c>
      <c r="G18" s="24" t="s">
        <v>96</v>
      </c>
      <c r="H18" s="38">
        <v>257.25</v>
      </c>
      <c r="I18" s="65"/>
    </row>
    <row r="19" spans="3:14" x14ac:dyDescent="0.25">
      <c r="C19" s="30"/>
      <c r="D19" s="30"/>
      <c r="F19" s="28" t="s">
        <v>171</v>
      </c>
      <c r="G19" s="24" t="s">
        <v>112</v>
      </c>
      <c r="H19" s="38">
        <v>96.8</v>
      </c>
      <c r="I19" s="65"/>
    </row>
    <row r="20" spans="3:14" x14ac:dyDescent="0.25">
      <c r="C20" s="30"/>
      <c r="D20" s="30"/>
      <c r="F20" s="28" t="s">
        <v>63</v>
      </c>
      <c r="G20" s="24" t="s">
        <v>145</v>
      </c>
      <c r="H20" s="38">
        <v>48.12</v>
      </c>
      <c r="I20" s="65"/>
    </row>
    <row r="21" spans="3:14" hidden="1" x14ac:dyDescent="0.25">
      <c r="C21" s="30"/>
      <c r="D21" s="30"/>
      <c r="F21" s="28"/>
      <c r="G21" s="24"/>
      <c r="H21" s="38"/>
    </row>
    <row r="22" spans="3:14" x14ac:dyDescent="0.25">
      <c r="C22" s="30"/>
      <c r="D22" s="30"/>
      <c r="F22" s="28" t="s">
        <v>41</v>
      </c>
      <c r="G22" s="24" t="s">
        <v>166</v>
      </c>
      <c r="H22" s="38">
        <v>117.95</v>
      </c>
      <c r="I22" s="65"/>
    </row>
    <row r="23" spans="3:14" x14ac:dyDescent="0.25">
      <c r="C23" s="30"/>
      <c r="D23" s="30"/>
      <c r="F23" s="28"/>
      <c r="G23" s="24"/>
      <c r="H23" s="38"/>
    </row>
    <row r="24" spans="3:14" x14ac:dyDescent="0.25">
      <c r="C24" s="30"/>
      <c r="D24" s="30"/>
      <c r="F24" s="28"/>
      <c r="G24" s="60" t="s">
        <v>54</v>
      </c>
      <c r="H24" s="59">
        <v>590.58000000000004</v>
      </c>
      <c r="I24" s="65"/>
      <c r="N24">
        <v>508.2</v>
      </c>
    </row>
    <row r="25" spans="3:14" x14ac:dyDescent="0.25">
      <c r="C25" s="30"/>
      <c r="D25" s="30"/>
      <c r="F25" s="28"/>
      <c r="G25" s="60" t="s">
        <v>164</v>
      </c>
      <c r="H25" s="59">
        <v>689.18</v>
      </c>
      <c r="I25" s="65"/>
      <c r="N25">
        <v>395.33</v>
      </c>
    </row>
    <row r="26" spans="3:14" x14ac:dyDescent="0.25">
      <c r="C26" s="30"/>
      <c r="D26" s="30"/>
      <c r="F26" s="28"/>
      <c r="G26" s="60" t="s">
        <v>174</v>
      </c>
      <c r="H26" s="59">
        <v>92</v>
      </c>
      <c r="I26" s="65"/>
      <c r="N26">
        <v>526.03</v>
      </c>
    </row>
    <row r="27" spans="3:14" x14ac:dyDescent="0.25">
      <c r="C27" s="30"/>
      <c r="D27" s="30"/>
      <c r="F27" s="28"/>
      <c r="G27" s="60" t="s">
        <v>165</v>
      </c>
      <c r="H27" s="59">
        <v>508.2</v>
      </c>
      <c r="I27" s="65"/>
    </row>
    <row r="28" spans="3:14" x14ac:dyDescent="0.25">
      <c r="C28" s="30"/>
      <c r="D28" s="30"/>
      <c r="F28" s="28"/>
      <c r="G28" s="60" t="s">
        <v>167</v>
      </c>
      <c r="H28" s="59">
        <v>60</v>
      </c>
      <c r="I28" s="65"/>
    </row>
    <row r="29" spans="3:14" x14ac:dyDescent="0.25">
      <c r="C29" s="30"/>
      <c r="D29" s="30"/>
      <c r="F29" s="28"/>
      <c r="G29" s="60" t="s">
        <v>136</v>
      </c>
      <c r="H29" s="59">
        <v>1735.35</v>
      </c>
      <c r="I29" s="65"/>
    </row>
    <row r="30" spans="3:14" x14ac:dyDescent="0.25">
      <c r="C30" s="30"/>
      <c r="D30" s="30"/>
      <c r="F30" s="28"/>
      <c r="G30" s="60" t="s">
        <v>135</v>
      </c>
      <c r="H30" s="59">
        <v>395.33</v>
      </c>
      <c r="I30" s="65"/>
    </row>
    <row r="31" spans="3:14" ht="17.25" x14ac:dyDescent="0.4">
      <c r="C31" s="30"/>
      <c r="D31" s="30"/>
      <c r="F31" s="1"/>
      <c r="G31" s="24"/>
      <c r="H31" s="47"/>
    </row>
    <row r="32" spans="3:14" x14ac:dyDescent="0.25">
      <c r="C32" s="30"/>
      <c r="D32" s="30"/>
      <c r="G32" s="1"/>
      <c r="H32" s="39">
        <f>SUM(H5:H31)</f>
        <v>5917.1899999999987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4962.1899999999987</v>
      </c>
    </row>
    <row r="40" spans="3:8" x14ac:dyDescent="0.25">
      <c r="C40" s="30"/>
      <c r="D40" s="30"/>
      <c r="G40" s="28" t="s">
        <v>89</v>
      </c>
      <c r="H40" s="39">
        <f>H36-H39</f>
        <v>-132.18999999999869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T40"/>
  <sheetViews>
    <sheetView workbookViewId="0">
      <selection activeCell="I37" sqref="I3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20" x14ac:dyDescent="0.25">
      <c r="B2" s="87" t="s">
        <v>22</v>
      </c>
      <c r="C2" s="87"/>
      <c r="D2" s="87"/>
      <c r="E2" s="87"/>
      <c r="F2" s="87"/>
      <c r="G2" s="87"/>
      <c r="H2" s="87"/>
    </row>
    <row r="3" spans="2:20" x14ac:dyDescent="0.25">
      <c r="B3" s="87"/>
      <c r="C3" s="87"/>
      <c r="D3" s="87"/>
      <c r="E3" s="87"/>
      <c r="F3" s="87"/>
      <c r="G3" s="87"/>
      <c r="H3" s="87"/>
    </row>
    <row r="4" spans="2:20" x14ac:dyDescent="0.25">
      <c r="B4" s="88" t="s">
        <v>24</v>
      </c>
      <c r="C4" s="88"/>
      <c r="D4" s="88"/>
      <c r="F4" s="92" t="s">
        <v>25</v>
      </c>
      <c r="G4" s="92"/>
      <c r="H4" s="92"/>
    </row>
    <row r="5" spans="2:20" x14ac:dyDescent="0.25">
      <c r="B5" s="89" t="s">
        <v>26</v>
      </c>
      <c r="C5" s="90"/>
      <c r="D5" s="91"/>
      <c r="F5" s="89"/>
      <c r="G5" s="90"/>
      <c r="H5" s="91"/>
    </row>
    <row r="6" spans="2:20" x14ac:dyDescent="0.25">
      <c r="B6" s="10" t="s">
        <v>27</v>
      </c>
      <c r="C6" s="10"/>
      <c r="D6" s="38">
        <v>4850</v>
      </c>
      <c r="F6" s="28"/>
      <c r="G6" s="42" t="s">
        <v>29</v>
      </c>
      <c r="H6" s="59">
        <v>350</v>
      </c>
      <c r="I6" s="61"/>
      <c r="O6" s="54" t="s">
        <v>178</v>
      </c>
      <c r="P6" s="1" t="s">
        <v>165</v>
      </c>
      <c r="Q6" s="1" t="s">
        <v>71</v>
      </c>
      <c r="R6" s="1"/>
    </row>
    <row r="7" spans="2:20" x14ac:dyDescent="0.25">
      <c r="D7" s="40"/>
      <c r="F7" s="28"/>
      <c r="G7" s="42" t="s">
        <v>31</v>
      </c>
      <c r="H7" s="59">
        <v>368</v>
      </c>
      <c r="I7" s="61"/>
      <c r="O7" s="20">
        <v>32.950000000000003</v>
      </c>
      <c r="P7" s="20">
        <v>27.86</v>
      </c>
      <c r="Q7" s="20">
        <v>700</v>
      </c>
      <c r="R7" s="20"/>
      <c r="T7" s="20"/>
    </row>
    <row r="8" spans="2:20" x14ac:dyDescent="0.25">
      <c r="B8" s="30"/>
      <c r="C8" s="30"/>
      <c r="D8" s="30"/>
      <c r="F8" s="28"/>
      <c r="G8" s="42" t="s">
        <v>33</v>
      </c>
      <c r="H8" s="59">
        <v>105</v>
      </c>
      <c r="I8" s="61"/>
      <c r="O8" s="20">
        <v>12</v>
      </c>
      <c r="P8" s="20">
        <v>16.989999999999998</v>
      </c>
      <c r="Q8" s="20">
        <v>50</v>
      </c>
      <c r="R8" s="20"/>
      <c r="T8" s="20"/>
    </row>
    <row r="9" spans="2:20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O9" s="20">
        <v>22</v>
      </c>
      <c r="P9" s="20">
        <v>22</v>
      </c>
      <c r="Q9" s="20">
        <v>38.479999999999997</v>
      </c>
      <c r="R9" s="20"/>
      <c r="T9" s="20"/>
    </row>
    <row r="10" spans="2:20" x14ac:dyDescent="0.25">
      <c r="B10" s="30"/>
      <c r="C10" s="30"/>
      <c r="D10" s="30"/>
      <c r="F10" s="28"/>
      <c r="G10" s="42" t="s">
        <v>90</v>
      </c>
      <c r="H10" s="59">
        <v>600</v>
      </c>
      <c r="I10" s="61"/>
      <c r="O10" s="20">
        <v>16.989999999999998</v>
      </c>
      <c r="P10" s="20">
        <v>102.5</v>
      </c>
      <c r="Q10" s="20">
        <v>50</v>
      </c>
      <c r="R10" s="20"/>
      <c r="T10" s="20"/>
    </row>
    <row r="11" spans="2:20" x14ac:dyDescent="0.25">
      <c r="B11" s="30"/>
      <c r="C11" s="30"/>
      <c r="D11" s="30"/>
      <c r="F11" s="28"/>
      <c r="G11" s="42"/>
      <c r="H11" s="59"/>
      <c r="O11" s="20">
        <v>50.65</v>
      </c>
      <c r="P11" s="20">
        <v>19</v>
      </c>
      <c r="Q11" s="20">
        <v>50</v>
      </c>
      <c r="R11" s="20"/>
      <c r="T11" s="20"/>
    </row>
    <row r="12" spans="2:20" x14ac:dyDescent="0.25">
      <c r="B12" s="30"/>
      <c r="C12" s="30"/>
      <c r="D12" s="30"/>
      <c r="F12" s="28"/>
      <c r="G12" s="42"/>
      <c r="H12" s="59"/>
      <c r="O12" s="20">
        <v>49.75</v>
      </c>
      <c r="P12" s="20">
        <v>56.76</v>
      </c>
      <c r="Q12" s="20">
        <v>75.680000000000007</v>
      </c>
      <c r="R12" s="20"/>
      <c r="T12" s="20"/>
    </row>
    <row r="13" spans="2:20" hidden="1" x14ac:dyDescent="0.25">
      <c r="B13" s="30"/>
      <c r="C13" s="30"/>
      <c r="D13" s="30"/>
      <c r="F13" s="28"/>
      <c r="G13" s="42"/>
      <c r="H13" s="38"/>
      <c r="O13" s="20"/>
      <c r="P13" s="20"/>
      <c r="Q13" s="20"/>
    </row>
    <row r="14" spans="2:20" hidden="1" x14ac:dyDescent="0.25">
      <c r="B14" s="30"/>
      <c r="C14" s="30"/>
      <c r="D14" s="30"/>
      <c r="F14" s="28"/>
      <c r="G14" s="24"/>
      <c r="H14" s="38"/>
      <c r="O14" s="20"/>
      <c r="P14" s="20"/>
    </row>
    <row r="15" spans="2:20" hidden="1" x14ac:dyDescent="0.25">
      <c r="B15" s="30"/>
      <c r="C15" s="30"/>
      <c r="D15" s="30"/>
      <c r="F15" s="28"/>
      <c r="G15" s="24"/>
      <c r="H15" s="38"/>
      <c r="O15" s="20"/>
      <c r="P15" s="20"/>
    </row>
    <row r="16" spans="2:20" hidden="1" x14ac:dyDescent="0.25">
      <c r="C16" s="30"/>
      <c r="D16" s="30"/>
      <c r="F16" s="28"/>
      <c r="G16" s="24"/>
      <c r="H16" s="38"/>
      <c r="O16" s="20"/>
      <c r="P16" s="20"/>
    </row>
    <row r="17" spans="3:18" hidden="1" x14ac:dyDescent="0.25">
      <c r="C17" s="30"/>
      <c r="D17" s="30"/>
      <c r="F17" s="28"/>
      <c r="G17" s="24"/>
      <c r="H17" s="41"/>
      <c r="O17" s="20"/>
      <c r="P17" s="20"/>
    </row>
    <row r="18" spans="3:18" x14ac:dyDescent="0.25">
      <c r="C18" s="30"/>
      <c r="D18" s="30"/>
      <c r="F18" s="28" t="s">
        <v>177</v>
      </c>
      <c r="G18" s="24" t="s">
        <v>96</v>
      </c>
      <c r="H18" s="38">
        <v>257.25</v>
      </c>
      <c r="I18" s="61"/>
      <c r="O18" s="20">
        <v>80</v>
      </c>
      <c r="P18" s="20">
        <v>19</v>
      </c>
      <c r="Q18" s="20">
        <v>30.6</v>
      </c>
    </row>
    <row r="19" spans="3:18" x14ac:dyDescent="0.25">
      <c r="C19" s="30"/>
      <c r="D19" s="30"/>
      <c r="F19" s="28" t="s">
        <v>173</v>
      </c>
      <c r="G19" s="24" t="s">
        <v>112</v>
      </c>
      <c r="H19" s="38">
        <v>96.8</v>
      </c>
      <c r="I19" s="61"/>
      <c r="O19" s="20">
        <v>40.54</v>
      </c>
      <c r="P19" s="20">
        <v>28.39</v>
      </c>
      <c r="Q19" s="20">
        <v>50</v>
      </c>
      <c r="R19" s="20"/>
    </row>
    <row r="20" spans="3:18" x14ac:dyDescent="0.25">
      <c r="C20" s="30"/>
      <c r="D20" s="30"/>
      <c r="F20" s="28" t="s">
        <v>77</v>
      </c>
      <c r="G20" s="24" t="s">
        <v>145</v>
      </c>
      <c r="H20" s="38">
        <v>48.12</v>
      </c>
      <c r="I20" s="61"/>
      <c r="O20" s="20">
        <v>29.51</v>
      </c>
      <c r="P20" s="20">
        <v>19</v>
      </c>
      <c r="Q20" s="20"/>
      <c r="R20" s="20"/>
    </row>
    <row r="21" spans="3:18" hidden="1" x14ac:dyDescent="0.25">
      <c r="C21" s="30"/>
      <c r="D21" s="30"/>
      <c r="F21" s="28"/>
      <c r="G21" s="24"/>
      <c r="H21" s="38"/>
      <c r="I21" s="61"/>
      <c r="O21" s="20"/>
      <c r="P21" s="20"/>
      <c r="R21" s="20"/>
    </row>
    <row r="22" spans="3:18" x14ac:dyDescent="0.25">
      <c r="C22" s="30"/>
      <c r="D22" s="30"/>
      <c r="F22" s="28" t="s">
        <v>35</v>
      </c>
      <c r="G22" s="24" t="s">
        <v>166</v>
      </c>
      <c r="H22" s="38">
        <v>117.95</v>
      </c>
      <c r="I22" s="61"/>
      <c r="O22" s="20">
        <v>65.73</v>
      </c>
      <c r="P22" s="20">
        <v>25.85</v>
      </c>
      <c r="R22" s="20"/>
    </row>
    <row r="23" spans="3:18" x14ac:dyDescent="0.25">
      <c r="C23" s="30"/>
      <c r="D23" s="30"/>
      <c r="F23" s="28"/>
      <c r="G23" s="24" t="s">
        <v>11</v>
      </c>
      <c r="H23" s="38">
        <v>95</v>
      </c>
      <c r="O23" s="20"/>
      <c r="P23" s="20">
        <v>15.15</v>
      </c>
      <c r="R23" s="20"/>
    </row>
    <row r="24" spans="3:18" x14ac:dyDescent="0.25">
      <c r="C24" s="30"/>
      <c r="D24" s="30"/>
      <c r="F24" s="28"/>
      <c r="G24" s="60" t="s">
        <v>54</v>
      </c>
      <c r="H24" s="59">
        <v>263.31</v>
      </c>
      <c r="I24" s="61"/>
      <c r="O24" s="20"/>
      <c r="P24" s="20">
        <v>15</v>
      </c>
      <c r="R24" s="20"/>
    </row>
    <row r="25" spans="3:18" x14ac:dyDescent="0.25">
      <c r="C25" s="30"/>
      <c r="D25" s="30"/>
      <c r="F25" s="28"/>
      <c r="G25" s="60" t="s">
        <v>164</v>
      </c>
      <c r="H25" s="59">
        <v>503.2</v>
      </c>
      <c r="I25" s="61"/>
      <c r="O25" s="20"/>
      <c r="P25" s="20">
        <v>18.41</v>
      </c>
      <c r="R25" s="20"/>
    </row>
    <row r="26" spans="3:18" x14ac:dyDescent="0.25">
      <c r="C26" s="30"/>
      <c r="D26" s="30"/>
      <c r="F26" s="28"/>
      <c r="G26" s="60" t="s">
        <v>174</v>
      </c>
      <c r="H26" s="59">
        <v>92</v>
      </c>
      <c r="I26" s="61"/>
      <c r="O26" s="20"/>
      <c r="P26" s="20">
        <v>49.8</v>
      </c>
      <c r="R26" s="20"/>
    </row>
    <row r="27" spans="3:18" x14ac:dyDescent="0.25">
      <c r="C27" s="30"/>
      <c r="D27" s="30"/>
      <c r="F27" s="28"/>
      <c r="G27" s="60" t="s">
        <v>165</v>
      </c>
      <c r="H27" s="59">
        <v>481.71</v>
      </c>
      <c r="I27" s="61"/>
      <c r="O27" s="54"/>
      <c r="P27" s="20"/>
    </row>
    <row r="28" spans="3:18" x14ac:dyDescent="0.25">
      <c r="C28" s="30"/>
      <c r="D28" s="30"/>
      <c r="F28" s="28"/>
      <c r="G28" s="60" t="s">
        <v>167</v>
      </c>
      <c r="H28" s="59">
        <v>54</v>
      </c>
      <c r="I28" s="61"/>
      <c r="P28" s="20"/>
    </row>
    <row r="29" spans="3:18" x14ac:dyDescent="0.25">
      <c r="C29" s="30"/>
      <c r="D29" s="30"/>
      <c r="F29" s="28"/>
      <c r="G29" s="60" t="s">
        <v>136</v>
      </c>
      <c r="H29" s="59">
        <v>1346.61</v>
      </c>
      <c r="I29" s="61"/>
      <c r="P29" s="20"/>
    </row>
    <row r="30" spans="3:18" x14ac:dyDescent="0.25">
      <c r="C30" s="30"/>
      <c r="D30" s="30"/>
      <c r="F30" s="28"/>
      <c r="G30" s="60" t="s">
        <v>135</v>
      </c>
      <c r="H30" s="59">
        <v>1026.67</v>
      </c>
      <c r="I30" s="61"/>
      <c r="P30" s="20"/>
    </row>
    <row r="31" spans="3:18" ht="17.25" x14ac:dyDescent="0.4">
      <c r="C31" s="30"/>
      <c r="D31" s="30"/>
      <c r="F31" s="1"/>
      <c r="G31" s="24"/>
      <c r="H31" s="47"/>
      <c r="P31" s="20"/>
    </row>
    <row r="32" spans="3:18" x14ac:dyDescent="0.25">
      <c r="C32" s="30"/>
      <c r="D32" s="30"/>
      <c r="G32" s="1"/>
      <c r="H32" s="39">
        <f>SUM(H5:H31)</f>
        <v>5881.5199999999995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4850</v>
      </c>
      <c r="P36" s="20"/>
    </row>
    <row r="37" spans="3:16" x14ac:dyDescent="0.25">
      <c r="C37" s="30"/>
      <c r="D37" s="30"/>
      <c r="G37" s="28" t="s">
        <v>71</v>
      </c>
      <c r="H37" s="39">
        <v>1044.76</v>
      </c>
      <c r="I37" s="61"/>
      <c r="P37" s="20"/>
    </row>
    <row r="38" spans="3:16" x14ac:dyDescent="0.25">
      <c r="C38" s="30"/>
      <c r="D38" s="30"/>
      <c r="G38" s="28" t="s">
        <v>152</v>
      </c>
      <c r="H38" s="39">
        <v>314.86</v>
      </c>
      <c r="I38" s="70"/>
      <c r="P38" s="20"/>
    </row>
    <row r="39" spans="3:16" x14ac:dyDescent="0.25">
      <c r="C39" s="30"/>
      <c r="D39" s="30"/>
      <c r="G39" s="28" t="s">
        <v>48</v>
      </c>
      <c r="H39" s="39">
        <f>(H32-H38-H37)</f>
        <v>4521.8999999999996</v>
      </c>
      <c r="P39" s="20"/>
    </row>
    <row r="40" spans="3:16" x14ac:dyDescent="0.25">
      <c r="C40" s="30"/>
      <c r="D40" s="30"/>
      <c r="G40" s="28" t="s">
        <v>89</v>
      </c>
      <c r="H40" s="39">
        <f>H36-H39</f>
        <v>328.10000000000036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CE32-EB20-4929-B375-CC1CD94541EE}">
  <dimension ref="B3:Z43"/>
  <sheetViews>
    <sheetView workbookViewId="0">
      <selection activeCell="U33" sqref="U3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.85546875" customWidth="1"/>
    <col min="14" max="14" width="10.42578125" customWidth="1"/>
    <col min="15" max="15" width="12.140625" style="54" bestFit="1" customWidth="1"/>
    <col min="16" max="16" width="10.5703125" style="54" customWidth="1"/>
    <col min="17" max="17" width="10.5703125" style="54" bestFit="1" customWidth="1"/>
    <col min="18" max="18" width="13.85546875" style="54" bestFit="1" customWidth="1"/>
    <col min="19" max="19" width="10.5703125" style="54" bestFit="1" customWidth="1"/>
    <col min="20" max="20" width="10.5703125" style="54" customWidth="1"/>
    <col min="21" max="21" width="10.5703125" style="54" bestFit="1" customWidth="1"/>
    <col min="22" max="22" width="9.140625" style="54"/>
    <col min="25" max="26" width="10.5703125" bestFit="1" customWidth="1"/>
  </cols>
  <sheetData>
    <row r="3" spans="2:26" x14ac:dyDescent="0.25">
      <c r="B3" s="87" t="s">
        <v>22</v>
      </c>
      <c r="C3" s="87"/>
      <c r="D3" s="87"/>
      <c r="E3" s="87"/>
      <c r="F3" s="87"/>
      <c r="G3" s="87"/>
      <c r="H3" s="87"/>
    </row>
    <row r="4" spans="2:26" x14ac:dyDescent="0.25">
      <c r="B4" s="87"/>
      <c r="C4" s="87"/>
      <c r="D4" s="87"/>
      <c r="E4" s="87"/>
      <c r="F4" s="87"/>
      <c r="G4" s="87"/>
      <c r="H4" s="87"/>
      <c r="N4" s="66" t="s">
        <v>54</v>
      </c>
      <c r="P4" s="66" t="s">
        <v>11</v>
      </c>
      <c r="R4" s="66" t="s">
        <v>4</v>
      </c>
      <c r="T4" s="66" t="s">
        <v>165</v>
      </c>
      <c r="Y4" s="66" t="s">
        <v>165</v>
      </c>
      <c r="Z4" s="66" t="s">
        <v>182</v>
      </c>
    </row>
    <row r="5" spans="2:26" x14ac:dyDescent="0.25">
      <c r="B5" s="88" t="s">
        <v>24</v>
      </c>
      <c r="C5" s="88"/>
      <c r="D5" s="88"/>
      <c r="F5" s="92" t="s">
        <v>25</v>
      </c>
      <c r="G5" s="92"/>
      <c r="H5" s="92"/>
      <c r="M5">
        <v>1</v>
      </c>
      <c r="N5" s="57">
        <v>42.45</v>
      </c>
      <c r="O5" s="68">
        <f>SUM(N5*4)</f>
        <v>169.8</v>
      </c>
      <c r="P5" s="57"/>
      <c r="Q5" s="68">
        <f>SUM(P5*1)</f>
        <v>0</v>
      </c>
      <c r="R5" s="57">
        <v>102.99</v>
      </c>
      <c r="S5" s="68">
        <f>SUM(R5*6)</f>
        <v>617.93999999999994</v>
      </c>
      <c r="T5" s="57">
        <v>117</v>
      </c>
      <c r="U5" s="68">
        <f>SUM(T5*3)</f>
        <v>351</v>
      </c>
      <c r="Y5" s="57">
        <v>19.79</v>
      </c>
      <c r="Z5" s="57">
        <v>13</v>
      </c>
    </row>
    <row r="6" spans="2:26" x14ac:dyDescent="0.25">
      <c r="B6" s="89" t="s">
        <v>26</v>
      </c>
      <c r="C6" s="90"/>
      <c r="D6" s="91"/>
      <c r="F6" s="89"/>
      <c r="G6" s="90"/>
      <c r="H6" s="91"/>
      <c r="M6">
        <v>2</v>
      </c>
      <c r="N6" s="57">
        <v>64.56</v>
      </c>
      <c r="O6" s="68">
        <f>SUM(N6*2)</f>
        <v>129.12</v>
      </c>
      <c r="P6" s="57">
        <v>96</v>
      </c>
      <c r="Q6" s="74">
        <f>SUM(P6*3)</f>
        <v>288</v>
      </c>
      <c r="R6" s="57">
        <v>29.1</v>
      </c>
      <c r="S6" s="68">
        <f t="shared" ref="S6:S20" si="0">SUM(R6*6)</f>
        <v>174.60000000000002</v>
      </c>
      <c r="T6" s="57"/>
      <c r="U6" s="68">
        <f t="shared" ref="U6:U20" si="1">SUM(T6*3)</f>
        <v>0</v>
      </c>
      <c r="Y6" s="57">
        <v>12</v>
      </c>
      <c r="Z6" s="57">
        <v>19</v>
      </c>
    </row>
    <row r="7" spans="2:26" x14ac:dyDescent="0.25">
      <c r="B7" s="10" t="s">
        <v>27</v>
      </c>
      <c r="C7" s="10"/>
      <c r="D7" s="38">
        <v>4000</v>
      </c>
      <c r="F7" s="28"/>
      <c r="G7" s="42" t="s">
        <v>29</v>
      </c>
      <c r="H7" s="59">
        <v>350</v>
      </c>
      <c r="I7" s="61"/>
      <c r="J7" s="49"/>
      <c r="M7">
        <v>3</v>
      </c>
      <c r="N7" s="57">
        <v>41.67</v>
      </c>
      <c r="O7" s="68">
        <f>SUM(N7*12)</f>
        <v>500.04</v>
      </c>
      <c r="P7" s="57">
        <v>48.12</v>
      </c>
      <c r="Q7" s="74">
        <f t="shared" ref="Q7:Q20" si="2">SUM(P7*1)</f>
        <v>48.12</v>
      </c>
      <c r="R7" s="57"/>
      <c r="S7" s="68">
        <f t="shared" si="0"/>
        <v>0</v>
      </c>
      <c r="T7" s="57"/>
      <c r="U7" s="68">
        <f t="shared" si="1"/>
        <v>0</v>
      </c>
      <c r="Y7" s="57">
        <v>16.989999999999998</v>
      </c>
      <c r="Z7" s="57">
        <v>19</v>
      </c>
    </row>
    <row r="8" spans="2:26" x14ac:dyDescent="0.25">
      <c r="D8" s="40"/>
      <c r="F8" s="28"/>
      <c r="G8" s="42" t="s">
        <v>31</v>
      </c>
      <c r="H8" s="59">
        <v>269</v>
      </c>
      <c r="I8" s="61"/>
      <c r="M8">
        <v>4</v>
      </c>
      <c r="N8" s="57">
        <v>33.020000000000003</v>
      </c>
      <c r="O8" s="68">
        <f>SUM(N8*5)</f>
        <v>165.10000000000002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Y8" s="57">
        <v>25.4</v>
      </c>
      <c r="Z8" s="57">
        <v>118</v>
      </c>
    </row>
    <row r="9" spans="2:26" x14ac:dyDescent="0.25">
      <c r="B9" s="30"/>
      <c r="C9" s="30"/>
      <c r="D9" s="30"/>
      <c r="F9" s="28"/>
      <c r="G9" s="42" t="s">
        <v>33</v>
      </c>
      <c r="H9" s="59">
        <v>77</v>
      </c>
      <c r="I9" s="61"/>
      <c r="M9">
        <v>5</v>
      </c>
      <c r="N9" s="57">
        <v>24.59</v>
      </c>
      <c r="O9" s="68">
        <f>SUM(N9*2)</f>
        <v>49.18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Y9" s="57">
        <v>22</v>
      </c>
      <c r="Z9" s="57">
        <v>25.4</v>
      </c>
    </row>
    <row r="10" spans="2:26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  <c r="M10">
        <v>6</v>
      </c>
      <c r="N10" s="57"/>
      <c r="O10" s="68">
        <f t="shared" ref="O10:O20" si="3">SUM(N10*4)</f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Y10" s="57">
        <v>30</v>
      </c>
      <c r="Z10" s="57">
        <v>19</v>
      </c>
    </row>
    <row r="11" spans="2:26" x14ac:dyDescent="0.25">
      <c r="B11" s="30"/>
      <c r="C11" s="30"/>
      <c r="D11" s="30"/>
      <c r="F11" s="28"/>
      <c r="G11" s="42" t="s">
        <v>90</v>
      </c>
      <c r="H11" s="59">
        <v>200</v>
      </c>
      <c r="M11">
        <v>7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Y11" s="57">
        <v>190.45</v>
      </c>
      <c r="Z11" s="57">
        <v>12</v>
      </c>
    </row>
    <row r="12" spans="2:26" x14ac:dyDescent="0.25">
      <c r="B12" s="30"/>
      <c r="C12" s="30"/>
      <c r="D12" s="30"/>
      <c r="F12" s="28"/>
      <c r="G12" s="42"/>
      <c r="H12" s="59"/>
      <c r="M12">
        <v>8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Y12" s="57">
        <v>12.82</v>
      </c>
      <c r="Z12" s="57">
        <v>106.36</v>
      </c>
    </row>
    <row r="13" spans="2:26" x14ac:dyDescent="0.25">
      <c r="B13" s="30"/>
      <c r="C13" s="30"/>
      <c r="D13" s="30"/>
      <c r="F13" s="28"/>
      <c r="G13" s="42"/>
      <c r="H13" s="59"/>
      <c r="M13">
        <v>9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Y13" s="57">
        <v>25.41</v>
      </c>
      <c r="Z13" s="57">
        <v>80</v>
      </c>
    </row>
    <row r="14" spans="2:26" ht="15" hidden="1" customHeight="1" x14ac:dyDescent="0.25">
      <c r="B14" s="30"/>
      <c r="C14" s="30"/>
      <c r="D14" s="30"/>
      <c r="F14" s="28"/>
      <c r="G14" s="42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Y14" s="57"/>
      <c r="Z14" s="57"/>
    </row>
    <row r="15" spans="2:26" ht="15" hidden="1" customHeight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Y15" s="57"/>
      <c r="Z15" s="57"/>
    </row>
    <row r="16" spans="2:26" ht="15" hidden="1" customHeight="1" x14ac:dyDescent="0.25">
      <c r="B16" s="30"/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Y16" s="57"/>
      <c r="Z16" s="57"/>
    </row>
    <row r="17" spans="3:26" ht="15" hidden="1" customHeight="1" x14ac:dyDescent="0.25">
      <c r="C17" s="30"/>
      <c r="D17" s="30"/>
      <c r="F17" s="28"/>
      <c r="G17" s="24"/>
      <c r="H17" s="38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Y17" s="57"/>
      <c r="Z17" s="57"/>
    </row>
    <row r="18" spans="3:26" ht="15" hidden="1" customHeight="1" x14ac:dyDescent="0.25">
      <c r="C18" s="30"/>
      <c r="D18" s="30"/>
      <c r="F18" s="28"/>
      <c r="G18" s="24"/>
      <c r="H18" s="41"/>
      <c r="M18" t="s">
        <v>180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Y18" s="57"/>
      <c r="Z18" s="57"/>
    </row>
    <row r="19" spans="3:26" x14ac:dyDescent="0.25">
      <c r="C19" s="30"/>
      <c r="D19" s="30"/>
      <c r="F19" s="28" t="s">
        <v>179</v>
      </c>
      <c r="G19" s="24" t="s">
        <v>96</v>
      </c>
      <c r="H19" s="38"/>
      <c r="J19" s="49"/>
      <c r="M19">
        <v>10</v>
      </c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Y19" s="57"/>
      <c r="Z19" s="57">
        <v>31.3</v>
      </c>
    </row>
    <row r="20" spans="3:26" x14ac:dyDescent="0.25">
      <c r="C20" s="30"/>
      <c r="D20" s="30"/>
      <c r="F20" s="28" t="s">
        <v>176</v>
      </c>
      <c r="G20" s="24" t="s">
        <v>112</v>
      </c>
      <c r="H20" s="38"/>
      <c r="N20" s="57"/>
      <c r="O20" s="68">
        <f t="shared" si="3"/>
        <v>0</v>
      </c>
      <c r="P20" s="57"/>
      <c r="Q20" s="68">
        <f t="shared" si="2"/>
        <v>0</v>
      </c>
      <c r="R20" s="57"/>
      <c r="S20" s="68">
        <f t="shared" si="0"/>
        <v>0</v>
      </c>
      <c r="T20" s="57"/>
      <c r="U20" s="68">
        <f t="shared" si="1"/>
        <v>0</v>
      </c>
      <c r="Y20" s="57"/>
      <c r="Z20" s="57">
        <v>20</v>
      </c>
    </row>
    <row r="21" spans="3:26" x14ac:dyDescent="0.25">
      <c r="C21" s="30"/>
      <c r="D21" s="30"/>
      <c r="F21" s="28" t="s">
        <v>72</v>
      </c>
      <c r="G21" s="24" t="s">
        <v>145</v>
      </c>
      <c r="H21" s="38"/>
      <c r="O21" s="69">
        <f>SUM(O5:O20)</f>
        <v>1013.24</v>
      </c>
      <c r="P21" s="57"/>
      <c r="Q21" s="69">
        <f t="shared" ref="Q21:U21" si="4">SUM(Q5:Q20)</f>
        <v>336.12</v>
      </c>
      <c r="R21" s="57"/>
      <c r="S21" s="69">
        <f t="shared" si="4"/>
        <v>792.54</v>
      </c>
      <c r="T21" s="57"/>
      <c r="U21" s="69">
        <f t="shared" si="4"/>
        <v>351</v>
      </c>
      <c r="Y21" s="57"/>
      <c r="Z21" s="57">
        <v>19</v>
      </c>
    </row>
    <row r="22" spans="3:26" ht="15" hidden="1" customHeight="1" x14ac:dyDescent="0.25">
      <c r="C22" s="30"/>
      <c r="D22" s="30"/>
      <c r="F22" s="28"/>
      <c r="G22" s="24"/>
      <c r="H22" s="38"/>
      <c r="Y22" s="57"/>
      <c r="Z22" s="57">
        <v>19</v>
      </c>
    </row>
    <row r="23" spans="3:26" x14ac:dyDescent="0.25">
      <c r="C23" s="30"/>
      <c r="D23" s="30"/>
      <c r="F23" s="28" t="s">
        <v>51</v>
      </c>
      <c r="G23" s="24" t="s">
        <v>166</v>
      </c>
      <c r="H23" s="38">
        <v>117.95</v>
      </c>
      <c r="O23" s="93">
        <f>SUM(O21:U21)</f>
        <v>2492.9</v>
      </c>
      <c r="P23" s="94"/>
      <c r="Q23" s="94"/>
      <c r="R23" s="94"/>
      <c r="S23" s="94"/>
      <c r="T23" s="94"/>
      <c r="U23" s="95"/>
      <c r="Y23" s="71">
        <f>SUM(Y5:Y21)</f>
        <v>354.86</v>
      </c>
      <c r="Z23" s="57">
        <v>30</v>
      </c>
    </row>
    <row r="24" spans="3:26" x14ac:dyDescent="0.25">
      <c r="C24" s="30"/>
      <c r="D24" s="30"/>
      <c r="F24" s="28"/>
      <c r="G24" s="24"/>
      <c r="H24" s="38"/>
      <c r="Z24" s="57">
        <v>22</v>
      </c>
    </row>
    <row r="25" spans="3:26" x14ac:dyDescent="0.25">
      <c r="C25" s="30"/>
      <c r="D25" s="30"/>
      <c r="F25" s="28"/>
      <c r="G25" s="60" t="s">
        <v>54</v>
      </c>
      <c r="H25" s="59">
        <v>342.22</v>
      </c>
      <c r="I25" s="61"/>
      <c r="Z25" s="57">
        <v>98.05</v>
      </c>
    </row>
    <row r="26" spans="3:26" x14ac:dyDescent="0.25">
      <c r="C26" s="30"/>
      <c r="D26" s="30"/>
      <c r="F26" s="28"/>
      <c r="G26" s="60" t="s">
        <v>164</v>
      </c>
      <c r="H26" s="59">
        <v>632.11</v>
      </c>
      <c r="I26" s="61"/>
      <c r="Z26" s="57"/>
    </row>
    <row r="27" spans="3:26" x14ac:dyDescent="0.25">
      <c r="C27" s="30"/>
      <c r="D27" s="30"/>
      <c r="F27" s="28"/>
      <c r="G27" s="60" t="s">
        <v>174</v>
      </c>
      <c r="H27" s="59">
        <v>92</v>
      </c>
      <c r="I27" s="61"/>
      <c r="O27" s="66" t="s">
        <v>71</v>
      </c>
      <c r="P27" s="66"/>
      <c r="Q27" s="66" t="s">
        <v>70</v>
      </c>
      <c r="R27" s="66"/>
      <c r="Z27" s="57"/>
    </row>
    <row r="28" spans="3:26" x14ac:dyDescent="0.25">
      <c r="C28" s="30"/>
      <c r="D28" s="30"/>
      <c r="F28" s="28"/>
      <c r="G28" s="60" t="s">
        <v>165</v>
      </c>
      <c r="H28" s="59">
        <v>464.66</v>
      </c>
      <c r="I28" s="61"/>
      <c r="N28" t="s">
        <v>184</v>
      </c>
      <c r="O28" s="57">
        <v>116.4</v>
      </c>
      <c r="P28" s="57"/>
      <c r="Q28" s="57">
        <v>80</v>
      </c>
      <c r="R28" s="67"/>
      <c r="Z28" s="57"/>
    </row>
    <row r="29" spans="3:26" x14ac:dyDescent="0.25">
      <c r="C29" s="30"/>
      <c r="D29" s="30"/>
      <c r="F29" s="28"/>
      <c r="G29" s="60" t="s">
        <v>167</v>
      </c>
      <c r="H29" s="59">
        <v>54</v>
      </c>
      <c r="I29" s="61"/>
      <c r="O29" s="57">
        <v>56.84</v>
      </c>
      <c r="P29" s="57"/>
      <c r="Q29" s="57">
        <v>111</v>
      </c>
      <c r="R29" s="67"/>
      <c r="Z29" s="57"/>
    </row>
    <row r="30" spans="3:26" x14ac:dyDescent="0.25">
      <c r="C30" s="30"/>
      <c r="D30" s="30"/>
      <c r="F30" s="28"/>
      <c r="G30" s="60" t="s">
        <v>136</v>
      </c>
      <c r="H30" s="59">
        <v>1861.29</v>
      </c>
      <c r="I30" s="61"/>
      <c r="O30" s="57">
        <v>58.57</v>
      </c>
      <c r="P30" s="57"/>
      <c r="Q30" s="57">
        <v>200</v>
      </c>
      <c r="R30" s="54" t="s">
        <v>181</v>
      </c>
      <c r="Z30" s="57"/>
    </row>
    <row r="31" spans="3:26" x14ac:dyDescent="0.25">
      <c r="C31" s="30"/>
      <c r="D31" s="30"/>
      <c r="F31" s="28"/>
      <c r="G31" s="60" t="s">
        <v>135</v>
      </c>
      <c r="H31" s="59">
        <v>700.11</v>
      </c>
      <c r="I31" s="61"/>
      <c r="O31" s="57">
        <v>64.94</v>
      </c>
      <c r="P31" s="57"/>
      <c r="Q31" s="57">
        <v>314.86</v>
      </c>
      <c r="R31" s="75" t="s">
        <v>183</v>
      </c>
      <c r="Z31" s="71">
        <f>SUM(Z5:Z30)</f>
        <v>651.1099999999999</v>
      </c>
    </row>
    <row r="32" spans="3:26" ht="17.25" x14ac:dyDescent="0.4">
      <c r="C32" s="30"/>
      <c r="D32" s="30"/>
      <c r="F32" s="1"/>
      <c r="G32" s="24"/>
      <c r="H32" s="47"/>
      <c r="O32" s="57">
        <v>37.590000000000003</v>
      </c>
      <c r="P32" s="57"/>
      <c r="Q32" s="57">
        <v>54</v>
      </c>
      <c r="R32" s="67"/>
    </row>
    <row r="33" spans="3:18" x14ac:dyDescent="0.25">
      <c r="C33" s="30"/>
      <c r="D33" s="30"/>
      <c r="G33" s="1"/>
      <c r="H33" s="39">
        <f>SUM(H6:H32)</f>
        <v>5236.2399999999989</v>
      </c>
      <c r="O33" s="57">
        <v>162.66999999999999</v>
      </c>
      <c r="P33" s="57"/>
      <c r="Q33" s="57"/>
      <c r="R33" s="67"/>
    </row>
    <row r="34" spans="3:18" x14ac:dyDescent="0.25">
      <c r="C34" s="30"/>
      <c r="D34" s="30"/>
      <c r="H34" s="40"/>
      <c r="O34" s="57">
        <v>50.39</v>
      </c>
      <c r="P34" s="57"/>
      <c r="Q34" s="57"/>
      <c r="R34" s="67"/>
    </row>
    <row r="35" spans="3:18" x14ac:dyDescent="0.25">
      <c r="C35" s="30"/>
      <c r="D35" s="30"/>
      <c r="H35" s="40"/>
      <c r="O35" s="57">
        <v>50</v>
      </c>
      <c r="P35" s="57"/>
      <c r="Q35" s="57"/>
      <c r="R35" s="67"/>
    </row>
    <row r="36" spans="3:18" x14ac:dyDescent="0.25">
      <c r="C36" s="30"/>
      <c r="D36" s="30"/>
      <c r="G36" s="28"/>
      <c r="H36" s="39"/>
      <c r="O36" s="57">
        <v>48</v>
      </c>
      <c r="P36" s="57"/>
      <c r="Q36" s="57"/>
      <c r="R36" s="67"/>
    </row>
    <row r="37" spans="3:18" x14ac:dyDescent="0.25">
      <c r="C37" s="30"/>
      <c r="D37" s="30"/>
      <c r="G37" s="28" t="s">
        <v>47</v>
      </c>
      <c r="H37" s="39">
        <f>D7</f>
        <v>4000</v>
      </c>
      <c r="O37" s="57">
        <v>326.35000000000002</v>
      </c>
      <c r="P37" s="57"/>
      <c r="Q37" s="57"/>
      <c r="R37" s="67"/>
    </row>
    <row r="38" spans="3:18" x14ac:dyDescent="0.25">
      <c r="C38" s="30"/>
      <c r="D38" s="30"/>
      <c r="G38" s="28" t="s">
        <v>71</v>
      </c>
      <c r="H38" s="39">
        <v>1215.69</v>
      </c>
      <c r="I38" s="61"/>
      <c r="O38" s="57">
        <v>128</v>
      </c>
      <c r="P38" s="57"/>
      <c r="Q38" s="57"/>
      <c r="R38" s="67"/>
    </row>
    <row r="39" spans="3:18" x14ac:dyDescent="0.25">
      <c r="C39" s="30"/>
      <c r="D39" s="30"/>
      <c r="G39" s="28" t="s">
        <v>152</v>
      </c>
      <c r="H39" s="39">
        <v>759.86</v>
      </c>
      <c r="O39" s="57">
        <v>115.69</v>
      </c>
      <c r="P39" s="57"/>
      <c r="Q39" s="57"/>
      <c r="R39" s="67"/>
    </row>
    <row r="40" spans="3:18" x14ac:dyDescent="0.25">
      <c r="C40" s="30"/>
      <c r="D40" s="30"/>
      <c r="G40" s="28" t="s">
        <v>48</v>
      </c>
      <c r="H40" s="39">
        <f>(H33-H39-H38)</f>
        <v>3260.6899999999991</v>
      </c>
      <c r="O40" s="57"/>
      <c r="P40" s="57"/>
      <c r="Q40" s="57"/>
    </row>
    <row r="41" spans="3:18" x14ac:dyDescent="0.25">
      <c r="C41" s="30"/>
      <c r="D41" s="30"/>
      <c r="G41" s="28" t="s">
        <v>89</v>
      </c>
      <c r="H41" s="39">
        <f>H37-H40</f>
        <v>739.31000000000085</v>
      </c>
      <c r="O41" s="57"/>
      <c r="P41" s="57"/>
      <c r="Q41" s="57"/>
    </row>
    <row r="42" spans="3:18" x14ac:dyDescent="0.25">
      <c r="O42" s="57"/>
      <c r="P42" s="57"/>
      <c r="Q42" s="57"/>
    </row>
    <row r="43" spans="3:18" x14ac:dyDescent="0.25">
      <c r="N43" s="73"/>
      <c r="O43" s="72">
        <f>SUM(O28:O42)</f>
        <v>1215.44</v>
      </c>
      <c r="P43" s="72">
        <f t="shared" ref="P43:Q43" si="5">SUM(P28:P42)</f>
        <v>0</v>
      </c>
      <c r="Q43" s="72">
        <f t="shared" si="5"/>
        <v>759.86</v>
      </c>
    </row>
  </sheetData>
  <mergeCells count="6">
    <mergeCell ref="O23:U23"/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ignoredErrors>
    <ignoredError sqref="Q6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3ECC-D38B-425A-B244-FB746E0494E5}">
  <dimension ref="B2:Z46"/>
  <sheetViews>
    <sheetView workbookViewId="0">
      <selection activeCell="I7" sqref="I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710937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9.5703125" bestFit="1" customWidth="1"/>
    <col min="17" max="17" width="10.5703125" bestFit="1" customWidth="1"/>
    <col min="18" max="18" width="13.85546875" bestFit="1" customWidth="1"/>
    <col min="19" max="19" width="12.28515625" bestFit="1" customWidth="1"/>
    <col min="20" max="21" width="10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SUM(N4*3)</f>
        <v>127.35000000000001</v>
      </c>
      <c r="P4" s="57"/>
      <c r="Q4" s="68">
        <f>SUM(P4*1)</f>
        <v>0</v>
      </c>
      <c r="R4" s="57">
        <v>102.99</v>
      </c>
      <c r="S4" s="68">
        <f>SUM(R4*6)</f>
        <v>617.93999999999994</v>
      </c>
      <c r="T4" s="57">
        <v>117</v>
      </c>
      <c r="U4" s="68">
        <f>SUM(T4*2)</f>
        <v>234</v>
      </c>
      <c r="V4" s="54"/>
      <c r="Y4" s="57"/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64.56</v>
      </c>
      <c r="O5" s="68">
        <f>SUM(N5*1)</f>
        <v>64.56</v>
      </c>
      <c r="P5" s="57"/>
      <c r="Q5" s="68">
        <f>SUM(P5*3)</f>
        <v>0</v>
      </c>
      <c r="R5" s="57">
        <v>29.1</v>
      </c>
      <c r="S5" s="68">
        <f t="shared" ref="S5:S19" si="0">SUM(R5*6)</f>
        <v>174.60000000000002</v>
      </c>
      <c r="T5" s="57"/>
      <c r="U5" s="68">
        <f t="shared" ref="U5:U19" si="1">SUM(T5*3)</f>
        <v>0</v>
      </c>
      <c r="V5" s="54"/>
      <c r="Y5" s="57"/>
      <c r="Z5" s="57"/>
    </row>
    <row r="6" spans="2:26" x14ac:dyDescent="0.25">
      <c r="B6" s="10" t="s">
        <v>27</v>
      </c>
      <c r="C6" s="10"/>
      <c r="D6" s="38">
        <v>4350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41.67</v>
      </c>
      <c r="O6" s="68">
        <f>SUM(N6*11)</f>
        <v>458.37</v>
      </c>
      <c r="P6" s="57"/>
      <c r="Q6" s="68">
        <f t="shared" ref="Q6:Q19" si="2">SUM(P6*1)</f>
        <v>0</v>
      </c>
      <c r="R6" s="57"/>
      <c r="S6" s="68">
        <f>SUM(R6*8)</f>
        <v>0</v>
      </c>
      <c r="T6" s="57"/>
      <c r="U6" s="68">
        <f t="shared" si="1"/>
        <v>0</v>
      </c>
      <c r="V6" s="54"/>
      <c r="Y6" s="57"/>
      <c r="Z6" s="57"/>
    </row>
    <row r="7" spans="2:26" x14ac:dyDescent="0.25">
      <c r="D7" s="40"/>
      <c r="F7" s="28"/>
      <c r="G7" s="42" t="s">
        <v>31</v>
      </c>
      <c r="H7" s="59">
        <v>270</v>
      </c>
      <c r="I7" s="61"/>
      <c r="M7">
        <v>4</v>
      </c>
      <c r="N7" s="57">
        <v>33.020000000000003</v>
      </c>
      <c r="O7" s="68">
        <f>SUM(N7*4)</f>
        <v>132.08000000000001</v>
      </c>
      <c r="P7" s="57"/>
      <c r="Q7" s="68">
        <f t="shared" si="2"/>
        <v>0</v>
      </c>
      <c r="R7" s="57"/>
      <c r="S7" s="68">
        <f t="shared" si="0"/>
        <v>0</v>
      </c>
      <c r="T7" s="57"/>
      <c r="U7" s="68">
        <f t="shared" si="1"/>
        <v>0</v>
      </c>
      <c r="V7" s="54"/>
      <c r="Y7" s="57"/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97.74</v>
      </c>
      <c r="I8" s="61"/>
      <c r="M8">
        <v>5</v>
      </c>
      <c r="N8" s="57">
        <v>24.59</v>
      </c>
      <c r="O8" s="68">
        <f>SUM(N8*1)</f>
        <v>24.59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V8" s="54"/>
      <c r="Y8" s="57"/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M9">
        <v>6</v>
      </c>
      <c r="N9" s="57"/>
      <c r="O9" s="68">
        <f t="shared" ref="O9:O19" si="3">SUM(N9*4)</f>
        <v>0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V9" s="54"/>
      <c r="Y9" s="57"/>
      <c r="Z9" s="57"/>
    </row>
    <row r="10" spans="2:26" x14ac:dyDescent="0.25">
      <c r="B10" s="30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si="3"/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V10" s="54"/>
      <c r="Y10" s="57"/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V11" s="54"/>
      <c r="Y11" s="57"/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V12" s="54"/>
      <c r="Y12" s="57"/>
      <c r="Z12" s="57"/>
    </row>
    <row r="13" spans="2:26" x14ac:dyDescent="0.25">
      <c r="B13" s="30"/>
      <c r="C13" s="30"/>
      <c r="D13" s="30"/>
      <c r="F13" s="28" t="s">
        <v>62</v>
      </c>
      <c r="G13" s="24" t="s">
        <v>166</v>
      </c>
      <c r="H13" s="38">
        <v>117.95</v>
      </c>
      <c r="I13" s="61"/>
      <c r="M13" t="s">
        <v>180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V13" s="54"/>
      <c r="Y13" s="57"/>
      <c r="Z13" s="57"/>
    </row>
    <row r="14" spans="2:26" ht="12.75" hidden="1" customHeight="1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V14" s="54"/>
      <c r="Y14" s="57"/>
      <c r="Z14" s="57"/>
    </row>
    <row r="15" spans="2:26" hidden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V15" s="54"/>
      <c r="Y15" s="57"/>
      <c r="Z15" s="57"/>
    </row>
    <row r="16" spans="2:26" hidden="1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V16" s="54"/>
      <c r="Y16" s="57"/>
      <c r="Z16" s="57"/>
    </row>
    <row r="17" spans="3:26" hidden="1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V17" s="54"/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V18" s="54"/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342.22</v>
      </c>
      <c r="I19" s="61"/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V19" s="54"/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514.07000000000005</v>
      </c>
      <c r="I20" s="61"/>
      <c r="O20" s="69">
        <f>SUM(O4:O19)</f>
        <v>806.95</v>
      </c>
      <c r="P20" s="57"/>
      <c r="Q20" s="69">
        <f>SUM(Q4:Q19)</f>
        <v>0</v>
      </c>
      <c r="R20" s="57"/>
      <c r="S20" s="69">
        <f>SUM(S4:S19)</f>
        <v>792.54</v>
      </c>
      <c r="T20" s="57"/>
      <c r="U20" s="69">
        <f>SUM(U4:U19)</f>
        <v>234</v>
      </c>
      <c r="V20" s="54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92</v>
      </c>
      <c r="I21" s="61"/>
      <c r="O21" s="54"/>
      <c r="P21" s="54"/>
      <c r="Q21" s="54"/>
      <c r="R21" s="54"/>
      <c r="S21" s="54"/>
      <c r="T21" s="54"/>
      <c r="U21" s="54"/>
      <c r="V21" s="54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633.4</v>
      </c>
      <c r="I22" s="61"/>
      <c r="O22" s="93">
        <f>SUM(O20:U20)</f>
        <v>1833.49</v>
      </c>
      <c r="P22" s="94"/>
      <c r="Q22" s="94"/>
      <c r="R22" s="94"/>
      <c r="S22" s="94"/>
      <c r="T22" s="94"/>
      <c r="U22" s="95"/>
      <c r="V22" s="54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2215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885.42</v>
      </c>
      <c r="I25" s="61"/>
      <c r="N25" s="73" t="s">
        <v>184</v>
      </c>
      <c r="O25" s="57">
        <v>116.4</v>
      </c>
      <c r="P25" s="57"/>
      <c r="Q25" s="57">
        <v>111.1</v>
      </c>
      <c r="R25" s="67">
        <v>445</v>
      </c>
      <c r="S25" s="54" t="s">
        <v>183</v>
      </c>
      <c r="T25" s="54"/>
      <c r="U25" s="54"/>
      <c r="V25" s="54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50</v>
      </c>
      <c r="P26" s="57"/>
      <c r="Q26" s="57">
        <v>54</v>
      </c>
      <c r="R26" s="67"/>
      <c r="S26" s="54"/>
      <c r="T26" s="54"/>
      <c r="U26" s="54"/>
      <c r="V26" s="54"/>
      <c r="Y26" s="57"/>
      <c r="Z26" s="57"/>
    </row>
    <row r="27" spans="3:26" x14ac:dyDescent="0.25">
      <c r="C27" s="30"/>
      <c r="D27" s="30"/>
      <c r="G27" s="1"/>
      <c r="H27" s="39">
        <f>SUM(H5:H26)</f>
        <v>5747.7000000000007</v>
      </c>
      <c r="O27" s="57">
        <v>63.58</v>
      </c>
      <c r="P27" s="57"/>
      <c r="Q27" s="57">
        <v>80</v>
      </c>
      <c r="R27" s="54"/>
      <c r="S27" s="54"/>
      <c r="T27" s="54"/>
      <c r="U27" s="54"/>
      <c r="V27" s="54"/>
      <c r="Y27" s="57"/>
      <c r="Z27" s="57"/>
    </row>
    <row r="28" spans="3:26" x14ac:dyDescent="0.25">
      <c r="C28" s="30"/>
      <c r="D28" s="30"/>
      <c r="H28" s="40"/>
      <c r="O28" s="57">
        <v>208.5</v>
      </c>
      <c r="P28" s="57"/>
      <c r="Q28" s="57">
        <v>87.8</v>
      </c>
      <c r="R28" s="67"/>
      <c r="S28" s="54"/>
      <c r="T28" s="54"/>
      <c r="U28" s="54"/>
      <c r="V28" s="54"/>
      <c r="Y28" s="57"/>
      <c r="Z28" s="57"/>
    </row>
    <row r="29" spans="3:26" x14ac:dyDescent="0.25">
      <c r="C29" s="30"/>
      <c r="D29" s="30"/>
      <c r="H29" s="40"/>
      <c r="O29" s="57">
        <v>75</v>
      </c>
      <c r="P29" s="57"/>
      <c r="Q29" s="57">
        <v>16.5</v>
      </c>
      <c r="R29" s="67"/>
      <c r="S29" s="54"/>
      <c r="T29" s="54"/>
      <c r="U29" s="54"/>
      <c r="V29" s="54"/>
      <c r="Y29" s="57"/>
      <c r="Z29" s="57"/>
    </row>
    <row r="30" spans="3:26" x14ac:dyDescent="0.25">
      <c r="C30" s="30"/>
      <c r="D30" s="30"/>
      <c r="G30" s="28"/>
      <c r="H30" s="39"/>
      <c r="O30" s="57">
        <v>115.85</v>
      </c>
      <c r="P30" s="57"/>
      <c r="Q30" s="57">
        <v>25.86</v>
      </c>
      <c r="R30" s="67"/>
      <c r="S30" s="54"/>
      <c r="T30" s="54"/>
      <c r="U30" s="54"/>
      <c r="V30" s="54"/>
      <c r="Y30" s="71">
        <f>SUM(Y4:Y29)</f>
        <v>0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4350</v>
      </c>
      <c r="O31" s="57">
        <v>20</v>
      </c>
      <c r="P31" s="57"/>
      <c r="Q31" s="57">
        <v>23.4</v>
      </c>
      <c r="R31" s="67"/>
      <c r="S31" s="54"/>
      <c r="T31" s="54"/>
      <c r="U31" s="54"/>
      <c r="V31" s="54"/>
    </row>
    <row r="32" spans="3:26" x14ac:dyDescent="0.25">
      <c r="C32" s="30"/>
      <c r="D32" s="30"/>
      <c r="G32" s="28" t="s">
        <v>71</v>
      </c>
      <c r="H32" s="39">
        <f>O40</f>
        <v>1125.1600000000001</v>
      </c>
      <c r="O32" s="57">
        <v>148.06</v>
      </c>
      <c r="P32" s="57"/>
      <c r="Q32" s="57">
        <v>50</v>
      </c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448.65999999999997</v>
      </c>
      <c r="O33" s="57">
        <v>150.04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4173.880000000001</v>
      </c>
      <c r="O34" s="57">
        <v>92.14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176.11999999999898</v>
      </c>
      <c r="O35" s="57">
        <v>85.59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1125.1600000000001</v>
      </c>
      <c r="P40" s="72">
        <f t="shared" ref="P40:Q40" si="4">SUM(P25:P39)</f>
        <v>0</v>
      </c>
      <c r="Q40" s="72">
        <f t="shared" si="4"/>
        <v>448.65999999999997</v>
      </c>
      <c r="R40" s="54"/>
      <c r="S40" s="54"/>
      <c r="T40" s="54"/>
      <c r="U40" s="54"/>
      <c r="V40" s="54"/>
    </row>
    <row r="41" spans="3:22" x14ac:dyDescent="0.25">
      <c r="S41" s="54"/>
      <c r="T41" s="54"/>
      <c r="U41" s="54"/>
      <c r="V41" s="54"/>
    </row>
    <row r="42" spans="3:22" x14ac:dyDescent="0.25">
      <c r="S42" s="54"/>
      <c r="T42" s="54"/>
      <c r="U42" s="54"/>
      <c r="V42" s="54"/>
    </row>
    <row r="43" spans="3:22" x14ac:dyDescent="0.25">
      <c r="O43" s="54"/>
      <c r="P43" s="54"/>
      <c r="Q43" s="54"/>
      <c r="R43" s="54"/>
      <c r="S43" s="54"/>
      <c r="T43" s="54"/>
      <c r="U43" s="54"/>
      <c r="V43" s="54"/>
    </row>
    <row r="44" spans="3:22" x14ac:dyDescent="0.25">
      <c r="O44" s="54"/>
      <c r="P44" s="54"/>
      <c r="Q44" s="54"/>
      <c r="R44" s="54"/>
      <c r="S44" s="54"/>
      <c r="T44" s="54"/>
      <c r="U44" s="54"/>
      <c r="V44" s="54"/>
    </row>
    <row r="45" spans="3:22" x14ac:dyDescent="0.25">
      <c r="O45" s="54"/>
      <c r="P45" s="54"/>
      <c r="Q45" s="54"/>
      <c r="R45" s="54"/>
      <c r="S45" s="54"/>
      <c r="T45" s="54"/>
      <c r="U45" s="54"/>
      <c r="V45" s="54"/>
    </row>
    <row r="46" spans="3:22" x14ac:dyDescent="0.25">
      <c r="O46" s="54"/>
      <c r="P46" s="54"/>
      <c r="Q46" s="54"/>
      <c r="R46" s="54"/>
      <c r="S46" s="54"/>
      <c r="T46" s="54"/>
      <c r="U46" s="54"/>
      <c r="V46" s="54"/>
    </row>
  </sheetData>
  <mergeCells count="6">
    <mergeCell ref="F5:H5"/>
    <mergeCell ref="O22:U22"/>
    <mergeCell ref="B2:H3"/>
    <mergeCell ref="B4:D4"/>
    <mergeCell ref="F4:H4"/>
    <mergeCell ref="B5:D5"/>
  </mergeCells>
  <pageMargins left="0.511811024" right="0.511811024" top="0.78740157499999996" bottom="0.78740157499999996" header="0.31496062000000002" footer="0.31496062000000002"/>
  <ignoredErrors>
    <ignoredError sqref="Q5 O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1605-ADFE-417B-A053-735584D5ECF0}">
  <dimension ref="B2:Z40"/>
  <sheetViews>
    <sheetView topLeftCell="A10" workbookViewId="0">
      <selection activeCell="K29" sqref="K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9" max="9" width="16.2851562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7.7109375" bestFit="1" customWidth="1"/>
    <col min="17" max="17" width="10.5703125" bestFit="1" customWidth="1"/>
    <col min="18" max="18" width="15.140625" bestFit="1" customWidth="1"/>
    <col min="19" max="19" width="12.140625" bestFit="1" customWidth="1"/>
    <col min="20" max="20" width="12.28515625" bestFit="1" customWidth="1"/>
    <col min="21" max="21" width="10.5703125" bestFit="1" customWidth="1"/>
    <col min="24" max="24" width="9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SUM(N4*2)</f>
        <v>84.9</v>
      </c>
      <c r="P4" s="57"/>
      <c r="Q4" s="68">
        <f>SUM(P4*1)</f>
        <v>0</v>
      </c>
      <c r="R4" s="57">
        <v>102.99</v>
      </c>
      <c r="S4" s="68">
        <f>SUM(R4*4)</f>
        <v>411.96</v>
      </c>
      <c r="T4" s="57"/>
      <c r="U4" s="68">
        <f t="shared" ref="U4:U19" si="0">SUM(T4*3)</f>
        <v>0</v>
      </c>
      <c r="V4" s="54"/>
      <c r="X4" s="57"/>
      <c r="Y4" s="57">
        <v>24.9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SUM(N5*10)</f>
        <v>416.70000000000005</v>
      </c>
      <c r="P5" s="57"/>
      <c r="Q5" s="68">
        <f>SUM(P5*3)</f>
        <v>0</v>
      </c>
      <c r="R5" s="57">
        <v>29.1</v>
      </c>
      <c r="S5" s="68">
        <f>SUM(R5*4)</f>
        <v>116.4</v>
      </c>
      <c r="T5" s="57"/>
      <c r="U5" s="68">
        <f t="shared" si="0"/>
        <v>0</v>
      </c>
      <c r="V5" s="54"/>
      <c r="X5" s="57"/>
      <c r="Y5" s="57">
        <v>13</v>
      </c>
      <c r="Z5" s="57"/>
    </row>
    <row r="6" spans="2:26" x14ac:dyDescent="0.25">
      <c r="B6" s="10" t="s">
        <v>27</v>
      </c>
      <c r="C6" s="10"/>
      <c r="D6" s="38">
        <v>4250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33.020000000000003</v>
      </c>
      <c r="O6" s="68">
        <f>SUM(N6*3)</f>
        <v>99.06</v>
      </c>
      <c r="P6" s="57"/>
      <c r="Q6" s="68">
        <f t="shared" ref="Q6:Q19" si="1">SUM(P6*1)</f>
        <v>0</v>
      </c>
      <c r="R6" s="57">
        <v>103.97</v>
      </c>
      <c r="S6" s="68">
        <f>SUM(R6*4)</f>
        <v>415.88</v>
      </c>
      <c r="T6" s="57"/>
      <c r="U6" s="68">
        <f t="shared" si="0"/>
        <v>0</v>
      </c>
      <c r="V6" s="54"/>
      <c r="X6" s="57"/>
      <c r="Y6" s="57">
        <v>32.75</v>
      </c>
      <c r="Z6" s="57"/>
    </row>
    <row r="7" spans="2:26" x14ac:dyDescent="0.25">
      <c r="D7" s="40"/>
      <c r="F7" s="28"/>
      <c r="G7" s="42" t="s">
        <v>31</v>
      </c>
      <c r="H7" s="59">
        <v>289</v>
      </c>
      <c r="I7" s="61"/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/>
      <c r="Y7" s="57">
        <v>34.28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119.79</v>
      </c>
      <c r="I8" s="61"/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65.400000000000006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I9" s="61"/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25.26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27.4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22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35.26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110.26</v>
      </c>
      <c r="Z13" s="57"/>
    </row>
    <row r="14" spans="2:26" x14ac:dyDescent="0.25">
      <c r="B14" s="30"/>
      <c r="C14" s="30"/>
      <c r="D14" s="30"/>
      <c r="F14" s="28" t="s">
        <v>102</v>
      </c>
      <c r="G14" s="24" t="s">
        <v>166</v>
      </c>
      <c r="H14" s="38">
        <v>117.95</v>
      </c>
      <c r="I14" s="61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21.3</v>
      </c>
      <c r="Z14" s="57"/>
    </row>
    <row r="15" spans="2:26" x14ac:dyDescent="0.25">
      <c r="B15" s="30"/>
      <c r="C15" s="30"/>
      <c r="D15" s="30"/>
      <c r="F15" s="28" t="s">
        <v>43</v>
      </c>
      <c r="G15" s="24" t="s">
        <v>186</v>
      </c>
      <c r="H15" s="38" t="s">
        <v>69</v>
      </c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13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15.34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9.0299999999999994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>
        <v>16.5</v>
      </c>
      <c r="Z18" s="57"/>
    </row>
    <row r="19" spans="3:26" x14ac:dyDescent="0.25">
      <c r="C19" s="30"/>
      <c r="D19" s="30"/>
      <c r="F19" s="28"/>
      <c r="G19" s="60" t="s">
        <v>54</v>
      </c>
      <c r="H19" s="59">
        <v>117.14</v>
      </c>
      <c r="I19" s="61"/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>
        <v>20</v>
      </c>
      <c r="Z19" s="57"/>
    </row>
    <row r="20" spans="3:26" x14ac:dyDescent="0.25">
      <c r="C20" s="30"/>
      <c r="D20" s="30"/>
      <c r="F20" s="28"/>
      <c r="G20" s="60" t="s">
        <v>164</v>
      </c>
      <c r="H20" s="59">
        <v>168.3</v>
      </c>
      <c r="I20" s="61"/>
      <c r="O20" s="69">
        <f>SUM(O4:O19)</f>
        <v>600.66000000000008</v>
      </c>
      <c r="P20" s="57"/>
      <c r="Q20" s="69">
        <f>SUM(Q4:Q19)</f>
        <v>0</v>
      </c>
      <c r="R20" s="57"/>
      <c r="S20" s="69">
        <f>SUM(S4:S19)</f>
        <v>1988.12</v>
      </c>
      <c r="T20" s="57"/>
      <c r="U20" s="69">
        <f>SUM(U4:U19)</f>
        <v>0</v>
      </c>
      <c r="V20" s="54"/>
      <c r="X20" s="57"/>
      <c r="Y20" s="57">
        <v>139.22999999999999</v>
      </c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I21" s="61"/>
      <c r="O21" s="54"/>
      <c r="P21" s="54"/>
      <c r="Q21" s="54"/>
      <c r="R21" s="54"/>
      <c r="S21" s="54"/>
      <c r="T21" s="54"/>
      <c r="U21" s="54"/>
      <c r="V21" s="54"/>
      <c r="X21" s="57"/>
      <c r="Y21" s="57">
        <v>9</v>
      </c>
      <c r="Z21" s="57"/>
    </row>
    <row r="22" spans="3:26" x14ac:dyDescent="0.25">
      <c r="C22" s="30"/>
      <c r="D22" s="30"/>
      <c r="F22" s="28"/>
      <c r="G22" s="60" t="s">
        <v>165</v>
      </c>
      <c r="H22" s="59">
        <v>1165.98</v>
      </c>
      <c r="I22" s="61"/>
      <c r="O22" s="93">
        <f>SUM(O20:U20)</f>
        <v>2588.7799999999997</v>
      </c>
      <c r="P22" s="94"/>
      <c r="Q22" s="94"/>
      <c r="R22" s="94"/>
      <c r="S22" s="94"/>
      <c r="T22" s="94"/>
      <c r="U22" s="95"/>
      <c r="V22" s="54"/>
      <c r="X22" s="57"/>
      <c r="Y22" s="57">
        <v>26.2</v>
      </c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X23" s="57"/>
      <c r="Y23" s="57">
        <v>112</v>
      </c>
      <c r="Z23" s="57"/>
    </row>
    <row r="24" spans="3:26" x14ac:dyDescent="0.25">
      <c r="C24" s="30"/>
      <c r="D24" s="30"/>
      <c r="F24" s="28"/>
      <c r="G24" s="60" t="s">
        <v>136</v>
      </c>
      <c r="H24" s="59">
        <v>1915.01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>
        <v>20.48</v>
      </c>
      <c r="Z24" s="57"/>
    </row>
    <row r="25" spans="3:26" x14ac:dyDescent="0.25">
      <c r="C25" s="30"/>
      <c r="D25" s="30"/>
      <c r="F25" s="28"/>
      <c r="G25" s="60" t="s">
        <v>135</v>
      </c>
      <c r="H25" s="59">
        <v>1083.8699999999999</v>
      </c>
      <c r="I25" s="61"/>
      <c r="N25" s="73"/>
      <c r="O25" s="57">
        <v>102.69</v>
      </c>
      <c r="P25" s="57"/>
      <c r="Q25" s="77"/>
      <c r="R25" s="67"/>
      <c r="S25" s="57">
        <v>500</v>
      </c>
      <c r="T25" s="54" t="s">
        <v>183</v>
      </c>
      <c r="U25" s="54"/>
      <c r="V25" s="54"/>
      <c r="X25" s="57"/>
      <c r="Y25" s="57">
        <v>30</v>
      </c>
      <c r="Z25" s="57"/>
    </row>
    <row r="26" spans="3:26" ht="17.25" x14ac:dyDescent="0.4">
      <c r="C26" s="30"/>
      <c r="D26" s="30"/>
      <c r="F26" s="1"/>
      <c r="G26" s="24"/>
      <c r="H26" s="47"/>
      <c r="O26" s="57">
        <v>475.56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>
        <v>24.9</v>
      </c>
      <c r="Z26" s="57"/>
    </row>
    <row r="27" spans="3:26" x14ac:dyDescent="0.25">
      <c r="C27" s="30"/>
      <c r="D27" s="30"/>
      <c r="G27" s="1"/>
      <c r="H27" s="39">
        <f>SUM(H5:H26)</f>
        <v>5608.94</v>
      </c>
      <c r="O27" s="57">
        <v>20.43</v>
      </c>
      <c r="P27" s="57"/>
      <c r="Q27" s="57">
        <v>119.01</v>
      </c>
      <c r="R27" s="54" t="s">
        <v>165</v>
      </c>
      <c r="S27" s="54"/>
      <c r="T27" s="54"/>
      <c r="U27" s="54"/>
      <c r="V27" s="54"/>
      <c r="X27" s="57"/>
      <c r="Y27" s="57">
        <v>16.989999999999998</v>
      </c>
      <c r="Z27" s="57"/>
    </row>
    <row r="28" spans="3:26" x14ac:dyDescent="0.25">
      <c r="C28" s="30"/>
      <c r="D28" s="30"/>
      <c r="H28" s="40"/>
      <c r="O28" s="57">
        <v>19.899999999999999</v>
      </c>
      <c r="P28" s="57"/>
      <c r="Q28" s="57">
        <v>18.27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>
        <v>19.010000000000002</v>
      </c>
      <c r="P29" s="57"/>
      <c r="Q29" s="57">
        <v>90.56</v>
      </c>
      <c r="R29" s="54" t="s">
        <v>165</v>
      </c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>
        <v>13.94</v>
      </c>
      <c r="P30" s="57"/>
      <c r="Q30" s="57">
        <v>80</v>
      </c>
      <c r="R30" s="67" t="s">
        <v>187</v>
      </c>
      <c r="S30" s="54"/>
      <c r="T30" s="54"/>
      <c r="U30" s="54"/>
      <c r="V30" s="54"/>
      <c r="X30" s="71">
        <f>SUM(X4:X29)</f>
        <v>0</v>
      </c>
      <c r="Y30" s="71">
        <f>SUM(Y4:Y29)</f>
        <v>864.48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4250</v>
      </c>
      <c r="L31" s="49"/>
      <c r="O31" s="57">
        <v>16.52</v>
      </c>
      <c r="P31" s="57"/>
      <c r="Q31" s="57">
        <v>39</v>
      </c>
      <c r="R31" s="67" t="s">
        <v>188</v>
      </c>
      <c r="S31" s="54"/>
      <c r="T31" s="54"/>
      <c r="U31" s="54"/>
      <c r="V31" s="54"/>
      <c r="X31" s="96">
        <f>SUM(X30:Y30)</f>
        <v>864.48</v>
      </c>
      <c r="Y31" s="97"/>
    </row>
    <row r="32" spans="3:26" x14ac:dyDescent="0.25">
      <c r="C32" s="30"/>
      <c r="D32" s="30"/>
      <c r="G32" s="28" t="s">
        <v>71</v>
      </c>
      <c r="H32" s="39">
        <f>O40</f>
        <v>1125.18</v>
      </c>
      <c r="O32" s="57">
        <v>200</v>
      </c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400.84000000000003</v>
      </c>
      <c r="O33" s="57">
        <v>11.16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4082.9199999999992</v>
      </c>
      <c r="O34" s="57">
        <v>119.56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167.08000000000084</v>
      </c>
      <c r="O35" s="57">
        <v>43.96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>
        <v>26.5</v>
      </c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>
        <v>50</v>
      </c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>
        <v>5.95</v>
      </c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1125.18</v>
      </c>
      <c r="P40" s="72">
        <f t="shared" ref="P40:Q40" si="5">SUM(P25:P39)</f>
        <v>0</v>
      </c>
      <c r="Q40" s="72">
        <f t="shared" si="5"/>
        <v>400.84000000000003</v>
      </c>
      <c r="R40" s="54"/>
      <c r="S40" s="54"/>
      <c r="T40" s="54"/>
      <c r="U40" s="54"/>
      <c r="V40" s="54"/>
    </row>
  </sheetData>
  <mergeCells count="7">
    <mergeCell ref="X31:Y31"/>
    <mergeCell ref="O22:U22"/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5136-EAC2-4D9A-A5D8-98F39E4B35AA}">
  <dimension ref="B2:Z40"/>
  <sheetViews>
    <sheetView workbookViewId="0">
      <selection activeCell="D14" sqref="D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0.57031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X3" s="66" t="s">
        <v>54</v>
      </c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SUM(N4*1)</f>
        <v>42.45</v>
      </c>
      <c r="P4" s="57"/>
      <c r="Q4" s="68">
        <f>SUM(P4*1)</f>
        <v>0</v>
      </c>
      <c r="R4" s="57">
        <v>102.99</v>
      </c>
      <c r="S4" s="68">
        <f>SUM(R4*3)</f>
        <v>308.96999999999997</v>
      </c>
      <c r="T4" s="57"/>
      <c r="U4" s="68">
        <f t="shared" ref="U4:U19" si="0">SUM(T4*3)</f>
        <v>0</v>
      </c>
      <c r="V4" s="54"/>
      <c r="X4" s="57">
        <v>7</v>
      </c>
      <c r="Y4" s="57">
        <v>20.260000000000002</v>
      </c>
      <c r="Z4" s="57">
        <v>14.2</v>
      </c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SUM(N5*9)</f>
        <v>375.03000000000003</v>
      </c>
      <c r="P5" s="57"/>
      <c r="Q5" s="68">
        <f>SUM(P5*3)</f>
        <v>0</v>
      </c>
      <c r="R5" s="57">
        <v>29.1</v>
      </c>
      <c r="S5" s="68">
        <f>SUM(R5*3)</f>
        <v>87.300000000000011</v>
      </c>
      <c r="T5" s="57"/>
      <c r="U5" s="68">
        <f t="shared" si="0"/>
        <v>0</v>
      </c>
      <c r="V5" s="54"/>
      <c r="X5" s="57">
        <v>29.47</v>
      </c>
      <c r="Y5" s="57">
        <v>19</v>
      </c>
      <c r="Z5" s="57">
        <v>81.2</v>
      </c>
    </row>
    <row r="6" spans="2:26" x14ac:dyDescent="0.25">
      <c r="B6" s="10" t="s">
        <v>27</v>
      </c>
      <c r="C6" s="10"/>
      <c r="D6" s="38">
        <v>4245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33.020000000000003</v>
      </c>
      <c r="O6" s="68">
        <f>SUM(N6*2)</f>
        <v>66.040000000000006</v>
      </c>
      <c r="P6" s="57"/>
      <c r="Q6" s="68">
        <f t="shared" ref="Q6:Q19" si="1">SUM(P6*1)</f>
        <v>0</v>
      </c>
      <c r="R6" s="57">
        <v>103.97</v>
      </c>
      <c r="S6" s="68">
        <f>SUM(R6*3)</f>
        <v>311.90999999999997</v>
      </c>
      <c r="T6" s="57"/>
      <c r="U6" s="68">
        <f t="shared" si="0"/>
        <v>0</v>
      </c>
      <c r="V6" s="54"/>
      <c r="X6" s="57">
        <v>42.83</v>
      </c>
      <c r="Y6" s="57">
        <v>19.55</v>
      </c>
      <c r="Z6" s="57">
        <v>20.87</v>
      </c>
    </row>
    <row r="7" spans="2:26" x14ac:dyDescent="0.25">
      <c r="D7" s="40"/>
      <c r="F7" s="28"/>
      <c r="G7" s="42" t="s">
        <v>31</v>
      </c>
      <c r="H7" s="59">
        <v>286</v>
      </c>
      <c r="I7" s="61"/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>
        <v>19</v>
      </c>
      <c r="Y7" s="57">
        <v>275.69</v>
      </c>
      <c r="Z7" s="57">
        <v>24.9</v>
      </c>
    </row>
    <row r="8" spans="2:26" x14ac:dyDescent="0.25">
      <c r="B8" s="30"/>
      <c r="C8" s="30"/>
      <c r="D8" s="30"/>
      <c r="F8" s="28"/>
      <c r="G8" s="42" t="s">
        <v>33</v>
      </c>
      <c r="H8" s="59">
        <v>149.79</v>
      </c>
      <c r="I8" s="61"/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>
        <v>19</v>
      </c>
      <c r="Y8" s="57">
        <v>16.989999999999998</v>
      </c>
      <c r="Z8" s="57">
        <v>14.99</v>
      </c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I9" s="61"/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>
        <v>13</v>
      </c>
      <c r="Y9" s="57">
        <v>22</v>
      </c>
      <c r="Z9" s="57">
        <v>55.76</v>
      </c>
    </row>
    <row r="10" spans="2:26" ht="17.25" x14ac:dyDescent="0.4">
      <c r="B10" s="76"/>
      <c r="C10" s="30"/>
      <c r="D10" s="30"/>
      <c r="F10" s="28"/>
      <c r="G10" s="42" t="s">
        <v>90</v>
      </c>
      <c r="H10" s="59">
        <v>150</v>
      </c>
      <c r="I10" s="61"/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>
        <v>30</v>
      </c>
      <c r="Y10" s="57">
        <v>36.31</v>
      </c>
      <c r="Z10" s="57">
        <v>13</v>
      </c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>
        <v>16.989999999999998</v>
      </c>
      <c r="Y11" s="57">
        <v>22.8</v>
      </c>
      <c r="Z11" s="57">
        <v>11.36</v>
      </c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>
        <v>22</v>
      </c>
      <c r="Y12" s="57"/>
      <c r="Z12" s="57">
        <v>19.399999999999999</v>
      </c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>
        <v>309.5</v>
      </c>
      <c r="Y13" s="57"/>
      <c r="Z13" s="57">
        <v>38</v>
      </c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>
        <v>19.5</v>
      </c>
      <c r="Y14" s="57"/>
      <c r="Z14" s="57">
        <v>80.8</v>
      </c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>
        <v>7</v>
      </c>
      <c r="Y15" s="57"/>
      <c r="Z15" s="57">
        <v>19</v>
      </c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>
        <v>14.5</v>
      </c>
      <c r="Y16" s="57"/>
      <c r="Z16" s="57">
        <v>36</v>
      </c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>
        <v>20.48</v>
      </c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>
        <v>32.67</v>
      </c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808.08</v>
      </c>
      <c r="I19" s="61"/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>
        <v>19</v>
      </c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598.79</v>
      </c>
      <c r="I20" s="61"/>
      <c r="O20" s="69">
        <f>SUM(O4:O19)</f>
        <v>483.52000000000004</v>
      </c>
      <c r="P20" s="57"/>
      <c r="Q20" s="69">
        <f>SUM(Q4:Q19)</f>
        <v>0</v>
      </c>
      <c r="R20" s="57"/>
      <c r="S20" s="69">
        <f>SUM(S4:S19)</f>
        <v>1752.06</v>
      </c>
      <c r="T20" s="57"/>
      <c r="U20" s="69">
        <f>SUM(U4:U19)</f>
        <v>0</v>
      </c>
      <c r="V20" s="54"/>
      <c r="X20" s="57">
        <v>69</v>
      </c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I21" s="61"/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448.3</v>
      </c>
      <c r="I22" s="61"/>
      <c r="O22" s="93">
        <f>SUM(O20:U20)</f>
        <v>2235.58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1278.42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561.02</v>
      </c>
      <c r="I25" s="61"/>
      <c r="N25" s="73"/>
      <c r="O25" s="57">
        <v>595.04999999999995</v>
      </c>
      <c r="P25" s="57"/>
      <c r="Q25" s="57"/>
      <c r="R25" s="67">
        <v>900</v>
      </c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19.899999999999999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4812.3000000000011</v>
      </c>
      <c r="O27" s="57">
        <v>5.95</v>
      </c>
      <c r="P27" s="57"/>
      <c r="Q27" s="57">
        <v>122.76</v>
      </c>
      <c r="R27" s="54" t="s">
        <v>165</v>
      </c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/>
      <c r="P28" s="57"/>
      <c r="Q28" s="57">
        <v>80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/>
      <c r="P29" s="57"/>
      <c r="Q29" s="57"/>
      <c r="R29" s="54"/>
      <c r="S29" s="54"/>
      <c r="T29" s="54"/>
      <c r="U29" s="54"/>
      <c r="V29" s="54"/>
      <c r="X29" s="57">
        <v>117.14</v>
      </c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X30" s="71">
        <f>SUM(X4:X29)</f>
        <v>808.07999999999993</v>
      </c>
      <c r="Y30" s="71">
        <f>SUM(Y4:Y29)</f>
        <v>432.6</v>
      </c>
      <c r="Z30" s="71">
        <f>SUM(Z4:Z29)</f>
        <v>429.48000000000008</v>
      </c>
    </row>
    <row r="31" spans="3:26" x14ac:dyDescent="0.25">
      <c r="C31" s="30"/>
      <c r="D31" s="30"/>
      <c r="G31" s="28" t="s">
        <v>47</v>
      </c>
      <c r="H31" s="39">
        <f>D6</f>
        <v>4245</v>
      </c>
      <c r="L31" s="49"/>
      <c r="O31" s="57"/>
      <c r="P31" s="57"/>
      <c r="Q31" s="57"/>
      <c r="R31" s="67"/>
      <c r="S31" s="54"/>
      <c r="T31" s="54"/>
      <c r="U31" s="54"/>
      <c r="V31" s="54"/>
      <c r="X31" s="96">
        <f>SUM(X30:Z30)</f>
        <v>1670.1599999999999</v>
      </c>
      <c r="Y31" s="97"/>
    </row>
    <row r="32" spans="3:26" x14ac:dyDescent="0.25">
      <c r="C32" s="30"/>
      <c r="D32" s="30"/>
      <c r="G32" s="28" t="s">
        <v>71</v>
      </c>
      <c r="H32" s="39">
        <f>O40</f>
        <v>620.9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256.76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3934.6400000000008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310.35999999999922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620.9</v>
      </c>
      <c r="P40" s="72">
        <f t="shared" ref="P40:Q40" si="5">SUM(P25:P39)</f>
        <v>0</v>
      </c>
      <c r="Q40" s="72">
        <f t="shared" si="5"/>
        <v>256.76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4B88-1E8A-4F81-A2D9-84EB634DAD67}">
  <dimension ref="B2:Z40"/>
  <sheetViews>
    <sheetView tabSelected="1" workbookViewId="0">
      <selection activeCell="K13" sqref="K13"/>
    </sheetView>
  </sheetViews>
  <sheetFormatPr defaultRowHeight="15" x14ac:dyDescent="0.25"/>
  <cols>
    <col min="2" max="2" width="8.7109375" bestFit="1" customWidth="1"/>
    <col min="4" max="4" width="12.140625" bestFit="1" customWidth="1"/>
    <col min="7" max="7" width="13.14062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0.57031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4" width="7.710937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/>
      <c r="O4" s="68">
        <f>SUM(N4*1)</f>
        <v>0</v>
      </c>
      <c r="P4" s="57"/>
      <c r="Q4" s="68">
        <f>SUM(P4*1)</f>
        <v>0</v>
      </c>
      <c r="R4" s="57">
        <v>102.99</v>
      </c>
      <c r="S4" s="68">
        <f>SUM(R4*2)</f>
        <v>205.98</v>
      </c>
      <c r="T4" s="57"/>
      <c r="U4" s="68">
        <f t="shared" ref="U4:U19" si="0">SUM(T4*3)</f>
        <v>0</v>
      </c>
      <c r="V4" s="54"/>
      <c r="X4" s="57"/>
      <c r="Y4" s="57">
        <v>38.67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SUM(N5*8)</f>
        <v>333.36</v>
      </c>
      <c r="P5" s="57"/>
      <c r="Q5" s="68">
        <f>SUM(P5*3)</f>
        <v>0</v>
      </c>
      <c r="R5" s="57">
        <v>29.1</v>
      </c>
      <c r="S5" s="68">
        <f>SUM(R5*2)</f>
        <v>58.2</v>
      </c>
      <c r="T5" s="57"/>
      <c r="U5" s="68">
        <f t="shared" si="0"/>
        <v>0</v>
      </c>
      <c r="V5" s="54"/>
      <c r="X5" s="57"/>
      <c r="Y5" s="57">
        <v>24.14</v>
      </c>
      <c r="Z5" s="57"/>
    </row>
    <row r="6" spans="2:26" x14ac:dyDescent="0.25">
      <c r="B6" s="10" t="s">
        <v>27</v>
      </c>
      <c r="C6" s="10"/>
      <c r="D6" s="38">
        <v>4200</v>
      </c>
      <c r="F6" s="28"/>
      <c r="G6" s="42" t="s">
        <v>29</v>
      </c>
      <c r="H6" s="59">
        <v>350</v>
      </c>
      <c r="J6" s="49"/>
      <c r="M6">
        <v>3</v>
      </c>
      <c r="N6" s="57">
        <v>33.020000000000003</v>
      </c>
      <c r="O6" s="68">
        <f>SUM(N6*1)</f>
        <v>33.020000000000003</v>
      </c>
      <c r="P6" s="57"/>
      <c r="Q6" s="68">
        <f t="shared" ref="Q6:Q19" si="1">SUM(P6*1)</f>
        <v>0</v>
      </c>
      <c r="R6" s="57">
        <v>103.97</v>
      </c>
      <c r="S6" s="68">
        <f>SUM(R6*2)</f>
        <v>207.94</v>
      </c>
      <c r="T6" s="57"/>
      <c r="U6" s="68">
        <f t="shared" si="0"/>
        <v>0</v>
      </c>
      <c r="V6" s="54"/>
      <c r="X6" s="57"/>
      <c r="Y6" s="57">
        <v>19</v>
      </c>
      <c r="Z6" s="57"/>
    </row>
    <row r="7" spans="2:26" x14ac:dyDescent="0.25">
      <c r="D7" s="40"/>
      <c r="F7" s="28"/>
      <c r="G7" s="42" t="s">
        <v>31</v>
      </c>
      <c r="H7" s="59">
        <v>300</v>
      </c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SUM(R7*10)</f>
        <v>869.9</v>
      </c>
      <c r="T7" s="57"/>
      <c r="U7" s="68">
        <f t="shared" si="0"/>
        <v>0</v>
      </c>
      <c r="V7" s="54"/>
      <c r="X7" s="57"/>
      <c r="Y7" s="57">
        <v>31.08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149</v>
      </c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13.05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13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/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16.989999999999998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28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26.1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13</v>
      </c>
      <c r="Z13" s="57"/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195.68</v>
      </c>
      <c r="Z14" s="57"/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5.85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19.899999999999999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17.3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>
        <v>13.5</v>
      </c>
      <c r="Z18" s="57"/>
    </row>
    <row r="19" spans="3:26" x14ac:dyDescent="0.25">
      <c r="C19" s="30"/>
      <c r="D19" s="30"/>
      <c r="F19" s="28"/>
      <c r="G19" s="60" t="s">
        <v>54</v>
      </c>
      <c r="H19" s="59">
        <v>33.020000000000003</v>
      </c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>
        <v>24.9</v>
      </c>
      <c r="Z19" s="57"/>
    </row>
    <row r="20" spans="3:26" x14ac:dyDescent="0.25">
      <c r="C20" s="30"/>
      <c r="D20" s="30"/>
      <c r="F20" s="28"/>
      <c r="G20" s="60" t="s">
        <v>164</v>
      </c>
      <c r="H20" s="59">
        <v>0</v>
      </c>
      <c r="O20" s="69">
        <f>SUM(O4:O19)</f>
        <v>366.38</v>
      </c>
      <c r="P20" s="57"/>
      <c r="Q20" s="69">
        <f>SUM(Q4:Q19)</f>
        <v>0</v>
      </c>
      <c r="R20" s="57"/>
      <c r="S20" s="69">
        <f>SUM(S4:S19)</f>
        <v>1342.02</v>
      </c>
      <c r="T20" s="57"/>
      <c r="U20" s="69">
        <f>SUM(U4:U19)</f>
        <v>0</v>
      </c>
      <c r="V20" s="54"/>
      <c r="X20" s="57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500.12</v>
      </c>
      <c r="O22" s="93">
        <f>SUM(O20:U20)</f>
        <v>1708.4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2083.71</v>
      </c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134.07</v>
      </c>
      <c r="N25" s="73"/>
      <c r="O25" s="57">
        <v>565.04999999999995</v>
      </c>
      <c r="P25" s="57"/>
      <c r="Q25" s="57">
        <v>54</v>
      </c>
      <c r="R25" s="67" t="s">
        <v>185</v>
      </c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138.85</v>
      </c>
      <c r="P26" s="57"/>
      <c r="Q26" s="57">
        <v>111.1</v>
      </c>
      <c r="R26" s="54" t="s">
        <v>165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3731.82</v>
      </c>
      <c r="O27" s="57">
        <v>52</v>
      </c>
      <c r="P27" s="57"/>
      <c r="Q27" s="57">
        <v>158.72999999999999</v>
      </c>
      <c r="R27" s="54"/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>
        <v>52</v>
      </c>
      <c r="P28" s="57"/>
      <c r="Q28" s="57">
        <v>78</v>
      </c>
      <c r="R28" s="54"/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>
        <v>15.9</v>
      </c>
      <c r="P29" s="57"/>
      <c r="Q29" s="57"/>
      <c r="R29" s="54"/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X30" s="71">
        <f>SUM(X4:X29)</f>
        <v>0</v>
      </c>
      <c r="Y30" s="71">
        <f>SUM(Y4:Y29)</f>
        <v>500.16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4200</v>
      </c>
      <c r="L31" s="49"/>
      <c r="O31" s="57"/>
      <c r="P31" s="57"/>
      <c r="Q31" s="57"/>
      <c r="R31" s="67"/>
      <c r="S31" s="54"/>
      <c r="T31" s="54"/>
      <c r="U31" s="54"/>
      <c r="V31" s="54"/>
      <c r="X31" s="96">
        <f>SUM(X30:Y30)</f>
        <v>500.16</v>
      </c>
      <c r="Y31" s="97"/>
    </row>
    <row r="32" spans="3:26" x14ac:dyDescent="0.25">
      <c r="C32" s="30"/>
      <c r="D32" s="30"/>
      <c r="G32" s="28" t="s">
        <v>71</v>
      </c>
      <c r="H32" s="39">
        <f>O40</f>
        <v>823.8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401.83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2506.1900000000005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1693.8099999999995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823.8</v>
      </c>
      <c r="P40" s="72">
        <f t="shared" ref="P40:Q40" si="5">SUM(P25:P39)</f>
        <v>0</v>
      </c>
      <c r="Q40" s="72">
        <f t="shared" si="5"/>
        <v>401.83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87" t="s">
        <v>22</v>
      </c>
      <c r="B3" s="87"/>
      <c r="C3" s="87"/>
      <c r="D3" s="87"/>
      <c r="E3" s="87"/>
      <c r="F3" s="87"/>
      <c r="G3" s="87"/>
    </row>
    <row r="4" spans="1:14" x14ac:dyDescent="0.25">
      <c r="A4" s="87"/>
      <c r="B4" s="87"/>
      <c r="C4" s="87"/>
      <c r="D4" s="87"/>
      <c r="E4" s="87"/>
      <c r="F4" s="87"/>
      <c r="G4" s="87"/>
      <c r="K4" s="87" t="s">
        <v>23</v>
      </c>
      <c r="L4" s="87"/>
      <c r="M4" s="87"/>
      <c r="N4" s="87"/>
    </row>
    <row r="5" spans="1:14" x14ac:dyDescent="0.25">
      <c r="A5" s="88" t="s">
        <v>24</v>
      </c>
      <c r="B5" s="88"/>
      <c r="C5" s="88"/>
      <c r="E5" s="88" t="s">
        <v>25</v>
      </c>
      <c r="F5" s="88"/>
      <c r="G5" s="88"/>
    </row>
    <row r="6" spans="1:14" x14ac:dyDescent="0.25">
      <c r="A6" s="89" t="s">
        <v>26</v>
      </c>
      <c r="B6" s="90"/>
      <c r="C6" s="91"/>
      <c r="E6" s="89"/>
      <c r="F6" s="90"/>
      <c r="G6" s="91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87" t="s">
        <v>22</v>
      </c>
      <c r="C3" s="87"/>
      <c r="D3" s="87"/>
      <c r="E3" s="87"/>
      <c r="F3" s="87"/>
      <c r="G3" s="87"/>
      <c r="H3" s="87"/>
    </row>
    <row r="4" spans="2:15" x14ac:dyDescent="0.25">
      <c r="B4" s="87"/>
      <c r="C4" s="87"/>
      <c r="D4" s="87"/>
      <c r="E4" s="87"/>
      <c r="F4" s="87"/>
      <c r="G4" s="87"/>
      <c r="H4" s="87"/>
      <c r="L4" s="87" t="s">
        <v>23</v>
      </c>
      <c r="M4" s="87"/>
      <c r="N4" s="87"/>
      <c r="O4" s="87"/>
    </row>
    <row r="5" spans="2:15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5" x14ac:dyDescent="0.25">
      <c r="B6" s="89" t="s">
        <v>26</v>
      </c>
      <c r="C6" s="90"/>
      <c r="D6" s="91"/>
      <c r="F6" s="89"/>
      <c r="G6" s="90"/>
      <c r="H6" s="91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87" t="s">
        <v>22</v>
      </c>
      <c r="D3" s="87"/>
      <c r="E3" s="87"/>
      <c r="F3" s="87"/>
      <c r="G3" s="87"/>
      <c r="H3" s="87"/>
      <c r="I3" s="87"/>
    </row>
    <row r="4" spans="3:20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20" x14ac:dyDescent="0.25">
      <c r="C5" s="88" t="s">
        <v>24</v>
      </c>
      <c r="D5" s="88"/>
      <c r="E5" s="88"/>
      <c r="G5" s="88" t="s">
        <v>25</v>
      </c>
      <c r="H5" s="88"/>
      <c r="I5" s="88"/>
    </row>
    <row r="6" spans="3:20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Dezembro24</vt:lpstr>
      <vt:lpstr>Janeiro25</vt:lpstr>
      <vt:lpstr>Fevereiro25</vt:lpstr>
      <vt:lpstr>Março25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2025-03-13T12:55:43Z</dcterms:modified>
  <cp:category/>
  <cp:contentStatus/>
</cp:coreProperties>
</file>