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o.rodrigues\Desktop\"/>
    </mc:Choice>
  </mc:AlternateContent>
  <xr:revisionPtr revIDLastSave="0" documentId="13_ncr:1_{EDE9BC5C-07F1-49D7-8B2B-99A62A65C010}" xr6:coauthVersionLast="47" xr6:coauthVersionMax="47" xr10:uidLastSave="{00000000-0000-0000-0000-000000000000}"/>
  <bookViews>
    <workbookView showHorizontalScroll="0" showSheetTabs="0" xWindow="-108" yWindow="-108" windowWidth="23256" windowHeight="12456" firstSheet="2" activeTab="2" xr2:uid="{3BBE24FA-12F3-482E-9623-D287EF10B8A4}"/>
  </bookViews>
  <sheets>
    <sheet name="BD-Listas" sheetId="3" state="hidden" r:id="rId1"/>
    <sheet name="BD-Formulas" sheetId="6" state="hidden" r:id="rId2"/>
    <sheet name="1-Dados" sheetId="1" r:id="rId3"/>
    <sheet name="2-Simulador-de-Lucro" sheetId="4" r:id="rId4"/>
    <sheet name="3-Lista-de-Produto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5" l="1"/>
  <c r="E17" i="1"/>
  <c r="H8" i="5"/>
  <c r="D9" i="4"/>
  <c r="F9" i="5"/>
  <c r="H9" i="5" s="1"/>
  <c r="C13" i="6"/>
  <c r="F10" i="5"/>
  <c r="H10" i="5" s="1"/>
  <c r="F11" i="5"/>
  <c r="H11" i="5" s="1"/>
  <c r="M11" i="5" s="1"/>
  <c r="F12" i="5"/>
  <c r="H12" i="5" s="1"/>
  <c r="F13" i="5"/>
  <c r="H13" i="5" s="1"/>
  <c r="F14" i="5"/>
  <c r="H14" i="5" s="1"/>
  <c r="F15" i="5"/>
  <c r="H15" i="5" s="1"/>
  <c r="M15" i="5" s="1"/>
  <c r="F16" i="5"/>
  <c r="H16" i="5" s="1"/>
  <c r="F17" i="5"/>
  <c r="H17" i="5" s="1"/>
  <c r="F18" i="5"/>
  <c r="H18" i="5" s="1"/>
  <c r="F19" i="5"/>
  <c r="H19" i="5" s="1"/>
  <c r="F20" i="5"/>
  <c r="H20" i="5" s="1"/>
  <c r="F21" i="5"/>
  <c r="H21" i="5" s="1"/>
  <c r="F22" i="5"/>
  <c r="H22" i="5" s="1"/>
  <c r="M22" i="5" s="1"/>
  <c r="F23" i="5"/>
  <c r="H23" i="5" s="1"/>
  <c r="F24" i="5"/>
  <c r="H24" i="5" s="1"/>
  <c r="F25" i="5"/>
  <c r="H25" i="5" s="1"/>
  <c r="F26" i="5"/>
  <c r="H26" i="5" s="1"/>
  <c r="F27" i="5"/>
  <c r="H27" i="5" s="1"/>
  <c r="M27" i="5" s="1"/>
  <c r="F28" i="5"/>
  <c r="H28" i="5" s="1"/>
  <c r="F29" i="5"/>
  <c r="H29" i="5" s="1"/>
  <c r="F30" i="5"/>
  <c r="H30" i="5" s="1"/>
  <c r="F31" i="5"/>
  <c r="H31" i="5" s="1"/>
  <c r="M31" i="5" s="1"/>
  <c r="F32" i="5"/>
  <c r="H32" i="5" s="1"/>
  <c r="F33" i="5"/>
  <c r="H33" i="5" s="1"/>
  <c r="F34" i="5"/>
  <c r="H34" i="5" s="1"/>
  <c r="F35" i="5"/>
  <c r="H35" i="5" s="1"/>
  <c r="F36" i="5"/>
  <c r="H36" i="5" s="1"/>
  <c r="F37" i="5"/>
  <c r="H37" i="5" s="1"/>
  <c r="F38" i="5"/>
  <c r="H38" i="5" s="1"/>
  <c r="M38" i="5" s="1"/>
  <c r="F39" i="5"/>
  <c r="H39" i="5" s="1"/>
  <c r="M39" i="5" s="1"/>
  <c r="F40" i="5"/>
  <c r="H40" i="5" s="1"/>
  <c r="F41" i="5"/>
  <c r="H41" i="5" s="1"/>
  <c r="F42" i="5"/>
  <c r="H42" i="5" s="1"/>
  <c r="F43" i="5"/>
  <c r="H43" i="5" s="1"/>
  <c r="M43" i="5" s="1"/>
  <c r="F44" i="5"/>
  <c r="H44" i="5" s="1"/>
  <c r="F45" i="5"/>
  <c r="H45" i="5" s="1"/>
  <c r="F46" i="5"/>
  <c r="H46" i="5" s="1"/>
  <c r="F47" i="5"/>
  <c r="H47" i="5" s="1"/>
  <c r="M47" i="5" s="1"/>
  <c r="F48" i="5"/>
  <c r="H48" i="5" s="1"/>
  <c r="F49" i="5"/>
  <c r="H49" i="5" s="1"/>
  <c r="F50" i="5"/>
  <c r="H50" i="5" s="1"/>
  <c r="F51" i="5"/>
  <c r="H51" i="5" s="1"/>
  <c r="M51" i="5" s="1"/>
  <c r="F52" i="5"/>
  <c r="H52" i="5" s="1"/>
  <c r="F53" i="5"/>
  <c r="H53" i="5" s="1"/>
  <c r="F54" i="5"/>
  <c r="H54" i="5" s="1"/>
  <c r="M54" i="5" s="1"/>
  <c r="F55" i="5"/>
  <c r="H55" i="5" s="1"/>
  <c r="F56" i="5"/>
  <c r="H56" i="5" s="1"/>
  <c r="F57" i="5"/>
  <c r="H57" i="5" s="1"/>
  <c r="C10" i="6"/>
  <c r="D8" i="6" s="1"/>
  <c r="G3" i="6"/>
  <c r="C2" i="6"/>
  <c r="E12" i="1"/>
  <c r="E11" i="1"/>
  <c r="E16" i="1"/>
  <c r="D13" i="4"/>
  <c r="E13" i="4" s="1"/>
  <c r="D14" i="4" l="1"/>
  <c r="M55" i="5"/>
  <c r="M50" i="5"/>
  <c r="M42" i="5"/>
  <c r="M34" i="5"/>
  <c r="M26" i="5"/>
  <c r="M18" i="5"/>
  <c r="M10" i="5"/>
  <c r="M19" i="5"/>
  <c r="M35" i="5"/>
  <c r="M23" i="5"/>
  <c r="M46" i="5"/>
  <c r="M30" i="5"/>
  <c r="M14" i="5"/>
  <c r="M56" i="5"/>
  <c r="M52" i="5"/>
  <c r="M48" i="5"/>
  <c r="M44" i="5"/>
  <c r="M40" i="5"/>
  <c r="M36" i="5"/>
  <c r="M32" i="5"/>
  <c r="M28" i="5"/>
  <c r="M24" i="5"/>
  <c r="M20" i="5"/>
  <c r="M16" i="5"/>
  <c r="M12" i="5"/>
  <c r="M57" i="5"/>
  <c r="M53" i="5"/>
  <c r="M49" i="5"/>
  <c r="M45" i="5"/>
  <c r="M41" i="5"/>
  <c r="M37" i="5"/>
  <c r="M33" i="5"/>
  <c r="M29" i="5"/>
  <c r="M25" i="5"/>
  <c r="M21" i="5"/>
  <c r="M17" i="5"/>
  <c r="M13" i="5"/>
  <c r="C19" i="6"/>
  <c r="C14" i="6"/>
  <c r="C17" i="6" s="1"/>
  <c r="D17" i="6" s="1"/>
  <c r="D9" i="6"/>
  <c r="D10" i="6"/>
  <c r="D13" i="6"/>
  <c r="D19" i="6" l="1"/>
  <c r="C20" i="6"/>
  <c r="D20" i="6" s="1"/>
  <c r="C18" i="6"/>
  <c r="D18" i="6" s="1"/>
  <c r="C26" i="6"/>
  <c r="D26" i="6" s="1"/>
  <c r="C22" i="6"/>
  <c r="D22" i="6" s="1"/>
  <c r="C21" i="6"/>
  <c r="D21" i="6" s="1"/>
  <c r="I25" i="5" l="1"/>
  <c r="I11" i="5"/>
  <c r="I53" i="5"/>
  <c r="I30" i="5"/>
  <c r="I38" i="5"/>
  <c r="I57" i="5"/>
  <c r="I50" i="5"/>
  <c r="I46" i="5"/>
  <c r="I23" i="5"/>
  <c r="I52" i="5"/>
  <c r="I45" i="5"/>
  <c r="I42" i="5"/>
  <c r="I19" i="5"/>
  <c r="I37" i="5"/>
  <c r="I28" i="5"/>
  <c r="I56" i="5"/>
  <c r="I34" i="5"/>
  <c r="I14" i="5"/>
  <c r="I41" i="5"/>
  <c r="I9" i="5"/>
  <c r="I15" i="5"/>
  <c r="I26" i="5"/>
  <c r="I31" i="5"/>
  <c r="I44" i="5"/>
  <c r="I10" i="5"/>
  <c r="I51" i="5"/>
  <c r="I21" i="5"/>
  <c r="I17" i="5"/>
  <c r="I33" i="5"/>
  <c r="I39" i="5"/>
  <c r="I43" i="5"/>
  <c r="I18" i="5"/>
  <c r="I20" i="5"/>
  <c r="I36" i="5"/>
  <c r="J55" i="5"/>
  <c r="J26" i="5"/>
  <c r="J35" i="5"/>
  <c r="J14" i="5"/>
  <c r="J22" i="5"/>
  <c r="J44" i="5"/>
  <c r="J12" i="5"/>
  <c r="J25" i="5"/>
  <c r="J18" i="5"/>
  <c r="J39" i="5"/>
  <c r="J49" i="5"/>
  <c r="J15" i="5"/>
  <c r="J32" i="5"/>
  <c r="J13" i="5"/>
  <c r="J43" i="5"/>
  <c r="J24" i="5"/>
  <c r="J53" i="5"/>
  <c r="J30" i="5"/>
  <c r="J20" i="5"/>
  <c r="J16" i="5"/>
  <c r="J29" i="5"/>
  <c r="J51" i="5"/>
  <c r="J11" i="5"/>
  <c r="J40" i="5"/>
  <c r="J57" i="5"/>
  <c r="J21" i="5"/>
  <c r="J50" i="5"/>
  <c r="J23" i="5"/>
  <c r="J8" i="5"/>
  <c r="J36" i="5"/>
  <c r="J17" i="5"/>
  <c r="J47" i="5"/>
  <c r="J45" i="5"/>
  <c r="J37" i="5"/>
  <c r="J19" i="5"/>
  <c r="J38" i="5"/>
  <c r="J52" i="5"/>
  <c r="J33" i="5"/>
  <c r="J27" i="5"/>
  <c r="J48" i="5"/>
  <c r="J56" i="5"/>
  <c r="J34" i="5"/>
  <c r="J42" i="5"/>
  <c r="J10" i="5"/>
  <c r="J46" i="5"/>
  <c r="J54" i="5"/>
  <c r="J31" i="5"/>
  <c r="J28" i="5"/>
  <c r="J41" i="5"/>
  <c r="J9" i="5"/>
  <c r="I35" i="5"/>
  <c r="I48" i="5"/>
  <c r="I16" i="5"/>
  <c r="I40" i="5"/>
  <c r="I32" i="5"/>
  <c r="I27" i="5"/>
  <c r="I49" i="5"/>
  <c r="I12" i="5"/>
  <c r="I54" i="5"/>
  <c r="I24" i="5"/>
  <c r="I13" i="5"/>
  <c r="I22" i="5"/>
  <c r="I47" i="5"/>
  <c r="I55" i="5"/>
  <c r="I29" i="5"/>
  <c r="I8" i="5"/>
  <c r="D23" i="6"/>
  <c r="C23" i="6"/>
  <c r="L25" i="5" l="1"/>
  <c r="K25" i="5" s="1"/>
  <c r="L51" i="5"/>
  <c r="K51" i="5" s="1"/>
  <c r="L22" i="5"/>
  <c r="K22" i="5" s="1"/>
  <c r="L47" i="5"/>
  <c r="K47" i="5" s="1"/>
  <c r="L48" i="5"/>
  <c r="K48" i="5" s="1"/>
  <c r="L39" i="5"/>
  <c r="K39" i="5" s="1"/>
  <c r="L26" i="5"/>
  <c r="K26" i="5" s="1"/>
  <c r="L11" i="5"/>
  <c r="K11" i="5" s="1"/>
  <c r="L40" i="5"/>
  <c r="K40" i="5" s="1"/>
  <c r="L14" i="5"/>
  <c r="K14" i="5" s="1"/>
  <c r="L52" i="5"/>
  <c r="K52" i="5" s="1"/>
  <c r="L20" i="5"/>
  <c r="K20" i="5" s="1"/>
  <c r="L10" i="5"/>
  <c r="K10" i="5" s="1"/>
  <c r="L34" i="5"/>
  <c r="K34" i="5" s="1"/>
  <c r="L23" i="5"/>
  <c r="K23" i="5" s="1"/>
  <c r="L16" i="5"/>
  <c r="K16" i="5" s="1"/>
  <c r="L18" i="5"/>
  <c r="K18" i="5" s="1"/>
  <c r="L15" i="5"/>
  <c r="K15" i="5" s="1"/>
  <c r="L55" i="5"/>
  <c r="K55" i="5" s="1"/>
  <c r="L29" i="5"/>
  <c r="K29" i="5" s="1"/>
  <c r="L44" i="5"/>
  <c r="K44" i="5" s="1"/>
  <c r="L46" i="5"/>
  <c r="K46" i="5" s="1"/>
  <c r="L43" i="5"/>
  <c r="K43" i="5" s="1"/>
  <c r="L31" i="5"/>
  <c r="K31" i="5" s="1"/>
  <c r="L50" i="5"/>
  <c r="K50" i="5" s="1"/>
  <c r="L36" i="5"/>
  <c r="K36" i="5" s="1"/>
  <c r="L54" i="5"/>
  <c r="K54" i="5" s="1"/>
  <c r="L8" i="5"/>
  <c r="K8" i="5" s="1"/>
  <c r="L12" i="5"/>
  <c r="K12" i="5" s="1"/>
  <c r="L9" i="5"/>
  <c r="M9" i="5" s="1"/>
  <c r="L37" i="5"/>
  <c r="K37" i="5" s="1"/>
  <c r="L21" i="5"/>
  <c r="K21" i="5" s="1"/>
  <c r="L33" i="5"/>
  <c r="K33" i="5" s="1"/>
  <c r="L19" i="5"/>
  <c r="K19" i="5" s="1"/>
  <c r="L38" i="5"/>
  <c r="K38" i="5" s="1"/>
  <c r="L35" i="5"/>
  <c r="K35" i="5" s="1"/>
  <c r="L49" i="5"/>
  <c r="K49" i="5" s="1"/>
  <c r="L56" i="5"/>
  <c r="K56" i="5" s="1"/>
  <c r="L57" i="5"/>
  <c r="K57" i="5" s="1"/>
  <c r="L53" i="5"/>
  <c r="K53" i="5" s="1"/>
  <c r="L17" i="5"/>
  <c r="K17" i="5" s="1"/>
  <c r="L42" i="5"/>
  <c r="K42" i="5" s="1"/>
  <c r="L30" i="5"/>
  <c r="K30" i="5" s="1"/>
  <c r="L13" i="5"/>
  <c r="K13" i="5" s="1"/>
  <c r="L32" i="5"/>
  <c r="K32" i="5" s="1"/>
  <c r="L41" i="5"/>
  <c r="K41" i="5" s="1"/>
  <c r="L27" i="5"/>
  <c r="K27" i="5" s="1"/>
  <c r="L28" i="5"/>
  <c r="K28" i="5" s="1"/>
  <c r="L24" i="5"/>
  <c r="K24" i="5" s="1"/>
  <c r="L45" i="5"/>
  <c r="K45" i="5" s="1"/>
  <c r="C30" i="6"/>
  <c r="K9" i="5" l="1"/>
  <c r="F37" i="6"/>
  <c r="C37" i="6"/>
  <c r="C27" i="6"/>
  <c r="D27" i="6" s="1"/>
  <c r="F36" i="6"/>
  <c r="C36" i="6"/>
  <c r="F35" i="6"/>
  <c r="D30" i="6"/>
  <c r="C35" i="6"/>
  <c r="M8" i="5" l="1"/>
  <c r="D10" i="4"/>
  <c r="E8" i="4" l="1"/>
  <c r="E7" i="4"/>
  <c r="E9" i="4"/>
  <c r="D21" i="4"/>
  <c r="E21" i="4" s="1"/>
  <c r="D18" i="4"/>
  <c r="E18" i="4" s="1"/>
  <c r="D17" i="4"/>
  <c r="D25" i="4"/>
  <c r="E25" i="4" s="1"/>
  <c r="D20" i="4"/>
  <c r="E20" i="4" s="1"/>
  <c r="D19" i="4"/>
  <c r="E19" i="4" s="1"/>
  <c r="E10" i="4" l="1"/>
  <c r="D22" i="4"/>
  <c r="D29" i="4" s="1"/>
  <c r="E17" i="4"/>
  <c r="E22" i="4" s="1"/>
  <c r="D34" i="4" l="1"/>
  <c r="E29" i="4"/>
  <c r="G36" i="4"/>
  <c r="D36" i="4"/>
  <c r="D26" i="4"/>
  <c r="E26" i="4" s="1"/>
  <c r="G34" i="4"/>
  <c r="G35" i="4"/>
  <c r="D35" i="4"/>
</calcChain>
</file>

<file path=xl/sharedStrings.xml><?xml version="1.0" encoding="utf-8"?>
<sst xmlns="http://schemas.openxmlformats.org/spreadsheetml/2006/main" count="202" uniqueCount="100">
  <si>
    <t>Custos Fixos</t>
  </si>
  <si>
    <t>Versão: 1.0</t>
  </si>
  <si>
    <t>IOF Aliexpress</t>
  </si>
  <si>
    <t>Shopify</t>
  </si>
  <si>
    <t>Custos Opcionais</t>
  </si>
  <si>
    <t>Parcelamento sem Juros</t>
  </si>
  <si>
    <t>Desconto de pagamento Pix</t>
  </si>
  <si>
    <t>Impostos</t>
  </si>
  <si>
    <t>%</t>
  </si>
  <si>
    <t>Observação</t>
  </si>
  <si>
    <r>
      <rPr>
        <b/>
        <i/>
        <sz val="9"/>
        <color rgb="FF0082BC"/>
        <rFont val="Sora"/>
      </rPr>
      <t>Custo do produto:</t>
    </r>
    <r>
      <rPr>
        <i/>
        <sz val="9"/>
        <color rgb="FF0082BC"/>
        <rFont val="Sora"/>
      </rPr>
      <t xml:space="preserve"> </t>
    </r>
    <r>
      <rPr>
        <i/>
        <sz val="9"/>
        <color theme="1"/>
        <rFont val="Sora"/>
      </rPr>
      <t>Valor para realizar a compra do produto no fornecedor AliExpress.</t>
    </r>
  </si>
  <si>
    <r>
      <rPr>
        <b/>
        <i/>
        <sz val="9"/>
        <color rgb="FF0082BC"/>
        <rFont val="Sora"/>
      </rPr>
      <t>Valor de venda:</t>
    </r>
    <r>
      <rPr>
        <i/>
        <sz val="9"/>
        <color rgb="FF0082BC"/>
        <rFont val="Sora"/>
      </rPr>
      <t xml:space="preserve"> </t>
    </r>
    <r>
      <rPr>
        <i/>
        <sz val="9"/>
        <color theme="1"/>
        <rFont val="Sora"/>
      </rPr>
      <t>Valor vendido no site, ou seja, valor de faturamento.</t>
    </r>
  </si>
  <si>
    <t>Custo de Marketing</t>
  </si>
  <si>
    <t>Anúncios ou Publicidade</t>
  </si>
  <si>
    <t>Multiplicador para cálculo do valor de venda sobre o custo do produto (produto + frete).
(Costuma-se trabalhar entre 2 à 3x, porém deve-se analisar o preço de mercado em lojas concorrentes).</t>
  </si>
  <si>
    <t>MarkUp</t>
  </si>
  <si>
    <t>Valor</t>
  </si>
  <si>
    <t>Multiplicador</t>
  </si>
  <si>
    <t>Custo do Produto</t>
  </si>
  <si>
    <t>Valor do Produto</t>
  </si>
  <si>
    <t>Valor do Frete</t>
  </si>
  <si>
    <t>Valor Total para realizar a compra do produto no fornecedor e enviar ao cliente.</t>
  </si>
  <si>
    <t>Valor do produto no fornecedor</t>
  </si>
  <si>
    <t>Valor do frete para envio do produto ao cliente</t>
  </si>
  <si>
    <t>Valor de Venda</t>
  </si>
  <si>
    <t>Preço de Venda</t>
  </si>
  <si>
    <r>
      <t xml:space="preserve">Taxa cobrada sobre a </t>
    </r>
    <r>
      <rPr>
        <b/>
        <i/>
        <sz val="9"/>
        <color rgb="FF0082BC"/>
        <rFont val="Sora"/>
      </rPr>
      <t>valor de venda</t>
    </r>
    <r>
      <rPr>
        <i/>
        <sz val="9"/>
        <color theme="1"/>
        <rFont val="Sora"/>
      </rPr>
      <t xml:space="preserve"> para processamento de venda.
(Checkout Transparente Yampi = 2,5% plano basic / Checkout Shopify = 2,00% plano basic)</t>
    </r>
  </si>
  <si>
    <r>
      <t xml:space="preserve">Taxa cobrada sobre a </t>
    </r>
    <r>
      <rPr>
        <b/>
        <i/>
        <sz val="9"/>
        <color rgb="FF0082BC"/>
        <rFont val="Sora"/>
      </rPr>
      <t>valor de venda</t>
    </r>
    <r>
      <rPr>
        <i/>
        <sz val="9"/>
        <color rgb="FF0082BC"/>
        <rFont val="Sora"/>
      </rPr>
      <t xml:space="preserve"> </t>
    </r>
    <r>
      <rPr>
        <i/>
        <sz val="9"/>
        <color theme="1"/>
        <rFont val="Sora"/>
      </rPr>
      <t>pelo Gateway para conceder pagamento sem juros ao cliente.
(O valor pode variar de acordo com a quantidade de parcelas sem juros que optar)</t>
    </r>
  </si>
  <si>
    <t>Até 2x</t>
  </si>
  <si>
    <t>Parcelamento sem Juros (Mercado Pago)</t>
  </si>
  <si>
    <t>Nenhuma</t>
  </si>
  <si>
    <t>CPF</t>
  </si>
  <si>
    <t>CNPJ</t>
  </si>
  <si>
    <t>Checkout</t>
  </si>
  <si>
    <t>Ckeckout</t>
  </si>
  <si>
    <t>Yampi</t>
  </si>
  <si>
    <r>
      <t xml:space="preserve">CPF: não possuirá taxa, recomenda-se apenas para iniciantes com faturamento de até 10k/mês.
CNPJ: taxa cobrada sobre o </t>
    </r>
    <r>
      <rPr>
        <b/>
        <i/>
        <sz val="9"/>
        <color rgb="FF0082BC"/>
        <rFont val="Sora"/>
      </rPr>
      <t>valor de intermediação</t>
    </r>
    <r>
      <rPr>
        <i/>
        <sz val="9"/>
        <rFont val="Sora"/>
      </rPr>
      <t>, pode variar de acordo com o regime de tributação da empresa.</t>
    </r>
  </si>
  <si>
    <r>
      <t xml:space="preserve">Desconto concedido sobre </t>
    </r>
    <r>
      <rPr>
        <b/>
        <i/>
        <sz val="9"/>
        <color rgb="FF0082BC"/>
        <rFont val="Sora"/>
      </rPr>
      <t>valor de venda</t>
    </r>
    <r>
      <rPr>
        <i/>
        <sz val="9"/>
        <color theme="1"/>
        <rFont val="Sora"/>
      </rPr>
      <t xml:space="preserve"> ao cliente para pagamentos via Pix.
(O valor % pode ser configurado no ckeckout)</t>
    </r>
  </si>
  <si>
    <t>Até 3x</t>
  </si>
  <si>
    <t>Até 4x</t>
  </si>
  <si>
    <t>Até 5x</t>
  </si>
  <si>
    <t>Até 6x</t>
  </si>
  <si>
    <t>Até 7x</t>
  </si>
  <si>
    <t>Até 8x</t>
  </si>
  <si>
    <t>Até 9x</t>
  </si>
  <si>
    <t>Até 10x</t>
  </si>
  <si>
    <t>Até 11x</t>
  </si>
  <si>
    <t>Até 12x</t>
  </si>
  <si>
    <t>Recebimento MP</t>
  </si>
  <si>
    <t>Parcelamento sem Juros MP</t>
  </si>
  <si>
    <t>Na hora</t>
  </si>
  <si>
    <t>14 dias</t>
  </si>
  <si>
    <t>30 dias</t>
  </si>
  <si>
    <r>
      <t xml:space="preserve">Taxa cobrada sobre a </t>
    </r>
    <r>
      <rPr>
        <b/>
        <i/>
        <sz val="9"/>
        <color rgb="FF0082BC"/>
        <rFont val="Sora"/>
      </rPr>
      <t>valor de venda</t>
    </r>
    <r>
      <rPr>
        <i/>
        <sz val="9"/>
        <color rgb="FF0082BC"/>
        <rFont val="Sora"/>
      </rPr>
      <t xml:space="preserve"> </t>
    </r>
    <r>
      <rPr>
        <i/>
        <sz val="9"/>
        <color theme="1"/>
        <rFont val="Sora"/>
      </rPr>
      <t>para processamento de pagamento.
(O valor % pode variar de acordo com o tempo para recebimento)</t>
    </r>
  </si>
  <si>
    <r>
      <t xml:space="preserve">Taxa cobrada sobre os </t>
    </r>
    <r>
      <rPr>
        <b/>
        <i/>
        <sz val="9"/>
        <color rgb="FF0082BC"/>
        <rFont val="Sora"/>
      </rPr>
      <t>custos do produto</t>
    </r>
    <r>
      <rPr>
        <i/>
        <sz val="9"/>
        <color theme="1"/>
        <rFont val="Sora"/>
      </rPr>
      <t xml:space="preserve"> no pedido do AliExpress.</t>
    </r>
  </si>
  <si>
    <r>
      <rPr>
        <b/>
        <i/>
        <sz val="9"/>
        <color rgb="FF0082BC"/>
        <rFont val="Sora"/>
      </rPr>
      <t xml:space="preserve">Valor de intermediação: </t>
    </r>
    <r>
      <rPr>
        <i/>
        <sz val="9"/>
        <color theme="1"/>
        <rFont val="Sora"/>
      </rPr>
      <t>Valor de venda menos valor de custo do produto. (Neste cálculo não são considerados os custos de marketing, plafatormas ou ferramentas).</t>
    </r>
  </si>
  <si>
    <r>
      <t xml:space="preserve">Estimativa de custo de marketing sobre a </t>
    </r>
    <r>
      <rPr>
        <b/>
        <i/>
        <sz val="9"/>
        <color rgb="FF0082BC"/>
        <rFont val="Sora"/>
      </rPr>
      <t xml:space="preserve">valor de venda </t>
    </r>
    <r>
      <rPr>
        <i/>
        <sz val="9"/>
        <rFont val="Sora"/>
      </rPr>
      <t>com</t>
    </r>
    <r>
      <rPr>
        <i/>
        <sz val="9"/>
        <color theme="1"/>
        <rFont val="Sora"/>
      </rPr>
      <t xml:space="preserve"> Facebook ou Influencer para divulgação do produto.
(Utilize um valor médio para conhecer qual será o CPA máximo em campanhas)</t>
    </r>
  </si>
  <si>
    <t>Valor de Venda do produto na loja</t>
  </si>
  <si>
    <t>Gateway de Pagamento
(MercadoPago)</t>
  </si>
  <si>
    <t>Gateway de Pagamento</t>
  </si>
  <si>
    <t>IOF AliExpress</t>
  </si>
  <si>
    <t>Estimativa de Marketing</t>
  </si>
  <si>
    <t>Resultado</t>
  </si>
  <si>
    <t>Custo Produto + Frete</t>
  </si>
  <si>
    <t>Custos Fixos e Opcionais</t>
  </si>
  <si>
    <t>Lucro</t>
  </si>
  <si>
    <t>CPA máximo</t>
  </si>
  <si>
    <t>Valor definido na aba 1-Dados</t>
  </si>
  <si>
    <t>Lucro previsto sobre o valor de venda.</t>
  </si>
  <si>
    <t>Desconto para Pix</t>
  </si>
  <si>
    <t>Quantidade</t>
  </si>
  <si>
    <t>Estimativa Lucro por Quantidade de vendas:</t>
  </si>
  <si>
    <t>Item</t>
  </si>
  <si>
    <t>Descrição</t>
  </si>
  <si>
    <t>Mark Up</t>
  </si>
  <si>
    <t>CPA Máx.</t>
  </si>
  <si>
    <t>Custo
(Produto+Frete)</t>
  </si>
  <si>
    <r>
      <rPr>
        <b/>
        <sz val="9"/>
        <color rgb="FFFF0000"/>
        <rFont val="Sora"/>
      </rPr>
      <t>Atenção:</t>
    </r>
    <r>
      <rPr>
        <sz val="9"/>
        <color rgb="FFFF0000"/>
        <rFont val="Sora"/>
      </rPr>
      <t xml:space="preserve"> Preencha o valor do produto e do frete nas células em amarelo.</t>
    </r>
  </si>
  <si>
    <t>Custos de Marketing</t>
  </si>
  <si>
    <t>CPA máximo para atingir o Break Even (0 a 0 = Não ter lucro e nem prejuízo).</t>
  </si>
  <si>
    <t>Menu</t>
  </si>
  <si>
    <t>@adriano.rogue</t>
  </si>
  <si>
    <t>Desenvolvido por:</t>
  </si>
  <si>
    <r>
      <t xml:space="preserve">Planilha de Precificação de Produtos
</t>
    </r>
    <r>
      <rPr>
        <b/>
        <sz val="14"/>
        <rFont val="Sora"/>
      </rPr>
      <t>Lista de Produtos</t>
    </r>
  </si>
  <si>
    <r>
      <t xml:space="preserve">Planilha de Precificação de Produtos
</t>
    </r>
    <r>
      <rPr>
        <b/>
        <sz val="14"/>
        <rFont val="Sora"/>
      </rPr>
      <t>Dados da Operação</t>
    </r>
  </si>
  <si>
    <r>
      <t xml:space="preserve">Planilha de Precificação de Produtos
</t>
    </r>
    <r>
      <rPr>
        <b/>
        <sz val="14"/>
        <rFont val="Sora"/>
      </rPr>
      <t>Simulador de Lucro</t>
    </r>
  </si>
  <si>
    <t>Atenção: Os dados das células em amarelo podem ser modificados para atender a necessidade de todos.</t>
  </si>
  <si>
    <t>Atenção: Preencha o valor do produto e do frete nas células em amarelo.</t>
  </si>
  <si>
    <t>Atenção: Preencha as colunas de descrição, link fornecedor, custo produto+frete, e ajuste o Mark Up de cada produto se for necessário.</t>
  </si>
  <si>
    <t>% de Venda em cima do Custo do Produto + Frete</t>
  </si>
  <si>
    <t>Valor à pagar de Facebook Ads ou Influencer</t>
  </si>
  <si>
    <t>Custo Total do Produto</t>
  </si>
  <si>
    <t>Valor descontado no processamento do pagamento</t>
  </si>
  <si>
    <t>Valor à ser pago para plataforma de ckeckout</t>
  </si>
  <si>
    <t>Valor à ser pago para o governo</t>
  </si>
  <si>
    <t>Valor total descontado</t>
  </si>
  <si>
    <t>Link do Fornecedor</t>
  </si>
  <si>
    <t>Custos de Produto Fixos e Opcionais</t>
  </si>
  <si>
    <t>Teste 1</t>
  </si>
  <si>
    <t>Teste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</si>
</sst>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Até&quot;\ 0&quot;x&quot;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ora"/>
    </font>
    <font>
      <sz val="11"/>
      <color theme="1"/>
      <name val="Sora"/>
    </font>
    <font>
      <b/>
      <sz val="11"/>
      <color theme="1"/>
      <name val="Sora"/>
    </font>
    <font>
      <b/>
      <sz val="18"/>
      <color rgb="FF00B1FF"/>
      <name val="Sora"/>
    </font>
    <font>
      <sz val="10"/>
      <color theme="1"/>
      <name val="Sora"/>
    </font>
    <font>
      <sz val="8"/>
      <color theme="0" tint="-0.499984740745262"/>
      <name val="Sora"/>
    </font>
    <font>
      <sz val="9"/>
      <color rgb="FFFF0000"/>
      <name val="Sora"/>
    </font>
    <font>
      <i/>
      <sz val="9"/>
      <color theme="1"/>
      <name val="Sora"/>
    </font>
    <font>
      <b/>
      <sz val="11"/>
      <color rgb="FF00B1FF"/>
      <name val="Sora"/>
    </font>
    <font>
      <b/>
      <sz val="11"/>
      <color theme="0"/>
      <name val="Sora"/>
    </font>
    <font>
      <b/>
      <i/>
      <sz val="9"/>
      <color rgb="FF0082BC"/>
      <name val="Sora"/>
    </font>
    <font>
      <i/>
      <sz val="9"/>
      <color rgb="FF0082BC"/>
      <name val="Sora"/>
    </font>
    <font>
      <b/>
      <sz val="9"/>
      <color rgb="FFFF0000"/>
      <name val="Sora"/>
    </font>
    <font>
      <b/>
      <sz val="10"/>
      <color theme="1"/>
      <name val="Sora"/>
    </font>
    <font>
      <b/>
      <sz val="26"/>
      <color rgb="FF00B1FF"/>
      <name val="Sora"/>
    </font>
    <font>
      <i/>
      <sz val="9"/>
      <name val="Sora"/>
    </font>
    <font>
      <sz val="10"/>
      <name val="Sora"/>
    </font>
    <font>
      <b/>
      <sz val="10"/>
      <color theme="0"/>
      <name val="Sora"/>
    </font>
    <font>
      <b/>
      <sz val="12"/>
      <color theme="0"/>
      <name val="Sora"/>
    </font>
    <font>
      <u/>
      <sz val="11"/>
      <color theme="10"/>
      <name val="Calibri"/>
      <family val="2"/>
      <scheme val="minor"/>
    </font>
    <font>
      <b/>
      <sz val="11"/>
      <name val="Sora"/>
    </font>
    <font>
      <b/>
      <sz val="14"/>
      <name val="Sora"/>
    </font>
    <font>
      <b/>
      <sz val="10"/>
      <color rgb="FF9C5700"/>
      <name val="Sora"/>
    </font>
    <font>
      <b/>
      <sz val="10"/>
      <color rgb="FF006100"/>
      <name val="Sora"/>
    </font>
    <font>
      <b/>
      <i/>
      <sz val="9"/>
      <color theme="1"/>
      <name val="Sora"/>
    </font>
    <font>
      <b/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82B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73">
    <xf numFmtId="0" fontId="0" fillId="0" borderId="0" xfId="0"/>
    <xf numFmtId="0" fontId="6" fillId="0" borderId="0" xfId="0" applyFont="1"/>
    <xf numFmtId="0" fontId="7" fillId="0" borderId="0" xfId="0" applyFont="1"/>
    <xf numFmtId="9" fontId="6" fillId="0" borderId="0" xfId="3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6" fillId="0" borderId="0" xfId="3" applyNumberFormat="1" applyFont="1" applyAlignment="1">
      <alignment horizontal="center"/>
    </xf>
    <xf numFmtId="9" fontId="6" fillId="0" borderId="0" xfId="3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10" fontId="6" fillId="0" borderId="5" xfId="3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right" vertical="center" indent="1"/>
    </xf>
    <xf numFmtId="0" fontId="14" fillId="4" borderId="7" xfId="0" applyFont="1" applyFill="1" applyBorder="1" applyAlignment="1">
      <alignment horizontal="center" vertical="center"/>
    </xf>
    <xf numFmtId="10" fontId="14" fillId="4" borderId="7" xfId="3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/>
    </xf>
    <xf numFmtId="43" fontId="6" fillId="0" borderId="0" xfId="1" applyFont="1" applyAlignment="1">
      <alignment horizontal="center" vertical="center"/>
    </xf>
    <xf numFmtId="0" fontId="9" fillId="0" borderId="7" xfId="0" applyFont="1" applyBorder="1"/>
    <xf numFmtId="44" fontId="9" fillId="0" borderId="7" xfId="2" applyFont="1" applyBorder="1"/>
    <xf numFmtId="2" fontId="9" fillId="0" borderId="7" xfId="1" applyNumberFormat="1" applyFont="1" applyBorder="1" applyAlignment="1">
      <alignment horizontal="center" vertical="center"/>
    </xf>
    <xf numFmtId="44" fontId="2" fillId="2" borderId="7" xfId="4" applyNumberFormat="1" applyBorder="1"/>
    <xf numFmtId="0" fontId="18" fillId="0" borderId="7" xfId="0" applyFont="1" applyFill="1" applyBorder="1"/>
    <xf numFmtId="0" fontId="6" fillId="0" borderId="2" xfId="0" applyFont="1" applyBorder="1" applyAlignment="1">
      <alignment vertical="center"/>
    </xf>
    <xf numFmtId="10" fontId="6" fillId="0" borderId="2" xfId="3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0" fontId="6" fillId="0" borderId="0" xfId="3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9" fillId="0" borderId="7" xfId="0" applyFont="1" applyBorder="1" applyAlignment="1">
      <alignment horizontal="left" vertical="center" wrapText="1"/>
    </xf>
    <xf numFmtId="164" fontId="6" fillId="0" borderId="0" xfId="0" applyNumberFormat="1" applyFont="1" applyAlignment="1">
      <alignment horizontal="center"/>
    </xf>
    <xf numFmtId="0" fontId="6" fillId="6" borderId="0" xfId="0" applyFont="1" applyFill="1" applyAlignment="1">
      <alignment vertical="center"/>
    </xf>
    <xf numFmtId="10" fontId="6" fillId="6" borderId="0" xfId="3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9" fontId="7" fillId="0" borderId="0" xfId="3" applyFont="1"/>
    <xf numFmtId="44" fontId="18" fillId="0" borderId="7" xfId="2" applyFont="1" applyBorder="1" applyAlignment="1">
      <alignment horizontal="center" vertical="center"/>
    </xf>
    <xf numFmtId="44" fontId="9" fillId="0" borderId="7" xfId="0" applyNumberFormat="1" applyFont="1" applyBorder="1"/>
    <xf numFmtId="0" fontId="9" fillId="0" borderId="0" xfId="0" applyFont="1" applyBorder="1"/>
    <xf numFmtId="0" fontId="18" fillId="0" borderId="0" xfId="0" applyFont="1" applyBorder="1"/>
    <xf numFmtId="44" fontId="18" fillId="0" borderId="0" xfId="0" applyNumberFormat="1" applyFont="1" applyBorder="1"/>
    <xf numFmtId="0" fontId="18" fillId="0" borderId="7" xfId="0" applyFont="1" applyBorder="1"/>
    <xf numFmtId="44" fontId="18" fillId="0" borderId="7" xfId="0" applyNumberFormat="1" applyFont="1" applyBorder="1"/>
    <xf numFmtId="9" fontId="9" fillId="0" borderId="7" xfId="3" applyFont="1" applyBorder="1" applyAlignment="1">
      <alignment horizontal="center"/>
    </xf>
    <xf numFmtId="9" fontId="9" fillId="0" borderId="7" xfId="3" applyFont="1" applyBorder="1" applyAlignment="1">
      <alignment horizontal="center" vertical="center"/>
    </xf>
    <xf numFmtId="10" fontId="9" fillId="0" borderId="7" xfId="3" applyNumberFormat="1" applyFont="1" applyBorder="1" applyAlignment="1">
      <alignment horizontal="center"/>
    </xf>
    <xf numFmtId="10" fontId="18" fillId="0" borderId="7" xfId="3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9" fontId="9" fillId="0" borderId="7" xfId="3" applyNumberFormat="1" applyFont="1" applyBorder="1" applyAlignment="1">
      <alignment horizontal="center"/>
    </xf>
    <xf numFmtId="9" fontId="18" fillId="0" borderId="7" xfId="3" applyNumberFormat="1" applyFont="1" applyBorder="1" applyAlignment="1">
      <alignment horizontal="center"/>
    </xf>
    <xf numFmtId="0" fontId="9" fillId="0" borderId="7" xfId="0" applyFont="1" applyBorder="1" applyAlignment="1">
      <alignment wrapText="1"/>
    </xf>
    <xf numFmtId="0" fontId="6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9" fillId="0" borderId="8" xfId="0" applyFont="1" applyBorder="1"/>
    <xf numFmtId="0" fontId="9" fillId="0" borderId="9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6" borderId="0" xfId="0" applyFont="1" applyFill="1"/>
    <xf numFmtId="0" fontId="9" fillId="6" borderId="0" xfId="0" applyFont="1" applyFill="1"/>
    <xf numFmtId="0" fontId="6" fillId="6" borderId="0" xfId="0" applyFont="1" applyFill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10" fontId="18" fillId="0" borderId="0" xfId="3" applyNumberFormat="1" applyFont="1" applyBorder="1" applyAlignment="1">
      <alignment horizontal="center"/>
    </xf>
    <xf numFmtId="10" fontId="18" fillId="0" borderId="0" xfId="3" applyNumberFormat="1" applyFont="1" applyBorder="1" applyAlignment="1">
      <alignment horizontal="left"/>
    </xf>
    <xf numFmtId="0" fontId="22" fillId="4" borderId="7" xfId="0" applyFont="1" applyFill="1" applyBorder="1" applyAlignment="1">
      <alignment horizontal="center" vertical="center" wrapText="1"/>
    </xf>
    <xf numFmtId="10" fontId="22" fillId="4" borderId="7" xfId="3" applyNumberFormat="1" applyFont="1" applyFill="1" applyBorder="1" applyAlignment="1">
      <alignment horizontal="center" vertical="center" wrapText="1"/>
    </xf>
    <xf numFmtId="0" fontId="21" fillId="0" borderId="7" xfId="0" applyFont="1" applyFill="1" applyBorder="1" applyAlignment="1" applyProtection="1">
      <alignment horizontal="center" vertical="center"/>
      <protection locked="0"/>
    </xf>
    <xf numFmtId="49" fontId="21" fillId="0" borderId="7" xfId="3" applyNumberFormat="1" applyFont="1" applyFill="1" applyBorder="1" applyAlignment="1" applyProtection="1">
      <alignment horizontal="left" vertical="center"/>
      <protection locked="0"/>
    </xf>
    <xf numFmtId="2" fontId="21" fillId="0" borderId="7" xfId="3" applyNumberFormat="1" applyFont="1" applyFill="1" applyBorder="1" applyAlignment="1" applyProtection="1">
      <alignment horizontal="center" vertical="center"/>
      <protection locked="0"/>
    </xf>
    <xf numFmtId="44" fontId="3" fillId="3" borderId="7" xfId="5" applyNumberFormat="1" applyBorder="1" applyAlignment="1" applyProtection="1">
      <alignment horizontal="center" vertical="center"/>
      <protection locked="0"/>
    </xf>
    <xf numFmtId="44" fontId="3" fillId="3" borderId="7" xfId="5" applyNumberFormat="1" applyBorder="1" applyProtection="1">
      <protection locked="0"/>
    </xf>
    <xf numFmtId="0" fontId="3" fillId="3" borderId="7" xfId="5" applyBorder="1" applyAlignment="1" applyProtection="1">
      <alignment horizontal="center" vertical="center"/>
      <protection locked="0"/>
    </xf>
    <xf numFmtId="10" fontId="3" fillId="3" borderId="7" xfId="5" applyNumberFormat="1" applyBorder="1" applyAlignment="1" applyProtection="1">
      <alignment horizontal="center" vertical="center"/>
      <protection locked="0"/>
    </xf>
    <xf numFmtId="0" fontId="6" fillId="7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7" borderId="8" xfId="0" applyFont="1" applyFill="1" applyBorder="1" applyAlignment="1">
      <alignment vertical="center"/>
    </xf>
    <xf numFmtId="0" fontId="6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 wrapText="1"/>
    </xf>
    <xf numFmtId="49" fontId="24" fillId="7" borderId="16" xfId="6" applyNumberFormat="1" applyFill="1" applyBorder="1" applyAlignment="1">
      <alignment horizontal="center" vertical="center" wrapText="1"/>
    </xf>
    <xf numFmtId="0" fontId="6" fillId="7" borderId="0" xfId="0" applyFont="1" applyFill="1"/>
    <xf numFmtId="0" fontId="9" fillId="7" borderId="0" xfId="0" applyFont="1" applyFill="1"/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/>
    <xf numFmtId="0" fontId="6" fillId="7" borderId="8" xfId="0" applyFont="1" applyFill="1" applyBorder="1"/>
    <xf numFmtId="0" fontId="9" fillId="7" borderId="8" xfId="0" applyFont="1" applyFill="1" applyBorder="1"/>
    <xf numFmtId="44" fontId="21" fillId="5" borderId="7" xfId="2" applyFont="1" applyFill="1" applyBorder="1" applyAlignment="1" applyProtection="1">
      <alignment vertical="center"/>
      <protection hidden="1"/>
    </xf>
    <xf numFmtId="44" fontId="2" fillId="2" borderId="7" xfId="4" applyNumberFormat="1" applyBorder="1" applyAlignment="1" applyProtection="1">
      <alignment vertical="center"/>
      <protection hidden="1"/>
    </xf>
    <xf numFmtId="9" fontId="21" fillId="5" borderId="7" xfId="3" applyNumberFormat="1" applyFont="1" applyFill="1" applyBorder="1" applyAlignment="1" applyProtection="1">
      <alignment horizontal="center" vertical="center"/>
      <protection hidden="1"/>
    </xf>
    <xf numFmtId="44" fontId="18" fillId="0" borderId="7" xfId="2" applyFont="1" applyBorder="1" applyAlignment="1" applyProtection="1">
      <alignment horizontal="center" vertical="center"/>
      <protection hidden="1"/>
    </xf>
    <xf numFmtId="2" fontId="9" fillId="0" borderId="7" xfId="1" applyNumberFormat="1" applyFont="1" applyBorder="1" applyAlignment="1" applyProtection="1">
      <alignment horizontal="center" vertical="center"/>
      <protection hidden="1"/>
    </xf>
    <xf numFmtId="9" fontId="9" fillId="0" borderId="7" xfId="3" applyFont="1" applyBorder="1" applyAlignment="1" applyProtection="1">
      <alignment horizontal="center" vertical="center"/>
      <protection hidden="1"/>
    </xf>
    <xf numFmtId="44" fontId="9" fillId="0" borderId="7" xfId="2" applyFont="1" applyBorder="1" applyProtection="1">
      <protection hidden="1"/>
    </xf>
    <xf numFmtId="44" fontId="9" fillId="0" borderId="7" xfId="0" applyNumberFormat="1" applyFont="1" applyBorder="1" applyProtection="1">
      <protection hidden="1"/>
    </xf>
    <xf numFmtId="44" fontId="18" fillId="0" borderId="7" xfId="0" applyNumberFormat="1" applyFont="1" applyBorder="1" applyProtection="1">
      <protection hidden="1"/>
    </xf>
    <xf numFmtId="44" fontId="2" fillId="2" borderId="7" xfId="4" applyNumberFormat="1" applyBorder="1" applyProtection="1">
      <protection hidden="1"/>
    </xf>
    <xf numFmtId="10" fontId="9" fillId="0" borderId="7" xfId="3" applyNumberFormat="1" applyFont="1" applyBorder="1" applyAlignment="1" applyProtection="1">
      <alignment horizontal="center" vertical="center"/>
      <protection hidden="1"/>
    </xf>
    <xf numFmtId="9" fontId="3" fillId="3" borderId="7" xfId="5" applyNumberFormat="1" applyBorder="1" applyAlignment="1" applyProtection="1">
      <alignment horizontal="center" vertical="center"/>
      <protection locked="0"/>
    </xf>
    <xf numFmtId="0" fontId="23" fillId="4" borderId="17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wrapText="1"/>
    </xf>
    <xf numFmtId="49" fontId="24" fillId="7" borderId="16" xfId="6" applyNumberFormat="1" applyFill="1" applyBorder="1" applyAlignment="1">
      <alignment horizontal="center" vertical="top" wrapText="1"/>
    </xf>
    <xf numFmtId="10" fontId="27" fillId="3" borderId="7" xfId="5" applyNumberFormat="1" applyFont="1" applyBorder="1" applyAlignment="1">
      <alignment horizontal="center" vertical="center" wrapText="1"/>
    </xf>
    <xf numFmtId="10" fontId="28" fillId="2" borderId="7" xfId="4" applyNumberFormat="1" applyFont="1" applyBorder="1" applyAlignment="1">
      <alignment horizontal="center" vertical="center" wrapText="1"/>
    </xf>
    <xf numFmtId="10" fontId="9" fillId="0" borderId="7" xfId="3" applyNumberFormat="1" applyFont="1" applyBorder="1" applyAlignment="1" applyProtection="1">
      <alignment horizontal="center" vertical="center"/>
      <protection locked="0" hidden="1"/>
    </xf>
    <xf numFmtId="10" fontId="30" fillId="3" borderId="7" xfId="5" applyNumberFormat="1" applyFont="1" applyBorder="1" applyAlignment="1">
      <alignment horizontal="center" vertical="center" wrapText="1"/>
    </xf>
    <xf numFmtId="44" fontId="21" fillId="0" borderId="7" xfId="2" applyFont="1" applyFill="1" applyBorder="1" applyAlignment="1" applyProtection="1">
      <alignment vertical="center"/>
      <protection locked="0"/>
    </xf>
    <xf numFmtId="9" fontId="18" fillId="0" borderId="7" xfId="3" applyNumberFormat="1" applyFont="1" applyBorder="1" applyAlignment="1" applyProtection="1">
      <alignment horizontal="center" vertical="center"/>
      <protection hidden="1"/>
    </xf>
    <xf numFmtId="10" fontId="18" fillId="0" borderId="7" xfId="3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10" xfId="0" applyFont="1" applyFill="1" applyBorder="1" applyAlignment="1">
      <alignment horizontal="left"/>
    </xf>
    <xf numFmtId="0" fontId="12" fillId="0" borderId="12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10" fontId="14" fillId="4" borderId="10" xfId="3" applyNumberFormat="1" applyFont="1" applyFill="1" applyBorder="1" applyAlignment="1">
      <alignment horizontal="center" vertical="center"/>
    </xf>
    <xf numFmtId="10" fontId="14" fillId="4" borderId="12" xfId="3" applyNumberFormat="1" applyFont="1" applyFill="1" applyBorder="1" applyAlignment="1">
      <alignment horizontal="center" vertical="center"/>
    </xf>
    <xf numFmtId="10" fontId="14" fillId="4" borderId="11" xfId="3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10" fontId="18" fillId="0" borderId="10" xfId="3" applyNumberFormat="1" applyFont="1" applyBorder="1" applyAlignment="1">
      <alignment horizontal="left"/>
    </xf>
    <xf numFmtId="10" fontId="18" fillId="0" borderId="12" xfId="3" applyNumberFormat="1" applyFont="1" applyBorder="1" applyAlignment="1">
      <alignment horizontal="left"/>
    </xf>
    <xf numFmtId="10" fontId="18" fillId="0" borderId="11" xfId="3" applyNumberFormat="1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4" borderId="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4" fillId="3" borderId="0" xfId="5" applyFont="1" applyBorder="1" applyAlignment="1">
      <alignment horizontal="left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3" fillId="4" borderId="16" xfId="0" applyFont="1" applyFill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2" fontId="3" fillId="3" borderId="7" xfId="5" applyNumberFormat="1" applyBorder="1" applyAlignment="1" applyProtection="1">
      <alignment horizontal="center" vertical="center"/>
      <protection locked="0"/>
    </xf>
    <xf numFmtId="0" fontId="9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2" xfId="0" applyFont="1" applyBorder="1" applyAlignment="1">
      <alignment horizontal="left"/>
    </xf>
    <xf numFmtId="0" fontId="29" fillId="0" borderId="11" xfId="0" applyFont="1" applyBorder="1" applyAlignment="1">
      <alignment horizontal="left"/>
    </xf>
  </cellXfs>
  <cellStyles count="7">
    <cellStyle name="Bom" xfId="4" builtinId="26"/>
    <cellStyle name="Hiperlink" xfId="6" builtinId="8"/>
    <cellStyle name="Moeda" xfId="2" builtinId="4"/>
    <cellStyle name="Neutro" xfId="5" builtinId="28"/>
    <cellStyle name="Normal" xfId="0" builtinId="0"/>
    <cellStyle name="Porcentagem" xfId="3" builtinId="5"/>
    <cellStyle name="Vírgula" xfId="1" builtinId="3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82BC"/>
      <color rgb="FF00B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3-Lista-de-Produtos'!A1"/><Relationship Id="rId1" Type="http://schemas.openxmlformats.org/officeDocument/2006/relationships/hyperlink" Target="#'2-Simulador-de-Lucro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3-Lista-de-Produtos'!A1"/><Relationship Id="rId1" Type="http://schemas.openxmlformats.org/officeDocument/2006/relationships/hyperlink" Target="#'1-Dado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2-Simulador-de-Lucro'!A1"/><Relationship Id="rId1" Type="http://schemas.openxmlformats.org/officeDocument/2006/relationships/hyperlink" Target="#'1-Dado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</xdr:row>
      <xdr:rowOff>45720</xdr:rowOff>
    </xdr:from>
    <xdr:to>
      <xdr:col>1</xdr:col>
      <xdr:colOff>1463253</xdr:colOff>
      <xdr:row>2</xdr:row>
      <xdr:rowOff>120014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C4A957-6B5F-4AEC-B7E4-41C563F875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81" t="20278" r="19734" b="24076"/>
        <a:stretch/>
      </xdr:blipFill>
      <xdr:spPr>
        <a:xfrm>
          <a:off x="304800" y="228600"/>
          <a:ext cx="1417533" cy="1095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9</xdr:row>
      <xdr:rowOff>0</xdr:rowOff>
    </xdr:from>
    <xdr:to>
      <xdr:col>0</xdr:col>
      <xdr:colOff>1679155</xdr:colOff>
      <xdr:row>14</xdr:row>
      <xdr:rowOff>38100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9B86F32-8086-7105-0D05-44FEBA5621FD}"/>
            </a:ext>
          </a:extLst>
        </xdr:cNvPr>
        <xdr:cNvGrpSpPr/>
      </xdr:nvGrpSpPr>
      <xdr:grpSpPr>
        <a:xfrm>
          <a:off x="102870" y="1953491"/>
          <a:ext cx="1576285" cy="1215736"/>
          <a:chOff x="102870" y="1943100"/>
          <a:chExt cx="1576285" cy="1209675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39EEAB45-7485-3567-A5F5-FE6D0990E3FB}"/>
              </a:ext>
            </a:extLst>
          </xdr:cNvPr>
          <xdr:cNvSpPr/>
        </xdr:nvSpPr>
        <xdr:spPr>
          <a:xfrm>
            <a:off x="102870" y="1943100"/>
            <a:ext cx="1573530" cy="304800"/>
          </a:xfrm>
          <a:prstGeom prst="rect">
            <a:avLst/>
          </a:prstGeom>
          <a:solidFill>
            <a:srgbClr val="0082BC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b="1"/>
              <a:t>1 - Dados da Operação</a:t>
            </a:r>
          </a:p>
        </xdr:txBody>
      </xdr:sp>
      <xdr:sp macro="" textlink="">
        <xdr:nvSpPr>
          <xdr:cNvPr id="7" name="Retângulo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012BE5D-F1C4-E64B-76C9-5ED80D43F6E0}"/>
              </a:ext>
            </a:extLst>
          </xdr:cNvPr>
          <xdr:cNvSpPr/>
        </xdr:nvSpPr>
        <xdr:spPr>
          <a:xfrm>
            <a:off x="114300" y="2400300"/>
            <a:ext cx="1562100" cy="287655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b="1"/>
              <a:t>2 - Simulador de Lucro</a:t>
            </a:r>
          </a:p>
        </xdr:txBody>
      </xdr:sp>
      <xdr:sp macro="" textlink="">
        <xdr:nvSpPr>
          <xdr:cNvPr id="8" name="Retângulo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6DC60DD-1957-BFE4-0300-00E0A1745A58}"/>
              </a:ext>
            </a:extLst>
          </xdr:cNvPr>
          <xdr:cNvSpPr/>
        </xdr:nvSpPr>
        <xdr:spPr>
          <a:xfrm>
            <a:off x="114159" y="2838450"/>
            <a:ext cx="1564996" cy="314325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b="1"/>
              <a:t>3 - Lista de Produtos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1454727</xdr:colOff>
      <xdr:row>6</xdr:row>
      <xdr:rowOff>55418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E42EE94-2E27-C5E4-137B-10EF87931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4727" cy="1454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98150</xdr:colOff>
      <xdr:row>8</xdr:row>
      <xdr:rowOff>167640</xdr:rowOff>
    </xdr:from>
    <xdr:to>
      <xdr:col>0</xdr:col>
      <xdr:colOff>1686896</xdr:colOff>
      <xdr:row>10</xdr:row>
      <xdr:rowOff>104775</xdr:rowOff>
    </xdr:to>
    <xdr:sp macro="" textlink="">
      <xdr:nvSpPr>
        <xdr:cNvPr id="11" name="Retângulo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F29A6A-B164-4589-9217-11854268CDBA}"/>
            </a:ext>
          </a:extLst>
        </xdr:cNvPr>
        <xdr:cNvSpPr/>
      </xdr:nvSpPr>
      <xdr:spPr>
        <a:xfrm>
          <a:off x="98150" y="1929765"/>
          <a:ext cx="1588746" cy="28956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/>
            <a:t>1 - Dados da Operação</a:t>
          </a:r>
        </a:p>
      </xdr:txBody>
    </xdr:sp>
    <xdr:clientData/>
  </xdr:twoCellAnchor>
  <xdr:twoCellAnchor>
    <xdr:from>
      <xdr:col>0</xdr:col>
      <xdr:colOff>97156</xdr:colOff>
      <xdr:row>11</xdr:row>
      <xdr:rowOff>57150</xdr:rowOff>
    </xdr:from>
    <xdr:to>
      <xdr:col>0</xdr:col>
      <xdr:colOff>1676400</xdr:colOff>
      <xdr:row>13</xdr:row>
      <xdr:rowOff>15240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F437DE9-9A1B-43F4-B003-50EBD92CBE5F}"/>
            </a:ext>
          </a:extLst>
        </xdr:cNvPr>
        <xdr:cNvSpPr/>
      </xdr:nvSpPr>
      <xdr:spPr>
        <a:xfrm>
          <a:off x="97156" y="2381250"/>
          <a:ext cx="1579244" cy="323850"/>
        </a:xfrm>
        <a:prstGeom prst="rect">
          <a:avLst/>
        </a:prstGeom>
        <a:solidFill>
          <a:srgbClr val="0082BC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/>
            <a:t>2 - Simulador de Lucro</a:t>
          </a:r>
        </a:p>
      </xdr:txBody>
    </xdr:sp>
    <xdr:clientData/>
  </xdr:twoCellAnchor>
  <xdr:twoCellAnchor>
    <xdr:from>
      <xdr:col>0</xdr:col>
      <xdr:colOff>97193</xdr:colOff>
      <xdr:row>13</xdr:row>
      <xdr:rowOff>154305</xdr:rowOff>
    </xdr:from>
    <xdr:to>
      <xdr:col>0</xdr:col>
      <xdr:colOff>1676653</xdr:colOff>
      <xdr:row>15</xdr:row>
      <xdr:rowOff>114300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24D8F5-7FC6-4940-BCBD-F57251A6CC57}"/>
            </a:ext>
          </a:extLst>
        </xdr:cNvPr>
        <xdr:cNvSpPr/>
      </xdr:nvSpPr>
      <xdr:spPr>
        <a:xfrm>
          <a:off x="97193" y="2844165"/>
          <a:ext cx="1579460" cy="31813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/>
            <a:t>3 - Lista de Produtos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1454727</xdr:colOff>
      <xdr:row>6</xdr:row>
      <xdr:rowOff>48491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7415C5-BB11-4045-9C35-B1C5DFA07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4727" cy="14547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76834</xdr:colOff>
      <xdr:row>8</xdr:row>
      <xdr:rowOff>11430</xdr:rowOff>
    </xdr:from>
    <xdr:to>
      <xdr:col>0</xdr:col>
      <xdr:colOff>1685437</xdr:colOff>
      <xdr:row>9</xdr:row>
      <xdr:rowOff>129540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E7552F-496B-49AF-BA83-63B104E80337}"/>
            </a:ext>
          </a:extLst>
        </xdr:cNvPr>
        <xdr:cNvSpPr/>
      </xdr:nvSpPr>
      <xdr:spPr>
        <a:xfrm>
          <a:off x="76834" y="1925955"/>
          <a:ext cx="1608603" cy="29908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1 - Dados da Operação</a:t>
          </a:r>
          <a:endParaRPr lang="pt-BR">
            <a:effectLst/>
          </a:endParaRPr>
        </a:p>
      </xdr:txBody>
    </xdr:sp>
    <xdr:clientData/>
  </xdr:twoCellAnchor>
  <xdr:twoCellAnchor>
    <xdr:from>
      <xdr:col>0</xdr:col>
      <xdr:colOff>64770</xdr:colOff>
      <xdr:row>10</xdr:row>
      <xdr:rowOff>76200</xdr:rowOff>
    </xdr:from>
    <xdr:to>
      <xdr:col>0</xdr:col>
      <xdr:colOff>1695450</xdr:colOff>
      <xdr:row>12</xdr:row>
      <xdr:rowOff>15240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158376-5DDD-4EEF-B9EB-A159FCD8CAA6}"/>
            </a:ext>
          </a:extLst>
        </xdr:cNvPr>
        <xdr:cNvSpPr/>
      </xdr:nvSpPr>
      <xdr:spPr>
        <a:xfrm>
          <a:off x="64770" y="2352675"/>
          <a:ext cx="1630680" cy="30099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/>
            <a:t>2 - Simulador de Lucro</a:t>
          </a:r>
        </a:p>
      </xdr:txBody>
    </xdr:sp>
    <xdr:clientData/>
  </xdr:twoCellAnchor>
  <xdr:twoCellAnchor>
    <xdr:from>
      <xdr:col>0</xdr:col>
      <xdr:colOff>76695</xdr:colOff>
      <xdr:row>12</xdr:row>
      <xdr:rowOff>144780</xdr:rowOff>
    </xdr:from>
    <xdr:to>
      <xdr:col>0</xdr:col>
      <xdr:colOff>1693076</xdr:colOff>
      <xdr:row>14</xdr:row>
      <xdr:rowOff>87630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3DBF4BCB-EDCE-445C-BF78-9D3628CAD4D5}"/>
            </a:ext>
          </a:extLst>
        </xdr:cNvPr>
        <xdr:cNvSpPr/>
      </xdr:nvSpPr>
      <xdr:spPr>
        <a:xfrm>
          <a:off x="76695" y="2783205"/>
          <a:ext cx="1616381" cy="304800"/>
        </a:xfrm>
        <a:prstGeom prst="rect">
          <a:avLst/>
        </a:prstGeom>
        <a:solidFill>
          <a:srgbClr val="0082BC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/>
            <a:t>3 - Lista de Produtos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1454727</xdr:colOff>
      <xdr:row>6</xdr:row>
      <xdr:rowOff>55418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5A0838C-DF81-4AEA-BA78-1474C4D1D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4727" cy="1454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instagram.com/adriano.rogu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instagram.com/adriano.rog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07CA-E7FE-4738-B146-A7B7EF417D28}">
  <dimension ref="A1:M13"/>
  <sheetViews>
    <sheetView workbookViewId="0">
      <selection activeCell="K21" sqref="K21"/>
    </sheetView>
  </sheetViews>
  <sheetFormatPr defaultRowHeight="13.8"/>
  <cols>
    <col min="1" max="1" width="8.88671875" style="4"/>
    <col min="2" max="2" width="5" style="1" customWidth="1"/>
    <col min="3" max="3" width="14.77734375" style="1" customWidth="1"/>
    <col min="4" max="4" width="14.6640625" style="1" customWidth="1"/>
    <col min="5" max="5" width="4.21875" style="1" customWidth="1"/>
    <col min="6" max="6" width="10" style="1" bestFit="1" customWidth="1"/>
    <col min="7" max="7" width="8.88671875" style="1"/>
    <col min="8" max="8" width="4.21875" style="1" customWidth="1"/>
    <col min="9" max="9" width="10.109375" style="1" bestFit="1" customWidth="1"/>
    <col min="10" max="10" width="6.6640625" style="1" bestFit="1" customWidth="1"/>
    <col min="11" max="11" width="4.21875" style="1" customWidth="1"/>
    <col min="12" max="12" width="8.88671875" style="1"/>
    <col min="13" max="13" width="8.88671875" style="3"/>
    <col min="14" max="16384" width="8.88671875" style="1"/>
  </cols>
  <sheetData>
    <row r="1" spans="1:13" s="2" customFormat="1">
      <c r="A1" s="8" t="s">
        <v>15</v>
      </c>
      <c r="C1" s="125" t="s">
        <v>49</v>
      </c>
      <c r="D1" s="125"/>
      <c r="F1" s="2" t="s">
        <v>7</v>
      </c>
      <c r="G1" s="5" t="s">
        <v>8</v>
      </c>
      <c r="I1" s="2" t="s">
        <v>34</v>
      </c>
      <c r="J1" s="5" t="s">
        <v>8</v>
      </c>
      <c r="L1" s="2" t="s">
        <v>48</v>
      </c>
      <c r="M1" s="40"/>
    </row>
    <row r="2" spans="1:13">
      <c r="A2" s="18">
        <v>1.25</v>
      </c>
      <c r="C2" s="36" t="s">
        <v>30</v>
      </c>
      <c r="D2" s="6">
        <v>0</v>
      </c>
      <c r="F2" s="1" t="s">
        <v>31</v>
      </c>
      <c r="G2" s="6">
        <v>0</v>
      </c>
      <c r="I2" s="1" t="s">
        <v>3</v>
      </c>
      <c r="J2" s="6">
        <v>0.02</v>
      </c>
      <c r="L2" s="1" t="s">
        <v>50</v>
      </c>
      <c r="M2" s="6">
        <v>4.99E-2</v>
      </c>
    </row>
    <row r="3" spans="1:13">
      <c r="A3" s="18">
        <v>1.5</v>
      </c>
      <c r="C3" s="39" t="s">
        <v>28</v>
      </c>
      <c r="D3" s="6">
        <v>2.53E-2</v>
      </c>
      <c r="F3" s="1" t="s">
        <v>32</v>
      </c>
      <c r="G3" s="6">
        <v>0.16</v>
      </c>
      <c r="I3" s="1" t="s">
        <v>35</v>
      </c>
      <c r="J3" s="6">
        <v>2.5000000000000001E-2</v>
      </c>
      <c r="L3" s="1" t="s">
        <v>51</v>
      </c>
      <c r="M3" s="6">
        <v>4.4900000000000002E-2</v>
      </c>
    </row>
    <row r="4" spans="1:13">
      <c r="A4" s="18">
        <v>1.75</v>
      </c>
      <c r="C4" s="39" t="s">
        <v>38</v>
      </c>
      <c r="D4" s="6">
        <v>4.6199999999999998E-2</v>
      </c>
      <c r="L4" s="1" t="s">
        <v>52</v>
      </c>
      <c r="M4" s="6">
        <v>3.9899999999999998E-2</v>
      </c>
    </row>
    <row r="5" spans="1:13">
      <c r="A5" s="18">
        <v>2</v>
      </c>
      <c r="C5" s="39" t="s">
        <v>39</v>
      </c>
      <c r="D5" s="6">
        <v>6.6900000000000001E-2</v>
      </c>
      <c r="M5" s="7"/>
    </row>
    <row r="6" spans="1:13">
      <c r="A6" s="18">
        <v>2.25</v>
      </c>
      <c r="C6" s="39" t="s">
        <v>40</v>
      </c>
      <c r="D6" s="6">
        <v>8.6599999999999996E-2</v>
      </c>
      <c r="M6" s="7"/>
    </row>
    <row r="7" spans="1:13">
      <c r="A7" s="18">
        <v>2.5</v>
      </c>
      <c r="C7" s="39" t="s">
        <v>41</v>
      </c>
      <c r="D7" s="6">
        <v>9.9599999999999994E-2</v>
      </c>
      <c r="M7" s="7"/>
    </row>
    <row r="8" spans="1:13">
      <c r="A8" s="18">
        <v>2.75</v>
      </c>
      <c r="C8" s="39" t="s">
        <v>42</v>
      </c>
      <c r="D8" s="6">
        <v>0.1124</v>
      </c>
      <c r="M8" s="7"/>
    </row>
    <row r="9" spans="1:13">
      <c r="A9" s="18">
        <v>3</v>
      </c>
      <c r="C9" s="39" t="s">
        <v>43</v>
      </c>
      <c r="D9" s="6">
        <v>0.125</v>
      </c>
      <c r="M9" s="7"/>
    </row>
    <row r="10" spans="1:13">
      <c r="A10" s="18">
        <v>3.25</v>
      </c>
      <c r="C10" s="39" t="s">
        <v>44</v>
      </c>
      <c r="D10" s="6">
        <v>0.13730000000000001</v>
      </c>
      <c r="M10" s="7"/>
    </row>
    <row r="11" spans="1:13">
      <c r="A11" s="18">
        <v>3.5</v>
      </c>
      <c r="C11" s="39" t="s">
        <v>45</v>
      </c>
      <c r="D11" s="6">
        <v>0.14929999999999999</v>
      </c>
      <c r="M11" s="7"/>
    </row>
    <row r="12" spans="1:13">
      <c r="A12" s="18">
        <v>3.75</v>
      </c>
      <c r="C12" s="39" t="s">
        <v>46</v>
      </c>
      <c r="D12" s="6">
        <v>0.16120000000000001</v>
      </c>
      <c r="M12" s="7"/>
    </row>
    <row r="13" spans="1:13">
      <c r="A13" s="18">
        <v>4</v>
      </c>
      <c r="C13" s="39" t="s">
        <v>47</v>
      </c>
      <c r="D13" s="6">
        <v>0.17280000000000001</v>
      </c>
      <c r="M13" s="7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CA0D-0842-47D2-81D1-B35B80006204}">
  <dimension ref="A1:H38"/>
  <sheetViews>
    <sheetView showGridLines="0" topLeftCell="A4" workbookViewId="0">
      <selection activeCell="E26" sqref="E26:G26"/>
    </sheetView>
  </sheetViews>
  <sheetFormatPr defaultRowHeight="13.8"/>
  <cols>
    <col min="1" max="1" width="3.77734375" style="70" customWidth="1"/>
    <col min="2" max="2" width="28.77734375" style="70" customWidth="1"/>
    <col min="3" max="3" width="13.77734375" style="70" customWidth="1"/>
    <col min="4" max="4" width="8.77734375" style="72" customWidth="1"/>
    <col min="5" max="5" width="16.109375" style="72" customWidth="1"/>
    <col min="6" max="6" width="13.77734375" style="72" customWidth="1"/>
    <col min="7" max="7" width="60.77734375" style="70" customWidth="1"/>
    <col min="8" max="8" width="3.77734375" style="70" customWidth="1"/>
    <col min="9" max="16384" width="8.88671875" style="70"/>
  </cols>
  <sheetData>
    <row r="1" spans="1:8" ht="14.4" thickBot="1">
      <c r="A1" s="56"/>
      <c r="B1" s="57"/>
      <c r="C1" s="57"/>
      <c r="D1" s="58"/>
      <c r="E1" s="58"/>
      <c r="F1" s="58"/>
      <c r="G1" s="57"/>
      <c r="H1" s="59"/>
    </row>
    <row r="2" spans="1:8" ht="80.400000000000006" customHeight="1">
      <c r="A2" s="60"/>
      <c r="B2" s="9"/>
      <c r="C2" s="129" t="str">
        <f>'1-Dados'!C2:F2</f>
        <v>Planilha de Precificação de Produtos
Dados da Operação</v>
      </c>
      <c r="D2" s="129"/>
      <c r="E2" s="129"/>
      <c r="F2" s="129"/>
      <c r="G2" s="130"/>
      <c r="H2" s="61"/>
    </row>
    <row r="3" spans="1:8" ht="14.4" customHeight="1" thickBot="1">
      <c r="A3" s="60"/>
      <c r="B3" s="10"/>
      <c r="C3" s="11"/>
      <c r="D3" s="11"/>
      <c r="E3" s="11"/>
      <c r="F3" s="11"/>
      <c r="G3" s="12" t="e">
        <f>'1-Dados'!#REF!</f>
        <v>#REF!</v>
      </c>
      <c r="H3" s="61"/>
    </row>
    <row r="4" spans="1:8" ht="4.95" customHeight="1">
      <c r="A4" s="60"/>
      <c r="B4" s="62"/>
      <c r="C4" s="62"/>
      <c r="D4" s="63"/>
      <c r="E4" s="63"/>
      <c r="F4" s="63"/>
      <c r="G4" s="62"/>
      <c r="H4" s="61"/>
    </row>
    <row r="5" spans="1:8">
      <c r="A5" s="60"/>
      <c r="B5" s="131" t="s">
        <v>77</v>
      </c>
      <c r="C5" s="131"/>
      <c r="D5" s="131"/>
      <c r="E5" s="131"/>
      <c r="F5" s="131"/>
      <c r="G5" s="131"/>
      <c r="H5" s="61"/>
    </row>
    <row r="6" spans="1:8">
      <c r="A6" s="60"/>
      <c r="B6" s="62"/>
      <c r="C6" s="62"/>
      <c r="D6" s="63"/>
      <c r="E6" s="63"/>
      <c r="F6" s="63"/>
      <c r="G6" s="62"/>
      <c r="H6" s="61"/>
    </row>
    <row r="7" spans="1:8" ht="14.4" customHeight="1">
      <c r="A7" s="60"/>
      <c r="B7" s="13" t="s">
        <v>18</v>
      </c>
      <c r="C7" s="14" t="s">
        <v>16</v>
      </c>
      <c r="D7" s="14" t="s">
        <v>8</v>
      </c>
      <c r="E7" s="132" t="s">
        <v>9</v>
      </c>
      <c r="F7" s="133"/>
      <c r="G7" s="134"/>
      <c r="H7" s="61"/>
    </row>
    <row r="8" spans="1:8">
      <c r="A8" s="60"/>
      <c r="B8" s="15" t="s">
        <v>19</v>
      </c>
      <c r="C8" s="20">
        <v>1</v>
      </c>
      <c r="D8" s="53">
        <f>C8/$C$10</f>
        <v>1</v>
      </c>
      <c r="E8" s="135" t="s">
        <v>22</v>
      </c>
      <c r="F8" s="136"/>
      <c r="G8" s="137"/>
      <c r="H8" s="61"/>
    </row>
    <row r="9" spans="1:8">
      <c r="A9" s="60"/>
      <c r="B9" s="19" t="s">
        <v>20</v>
      </c>
      <c r="C9" s="20">
        <v>0</v>
      </c>
      <c r="D9" s="53">
        <f>C9/$C$10</f>
        <v>0</v>
      </c>
      <c r="E9" s="135" t="s">
        <v>23</v>
      </c>
      <c r="F9" s="136"/>
      <c r="G9" s="137"/>
      <c r="H9" s="61"/>
    </row>
    <row r="10" spans="1:8" ht="14.4" customHeight="1">
      <c r="A10" s="60"/>
      <c r="B10" s="23" t="s">
        <v>63</v>
      </c>
      <c r="C10" s="41">
        <f>SUM(C8:C9)</f>
        <v>1</v>
      </c>
      <c r="D10" s="54">
        <f>C10/$C$10</f>
        <v>1</v>
      </c>
      <c r="E10" s="126" t="s">
        <v>21</v>
      </c>
      <c r="F10" s="127"/>
      <c r="G10" s="128"/>
      <c r="H10" s="61"/>
    </row>
    <row r="11" spans="1:8">
      <c r="A11" s="60"/>
      <c r="B11" s="62"/>
      <c r="C11" s="62"/>
      <c r="D11" s="63"/>
      <c r="E11" s="63"/>
      <c r="F11" s="63"/>
      <c r="G11" s="62"/>
      <c r="H11" s="61"/>
    </row>
    <row r="12" spans="1:8" ht="14.4" customHeight="1">
      <c r="A12" s="60"/>
      <c r="B12" s="13" t="s">
        <v>24</v>
      </c>
      <c r="C12" s="14" t="s">
        <v>16</v>
      </c>
      <c r="D12" s="14" t="s">
        <v>8</v>
      </c>
      <c r="E12" s="132" t="s">
        <v>9</v>
      </c>
      <c r="F12" s="133"/>
      <c r="G12" s="134"/>
      <c r="H12" s="61"/>
    </row>
    <row r="13" spans="1:8" ht="14.4" customHeight="1">
      <c r="A13" s="60"/>
      <c r="B13" s="15" t="s">
        <v>15</v>
      </c>
      <c r="C13" s="21">
        <f>'1-Dados'!E7</f>
        <v>2.5</v>
      </c>
      <c r="D13" s="49">
        <f>C13-1</f>
        <v>1.5</v>
      </c>
      <c r="E13" s="135" t="s">
        <v>67</v>
      </c>
      <c r="F13" s="136"/>
      <c r="G13" s="137"/>
      <c r="H13" s="61"/>
    </row>
    <row r="14" spans="1:8" ht="14.4" customHeight="1">
      <c r="A14" s="60"/>
      <c r="B14" s="23" t="s">
        <v>25</v>
      </c>
      <c r="C14" s="41">
        <f>C13*C10</f>
        <v>2.5</v>
      </c>
      <c r="D14" s="41"/>
      <c r="E14" s="135" t="s">
        <v>57</v>
      </c>
      <c r="F14" s="136"/>
      <c r="G14" s="137"/>
      <c r="H14" s="61"/>
    </row>
    <row r="15" spans="1:8">
      <c r="A15" s="60"/>
      <c r="B15" s="62"/>
      <c r="C15" s="62"/>
      <c r="D15" s="63"/>
      <c r="E15" s="63"/>
      <c r="F15" s="63"/>
      <c r="G15" s="62"/>
      <c r="H15" s="61"/>
    </row>
    <row r="16" spans="1:8" ht="14.4" customHeight="1">
      <c r="A16" s="60"/>
      <c r="B16" s="13" t="s">
        <v>64</v>
      </c>
      <c r="C16" s="14" t="s">
        <v>16</v>
      </c>
      <c r="D16" s="14" t="s">
        <v>8</v>
      </c>
      <c r="E16" s="132" t="s">
        <v>9</v>
      </c>
      <c r="F16" s="133"/>
      <c r="G16" s="134"/>
      <c r="H16" s="61"/>
    </row>
    <row r="17" spans="1:8" ht="14.4" customHeight="1">
      <c r="A17" s="60"/>
      <c r="B17" s="19" t="s">
        <v>33</v>
      </c>
      <c r="C17" s="20">
        <f>$C$14*'1-Dados'!E11</f>
        <v>6.25E-2</v>
      </c>
      <c r="D17" s="50">
        <f t="shared" ref="D17:D22" si="0">C17/$C$14</f>
        <v>2.5000000000000001E-2</v>
      </c>
      <c r="E17" s="135" t="s">
        <v>67</v>
      </c>
      <c r="F17" s="136"/>
      <c r="G17" s="137"/>
      <c r="H17" s="61"/>
    </row>
    <row r="18" spans="1:8" ht="14.4" customHeight="1">
      <c r="A18" s="60"/>
      <c r="B18" s="19" t="s">
        <v>59</v>
      </c>
      <c r="C18" s="20">
        <f>$C$14*'1-Dados'!E12</f>
        <v>0.12475</v>
      </c>
      <c r="D18" s="50">
        <f t="shared" si="0"/>
        <v>4.99E-2</v>
      </c>
      <c r="E18" s="135" t="s">
        <v>67</v>
      </c>
      <c r="F18" s="136"/>
      <c r="G18" s="137"/>
      <c r="H18" s="61"/>
    </row>
    <row r="19" spans="1:8" ht="14.4" customHeight="1">
      <c r="A19" s="60"/>
      <c r="B19" s="19" t="s">
        <v>60</v>
      </c>
      <c r="C19" s="20">
        <f>$C$10*'1-Dados'!E13</f>
        <v>3.8E-3</v>
      </c>
      <c r="D19" s="50">
        <f t="shared" si="0"/>
        <v>1.5200000000000001E-3</v>
      </c>
      <c r="E19" s="135" t="s">
        <v>67</v>
      </c>
      <c r="F19" s="136"/>
      <c r="G19" s="137"/>
      <c r="H19" s="61"/>
    </row>
    <row r="20" spans="1:8" ht="14.4" customHeight="1">
      <c r="A20" s="60"/>
      <c r="B20" s="19" t="s">
        <v>5</v>
      </c>
      <c r="C20" s="20">
        <f>$C$14*'1-Dados'!E16</f>
        <v>0</v>
      </c>
      <c r="D20" s="50">
        <f t="shared" si="0"/>
        <v>0</v>
      </c>
      <c r="E20" s="135" t="s">
        <v>67</v>
      </c>
      <c r="F20" s="136"/>
      <c r="G20" s="137"/>
      <c r="H20" s="61"/>
    </row>
    <row r="21" spans="1:8" ht="14.4" customHeight="1">
      <c r="A21" s="60"/>
      <c r="B21" s="19" t="s">
        <v>7</v>
      </c>
      <c r="C21" s="20">
        <f>(C14-C10-C19)*'1-Dados'!E17</f>
        <v>0</v>
      </c>
      <c r="D21" s="50">
        <f t="shared" si="0"/>
        <v>0</v>
      </c>
      <c r="E21" s="135" t="s">
        <v>67</v>
      </c>
      <c r="F21" s="136"/>
      <c r="G21" s="137"/>
      <c r="H21" s="61"/>
    </row>
    <row r="22" spans="1:8" ht="14.4" customHeight="1">
      <c r="A22" s="60"/>
      <c r="B22" s="55" t="s">
        <v>69</v>
      </c>
      <c r="C22" s="42">
        <f>$C$14*'1-Dados'!E18</f>
        <v>0</v>
      </c>
      <c r="D22" s="50">
        <f t="shared" si="0"/>
        <v>0</v>
      </c>
      <c r="E22" s="135" t="s">
        <v>67</v>
      </c>
      <c r="F22" s="136"/>
      <c r="G22" s="137"/>
      <c r="H22" s="61"/>
    </row>
    <row r="23" spans="1:8">
      <c r="A23" s="60"/>
      <c r="B23" s="46" t="s">
        <v>64</v>
      </c>
      <c r="C23" s="47">
        <f>SUM(C17:C22)</f>
        <v>0.19105</v>
      </c>
      <c r="D23" s="51">
        <f>SUM(D17:D22)</f>
        <v>7.6419999999999988E-2</v>
      </c>
      <c r="E23" s="138"/>
      <c r="F23" s="139"/>
      <c r="G23" s="140"/>
      <c r="H23" s="61"/>
    </row>
    <row r="24" spans="1:8">
      <c r="A24" s="60"/>
      <c r="B24" s="44"/>
      <c r="C24" s="45"/>
      <c r="D24" s="76"/>
      <c r="E24" s="77"/>
      <c r="F24" s="77"/>
      <c r="G24" s="77"/>
      <c r="H24" s="61"/>
    </row>
    <row r="25" spans="1:8">
      <c r="A25" s="60"/>
      <c r="B25" s="13" t="s">
        <v>78</v>
      </c>
      <c r="C25" s="14" t="s">
        <v>16</v>
      </c>
      <c r="D25" s="14" t="s">
        <v>8</v>
      </c>
      <c r="E25" s="132" t="s">
        <v>9</v>
      </c>
      <c r="F25" s="133"/>
      <c r="G25" s="134"/>
      <c r="H25" s="61"/>
    </row>
    <row r="26" spans="1:8">
      <c r="A26" s="60"/>
      <c r="B26" s="19" t="s">
        <v>61</v>
      </c>
      <c r="C26" s="42">
        <f>$C$14*'1-Dados'!E21</f>
        <v>0.5</v>
      </c>
      <c r="D26" s="53">
        <f>C26/$C$14</f>
        <v>0.2</v>
      </c>
      <c r="E26" s="135" t="s">
        <v>67</v>
      </c>
      <c r="F26" s="136"/>
      <c r="G26" s="137"/>
      <c r="H26" s="61"/>
    </row>
    <row r="27" spans="1:8">
      <c r="A27" s="60"/>
      <c r="B27" s="19" t="s">
        <v>66</v>
      </c>
      <c r="C27" s="42">
        <f>C30+C26</f>
        <v>1.3089500000000001</v>
      </c>
      <c r="D27" s="48">
        <f>C27/$C$14</f>
        <v>0.52358000000000005</v>
      </c>
      <c r="E27" s="135" t="s">
        <v>79</v>
      </c>
      <c r="F27" s="136"/>
      <c r="G27" s="137"/>
      <c r="H27" s="61"/>
    </row>
    <row r="28" spans="1:8">
      <c r="A28" s="60"/>
      <c r="B28" s="62"/>
      <c r="C28" s="62"/>
      <c r="D28" s="63"/>
      <c r="E28" s="63"/>
      <c r="F28" s="63"/>
      <c r="G28" s="62"/>
      <c r="H28" s="61"/>
    </row>
    <row r="29" spans="1:8" ht="14.4" customHeight="1">
      <c r="A29" s="60"/>
      <c r="B29" s="13" t="s">
        <v>62</v>
      </c>
      <c r="C29" s="14" t="s">
        <v>16</v>
      </c>
      <c r="D29" s="14" t="s">
        <v>8</v>
      </c>
      <c r="E29" s="132" t="s">
        <v>9</v>
      </c>
      <c r="F29" s="133"/>
      <c r="G29" s="134"/>
      <c r="H29" s="61"/>
    </row>
    <row r="30" spans="1:8" ht="14.4">
      <c r="A30" s="60"/>
      <c r="B30" s="19" t="s">
        <v>65</v>
      </c>
      <c r="C30" s="22">
        <f>C14-C10-C23-C26</f>
        <v>0.80895000000000006</v>
      </c>
      <c r="D30" s="48">
        <f>C30/$C$14</f>
        <v>0.32358000000000003</v>
      </c>
      <c r="E30" s="143" t="s">
        <v>68</v>
      </c>
      <c r="F30" s="144"/>
      <c r="G30" s="145"/>
      <c r="H30" s="61"/>
    </row>
    <row r="31" spans="1:8">
      <c r="A31" s="60"/>
      <c r="B31" s="62"/>
      <c r="C31" s="62"/>
      <c r="D31" s="63"/>
      <c r="E31" s="63"/>
      <c r="F31" s="63"/>
      <c r="G31" s="62"/>
      <c r="H31" s="61"/>
    </row>
    <row r="32" spans="1:8">
      <c r="A32" s="60"/>
      <c r="B32" s="146" t="s">
        <v>71</v>
      </c>
      <c r="C32" s="146"/>
      <c r="D32" s="146"/>
      <c r="E32" s="146"/>
      <c r="F32" s="146"/>
      <c r="G32" s="62"/>
      <c r="H32" s="61"/>
    </row>
    <row r="33" spans="1:8" ht="4.95" customHeight="1">
      <c r="A33" s="60"/>
      <c r="B33" s="62"/>
      <c r="C33" s="62"/>
      <c r="D33" s="63"/>
      <c r="E33" s="63"/>
      <c r="F33" s="63"/>
      <c r="G33" s="62"/>
      <c r="H33" s="61"/>
    </row>
    <row r="34" spans="1:8" ht="14.4" customHeight="1">
      <c r="A34" s="60"/>
      <c r="B34" s="13" t="s">
        <v>70</v>
      </c>
      <c r="C34" s="14" t="s">
        <v>65</v>
      </c>
      <c r="D34" s="147" t="s">
        <v>70</v>
      </c>
      <c r="E34" s="147"/>
      <c r="F34" s="13" t="s">
        <v>65</v>
      </c>
      <c r="G34" s="62"/>
      <c r="H34" s="61"/>
    </row>
    <row r="35" spans="1:8" s="71" customFormat="1" ht="14.4" customHeight="1">
      <c r="A35" s="64"/>
      <c r="B35" s="52">
        <v>25</v>
      </c>
      <c r="C35" s="42">
        <f>B35*$C$30</f>
        <v>20.223750000000003</v>
      </c>
      <c r="D35" s="141">
        <v>250</v>
      </c>
      <c r="E35" s="142"/>
      <c r="F35" s="42">
        <f>D35*$C$30</f>
        <v>202.23750000000001</v>
      </c>
      <c r="G35" s="43"/>
      <c r="H35" s="65"/>
    </row>
    <row r="36" spans="1:8" s="71" customFormat="1" ht="14.4" customHeight="1">
      <c r="A36" s="64"/>
      <c r="B36" s="52">
        <v>50</v>
      </c>
      <c r="C36" s="42">
        <f t="shared" ref="C36:C37" si="1">B36*$C$30</f>
        <v>40.447500000000005</v>
      </c>
      <c r="D36" s="141">
        <v>500</v>
      </c>
      <c r="E36" s="142"/>
      <c r="F36" s="42">
        <f>D36*$C$30</f>
        <v>404.47500000000002</v>
      </c>
      <c r="G36" s="43"/>
      <c r="H36" s="65"/>
    </row>
    <row r="37" spans="1:8" s="71" customFormat="1" ht="14.4" customHeight="1">
      <c r="A37" s="64"/>
      <c r="B37" s="52">
        <v>100</v>
      </c>
      <c r="C37" s="42">
        <f t="shared" si="1"/>
        <v>80.89500000000001</v>
      </c>
      <c r="D37" s="141">
        <v>1000</v>
      </c>
      <c r="E37" s="142"/>
      <c r="F37" s="42">
        <f>D37*$C$30</f>
        <v>808.95</v>
      </c>
      <c r="G37" s="43"/>
      <c r="H37" s="65"/>
    </row>
    <row r="38" spans="1:8" ht="14.4" thickBot="1">
      <c r="A38" s="66"/>
      <c r="B38" s="67"/>
      <c r="C38" s="67"/>
      <c r="D38" s="68"/>
      <c r="E38" s="68"/>
      <c r="F38" s="68"/>
      <c r="G38" s="67"/>
      <c r="H38" s="69"/>
    </row>
  </sheetData>
  <mergeCells count="27">
    <mergeCell ref="D35:E35"/>
    <mergeCell ref="D36:E36"/>
    <mergeCell ref="D37:E37"/>
    <mergeCell ref="E26:G26"/>
    <mergeCell ref="E27:G27"/>
    <mergeCell ref="E29:G29"/>
    <mergeCell ref="E30:G30"/>
    <mergeCell ref="B32:F32"/>
    <mergeCell ref="D34:E34"/>
    <mergeCell ref="E25:G25"/>
    <mergeCell ref="E12:G12"/>
    <mergeCell ref="E13:G13"/>
    <mergeCell ref="E14:G14"/>
    <mergeCell ref="E16:G16"/>
    <mergeCell ref="E17:G17"/>
    <mergeCell ref="E18:G18"/>
    <mergeCell ref="E19:G19"/>
    <mergeCell ref="E20:G20"/>
    <mergeCell ref="E21:G21"/>
    <mergeCell ref="E22:G22"/>
    <mergeCell ref="E23:G23"/>
    <mergeCell ref="E10:G10"/>
    <mergeCell ref="C2:G2"/>
    <mergeCell ref="B5:G5"/>
    <mergeCell ref="E7:G7"/>
    <mergeCell ref="E8:G8"/>
    <mergeCell ref="E9:G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1EA2-FCF2-4A1B-A288-23AECB6D6410}">
  <sheetPr>
    <pageSetUpPr autoPageBreaks="0"/>
  </sheetPr>
  <dimension ref="A1:G26"/>
  <sheetViews>
    <sheetView showGridLines="0" showRowColHeaders="0" tabSelected="1" zoomScale="110" zoomScaleNormal="110" zoomScaleSheetLayoutView="100" workbookViewId="0"/>
  </sheetViews>
  <sheetFormatPr defaultRowHeight="13.8"/>
  <cols>
    <col min="1" max="1" width="25.88671875" style="37" customWidth="1"/>
    <col min="2" max="2" width="3.77734375" style="37" customWidth="1"/>
    <col min="3" max="3" width="24.109375" style="37" customWidth="1"/>
    <col min="4" max="4" width="13.77734375" style="37" customWidth="1"/>
    <col min="5" max="5" width="8.77734375" style="38" customWidth="1"/>
    <col min="6" max="6" width="89.109375" style="37" customWidth="1"/>
    <col min="7" max="7" width="3.77734375" style="37" customWidth="1"/>
    <col min="8" max="8" width="8.88671875" style="37"/>
    <col min="9" max="9" width="11" style="37" customWidth="1"/>
    <col min="10" max="16384" width="8.88671875" style="37"/>
  </cols>
  <sheetData>
    <row r="1" spans="1:7" ht="14.4" thickBot="1">
      <c r="A1" s="88"/>
      <c r="B1" s="9"/>
      <c r="C1" s="24"/>
      <c r="D1" s="24"/>
      <c r="E1" s="25"/>
      <c r="F1" s="24"/>
      <c r="G1" s="26"/>
    </row>
    <row r="2" spans="1:7" ht="49.95" customHeight="1" thickBot="1">
      <c r="A2" s="89"/>
      <c r="B2" s="27"/>
      <c r="C2" s="154" t="s">
        <v>84</v>
      </c>
      <c r="D2" s="155"/>
      <c r="E2" s="155"/>
      <c r="F2" s="156"/>
      <c r="G2" s="28"/>
    </row>
    <row r="3" spans="1:7" ht="4.95" customHeight="1">
      <c r="A3" s="89"/>
      <c r="B3" s="27"/>
      <c r="C3" s="29"/>
      <c r="D3" s="29"/>
      <c r="E3" s="30"/>
      <c r="F3" s="29"/>
      <c r="G3" s="28"/>
    </row>
    <row r="4" spans="1:7" ht="14.4">
      <c r="A4" s="89"/>
      <c r="B4" s="27"/>
      <c r="C4" s="153" t="s">
        <v>86</v>
      </c>
      <c r="D4" s="153"/>
      <c r="E4" s="153"/>
      <c r="F4" s="153"/>
      <c r="G4" s="28"/>
    </row>
    <row r="5" spans="1:7">
      <c r="A5" s="89"/>
      <c r="B5" s="27"/>
      <c r="C5" s="31"/>
      <c r="D5" s="31"/>
      <c r="E5" s="31"/>
      <c r="F5" s="31"/>
      <c r="G5" s="28"/>
    </row>
    <row r="6" spans="1:7">
      <c r="A6" s="89"/>
      <c r="B6" s="27"/>
      <c r="C6" s="151" t="s">
        <v>15</v>
      </c>
      <c r="D6" s="152"/>
      <c r="E6" s="14" t="s">
        <v>16</v>
      </c>
      <c r="F6" s="13" t="s">
        <v>9</v>
      </c>
      <c r="G6" s="28"/>
    </row>
    <row r="7" spans="1:7" ht="15.6" customHeight="1">
      <c r="A7" s="157" t="s">
        <v>80</v>
      </c>
      <c r="B7" s="27"/>
      <c r="C7" s="161" t="s">
        <v>17</v>
      </c>
      <c r="D7" s="161"/>
      <c r="E7" s="160">
        <v>2.5</v>
      </c>
      <c r="F7" s="159" t="s">
        <v>14</v>
      </c>
      <c r="G7" s="28"/>
    </row>
    <row r="8" spans="1:7" ht="14.4" thickBot="1">
      <c r="A8" s="158"/>
      <c r="B8" s="27"/>
      <c r="C8" s="161"/>
      <c r="D8" s="161"/>
      <c r="E8" s="160"/>
      <c r="F8" s="159"/>
      <c r="G8" s="28"/>
    </row>
    <row r="9" spans="1:7" ht="13.8" customHeight="1">
      <c r="A9" s="90"/>
      <c r="B9" s="27"/>
      <c r="C9" s="29"/>
      <c r="D9" s="29"/>
      <c r="E9" s="30"/>
      <c r="F9" s="29"/>
      <c r="G9" s="28"/>
    </row>
    <row r="10" spans="1:7">
      <c r="A10" s="90"/>
      <c r="B10" s="27"/>
      <c r="C10" s="151" t="s">
        <v>0</v>
      </c>
      <c r="D10" s="152"/>
      <c r="E10" s="14" t="s">
        <v>8</v>
      </c>
      <c r="F10" s="13" t="s">
        <v>9</v>
      </c>
      <c r="G10" s="28"/>
    </row>
    <row r="11" spans="1:7" ht="25.95" customHeight="1">
      <c r="A11" s="91"/>
      <c r="B11" s="27"/>
      <c r="C11" s="15" t="s">
        <v>33</v>
      </c>
      <c r="D11" s="85" t="s">
        <v>35</v>
      </c>
      <c r="E11" s="112">
        <f>VLOOKUP(D11,'BD-Listas'!I2:J3,2,FALSE)</f>
        <v>2.5000000000000001E-2</v>
      </c>
      <c r="F11" s="16" t="s">
        <v>26</v>
      </c>
      <c r="G11" s="28"/>
    </row>
    <row r="12" spans="1:7" ht="25.95" customHeight="1">
      <c r="A12" s="90"/>
      <c r="B12" s="27"/>
      <c r="C12" s="35" t="s">
        <v>58</v>
      </c>
      <c r="D12" s="85" t="s">
        <v>50</v>
      </c>
      <c r="E12" s="112">
        <f>VLOOKUP(D12,'BD-Listas'!L2:M4,2,FALSE)</f>
        <v>4.99E-2</v>
      </c>
      <c r="F12" s="16" t="s">
        <v>53</v>
      </c>
      <c r="G12" s="28"/>
    </row>
    <row r="13" spans="1:7" ht="14.4">
      <c r="A13" s="90"/>
      <c r="B13" s="27"/>
      <c r="C13" s="149" t="s">
        <v>2</v>
      </c>
      <c r="D13" s="150"/>
      <c r="E13" s="86">
        <v>3.8E-3</v>
      </c>
      <c r="F13" s="17" t="s">
        <v>54</v>
      </c>
      <c r="G13" s="28"/>
    </row>
    <row r="14" spans="1:7">
      <c r="A14" s="90"/>
      <c r="B14" s="27"/>
      <c r="C14" s="29"/>
      <c r="D14" s="29"/>
      <c r="E14" s="30"/>
      <c r="F14" s="29"/>
      <c r="G14" s="28"/>
    </row>
    <row r="15" spans="1:7">
      <c r="A15" s="90"/>
      <c r="B15" s="27"/>
      <c r="C15" s="151" t="s">
        <v>4</v>
      </c>
      <c r="D15" s="152"/>
      <c r="E15" s="14" t="s">
        <v>8</v>
      </c>
      <c r="F15" s="13" t="s">
        <v>9</v>
      </c>
      <c r="G15" s="28"/>
    </row>
    <row r="16" spans="1:7" ht="25.95" customHeight="1">
      <c r="A16" s="115" t="s">
        <v>82</v>
      </c>
      <c r="B16" s="27"/>
      <c r="C16" s="35" t="s">
        <v>29</v>
      </c>
      <c r="D16" s="85" t="s">
        <v>30</v>
      </c>
      <c r="E16" s="112">
        <f>VLOOKUP(D16,'BD-Listas'!C2:D13,2,FALSE)</f>
        <v>0</v>
      </c>
      <c r="F16" s="16" t="s">
        <v>27</v>
      </c>
      <c r="G16" s="28"/>
    </row>
    <row r="17" spans="1:7" ht="37.799999999999997" customHeight="1">
      <c r="A17" s="116" t="s">
        <v>81</v>
      </c>
      <c r="B17" s="27"/>
      <c r="C17" s="15" t="s">
        <v>7</v>
      </c>
      <c r="D17" s="85" t="s">
        <v>31</v>
      </c>
      <c r="E17" s="119">
        <f>VLOOKUP(D17,'BD-Listas'!F2:G3,2,FALSE)</f>
        <v>0</v>
      </c>
      <c r="F17" s="16" t="s">
        <v>36</v>
      </c>
      <c r="G17" s="28"/>
    </row>
    <row r="18" spans="1:7" ht="22.8">
      <c r="A18" s="92" t="s">
        <v>1</v>
      </c>
      <c r="B18" s="27"/>
      <c r="C18" s="149" t="s">
        <v>6</v>
      </c>
      <c r="D18" s="150"/>
      <c r="E18" s="86">
        <v>0</v>
      </c>
      <c r="F18" s="16" t="s">
        <v>37</v>
      </c>
      <c r="G18" s="28"/>
    </row>
    <row r="19" spans="1:7">
      <c r="A19" s="92"/>
      <c r="B19" s="27"/>
      <c r="C19" s="29"/>
      <c r="D19" s="29"/>
      <c r="E19" s="30"/>
      <c r="F19" s="29"/>
      <c r="G19" s="28"/>
    </row>
    <row r="20" spans="1:7">
      <c r="A20" s="90"/>
      <c r="B20" s="27"/>
      <c r="C20" s="151" t="s">
        <v>12</v>
      </c>
      <c r="D20" s="152"/>
      <c r="E20" s="14" t="s">
        <v>8</v>
      </c>
      <c r="F20" s="13" t="s">
        <v>9</v>
      </c>
      <c r="G20" s="28"/>
    </row>
    <row r="21" spans="1:7" ht="22.8">
      <c r="A21" s="94"/>
      <c r="B21" s="27"/>
      <c r="C21" s="149" t="s">
        <v>13</v>
      </c>
      <c r="D21" s="150"/>
      <c r="E21" s="113">
        <v>0.2</v>
      </c>
      <c r="F21" s="16" t="s">
        <v>56</v>
      </c>
      <c r="G21" s="28"/>
    </row>
    <row r="22" spans="1:7">
      <c r="A22" s="94"/>
      <c r="B22" s="27"/>
      <c r="C22" s="29"/>
      <c r="D22" s="29"/>
      <c r="E22" s="30"/>
      <c r="F22" s="29"/>
      <c r="G22" s="28"/>
    </row>
    <row r="23" spans="1:7" ht="14.4">
      <c r="A23" s="95"/>
      <c r="B23" s="27"/>
      <c r="C23" s="148" t="s">
        <v>10</v>
      </c>
      <c r="D23" s="148"/>
      <c r="E23" s="148"/>
      <c r="F23" s="148"/>
      <c r="G23" s="28"/>
    </row>
    <row r="24" spans="1:7">
      <c r="A24" s="87"/>
      <c r="B24" s="27"/>
      <c r="C24" s="148" t="s">
        <v>11</v>
      </c>
      <c r="D24" s="148"/>
      <c r="E24" s="148"/>
      <c r="F24" s="148"/>
      <c r="G24" s="28"/>
    </row>
    <row r="25" spans="1:7">
      <c r="A25" s="92"/>
      <c r="B25" s="27"/>
      <c r="C25" s="148" t="s">
        <v>55</v>
      </c>
      <c r="D25" s="148"/>
      <c r="E25" s="148"/>
      <c r="F25" s="148"/>
      <c r="G25" s="28"/>
    </row>
    <row r="26" spans="1:7" ht="14.4" thickBot="1">
      <c r="A26" s="93"/>
      <c r="B26" s="32"/>
      <c r="C26" s="33"/>
      <c r="D26" s="33"/>
      <c r="E26" s="11"/>
      <c r="F26" s="33"/>
      <c r="G26" s="34"/>
    </row>
  </sheetData>
  <sheetProtection algorithmName="SHA-512" hashValue="U+1BBmLXltMWAyTNp/cfd04MPv7Gb2t7gLLUg+QuuXyH4aF32dDOmlQ+06swxmLjaK8IRc0R9nU+EFvEokOU4g==" saltValue="iXQjlxxKNpDxpGCWIfzF8Q==" spinCount="100000" sheet="1" objects="1" scenarios="1"/>
  <mergeCells count="16">
    <mergeCell ref="C4:F4"/>
    <mergeCell ref="C23:F23"/>
    <mergeCell ref="C6:D6"/>
    <mergeCell ref="C2:F2"/>
    <mergeCell ref="A7:A8"/>
    <mergeCell ref="F7:F8"/>
    <mergeCell ref="E7:E8"/>
    <mergeCell ref="C7:D8"/>
    <mergeCell ref="C24:F24"/>
    <mergeCell ref="C25:F25"/>
    <mergeCell ref="C18:D18"/>
    <mergeCell ref="C15:D15"/>
    <mergeCell ref="C10:D10"/>
    <mergeCell ref="C13:D13"/>
    <mergeCell ref="C21:D21"/>
    <mergeCell ref="C20:D20"/>
  </mergeCells>
  <pageMargins left="0.511811024" right="0.511811024" top="0.78740157499999996" bottom="0.78740157499999996" header="0.31496062000000002" footer="0.31496062000000002"/>
  <pageSetup paperSize="9" scale="68" orientation="landscape" horizontalDpi="300" verticalDpi="300" r:id="rId1"/>
  <ignoredErrors>
    <ignoredError sqref="E17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03A8E5E-8F25-4E8B-BE5C-E910B521B1DB}">
          <x14:formula1>
            <xm:f>'BD-Listas'!$A$2:$A$13</xm:f>
          </x14:formula1>
          <xm:sqref>E7</xm:sqref>
        </x14:dataValidation>
        <x14:dataValidation type="list" allowBlank="1" showInputMessage="1" showErrorMessage="1" xr:uid="{C0442F64-EB2E-4697-ABE6-9874B30A9A6B}">
          <x14:formula1>
            <xm:f>'BD-Listas'!$C$2:$C$13</xm:f>
          </x14:formula1>
          <xm:sqref>D16</xm:sqref>
        </x14:dataValidation>
        <x14:dataValidation type="list" allowBlank="1" showInputMessage="1" showErrorMessage="1" xr:uid="{09794D72-C982-43F3-AA5B-718563D044E3}">
          <x14:formula1>
            <xm:f>'BD-Listas'!$F$2:$F$3</xm:f>
          </x14:formula1>
          <xm:sqref>D17</xm:sqref>
        </x14:dataValidation>
        <x14:dataValidation type="list" allowBlank="1" showInputMessage="1" showErrorMessage="1" xr:uid="{6D9E6F04-7155-46B0-AD62-FE69D57FB40E}">
          <x14:formula1>
            <xm:f>'BD-Listas'!$I$2:$I$3</xm:f>
          </x14:formula1>
          <xm:sqref>D11</xm:sqref>
        </x14:dataValidation>
        <x14:dataValidation type="list" allowBlank="1" showInputMessage="1" showErrorMessage="1" xr:uid="{FD27FC05-22C7-4581-8B36-2AC3C48056C8}">
          <x14:formula1>
            <xm:f>'BD-Listas'!$L$2:$L$4</xm:f>
          </x14:formula1>
          <xm:sqref>D12:D13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2ED7-611A-429D-AF07-B7408F6891CD}">
  <dimension ref="A1:I37"/>
  <sheetViews>
    <sheetView showGridLines="0" showRowColHeaders="0" zoomScale="110" zoomScaleNormal="110" workbookViewId="0"/>
  </sheetViews>
  <sheetFormatPr defaultRowHeight="13.8"/>
  <cols>
    <col min="1" max="1" width="25.88671875" style="70" customWidth="1"/>
    <col min="2" max="2" width="3.77734375" style="70" customWidth="1"/>
    <col min="3" max="3" width="28.77734375" style="70" customWidth="1"/>
    <col min="4" max="4" width="13.77734375" style="70" customWidth="1"/>
    <col min="5" max="5" width="8.77734375" style="72" customWidth="1"/>
    <col min="6" max="6" width="16.109375" style="72" customWidth="1"/>
    <col min="7" max="7" width="13.77734375" style="72" customWidth="1"/>
    <col min="8" max="8" width="54.6640625" style="70" customWidth="1"/>
    <col min="9" max="9" width="3.77734375" style="70" customWidth="1"/>
    <col min="10" max="16384" width="8.88671875" style="70"/>
  </cols>
  <sheetData>
    <row r="1" spans="1:9" ht="14.4" thickBot="1">
      <c r="A1" s="98"/>
      <c r="B1" s="56"/>
      <c r="C1" s="57"/>
      <c r="D1" s="57"/>
      <c r="E1" s="58"/>
      <c r="F1" s="58"/>
      <c r="G1" s="58"/>
      <c r="H1" s="57"/>
      <c r="I1" s="59"/>
    </row>
    <row r="2" spans="1:9" ht="49.95" customHeight="1" thickBot="1">
      <c r="A2" s="90"/>
      <c r="B2" s="60"/>
      <c r="C2" s="154" t="s">
        <v>85</v>
      </c>
      <c r="D2" s="165"/>
      <c r="E2" s="165"/>
      <c r="F2" s="165"/>
      <c r="G2" s="165"/>
      <c r="H2" s="166"/>
      <c r="I2" s="61"/>
    </row>
    <row r="3" spans="1:9" ht="4.95" customHeight="1">
      <c r="A3" s="90"/>
      <c r="B3" s="60"/>
      <c r="C3" s="62"/>
      <c r="D3" s="62"/>
      <c r="E3" s="63"/>
      <c r="F3" s="63"/>
      <c r="G3" s="63"/>
      <c r="H3" s="62"/>
      <c r="I3" s="61"/>
    </row>
    <row r="4" spans="1:9" ht="14.4">
      <c r="A4" s="90"/>
      <c r="B4" s="60"/>
      <c r="C4" s="153" t="s">
        <v>87</v>
      </c>
      <c r="D4" s="153"/>
      <c r="E4" s="153"/>
      <c r="F4" s="153"/>
      <c r="G4" s="153"/>
      <c r="H4" s="153"/>
      <c r="I4" s="61"/>
    </row>
    <row r="5" spans="1:9">
      <c r="A5" s="96"/>
      <c r="B5" s="60"/>
      <c r="C5" s="62"/>
      <c r="D5" s="62"/>
      <c r="E5" s="63"/>
      <c r="F5" s="63"/>
      <c r="G5" s="63"/>
      <c r="H5" s="62"/>
      <c r="I5" s="61"/>
    </row>
    <row r="6" spans="1:9" ht="14.4" customHeight="1">
      <c r="A6" s="96"/>
      <c r="B6" s="60"/>
      <c r="C6" s="13" t="s">
        <v>18</v>
      </c>
      <c r="D6" s="14" t="s">
        <v>16</v>
      </c>
      <c r="E6" s="14" t="s">
        <v>8</v>
      </c>
      <c r="F6" s="132" t="s">
        <v>9</v>
      </c>
      <c r="G6" s="133"/>
      <c r="H6" s="134"/>
      <c r="I6" s="61"/>
    </row>
    <row r="7" spans="1:9" ht="14.4">
      <c r="A7" s="167" t="s">
        <v>80</v>
      </c>
      <c r="B7" s="60"/>
      <c r="C7" s="15" t="s">
        <v>19</v>
      </c>
      <c r="D7" s="83">
        <v>80</v>
      </c>
      <c r="E7" s="112">
        <f>D7/D10</f>
        <v>0.79697150826857943</v>
      </c>
      <c r="F7" s="162" t="s">
        <v>22</v>
      </c>
      <c r="G7" s="163"/>
      <c r="H7" s="164"/>
      <c r="I7" s="61"/>
    </row>
    <row r="8" spans="1:9" ht="14.4" customHeight="1" thickBot="1">
      <c r="A8" s="168"/>
      <c r="B8" s="60"/>
      <c r="C8" s="19" t="s">
        <v>20</v>
      </c>
      <c r="D8" s="84">
        <v>20</v>
      </c>
      <c r="E8" s="112">
        <f>D8/D10</f>
        <v>0.19924287706714486</v>
      </c>
      <c r="F8" s="135" t="s">
        <v>23</v>
      </c>
      <c r="G8" s="136"/>
      <c r="H8" s="137"/>
      <c r="I8" s="61"/>
    </row>
    <row r="9" spans="1:9" ht="14.4" customHeight="1">
      <c r="A9" s="90"/>
      <c r="B9" s="60"/>
      <c r="C9" s="19" t="s">
        <v>60</v>
      </c>
      <c r="D9" s="108">
        <f>(D7+D8)*'1-Dados'!E13</f>
        <v>0.38</v>
      </c>
      <c r="E9" s="112">
        <f>D9/D10</f>
        <v>3.7856146642757525E-3</v>
      </c>
      <c r="F9" s="135" t="s">
        <v>67</v>
      </c>
      <c r="G9" s="136"/>
      <c r="H9" s="137"/>
      <c r="I9" s="61"/>
    </row>
    <row r="10" spans="1:9">
      <c r="A10" s="90"/>
      <c r="B10" s="60"/>
      <c r="C10" s="23" t="s">
        <v>91</v>
      </c>
      <c r="D10" s="105">
        <f>SUM(D7:D9)</f>
        <v>100.38</v>
      </c>
      <c r="E10" s="122">
        <f>SUM(E7:E9)</f>
        <v>1</v>
      </c>
      <c r="F10" s="126" t="s">
        <v>21</v>
      </c>
      <c r="G10" s="127"/>
      <c r="H10" s="128"/>
      <c r="I10" s="61"/>
    </row>
    <row r="11" spans="1:9" ht="14.4" customHeight="1">
      <c r="A11" s="91"/>
      <c r="B11" s="60"/>
      <c r="C11" s="62"/>
      <c r="D11" s="62"/>
      <c r="E11" s="63"/>
      <c r="F11" s="63"/>
      <c r="G11" s="63"/>
      <c r="H11" s="62"/>
      <c r="I11" s="61"/>
    </row>
    <row r="12" spans="1:9" ht="14.4" customHeight="1">
      <c r="A12" s="90"/>
      <c r="B12" s="60"/>
      <c r="C12" s="13" t="s">
        <v>24</v>
      </c>
      <c r="D12" s="14" t="s">
        <v>16</v>
      </c>
      <c r="E12" s="14" t="s">
        <v>8</v>
      </c>
      <c r="F12" s="132" t="s">
        <v>9</v>
      </c>
      <c r="G12" s="133"/>
      <c r="H12" s="134"/>
      <c r="I12" s="61"/>
    </row>
    <row r="13" spans="1:9" ht="14.4" customHeight="1">
      <c r="A13" s="90"/>
      <c r="B13" s="60"/>
      <c r="C13" s="15" t="s">
        <v>15</v>
      </c>
      <c r="D13" s="106">
        <f>'1-Dados'!E7</f>
        <v>2.5</v>
      </c>
      <c r="E13" s="107">
        <f>D13-1</f>
        <v>1.5</v>
      </c>
      <c r="F13" s="135" t="s">
        <v>89</v>
      </c>
      <c r="G13" s="136"/>
      <c r="H13" s="137"/>
      <c r="I13" s="61"/>
    </row>
    <row r="14" spans="1:9">
      <c r="A14" s="90"/>
      <c r="B14" s="60"/>
      <c r="C14" s="23" t="s">
        <v>25</v>
      </c>
      <c r="D14" s="105">
        <f>TRUNC(D13*(D7+D8),1)</f>
        <v>250</v>
      </c>
      <c r="E14" s="105"/>
      <c r="F14" s="170" t="s">
        <v>57</v>
      </c>
      <c r="G14" s="171"/>
      <c r="H14" s="172"/>
      <c r="I14" s="61"/>
    </row>
    <row r="15" spans="1:9" ht="14.4" customHeight="1">
      <c r="A15" s="90"/>
      <c r="B15" s="60"/>
      <c r="C15" s="62"/>
      <c r="D15" s="62"/>
      <c r="E15" s="63"/>
      <c r="F15" s="63"/>
      <c r="G15" s="63"/>
      <c r="H15" s="62"/>
      <c r="I15" s="61"/>
    </row>
    <row r="16" spans="1:9" ht="14.4" customHeight="1">
      <c r="A16" s="90"/>
      <c r="B16" s="60"/>
      <c r="C16" s="13" t="s">
        <v>64</v>
      </c>
      <c r="D16" s="14" t="s">
        <v>16</v>
      </c>
      <c r="E16" s="14" t="s">
        <v>8</v>
      </c>
      <c r="F16" s="132" t="s">
        <v>9</v>
      </c>
      <c r="G16" s="133"/>
      <c r="H16" s="134"/>
      <c r="I16" s="61"/>
    </row>
    <row r="17" spans="1:9" ht="14.4" customHeight="1">
      <c r="A17" s="90"/>
      <c r="B17" s="60"/>
      <c r="C17" s="19" t="s">
        <v>33</v>
      </c>
      <c r="D17" s="108">
        <f>$D$14*'1-Dados'!E11</f>
        <v>6.25</v>
      </c>
      <c r="E17" s="112">
        <f t="shared" ref="E17:E21" si="0">D17/$D$14</f>
        <v>2.5000000000000001E-2</v>
      </c>
      <c r="F17" s="135" t="s">
        <v>93</v>
      </c>
      <c r="G17" s="136"/>
      <c r="H17" s="137"/>
      <c r="I17" s="61"/>
    </row>
    <row r="18" spans="1:9" ht="14.4" customHeight="1">
      <c r="A18" s="94" t="s">
        <v>82</v>
      </c>
      <c r="B18" s="60"/>
      <c r="C18" s="19" t="s">
        <v>59</v>
      </c>
      <c r="D18" s="108">
        <f>$D$14*'1-Dados'!E12</f>
        <v>12.475</v>
      </c>
      <c r="E18" s="112">
        <f t="shared" si="0"/>
        <v>4.99E-2</v>
      </c>
      <c r="F18" s="135" t="s">
        <v>92</v>
      </c>
      <c r="G18" s="136"/>
      <c r="H18" s="137"/>
      <c r="I18" s="61"/>
    </row>
    <row r="19" spans="1:9" ht="14.4" customHeight="1">
      <c r="A19" s="95" t="s">
        <v>81</v>
      </c>
      <c r="B19" s="60"/>
      <c r="C19" s="19" t="s">
        <v>5</v>
      </c>
      <c r="D19" s="108">
        <f>$D$14*'1-Dados'!E16</f>
        <v>0</v>
      </c>
      <c r="E19" s="112">
        <f t="shared" si="0"/>
        <v>0</v>
      </c>
      <c r="F19" s="135" t="s">
        <v>92</v>
      </c>
      <c r="G19" s="136"/>
      <c r="H19" s="137"/>
      <c r="I19" s="61"/>
    </row>
    <row r="20" spans="1:9" ht="14.4" customHeight="1">
      <c r="A20" s="97"/>
      <c r="B20" s="60"/>
      <c r="C20" s="19" t="s">
        <v>7</v>
      </c>
      <c r="D20" s="108">
        <f>(D14-D10-D9)*'1-Dados'!E17</f>
        <v>0</v>
      </c>
      <c r="E20" s="112">
        <f t="shared" si="0"/>
        <v>0</v>
      </c>
      <c r="F20" s="135" t="s">
        <v>94</v>
      </c>
      <c r="G20" s="136"/>
      <c r="H20" s="137"/>
      <c r="I20" s="61"/>
    </row>
    <row r="21" spans="1:9" ht="14.4" customHeight="1">
      <c r="A21" s="92" t="s">
        <v>1</v>
      </c>
      <c r="B21" s="60"/>
      <c r="C21" s="55" t="s">
        <v>69</v>
      </c>
      <c r="D21" s="109">
        <f>$D$14*'1-Dados'!E18</f>
        <v>0</v>
      </c>
      <c r="E21" s="112">
        <f t="shared" si="0"/>
        <v>0</v>
      </c>
      <c r="F21" s="135" t="s">
        <v>92</v>
      </c>
      <c r="G21" s="136"/>
      <c r="H21" s="137"/>
      <c r="I21" s="61"/>
    </row>
    <row r="22" spans="1:9">
      <c r="A22" s="87"/>
      <c r="B22" s="60"/>
      <c r="C22" s="46" t="s">
        <v>64</v>
      </c>
      <c r="D22" s="110">
        <f>SUM(D17:D21)</f>
        <v>18.725000000000001</v>
      </c>
      <c r="E22" s="123">
        <f>SUM(E17:E21)</f>
        <v>7.4899999999999994E-2</v>
      </c>
      <c r="F22" s="138" t="s">
        <v>95</v>
      </c>
      <c r="G22" s="139"/>
      <c r="H22" s="140"/>
      <c r="I22" s="61"/>
    </row>
    <row r="23" spans="1:9">
      <c r="A23" s="96"/>
      <c r="B23" s="60"/>
      <c r="C23" s="44"/>
      <c r="D23" s="45"/>
      <c r="E23" s="76"/>
      <c r="F23" s="77"/>
      <c r="G23" s="77"/>
      <c r="H23" s="77"/>
      <c r="I23" s="61"/>
    </row>
    <row r="24" spans="1:9">
      <c r="A24" s="96"/>
      <c r="B24" s="60"/>
      <c r="C24" s="13" t="s">
        <v>78</v>
      </c>
      <c r="D24" s="14" t="s">
        <v>16</v>
      </c>
      <c r="E24" s="14" t="s">
        <v>8</v>
      </c>
      <c r="F24" s="132" t="s">
        <v>9</v>
      </c>
      <c r="G24" s="133"/>
      <c r="H24" s="134"/>
      <c r="I24" s="61"/>
    </row>
    <row r="25" spans="1:9">
      <c r="A25" s="96"/>
      <c r="B25" s="60"/>
      <c r="C25" s="46" t="s">
        <v>61</v>
      </c>
      <c r="D25" s="110">
        <f>$D$14*'1-Dados'!E21</f>
        <v>50</v>
      </c>
      <c r="E25" s="122">
        <f>D25/$D$14</f>
        <v>0.2</v>
      </c>
      <c r="F25" s="170" t="s">
        <v>90</v>
      </c>
      <c r="G25" s="171"/>
      <c r="H25" s="172"/>
      <c r="I25" s="61"/>
    </row>
    <row r="26" spans="1:9">
      <c r="A26" s="96"/>
      <c r="B26" s="60"/>
      <c r="C26" s="19" t="s">
        <v>66</v>
      </c>
      <c r="D26" s="109">
        <f>D29+D25</f>
        <v>130.89500000000001</v>
      </c>
      <c r="E26" s="107">
        <f>D26/$D$14</f>
        <v>0.52358000000000005</v>
      </c>
      <c r="F26" s="135" t="s">
        <v>79</v>
      </c>
      <c r="G26" s="136"/>
      <c r="H26" s="137"/>
      <c r="I26" s="61"/>
    </row>
    <row r="27" spans="1:9">
      <c r="A27" s="96"/>
      <c r="B27" s="60"/>
      <c r="C27" s="62"/>
      <c r="D27" s="62"/>
      <c r="E27" s="124"/>
      <c r="F27" s="63"/>
      <c r="G27" s="63"/>
      <c r="H27" s="62"/>
      <c r="I27" s="61"/>
    </row>
    <row r="28" spans="1:9" ht="14.4" customHeight="1">
      <c r="A28" s="96"/>
      <c r="B28" s="60"/>
      <c r="C28" s="13" t="s">
        <v>62</v>
      </c>
      <c r="D28" s="14" t="s">
        <v>16</v>
      </c>
      <c r="E28" s="14" t="s">
        <v>8</v>
      </c>
      <c r="F28" s="132" t="s">
        <v>9</v>
      </c>
      <c r="G28" s="133"/>
      <c r="H28" s="134"/>
      <c r="I28" s="61"/>
    </row>
    <row r="29" spans="1:9" ht="14.4">
      <c r="A29" s="96"/>
      <c r="B29" s="60"/>
      <c r="C29" s="19" t="s">
        <v>65</v>
      </c>
      <c r="D29" s="111">
        <f>D14-D10-D22-D25</f>
        <v>80.89500000000001</v>
      </c>
      <c r="E29" s="107">
        <f>D29/$D$14</f>
        <v>0.32358000000000003</v>
      </c>
      <c r="F29" s="143" t="s">
        <v>68</v>
      </c>
      <c r="G29" s="144"/>
      <c r="H29" s="145"/>
      <c r="I29" s="61"/>
    </row>
    <row r="30" spans="1:9">
      <c r="A30" s="96"/>
      <c r="B30" s="60"/>
      <c r="C30" s="62"/>
      <c r="D30" s="62"/>
      <c r="E30" s="63"/>
      <c r="F30" s="63"/>
      <c r="G30" s="63"/>
      <c r="H30" s="62"/>
      <c r="I30" s="61"/>
    </row>
    <row r="31" spans="1:9">
      <c r="A31" s="96"/>
      <c r="B31" s="60"/>
      <c r="C31" s="169" t="s">
        <v>71</v>
      </c>
      <c r="D31" s="169"/>
      <c r="E31" s="169"/>
      <c r="F31" s="169"/>
      <c r="G31" s="169"/>
      <c r="H31" s="62"/>
      <c r="I31" s="61"/>
    </row>
    <row r="32" spans="1:9" ht="4.95" customHeight="1">
      <c r="A32" s="96"/>
      <c r="B32" s="60"/>
      <c r="C32" s="62"/>
      <c r="D32" s="62"/>
      <c r="E32" s="63"/>
      <c r="F32" s="63"/>
      <c r="G32" s="63"/>
      <c r="H32" s="62"/>
      <c r="I32" s="61"/>
    </row>
    <row r="33" spans="1:9" ht="14.4" customHeight="1">
      <c r="A33" s="94"/>
      <c r="B33" s="60"/>
      <c r="C33" s="13" t="s">
        <v>70</v>
      </c>
      <c r="D33" s="14" t="s">
        <v>65</v>
      </c>
      <c r="E33" s="147" t="s">
        <v>70</v>
      </c>
      <c r="F33" s="147"/>
      <c r="G33" s="13" t="s">
        <v>65</v>
      </c>
      <c r="H33" s="62"/>
      <c r="I33" s="61"/>
    </row>
    <row r="34" spans="1:9" s="71" customFormat="1" ht="14.4" customHeight="1">
      <c r="A34" s="95"/>
      <c r="B34" s="64"/>
      <c r="C34" s="52">
        <v>25</v>
      </c>
      <c r="D34" s="109">
        <f>C34*$D$29</f>
        <v>2022.3750000000002</v>
      </c>
      <c r="E34" s="141">
        <v>250</v>
      </c>
      <c r="F34" s="142"/>
      <c r="G34" s="109">
        <f>E34*$D$29</f>
        <v>20223.750000000004</v>
      </c>
      <c r="H34" s="43"/>
      <c r="I34" s="65"/>
    </row>
    <row r="35" spans="1:9" s="71" customFormat="1" ht="14.4" customHeight="1">
      <c r="A35" s="97"/>
      <c r="B35" s="64"/>
      <c r="C35" s="52">
        <v>50</v>
      </c>
      <c r="D35" s="109">
        <f t="shared" ref="D35:D36" si="1">C35*$D$29</f>
        <v>4044.7500000000005</v>
      </c>
      <c r="E35" s="141">
        <v>500</v>
      </c>
      <c r="F35" s="142"/>
      <c r="G35" s="109">
        <f>E35*$D$29</f>
        <v>40447.500000000007</v>
      </c>
      <c r="H35" s="43"/>
      <c r="I35" s="65"/>
    </row>
    <row r="36" spans="1:9" s="71" customFormat="1" ht="14.4" customHeight="1">
      <c r="A36" s="92"/>
      <c r="B36" s="64"/>
      <c r="C36" s="52">
        <v>100</v>
      </c>
      <c r="D36" s="109">
        <f t="shared" si="1"/>
        <v>8089.5000000000009</v>
      </c>
      <c r="E36" s="141">
        <v>1000</v>
      </c>
      <c r="F36" s="142"/>
      <c r="G36" s="109">
        <f>E36*$D$29</f>
        <v>80895.000000000015</v>
      </c>
      <c r="H36" s="43"/>
      <c r="I36" s="65"/>
    </row>
    <row r="37" spans="1:9" ht="14.4" thickBot="1">
      <c r="A37" s="93"/>
      <c r="B37" s="66"/>
      <c r="C37" s="67"/>
      <c r="D37" s="67"/>
      <c r="E37" s="68"/>
      <c r="F37" s="68"/>
      <c r="G37" s="68"/>
      <c r="H37" s="67"/>
      <c r="I37" s="69"/>
    </row>
  </sheetData>
  <sheetProtection algorithmName="SHA-512" hashValue="bBWqHivSm+sQeGXU4J6HSnDogBhieRRC1gr3xe0t9qAut4Wopql16PS9edKIhcz1yD8EDdEtpyo4wt/bN+xx1w==" saltValue="AXZDfQj18KQHhMgGzy/5LA==" spinCount="100000" sheet="1" objects="1" scenarios="1"/>
  <mergeCells count="28">
    <mergeCell ref="C2:H2"/>
    <mergeCell ref="A7:A8"/>
    <mergeCell ref="E36:F36"/>
    <mergeCell ref="F26:H26"/>
    <mergeCell ref="F29:H29"/>
    <mergeCell ref="C31:G31"/>
    <mergeCell ref="F24:H24"/>
    <mergeCell ref="F20:H20"/>
    <mergeCell ref="F21:H21"/>
    <mergeCell ref="F25:H25"/>
    <mergeCell ref="F22:H22"/>
    <mergeCell ref="E34:F34"/>
    <mergeCell ref="E35:F35"/>
    <mergeCell ref="F13:H13"/>
    <mergeCell ref="F14:H14"/>
    <mergeCell ref="F17:H17"/>
    <mergeCell ref="F18:H18"/>
    <mergeCell ref="F9:H9"/>
    <mergeCell ref="F19:H19"/>
    <mergeCell ref="C4:H4"/>
    <mergeCell ref="E33:F33"/>
    <mergeCell ref="F6:H6"/>
    <mergeCell ref="F12:H12"/>
    <mergeCell ref="F16:H16"/>
    <mergeCell ref="F28:H28"/>
    <mergeCell ref="F7:H7"/>
    <mergeCell ref="F8:H8"/>
    <mergeCell ref="F10:H10"/>
  </mergeCells>
  <hyperlinks>
    <hyperlink ref="A19" r:id="rId1" xr:uid="{F9BAA84D-3A31-4BDA-BBBD-C4D1DF8C8ED2}"/>
  </hyperlink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C8A2-EE0D-4363-A0D6-C1D6293B2E5C}">
  <dimension ref="A1:N58"/>
  <sheetViews>
    <sheetView showGridLines="0" showRowColHeaders="0" zoomScale="110" zoomScaleNormal="110" workbookViewId="0"/>
  </sheetViews>
  <sheetFormatPr defaultRowHeight="13.8"/>
  <cols>
    <col min="1" max="1" width="25.88671875" style="70" customWidth="1"/>
    <col min="2" max="2" width="3.77734375" style="70" customWidth="1"/>
    <col min="3" max="3" width="8" style="70" customWidth="1"/>
    <col min="4" max="4" width="22.109375" style="70" customWidth="1"/>
    <col min="5" max="5" width="16.6640625" style="72" customWidth="1"/>
    <col min="6" max="6" width="10" style="72" customWidth="1"/>
    <col min="7" max="7" width="16.44140625" style="72" customWidth="1"/>
    <col min="8" max="8" width="13.77734375" style="72" customWidth="1"/>
    <col min="9" max="9" width="19.88671875" style="72" customWidth="1"/>
    <col min="10" max="10" width="14.88671875" style="72" customWidth="1"/>
    <col min="11" max="11" width="13.77734375" style="72" customWidth="1"/>
    <col min="12" max="12" width="14.5546875" style="72" customWidth="1"/>
    <col min="13" max="13" width="9.5546875" style="72" bestFit="1" customWidth="1"/>
    <col min="14" max="14" width="3.77734375" style="70" customWidth="1"/>
    <col min="15" max="16384" width="8.88671875" style="70"/>
  </cols>
  <sheetData>
    <row r="1" spans="1:14" ht="14.4" thickBot="1">
      <c r="A1" s="99"/>
      <c r="B1" s="56"/>
      <c r="C1" s="57"/>
      <c r="D1" s="57"/>
      <c r="E1" s="58"/>
      <c r="F1" s="58"/>
      <c r="G1" s="58"/>
      <c r="H1" s="58"/>
      <c r="I1" s="58"/>
      <c r="J1" s="58"/>
      <c r="K1" s="58"/>
      <c r="L1" s="58"/>
      <c r="M1" s="58"/>
      <c r="N1" s="59"/>
    </row>
    <row r="2" spans="1:14" ht="49.95" customHeight="1" thickBot="1">
      <c r="A2" s="100"/>
      <c r="B2" s="60"/>
      <c r="C2" s="154" t="s">
        <v>83</v>
      </c>
      <c r="D2" s="165"/>
      <c r="E2" s="165"/>
      <c r="F2" s="165"/>
      <c r="G2" s="165"/>
      <c r="H2" s="165"/>
      <c r="I2" s="165"/>
      <c r="J2" s="165"/>
      <c r="K2" s="165"/>
      <c r="L2" s="165"/>
      <c r="M2" s="166"/>
      <c r="N2" s="61"/>
    </row>
    <row r="3" spans="1:14" ht="4.95" customHeight="1">
      <c r="A3" s="100"/>
      <c r="B3" s="60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1"/>
    </row>
    <row r="4" spans="1:14" ht="14.4">
      <c r="A4" s="100"/>
      <c r="B4" s="60"/>
      <c r="C4" s="153" t="s">
        <v>88</v>
      </c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61"/>
    </row>
    <row r="5" spans="1:14">
      <c r="A5" s="100"/>
      <c r="B5" s="60"/>
      <c r="C5" s="62"/>
      <c r="D5" s="62"/>
      <c r="E5" s="63"/>
      <c r="F5" s="63"/>
      <c r="G5" s="63"/>
      <c r="H5" s="63"/>
      <c r="I5" s="63"/>
      <c r="J5" s="63"/>
      <c r="K5" s="63"/>
      <c r="L5" s="63"/>
      <c r="M5" s="63"/>
      <c r="N5" s="61"/>
    </row>
    <row r="6" spans="1:14">
      <c r="A6" s="100"/>
      <c r="B6" s="60"/>
      <c r="C6" s="62"/>
      <c r="D6" s="62"/>
      <c r="E6" s="63"/>
      <c r="F6" s="63"/>
      <c r="G6" s="63"/>
      <c r="H6" s="63"/>
      <c r="I6" s="63"/>
      <c r="J6" s="63"/>
      <c r="K6" s="63"/>
      <c r="L6" s="63"/>
      <c r="M6" s="63"/>
      <c r="N6" s="61"/>
    </row>
    <row r="7" spans="1:14" s="75" customFormat="1" ht="27" thickBot="1">
      <c r="A7" s="114" t="s">
        <v>80</v>
      </c>
      <c r="B7" s="73"/>
      <c r="C7" s="78" t="s">
        <v>72</v>
      </c>
      <c r="D7" s="117" t="s">
        <v>73</v>
      </c>
      <c r="E7" s="117" t="s">
        <v>96</v>
      </c>
      <c r="F7" s="120" t="s">
        <v>74</v>
      </c>
      <c r="G7" s="117" t="s">
        <v>76</v>
      </c>
      <c r="H7" s="79" t="s">
        <v>25</v>
      </c>
      <c r="I7" s="79" t="s">
        <v>97</v>
      </c>
      <c r="J7" s="79" t="s">
        <v>12</v>
      </c>
      <c r="K7" s="79" t="s">
        <v>75</v>
      </c>
      <c r="L7" s="118" t="s">
        <v>65</v>
      </c>
      <c r="M7" s="79" t="s">
        <v>8</v>
      </c>
      <c r="N7" s="74"/>
    </row>
    <row r="8" spans="1:14" ht="14.4" customHeight="1">
      <c r="A8" s="100"/>
      <c r="B8" s="60"/>
      <c r="C8" s="80">
        <v>1</v>
      </c>
      <c r="D8" s="81" t="s">
        <v>98</v>
      </c>
      <c r="E8" s="81"/>
      <c r="F8" s="82">
        <f>'1-Dados'!$E$7</f>
        <v>2.5</v>
      </c>
      <c r="G8" s="121">
        <v>100</v>
      </c>
      <c r="H8" s="102">
        <f>TRUNC(G8*F8,1)</f>
        <v>250</v>
      </c>
      <c r="I8" s="102">
        <f>G8+(H8*'BD-Formulas'!$D$17)+(H8*'BD-Formulas'!$D$18)+(G8*'1-Dados'!$E$13)+(H8*'BD-Formulas'!$D$20)+(H8*'BD-Formulas'!$D$21)+(H8*'BD-Formulas'!$D$22)</f>
        <v>119.10499999999999</v>
      </c>
      <c r="J8" s="102">
        <f>H8*'BD-Formulas'!$D$26</f>
        <v>50</v>
      </c>
      <c r="K8" s="102">
        <f>J8+L8</f>
        <v>130.89500000000001</v>
      </c>
      <c r="L8" s="103">
        <f>H8-I8-J8</f>
        <v>80.89500000000001</v>
      </c>
      <c r="M8" s="104">
        <f>IF(H8&lt;&gt;0,L8/H8,"-")</f>
        <v>0.32358000000000003</v>
      </c>
      <c r="N8" s="61"/>
    </row>
    <row r="9" spans="1:14" ht="14.4" customHeight="1">
      <c r="A9" s="100"/>
      <c r="B9" s="60"/>
      <c r="C9" s="80">
        <v>2</v>
      </c>
      <c r="D9" s="81" t="s">
        <v>99</v>
      </c>
      <c r="E9" s="81"/>
      <c r="F9" s="82">
        <f>'1-Dados'!$E$7</f>
        <v>2.5</v>
      </c>
      <c r="G9" s="121">
        <v>47</v>
      </c>
      <c r="H9" s="102">
        <f>TRUNC(G9*F9,1)</f>
        <v>117.5</v>
      </c>
      <c r="I9" s="102">
        <f>G9+(H9*'BD-Formulas'!$D$17)+(H9*'BD-Formulas'!$D$18)+(G9*'1-Dados'!$E$13)+(H9*'BD-Formulas'!$D$20)+(H9*'BD-Formulas'!$D$21)+(H9*'BD-Formulas'!$D$22)</f>
        <v>55.979350000000004</v>
      </c>
      <c r="J9" s="102">
        <f>H9*'BD-Formulas'!$D$26</f>
        <v>23.5</v>
      </c>
      <c r="K9" s="102">
        <f t="shared" ref="K9:K57" si="0">J9+L9</f>
        <v>61.520649999999996</v>
      </c>
      <c r="L9" s="103">
        <f t="shared" ref="L9:L57" si="1">H9-I9-J9</f>
        <v>38.020649999999996</v>
      </c>
      <c r="M9" s="104">
        <f t="shared" ref="M9:M57" si="2">IF(H9&lt;&gt;0,L9/H9,"-")</f>
        <v>0.32357999999999998</v>
      </c>
      <c r="N9" s="61"/>
    </row>
    <row r="10" spans="1:14" ht="14.4" customHeight="1">
      <c r="A10" s="100"/>
      <c r="B10" s="60"/>
      <c r="C10" s="80">
        <v>3</v>
      </c>
      <c r="D10" s="81"/>
      <c r="E10" s="81"/>
      <c r="F10" s="82">
        <f>'1-Dados'!$E$7</f>
        <v>2.5</v>
      </c>
      <c r="G10" s="121"/>
      <c r="H10" s="102">
        <f t="shared" ref="H10:H57" si="3">TRUNC(G10*F10,1)</f>
        <v>0</v>
      </c>
      <c r="I10" s="102">
        <f>G10+(H10*'BD-Formulas'!$D$17)+(H10*'BD-Formulas'!$D$18)+(G10*'1-Dados'!$E$13)+(H10*'BD-Formulas'!$D$20)+(H10*'BD-Formulas'!$D$21)+(H10*'BD-Formulas'!$D$22)</f>
        <v>0</v>
      </c>
      <c r="J10" s="102">
        <f>H10*'BD-Formulas'!$D$26</f>
        <v>0</v>
      </c>
      <c r="K10" s="102">
        <f t="shared" si="0"/>
        <v>0</v>
      </c>
      <c r="L10" s="103">
        <f t="shared" si="1"/>
        <v>0</v>
      </c>
      <c r="M10" s="104" t="str">
        <f t="shared" si="2"/>
        <v>-</v>
      </c>
      <c r="N10" s="61"/>
    </row>
    <row r="11" spans="1:14" ht="14.4" customHeight="1">
      <c r="A11" s="91"/>
      <c r="B11" s="60"/>
      <c r="C11" s="80">
        <v>4</v>
      </c>
      <c r="D11" s="81"/>
      <c r="E11" s="81"/>
      <c r="F11" s="82">
        <f>'1-Dados'!$E$7</f>
        <v>2.5</v>
      </c>
      <c r="G11" s="121"/>
      <c r="H11" s="102">
        <f t="shared" si="3"/>
        <v>0</v>
      </c>
      <c r="I11" s="102">
        <f>G11+(H11*'BD-Formulas'!$D$17)+(H11*'BD-Formulas'!$D$18)+(G11*'1-Dados'!$E$13)+(H11*'BD-Formulas'!$D$20)+(H11*'BD-Formulas'!$D$21)+(H11*'BD-Formulas'!$D$22)</f>
        <v>0</v>
      </c>
      <c r="J11" s="102">
        <f>H11*'BD-Formulas'!$D$26</f>
        <v>0</v>
      </c>
      <c r="K11" s="102">
        <f t="shared" si="0"/>
        <v>0</v>
      </c>
      <c r="L11" s="103">
        <f t="shared" si="1"/>
        <v>0</v>
      </c>
      <c r="M11" s="104" t="str">
        <f t="shared" si="2"/>
        <v>-</v>
      </c>
      <c r="N11" s="61"/>
    </row>
    <row r="12" spans="1:14" ht="14.4" customHeight="1">
      <c r="A12" s="90"/>
      <c r="B12" s="60"/>
      <c r="C12" s="80">
        <v>5</v>
      </c>
      <c r="D12" s="81"/>
      <c r="E12" s="81"/>
      <c r="F12" s="82">
        <f>'1-Dados'!$E$7</f>
        <v>2.5</v>
      </c>
      <c r="G12" s="121"/>
      <c r="H12" s="102">
        <f t="shared" si="3"/>
        <v>0</v>
      </c>
      <c r="I12" s="102">
        <f>G12+(H12*'BD-Formulas'!$D$17)+(H12*'BD-Formulas'!$D$18)+(G12*'1-Dados'!$E$13)+(H12*'BD-Formulas'!$D$20)+(H12*'BD-Formulas'!$D$21)+(H12*'BD-Formulas'!$D$22)</f>
        <v>0</v>
      </c>
      <c r="J12" s="102">
        <f>H12*'BD-Formulas'!$D$26</f>
        <v>0</v>
      </c>
      <c r="K12" s="102">
        <f t="shared" si="0"/>
        <v>0</v>
      </c>
      <c r="L12" s="103">
        <f t="shared" si="1"/>
        <v>0</v>
      </c>
      <c r="M12" s="104" t="str">
        <f t="shared" si="2"/>
        <v>-</v>
      </c>
      <c r="N12" s="61"/>
    </row>
    <row r="13" spans="1:14" ht="14.4" customHeight="1">
      <c r="A13" s="100"/>
      <c r="B13" s="60"/>
      <c r="C13" s="80">
        <v>6</v>
      </c>
      <c r="D13" s="81"/>
      <c r="E13" s="81"/>
      <c r="F13" s="82">
        <f>'1-Dados'!$E$7</f>
        <v>2.5</v>
      </c>
      <c r="G13" s="121"/>
      <c r="H13" s="102">
        <f t="shared" si="3"/>
        <v>0</v>
      </c>
      <c r="I13" s="102">
        <f>G13+(H13*'BD-Formulas'!$D$17)+(H13*'BD-Formulas'!$D$18)+(G13*'1-Dados'!$E$13)+(H13*'BD-Formulas'!$D$20)+(H13*'BD-Formulas'!$D$21)+(H13*'BD-Formulas'!$D$22)</f>
        <v>0</v>
      </c>
      <c r="J13" s="102">
        <f>H13*'BD-Formulas'!$D$26</f>
        <v>0</v>
      </c>
      <c r="K13" s="102">
        <f t="shared" si="0"/>
        <v>0</v>
      </c>
      <c r="L13" s="103">
        <f t="shared" si="1"/>
        <v>0</v>
      </c>
      <c r="M13" s="104" t="str">
        <f t="shared" si="2"/>
        <v>-</v>
      </c>
      <c r="N13" s="61"/>
    </row>
    <row r="14" spans="1:14" ht="14.4" customHeight="1">
      <c r="A14" s="100"/>
      <c r="B14" s="60"/>
      <c r="C14" s="80">
        <v>7</v>
      </c>
      <c r="D14" s="81"/>
      <c r="E14" s="81"/>
      <c r="F14" s="82">
        <f>'1-Dados'!$E$7</f>
        <v>2.5</v>
      </c>
      <c r="G14" s="121"/>
      <c r="H14" s="102">
        <f t="shared" si="3"/>
        <v>0</v>
      </c>
      <c r="I14" s="102">
        <f>G14+(H14*'BD-Formulas'!$D$17)+(H14*'BD-Formulas'!$D$18)+(G14*'1-Dados'!$E$13)+(H14*'BD-Formulas'!$D$20)+(H14*'BD-Formulas'!$D$21)+(H14*'BD-Formulas'!$D$22)</f>
        <v>0</v>
      </c>
      <c r="J14" s="102">
        <f>H14*'BD-Formulas'!$D$26</f>
        <v>0</v>
      </c>
      <c r="K14" s="102">
        <f t="shared" si="0"/>
        <v>0</v>
      </c>
      <c r="L14" s="103">
        <f t="shared" si="1"/>
        <v>0</v>
      </c>
      <c r="M14" s="104" t="str">
        <f t="shared" si="2"/>
        <v>-</v>
      </c>
      <c r="N14" s="61"/>
    </row>
    <row r="15" spans="1:14" ht="14.4" customHeight="1">
      <c r="A15" s="90"/>
      <c r="B15" s="60"/>
      <c r="C15" s="80">
        <v>8</v>
      </c>
      <c r="D15" s="81"/>
      <c r="E15" s="81"/>
      <c r="F15" s="82">
        <f>'1-Dados'!$E$7</f>
        <v>2.5</v>
      </c>
      <c r="G15" s="121"/>
      <c r="H15" s="102">
        <f t="shared" si="3"/>
        <v>0</v>
      </c>
      <c r="I15" s="102">
        <f>G15+(H15*'BD-Formulas'!$D$17)+(H15*'BD-Formulas'!$D$18)+(G15*'1-Dados'!$E$13)+(H15*'BD-Formulas'!$D$20)+(H15*'BD-Formulas'!$D$21)+(H15*'BD-Formulas'!$D$22)</f>
        <v>0</v>
      </c>
      <c r="J15" s="102">
        <f>H15*'BD-Formulas'!$D$26</f>
        <v>0</v>
      </c>
      <c r="K15" s="102">
        <f t="shared" si="0"/>
        <v>0</v>
      </c>
      <c r="L15" s="103">
        <f t="shared" si="1"/>
        <v>0</v>
      </c>
      <c r="M15" s="104" t="str">
        <f t="shared" si="2"/>
        <v>-</v>
      </c>
      <c r="N15" s="61"/>
    </row>
    <row r="16" spans="1:14" ht="14.4" customHeight="1">
      <c r="A16" s="90"/>
      <c r="B16" s="60"/>
      <c r="C16" s="80">
        <v>9</v>
      </c>
      <c r="D16" s="81"/>
      <c r="E16" s="81"/>
      <c r="F16" s="82">
        <f>'1-Dados'!$E$7</f>
        <v>2.5</v>
      </c>
      <c r="G16" s="121"/>
      <c r="H16" s="102">
        <f t="shared" si="3"/>
        <v>0</v>
      </c>
      <c r="I16" s="102">
        <f>G16+(H16*'BD-Formulas'!$D$17)+(H16*'BD-Formulas'!$D$18)+(G16*'1-Dados'!$E$13)+(H16*'BD-Formulas'!$D$20)+(H16*'BD-Formulas'!$D$21)+(H16*'BD-Formulas'!$D$22)</f>
        <v>0</v>
      </c>
      <c r="J16" s="102">
        <f>H16*'BD-Formulas'!$D$26</f>
        <v>0</v>
      </c>
      <c r="K16" s="102">
        <f t="shared" si="0"/>
        <v>0</v>
      </c>
      <c r="L16" s="103">
        <f t="shared" si="1"/>
        <v>0</v>
      </c>
      <c r="M16" s="104" t="str">
        <f t="shared" si="2"/>
        <v>-</v>
      </c>
      <c r="N16" s="61"/>
    </row>
    <row r="17" spans="1:14" ht="14.4" customHeight="1">
      <c r="A17" s="94" t="s">
        <v>82</v>
      </c>
      <c r="B17" s="60"/>
      <c r="C17" s="80">
        <v>10</v>
      </c>
      <c r="D17" s="81"/>
      <c r="E17" s="81"/>
      <c r="F17" s="82">
        <f>'1-Dados'!$E$7</f>
        <v>2.5</v>
      </c>
      <c r="G17" s="121"/>
      <c r="H17" s="102">
        <f t="shared" si="3"/>
        <v>0</v>
      </c>
      <c r="I17" s="102">
        <f>G17+(H17*'BD-Formulas'!$D$17)+(H17*'BD-Formulas'!$D$18)+(G17*'1-Dados'!$E$13)+(H17*'BD-Formulas'!$D$20)+(H17*'BD-Formulas'!$D$21)+(H17*'BD-Formulas'!$D$22)</f>
        <v>0</v>
      </c>
      <c r="J17" s="102">
        <f>H17*'BD-Formulas'!$D$26</f>
        <v>0</v>
      </c>
      <c r="K17" s="102">
        <f t="shared" si="0"/>
        <v>0</v>
      </c>
      <c r="L17" s="103">
        <f t="shared" si="1"/>
        <v>0</v>
      </c>
      <c r="M17" s="104" t="str">
        <f t="shared" si="2"/>
        <v>-</v>
      </c>
      <c r="N17" s="61"/>
    </row>
    <row r="18" spans="1:14" ht="14.4" customHeight="1">
      <c r="A18" s="95" t="s">
        <v>81</v>
      </c>
      <c r="B18" s="60"/>
      <c r="C18" s="80">
        <v>11</v>
      </c>
      <c r="D18" s="81"/>
      <c r="E18" s="81"/>
      <c r="F18" s="82">
        <f>'1-Dados'!$E$7</f>
        <v>2.5</v>
      </c>
      <c r="G18" s="121"/>
      <c r="H18" s="102">
        <f t="shared" si="3"/>
        <v>0</v>
      </c>
      <c r="I18" s="102">
        <f>G18+(H18*'BD-Formulas'!$D$17)+(H18*'BD-Formulas'!$D$18)+(G18*'1-Dados'!$E$13)+(H18*'BD-Formulas'!$D$20)+(H18*'BD-Formulas'!$D$21)+(H18*'BD-Formulas'!$D$22)</f>
        <v>0</v>
      </c>
      <c r="J18" s="102">
        <f>H18*'BD-Formulas'!$D$26</f>
        <v>0</v>
      </c>
      <c r="K18" s="102">
        <f t="shared" si="0"/>
        <v>0</v>
      </c>
      <c r="L18" s="103">
        <f t="shared" si="1"/>
        <v>0</v>
      </c>
      <c r="M18" s="104" t="str">
        <f t="shared" si="2"/>
        <v>-</v>
      </c>
      <c r="N18" s="61"/>
    </row>
    <row r="19" spans="1:14" ht="14.4" customHeight="1">
      <c r="A19" s="101"/>
      <c r="B19" s="60"/>
      <c r="C19" s="80">
        <v>12</v>
      </c>
      <c r="D19" s="81"/>
      <c r="E19" s="81"/>
      <c r="F19" s="82">
        <f>'1-Dados'!$E$7</f>
        <v>2.5</v>
      </c>
      <c r="G19" s="121"/>
      <c r="H19" s="102">
        <f t="shared" si="3"/>
        <v>0</v>
      </c>
      <c r="I19" s="102">
        <f>G19+(H19*'BD-Formulas'!$D$17)+(H19*'BD-Formulas'!$D$18)+(G19*'1-Dados'!$E$13)+(H19*'BD-Formulas'!$D$20)+(H19*'BD-Formulas'!$D$21)+(H19*'BD-Formulas'!$D$22)</f>
        <v>0</v>
      </c>
      <c r="J19" s="102">
        <f>H19*'BD-Formulas'!$D$26</f>
        <v>0</v>
      </c>
      <c r="K19" s="102">
        <f t="shared" si="0"/>
        <v>0</v>
      </c>
      <c r="L19" s="103">
        <f t="shared" si="1"/>
        <v>0</v>
      </c>
      <c r="M19" s="104" t="str">
        <f t="shared" si="2"/>
        <v>-</v>
      </c>
      <c r="N19" s="61"/>
    </row>
    <row r="20" spans="1:14" ht="14.4" customHeight="1">
      <c r="A20" s="92" t="s">
        <v>1</v>
      </c>
      <c r="B20" s="60"/>
      <c r="C20" s="80">
        <v>13</v>
      </c>
      <c r="D20" s="81"/>
      <c r="E20" s="81"/>
      <c r="F20" s="82">
        <f>'1-Dados'!$E$7</f>
        <v>2.5</v>
      </c>
      <c r="G20" s="121"/>
      <c r="H20" s="102">
        <f t="shared" si="3"/>
        <v>0</v>
      </c>
      <c r="I20" s="102">
        <f>G20+(H20*'BD-Formulas'!$D$17)+(H20*'BD-Formulas'!$D$18)+(G20*'1-Dados'!$E$13)+(H20*'BD-Formulas'!$D$20)+(H20*'BD-Formulas'!$D$21)+(H20*'BD-Formulas'!$D$22)</f>
        <v>0</v>
      </c>
      <c r="J20" s="102">
        <f>H20*'BD-Formulas'!$D$26</f>
        <v>0</v>
      </c>
      <c r="K20" s="102">
        <f t="shared" si="0"/>
        <v>0</v>
      </c>
      <c r="L20" s="103">
        <f t="shared" si="1"/>
        <v>0</v>
      </c>
      <c r="M20" s="104" t="str">
        <f t="shared" si="2"/>
        <v>-</v>
      </c>
      <c r="N20" s="61"/>
    </row>
    <row r="21" spans="1:14" ht="14.4" customHeight="1">
      <c r="A21" s="100"/>
      <c r="B21" s="60"/>
      <c r="C21" s="80">
        <v>14</v>
      </c>
      <c r="D21" s="81"/>
      <c r="E21" s="81"/>
      <c r="F21" s="82">
        <f>'1-Dados'!$E$7</f>
        <v>2.5</v>
      </c>
      <c r="G21" s="121"/>
      <c r="H21" s="102">
        <f t="shared" si="3"/>
        <v>0</v>
      </c>
      <c r="I21" s="102">
        <f>G21+(H21*'BD-Formulas'!$D$17)+(H21*'BD-Formulas'!$D$18)+(G21*'1-Dados'!$E$13)+(H21*'BD-Formulas'!$D$20)+(H21*'BD-Formulas'!$D$21)+(H21*'BD-Formulas'!$D$22)</f>
        <v>0</v>
      </c>
      <c r="J21" s="102">
        <f>H21*'BD-Formulas'!$D$26</f>
        <v>0</v>
      </c>
      <c r="K21" s="102">
        <f t="shared" si="0"/>
        <v>0</v>
      </c>
      <c r="L21" s="103">
        <f t="shared" si="1"/>
        <v>0</v>
      </c>
      <c r="M21" s="104" t="str">
        <f t="shared" si="2"/>
        <v>-</v>
      </c>
      <c r="N21" s="61"/>
    </row>
    <row r="22" spans="1:14" ht="14.4" customHeight="1">
      <c r="A22" s="100"/>
      <c r="B22" s="60"/>
      <c r="C22" s="80">
        <v>15</v>
      </c>
      <c r="D22" s="81"/>
      <c r="E22" s="81"/>
      <c r="F22" s="82">
        <f>'1-Dados'!$E$7</f>
        <v>2.5</v>
      </c>
      <c r="G22" s="121"/>
      <c r="H22" s="102">
        <f t="shared" si="3"/>
        <v>0</v>
      </c>
      <c r="I22" s="102">
        <f>G22+(H22*'BD-Formulas'!$D$17)+(H22*'BD-Formulas'!$D$18)+(G22*'1-Dados'!$E$13)+(H22*'BD-Formulas'!$D$20)+(H22*'BD-Formulas'!$D$21)+(H22*'BD-Formulas'!$D$22)</f>
        <v>0</v>
      </c>
      <c r="J22" s="102">
        <f>H22*'BD-Formulas'!$D$26</f>
        <v>0</v>
      </c>
      <c r="K22" s="102">
        <f t="shared" si="0"/>
        <v>0</v>
      </c>
      <c r="L22" s="103">
        <f t="shared" si="1"/>
        <v>0</v>
      </c>
      <c r="M22" s="104" t="str">
        <f t="shared" si="2"/>
        <v>-</v>
      </c>
      <c r="N22" s="61"/>
    </row>
    <row r="23" spans="1:14" ht="14.4" customHeight="1">
      <c r="A23" s="100"/>
      <c r="B23" s="60"/>
      <c r="C23" s="80">
        <v>16</v>
      </c>
      <c r="D23" s="81"/>
      <c r="E23" s="81"/>
      <c r="F23" s="82">
        <f>'1-Dados'!$E$7</f>
        <v>2.5</v>
      </c>
      <c r="G23" s="121"/>
      <c r="H23" s="102">
        <f t="shared" si="3"/>
        <v>0</v>
      </c>
      <c r="I23" s="102">
        <f>G23+(H23*'BD-Formulas'!$D$17)+(H23*'BD-Formulas'!$D$18)+(G23*'1-Dados'!$E$13)+(H23*'BD-Formulas'!$D$20)+(H23*'BD-Formulas'!$D$21)+(H23*'BD-Formulas'!$D$22)</f>
        <v>0</v>
      </c>
      <c r="J23" s="102">
        <f>H23*'BD-Formulas'!$D$26</f>
        <v>0</v>
      </c>
      <c r="K23" s="102">
        <f t="shared" si="0"/>
        <v>0</v>
      </c>
      <c r="L23" s="103">
        <f t="shared" si="1"/>
        <v>0</v>
      </c>
      <c r="M23" s="104" t="str">
        <f t="shared" si="2"/>
        <v>-</v>
      </c>
      <c r="N23" s="61"/>
    </row>
    <row r="24" spans="1:14" ht="14.4" customHeight="1">
      <c r="A24" s="100"/>
      <c r="B24" s="60"/>
      <c r="C24" s="80">
        <v>17</v>
      </c>
      <c r="D24" s="81"/>
      <c r="E24" s="81"/>
      <c r="F24" s="82">
        <f>'1-Dados'!$E$7</f>
        <v>2.5</v>
      </c>
      <c r="G24" s="121"/>
      <c r="H24" s="102">
        <f t="shared" si="3"/>
        <v>0</v>
      </c>
      <c r="I24" s="102">
        <f>G24+(H24*'BD-Formulas'!$D$17)+(H24*'BD-Formulas'!$D$18)+(G24*'1-Dados'!$E$13)+(H24*'BD-Formulas'!$D$20)+(H24*'BD-Formulas'!$D$21)+(H24*'BD-Formulas'!$D$22)</f>
        <v>0</v>
      </c>
      <c r="J24" s="102">
        <f>H24*'BD-Formulas'!$D$26</f>
        <v>0</v>
      </c>
      <c r="K24" s="102">
        <f t="shared" si="0"/>
        <v>0</v>
      </c>
      <c r="L24" s="103">
        <f t="shared" si="1"/>
        <v>0</v>
      </c>
      <c r="M24" s="104" t="str">
        <f t="shared" si="2"/>
        <v>-</v>
      </c>
      <c r="N24" s="61"/>
    </row>
    <row r="25" spans="1:14" ht="14.4" customHeight="1">
      <c r="A25" s="100"/>
      <c r="B25" s="60"/>
      <c r="C25" s="80">
        <v>18</v>
      </c>
      <c r="D25" s="81"/>
      <c r="E25" s="81"/>
      <c r="F25" s="82">
        <f>'1-Dados'!$E$7</f>
        <v>2.5</v>
      </c>
      <c r="G25" s="121"/>
      <c r="H25" s="102">
        <f t="shared" si="3"/>
        <v>0</v>
      </c>
      <c r="I25" s="102">
        <f>G25+(H25*'BD-Formulas'!$D$17)+(H25*'BD-Formulas'!$D$18)+(G25*'1-Dados'!$E$13)+(H25*'BD-Formulas'!$D$20)+(H25*'BD-Formulas'!$D$21)+(H25*'BD-Formulas'!$D$22)</f>
        <v>0</v>
      </c>
      <c r="J25" s="102">
        <f>H25*'BD-Formulas'!$D$26</f>
        <v>0</v>
      </c>
      <c r="K25" s="102">
        <f t="shared" si="0"/>
        <v>0</v>
      </c>
      <c r="L25" s="103">
        <f t="shared" si="1"/>
        <v>0</v>
      </c>
      <c r="M25" s="104" t="str">
        <f t="shared" si="2"/>
        <v>-</v>
      </c>
      <c r="N25" s="61"/>
    </row>
    <row r="26" spans="1:14" ht="14.4" customHeight="1">
      <c r="A26" s="90"/>
      <c r="B26" s="60"/>
      <c r="C26" s="80">
        <v>19</v>
      </c>
      <c r="D26" s="81"/>
      <c r="E26" s="81"/>
      <c r="F26" s="82">
        <f>'1-Dados'!$E$7</f>
        <v>2.5</v>
      </c>
      <c r="G26" s="121"/>
      <c r="H26" s="102">
        <f t="shared" si="3"/>
        <v>0</v>
      </c>
      <c r="I26" s="102">
        <f>G26+(H26*'BD-Formulas'!$D$17)+(H26*'BD-Formulas'!$D$18)+(G26*'1-Dados'!$E$13)+(H26*'BD-Formulas'!$D$20)+(H26*'BD-Formulas'!$D$21)+(H26*'BD-Formulas'!$D$22)</f>
        <v>0</v>
      </c>
      <c r="J26" s="102">
        <f>H26*'BD-Formulas'!$D$26</f>
        <v>0</v>
      </c>
      <c r="K26" s="102">
        <f t="shared" si="0"/>
        <v>0</v>
      </c>
      <c r="L26" s="103">
        <f t="shared" si="1"/>
        <v>0</v>
      </c>
      <c r="M26" s="104" t="str">
        <f t="shared" si="2"/>
        <v>-</v>
      </c>
      <c r="N26" s="61"/>
    </row>
    <row r="27" spans="1:14" ht="14.4" customHeight="1">
      <c r="A27" s="100"/>
      <c r="B27" s="60"/>
      <c r="C27" s="80">
        <v>20</v>
      </c>
      <c r="D27" s="81"/>
      <c r="E27" s="81"/>
      <c r="F27" s="82">
        <f>'1-Dados'!$E$7</f>
        <v>2.5</v>
      </c>
      <c r="G27" s="121"/>
      <c r="H27" s="102">
        <f t="shared" si="3"/>
        <v>0</v>
      </c>
      <c r="I27" s="102">
        <f>G27+(H27*'BD-Formulas'!$D$17)+(H27*'BD-Formulas'!$D$18)+(G27*'1-Dados'!$E$13)+(H27*'BD-Formulas'!$D$20)+(H27*'BD-Formulas'!$D$21)+(H27*'BD-Formulas'!$D$22)</f>
        <v>0</v>
      </c>
      <c r="J27" s="102">
        <f>H27*'BD-Formulas'!$D$26</f>
        <v>0</v>
      </c>
      <c r="K27" s="102">
        <f t="shared" si="0"/>
        <v>0</v>
      </c>
      <c r="L27" s="103">
        <f t="shared" si="1"/>
        <v>0</v>
      </c>
      <c r="M27" s="104" t="str">
        <f t="shared" si="2"/>
        <v>-</v>
      </c>
      <c r="N27" s="61"/>
    </row>
    <row r="28" spans="1:14" ht="14.4" customHeight="1">
      <c r="A28" s="100"/>
      <c r="B28" s="60"/>
      <c r="C28" s="80">
        <v>21</v>
      </c>
      <c r="D28" s="81"/>
      <c r="E28" s="81"/>
      <c r="F28" s="82">
        <f>'1-Dados'!$E$7</f>
        <v>2.5</v>
      </c>
      <c r="G28" s="121"/>
      <c r="H28" s="102">
        <f t="shared" si="3"/>
        <v>0</v>
      </c>
      <c r="I28" s="102">
        <f>G28+(H28*'BD-Formulas'!$D$17)+(H28*'BD-Formulas'!$D$18)+(G28*'1-Dados'!$E$13)+(H28*'BD-Formulas'!$D$20)+(H28*'BD-Formulas'!$D$21)+(H28*'BD-Formulas'!$D$22)</f>
        <v>0</v>
      </c>
      <c r="J28" s="102">
        <f>H28*'BD-Formulas'!$D$26</f>
        <v>0</v>
      </c>
      <c r="K28" s="102">
        <f t="shared" si="0"/>
        <v>0</v>
      </c>
      <c r="L28" s="103">
        <f t="shared" si="1"/>
        <v>0</v>
      </c>
      <c r="M28" s="104" t="str">
        <f t="shared" si="2"/>
        <v>-</v>
      </c>
      <c r="N28" s="61"/>
    </row>
    <row r="29" spans="1:14" ht="14.4" customHeight="1">
      <c r="A29" s="100"/>
      <c r="B29" s="60"/>
      <c r="C29" s="80">
        <v>22</v>
      </c>
      <c r="D29" s="81"/>
      <c r="E29" s="81"/>
      <c r="F29" s="82">
        <f>'1-Dados'!$E$7</f>
        <v>2.5</v>
      </c>
      <c r="G29" s="121"/>
      <c r="H29" s="102">
        <f t="shared" si="3"/>
        <v>0</v>
      </c>
      <c r="I29" s="102">
        <f>G29+(H29*'BD-Formulas'!$D$17)+(H29*'BD-Formulas'!$D$18)+(G29*'1-Dados'!$E$13)+(H29*'BD-Formulas'!$D$20)+(H29*'BD-Formulas'!$D$21)+(H29*'BD-Formulas'!$D$22)</f>
        <v>0</v>
      </c>
      <c r="J29" s="102">
        <f>H29*'BD-Formulas'!$D$26</f>
        <v>0</v>
      </c>
      <c r="K29" s="102">
        <f t="shared" si="0"/>
        <v>0</v>
      </c>
      <c r="L29" s="103">
        <f t="shared" si="1"/>
        <v>0</v>
      </c>
      <c r="M29" s="104" t="str">
        <f t="shared" si="2"/>
        <v>-</v>
      </c>
      <c r="N29" s="61"/>
    </row>
    <row r="30" spans="1:14" ht="14.4" customHeight="1">
      <c r="A30" s="100"/>
      <c r="B30" s="60"/>
      <c r="C30" s="80">
        <v>23</v>
      </c>
      <c r="D30" s="81"/>
      <c r="E30" s="81"/>
      <c r="F30" s="82">
        <f>'1-Dados'!$E$7</f>
        <v>2.5</v>
      </c>
      <c r="G30" s="121"/>
      <c r="H30" s="102">
        <f t="shared" si="3"/>
        <v>0</v>
      </c>
      <c r="I30" s="102">
        <f>G30+(H30*'BD-Formulas'!$D$17)+(H30*'BD-Formulas'!$D$18)+(G30*'1-Dados'!$E$13)+(H30*'BD-Formulas'!$D$20)+(H30*'BD-Formulas'!$D$21)+(H30*'BD-Formulas'!$D$22)</f>
        <v>0</v>
      </c>
      <c r="J30" s="102">
        <f>H30*'BD-Formulas'!$D$26</f>
        <v>0</v>
      </c>
      <c r="K30" s="102">
        <f t="shared" si="0"/>
        <v>0</v>
      </c>
      <c r="L30" s="103">
        <f t="shared" si="1"/>
        <v>0</v>
      </c>
      <c r="M30" s="104" t="str">
        <f t="shared" si="2"/>
        <v>-</v>
      </c>
      <c r="N30" s="61"/>
    </row>
    <row r="31" spans="1:14" ht="14.4" customHeight="1">
      <c r="A31" s="100"/>
      <c r="B31" s="60"/>
      <c r="C31" s="80">
        <v>24</v>
      </c>
      <c r="D31" s="81"/>
      <c r="E31" s="81"/>
      <c r="F31" s="82">
        <f>'1-Dados'!$E$7</f>
        <v>2.5</v>
      </c>
      <c r="G31" s="121"/>
      <c r="H31" s="102">
        <f t="shared" si="3"/>
        <v>0</v>
      </c>
      <c r="I31" s="102">
        <f>G31+(H31*'BD-Formulas'!$D$17)+(H31*'BD-Formulas'!$D$18)+(G31*'1-Dados'!$E$13)+(H31*'BD-Formulas'!$D$20)+(H31*'BD-Formulas'!$D$21)+(H31*'BD-Formulas'!$D$22)</f>
        <v>0</v>
      </c>
      <c r="J31" s="102">
        <f>H31*'BD-Formulas'!$D$26</f>
        <v>0</v>
      </c>
      <c r="K31" s="102">
        <f t="shared" si="0"/>
        <v>0</v>
      </c>
      <c r="L31" s="103">
        <f t="shared" si="1"/>
        <v>0</v>
      </c>
      <c r="M31" s="104" t="str">
        <f t="shared" si="2"/>
        <v>-</v>
      </c>
      <c r="N31" s="61"/>
    </row>
    <row r="32" spans="1:14" ht="14.4" customHeight="1">
      <c r="A32" s="100"/>
      <c r="B32" s="60"/>
      <c r="C32" s="80">
        <v>25</v>
      </c>
      <c r="D32" s="81"/>
      <c r="E32" s="81"/>
      <c r="F32" s="82">
        <f>'1-Dados'!$E$7</f>
        <v>2.5</v>
      </c>
      <c r="G32" s="121"/>
      <c r="H32" s="102">
        <f t="shared" si="3"/>
        <v>0</v>
      </c>
      <c r="I32" s="102">
        <f>G32+(H32*'BD-Formulas'!$D$17)+(H32*'BD-Formulas'!$D$18)+(G32*'1-Dados'!$E$13)+(H32*'BD-Formulas'!$D$20)+(H32*'BD-Formulas'!$D$21)+(H32*'BD-Formulas'!$D$22)</f>
        <v>0</v>
      </c>
      <c r="J32" s="102">
        <f>H32*'BD-Formulas'!$D$26</f>
        <v>0</v>
      </c>
      <c r="K32" s="102">
        <f t="shared" si="0"/>
        <v>0</v>
      </c>
      <c r="L32" s="103">
        <f t="shared" si="1"/>
        <v>0</v>
      </c>
      <c r="M32" s="104" t="str">
        <f t="shared" si="2"/>
        <v>-</v>
      </c>
      <c r="N32" s="61"/>
    </row>
    <row r="33" spans="1:14" ht="14.4" customHeight="1">
      <c r="A33" s="100"/>
      <c r="B33" s="60"/>
      <c r="C33" s="80">
        <v>26</v>
      </c>
      <c r="D33" s="81"/>
      <c r="E33" s="81"/>
      <c r="F33" s="82">
        <f>'1-Dados'!$E$7</f>
        <v>2.5</v>
      </c>
      <c r="G33" s="121"/>
      <c r="H33" s="102">
        <f t="shared" si="3"/>
        <v>0</v>
      </c>
      <c r="I33" s="102">
        <f>G33+(H33*'BD-Formulas'!$D$17)+(H33*'BD-Formulas'!$D$18)+(G33*'1-Dados'!$E$13)+(H33*'BD-Formulas'!$D$20)+(H33*'BD-Formulas'!$D$21)+(H33*'BD-Formulas'!$D$22)</f>
        <v>0</v>
      </c>
      <c r="J33" s="102">
        <f>H33*'BD-Formulas'!$D$26</f>
        <v>0</v>
      </c>
      <c r="K33" s="102">
        <f t="shared" si="0"/>
        <v>0</v>
      </c>
      <c r="L33" s="103">
        <f t="shared" si="1"/>
        <v>0</v>
      </c>
      <c r="M33" s="104" t="str">
        <f t="shared" si="2"/>
        <v>-</v>
      </c>
      <c r="N33" s="61"/>
    </row>
    <row r="34" spans="1:14" ht="14.4" customHeight="1">
      <c r="A34" s="100"/>
      <c r="B34" s="60"/>
      <c r="C34" s="80">
        <v>27</v>
      </c>
      <c r="D34" s="81"/>
      <c r="E34" s="81"/>
      <c r="F34" s="82">
        <f>'1-Dados'!$E$7</f>
        <v>2.5</v>
      </c>
      <c r="G34" s="121"/>
      <c r="H34" s="102">
        <f t="shared" si="3"/>
        <v>0</v>
      </c>
      <c r="I34" s="102">
        <f>G34+(H34*'BD-Formulas'!$D$17)+(H34*'BD-Formulas'!$D$18)+(G34*'1-Dados'!$E$13)+(H34*'BD-Formulas'!$D$20)+(H34*'BD-Formulas'!$D$21)+(H34*'BD-Formulas'!$D$22)</f>
        <v>0</v>
      </c>
      <c r="J34" s="102">
        <f>H34*'BD-Formulas'!$D$26</f>
        <v>0</v>
      </c>
      <c r="K34" s="102">
        <f t="shared" si="0"/>
        <v>0</v>
      </c>
      <c r="L34" s="103">
        <f t="shared" si="1"/>
        <v>0</v>
      </c>
      <c r="M34" s="104" t="str">
        <f t="shared" si="2"/>
        <v>-</v>
      </c>
      <c r="N34" s="61"/>
    </row>
    <row r="35" spans="1:14" ht="14.4" customHeight="1">
      <c r="A35" s="100"/>
      <c r="B35" s="60"/>
      <c r="C35" s="80">
        <v>28</v>
      </c>
      <c r="D35" s="81"/>
      <c r="E35" s="81"/>
      <c r="F35" s="82">
        <f>'1-Dados'!$E$7</f>
        <v>2.5</v>
      </c>
      <c r="G35" s="121"/>
      <c r="H35" s="102">
        <f t="shared" si="3"/>
        <v>0</v>
      </c>
      <c r="I35" s="102">
        <f>G35+(H35*'BD-Formulas'!$D$17)+(H35*'BD-Formulas'!$D$18)+(G35*'1-Dados'!$E$13)+(H35*'BD-Formulas'!$D$20)+(H35*'BD-Formulas'!$D$21)+(H35*'BD-Formulas'!$D$22)</f>
        <v>0</v>
      </c>
      <c r="J35" s="102">
        <f>H35*'BD-Formulas'!$D$26</f>
        <v>0</v>
      </c>
      <c r="K35" s="102">
        <f t="shared" si="0"/>
        <v>0</v>
      </c>
      <c r="L35" s="103">
        <f t="shared" si="1"/>
        <v>0</v>
      </c>
      <c r="M35" s="104" t="str">
        <f t="shared" si="2"/>
        <v>-</v>
      </c>
      <c r="N35" s="61"/>
    </row>
    <row r="36" spans="1:14" ht="14.4" customHeight="1">
      <c r="A36" s="100"/>
      <c r="B36" s="60"/>
      <c r="C36" s="80">
        <v>29</v>
      </c>
      <c r="D36" s="81"/>
      <c r="E36" s="81"/>
      <c r="F36" s="82">
        <f>'1-Dados'!$E$7</f>
        <v>2.5</v>
      </c>
      <c r="G36" s="121"/>
      <c r="H36" s="102">
        <f t="shared" si="3"/>
        <v>0</v>
      </c>
      <c r="I36" s="102">
        <f>G36+(H36*'BD-Formulas'!$D$17)+(H36*'BD-Formulas'!$D$18)+(G36*'1-Dados'!$E$13)+(H36*'BD-Formulas'!$D$20)+(H36*'BD-Formulas'!$D$21)+(H36*'BD-Formulas'!$D$22)</f>
        <v>0</v>
      </c>
      <c r="J36" s="102">
        <f>H36*'BD-Formulas'!$D$26</f>
        <v>0</v>
      </c>
      <c r="K36" s="102">
        <f t="shared" si="0"/>
        <v>0</v>
      </c>
      <c r="L36" s="103">
        <f t="shared" si="1"/>
        <v>0</v>
      </c>
      <c r="M36" s="104" t="str">
        <f t="shared" si="2"/>
        <v>-</v>
      </c>
      <c r="N36" s="61"/>
    </row>
    <row r="37" spans="1:14" ht="14.4" customHeight="1">
      <c r="A37" s="100"/>
      <c r="B37" s="60"/>
      <c r="C37" s="80">
        <v>30</v>
      </c>
      <c r="D37" s="81"/>
      <c r="E37" s="81"/>
      <c r="F37" s="82">
        <f>'1-Dados'!$E$7</f>
        <v>2.5</v>
      </c>
      <c r="G37" s="121"/>
      <c r="H37" s="102">
        <f t="shared" si="3"/>
        <v>0</v>
      </c>
      <c r="I37" s="102">
        <f>G37+(H37*'BD-Formulas'!$D$17)+(H37*'BD-Formulas'!$D$18)+(G37*'1-Dados'!$E$13)+(H37*'BD-Formulas'!$D$20)+(H37*'BD-Formulas'!$D$21)+(H37*'BD-Formulas'!$D$22)</f>
        <v>0</v>
      </c>
      <c r="J37" s="102">
        <f>H37*'BD-Formulas'!$D$26</f>
        <v>0</v>
      </c>
      <c r="K37" s="102">
        <f t="shared" si="0"/>
        <v>0</v>
      </c>
      <c r="L37" s="103">
        <f t="shared" si="1"/>
        <v>0</v>
      </c>
      <c r="M37" s="104" t="str">
        <f t="shared" si="2"/>
        <v>-</v>
      </c>
      <c r="N37" s="61"/>
    </row>
    <row r="38" spans="1:14" ht="14.4" customHeight="1">
      <c r="A38" s="100"/>
      <c r="B38" s="60"/>
      <c r="C38" s="80">
        <v>31</v>
      </c>
      <c r="D38" s="81"/>
      <c r="E38" s="81"/>
      <c r="F38" s="82">
        <f>'1-Dados'!$E$7</f>
        <v>2.5</v>
      </c>
      <c r="G38" s="121"/>
      <c r="H38" s="102">
        <f t="shared" si="3"/>
        <v>0</v>
      </c>
      <c r="I38" s="102">
        <f>G38+(H38*'BD-Formulas'!$D$17)+(H38*'BD-Formulas'!$D$18)+(G38*'1-Dados'!$E$13)+(H38*'BD-Formulas'!$D$20)+(H38*'BD-Formulas'!$D$21)+(H38*'BD-Formulas'!$D$22)</f>
        <v>0</v>
      </c>
      <c r="J38" s="102">
        <f>H38*'BD-Formulas'!$D$26</f>
        <v>0</v>
      </c>
      <c r="K38" s="102">
        <f t="shared" si="0"/>
        <v>0</v>
      </c>
      <c r="L38" s="103">
        <f t="shared" si="1"/>
        <v>0</v>
      </c>
      <c r="M38" s="104" t="str">
        <f t="shared" si="2"/>
        <v>-</v>
      </c>
      <c r="N38" s="61"/>
    </row>
    <row r="39" spans="1:14" ht="14.4" customHeight="1">
      <c r="A39" s="100"/>
      <c r="B39" s="60"/>
      <c r="C39" s="80">
        <v>32</v>
      </c>
      <c r="D39" s="81"/>
      <c r="E39" s="81"/>
      <c r="F39" s="82">
        <f>'1-Dados'!$E$7</f>
        <v>2.5</v>
      </c>
      <c r="G39" s="121"/>
      <c r="H39" s="102">
        <f t="shared" si="3"/>
        <v>0</v>
      </c>
      <c r="I39" s="102">
        <f>G39+(H39*'BD-Formulas'!$D$17)+(H39*'BD-Formulas'!$D$18)+(G39*'1-Dados'!$E$13)+(H39*'BD-Formulas'!$D$20)+(H39*'BD-Formulas'!$D$21)+(H39*'BD-Formulas'!$D$22)</f>
        <v>0</v>
      </c>
      <c r="J39" s="102">
        <f>H39*'BD-Formulas'!$D$26</f>
        <v>0</v>
      </c>
      <c r="K39" s="102">
        <f t="shared" si="0"/>
        <v>0</v>
      </c>
      <c r="L39" s="103">
        <f t="shared" si="1"/>
        <v>0</v>
      </c>
      <c r="M39" s="104" t="str">
        <f t="shared" si="2"/>
        <v>-</v>
      </c>
      <c r="N39" s="61"/>
    </row>
    <row r="40" spans="1:14" ht="14.4" customHeight="1">
      <c r="A40" s="100"/>
      <c r="B40" s="60"/>
      <c r="C40" s="80">
        <v>33</v>
      </c>
      <c r="D40" s="81"/>
      <c r="E40" s="81"/>
      <c r="F40" s="82">
        <f>'1-Dados'!$E$7</f>
        <v>2.5</v>
      </c>
      <c r="G40" s="121"/>
      <c r="H40" s="102">
        <f t="shared" si="3"/>
        <v>0</v>
      </c>
      <c r="I40" s="102">
        <f>G40+(H40*'BD-Formulas'!$D$17)+(H40*'BD-Formulas'!$D$18)+(G40*'1-Dados'!$E$13)+(H40*'BD-Formulas'!$D$20)+(H40*'BD-Formulas'!$D$21)+(H40*'BD-Formulas'!$D$22)</f>
        <v>0</v>
      </c>
      <c r="J40" s="102">
        <f>H40*'BD-Formulas'!$D$26</f>
        <v>0</v>
      </c>
      <c r="K40" s="102">
        <f t="shared" si="0"/>
        <v>0</v>
      </c>
      <c r="L40" s="103">
        <f t="shared" si="1"/>
        <v>0</v>
      </c>
      <c r="M40" s="104" t="str">
        <f t="shared" si="2"/>
        <v>-</v>
      </c>
      <c r="N40" s="61"/>
    </row>
    <row r="41" spans="1:14" ht="14.4" customHeight="1">
      <c r="A41" s="100"/>
      <c r="B41" s="60"/>
      <c r="C41" s="80">
        <v>34</v>
      </c>
      <c r="D41" s="81"/>
      <c r="E41" s="81"/>
      <c r="F41" s="82">
        <f>'1-Dados'!$E$7</f>
        <v>2.5</v>
      </c>
      <c r="G41" s="121"/>
      <c r="H41" s="102">
        <f t="shared" si="3"/>
        <v>0</v>
      </c>
      <c r="I41" s="102">
        <f>G41+(H41*'BD-Formulas'!$D$17)+(H41*'BD-Formulas'!$D$18)+(G41*'1-Dados'!$E$13)+(H41*'BD-Formulas'!$D$20)+(H41*'BD-Formulas'!$D$21)+(H41*'BD-Formulas'!$D$22)</f>
        <v>0</v>
      </c>
      <c r="J41" s="102">
        <f>H41*'BD-Formulas'!$D$26</f>
        <v>0</v>
      </c>
      <c r="K41" s="102">
        <f t="shared" si="0"/>
        <v>0</v>
      </c>
      <c r="L41" s="103">
        <f t="shared" si="1"/>
        <v>0</v>
      </c>
      <c r="M41" s="104" t="str">
        <f t="shared" si="2"/>
        <v>-</v>
      </c>
      <c r="N41" s="61"/>
    </row>
    <row r="42" spans="1:14" ht="14.4" customHeight="1">
      <c r="A42" s="100"/>
      <c r="B42" s="60"/>
      <c r="C42" s="80">
        <v>35</v>
      </c>
      <c r="D42" s="81"/>
      <c r="E42" s="81"/>
      <c r="F42" s="82">
        <f>'1-Dados'!$E$7</f>
        <v>2.5</v>
      </c>
      <c r="G42" s="121"/>
      <c r="H42" s="102">
        <f t="shared" si="3"/>
        <v>0</v>
      </c>
      <c r="I42" s="102">
        <f>G42+(H42*'BD-Formulas'!$D$17)+(H42*'BD-Formulas'!$D$18)+(G42*'1-Dados'!$E$13)+(H42*'BD-Formulas'!$D$20)+(H42*'BD-Formulas'!$D$21)+(H42*'BD-Formulas'!$D$22)</f>
        <v>0</v>
      </c>
      <c r="J42" s="102">
        <f>H42*'BD-Formulas'!$D$26</f>
        <v>0</v>
      </c>
      <c r="K42" s="102">
        <f t="shared" si="0"/>
        <v>0</v>
      </c>
      <c r="L42" s="103">
        <f t="shared" si="1"/>
        <v>0</v>
      </c>
      <c r="M42" s="104" t="str">
        <f t="shared" si="2"/>
        <v>-</v>
      </c>
      <c r="N42" s="61"/>
    </row>
    <row r="43" spans="1:14" ht="14.4" customHeight="1">
      <c r="A43" s="100"/>
      <c r="B43" s="60"/>
      <c r="C43" s="80">
        <v>36</v>
      </c>
      <c r="D43" s="81"/>
      <c r="E43" s="81"/>
      <c r="F43" s="82">
        <f>'1-Dados'!$E$7</f>
        <v>2.5</v>
      </c>
      <c r="G43" s="121"/>
      <c r="H43" s="102">
        <f t="shared" si="3"/>
        <v>0</v>
      </c>
      <c r="I43" s="102">
        <f>G43+(H43*'BD-Formulas'!$D$17)+(H43*'BD-Formulas'!$D$18)+(G43*'1-Dados'!$E$13)+(H43*'BD-Formulas'!$D$20)+(H43*'BD-Formulas'!$D$21)+(H43*'BD-Formulas'!$D$22)</f>
        <v>0</v>
      </c>
      <c r="J43" s="102">
        <f>H43*'BD-Formulas'!$D$26</f>
        <v>0</v>
      </c>
      <c r="K43" s="102">
        <f t="shared" si="0"/>
        <v>0</v>
      </c>
      <c r="L43" s="103">
        <f t="shared" si="1"/>
        <v>0</v>
      </c>
      <c r="M43" s="104" t="str">
        <f t="shared" si="2"/>
        <v>-</v>
      </c>
      <c r="N43" s="61"/>
    </row>
    <row r="44" spans="1:14" ht="14.4" customHeight="1">
      <c r="A44" s="100"/>
      <c r="B44" s="60"/>
      <c r="C44" s="80">
        <v>37</v>
      </c>
      <c r="D44" s="81"/>
      <c r="E44" s="81"/>
      <c r="F44" s="82">
        <f>'1-Dados'!$E$7</f>
        <v>2.5</v>
      </c>
      <c r="G44" s="121"/>
      <c r="H44" s="102">
        <f t="shared" si="3"/>
        <v>0</v>
      </c>
      <c r="I44" s="102">
        <f>G44+(H44*'BD-Formulas'!$D$17)+(H44*'BD-Formulas'!$D$18)+(G44*'1-Dados'!$E$13)+(H44*'BD-Formulas'!$D$20)+(H44*'BD-Formulas'!$D$21)+(H44*'BD-Formulas'!$D$22)</f>
        <v>0</v>
      </c>
      <c r="J44" s="102">
        <f>H44*'BD-Formulas'!$D$26</f>
        <v>0</v>
      </c>
      <c r="K44" s="102">
        <f t="shared" si="0"/>
        <v>0</v>
      </c>
      <c r="L44" s="103">
        <f t="shared" si="1"/>
        <v>0</v>
      </c>
      <c r="M44" s="104" t="str">
        <f t="shared" si="2"/>
        <v>-</v>
      </c>
      <c r="N44" s="61"/>
    </row>
    <row r="45" spans="1:14" ht="14.4" customHeight="1">
      <c r="A45" s="100"/>
      <c r="B45" s="60"/>
      <c r="C45" s="80">
        <v>38</v>
      </c>
      <c r="D45" s="81"/>
      <c r="E45" s="81"/>
      <c r="F45" s="82">
        <f>'1-Dados'!$E$7</f>
        <v>2.5</v>
      </c>
      <c r="G45" s="121"/>
      <c r="H45" s="102">
        <f t="shared" si="3"/>
        <v>0</v>
      </c>
      <c r="I45" s="102">
        <f>G45+(H45*'BD-Formulas'!$D$17)+(H45*'BD-Formulas'!$D$18)+(G45*'1-Dados'!$E$13)+(H45*'BD-Formulas'!$D$20)+(H45*'BD-Formulas'!$D$21)+(H45*'BD-Formulas'!$D$22)</f>
        <v>0</v>
      </c>
      <c r="J45" s="102">
        <f>H45*'BD-Formulas'!$D$26</f>
        <v>0</v>
      </c>
      <c r="K45" s="102">
        <f t="shared" si="0"/>
        <v>0</v>
      </c>
      <c r="L45" s="103">
        <f t="shared" si="1"/>
        <v>0</v>
      </c>
      <c r="M45" s="104" t="str">
        <f t="shared" si="2"/>
        <v>-</v>
      </c>
      <c r="N45" s="61"/>
    </row>
    <row r="46" spans="1:14" ht="14.4" customHeight="1">
      <c r="A46" s="100"/>
      <c r="B46" s="60"/>
      <c r="C46" s="80">
        <v>39</v>
      </c>
      <c r="D46" s="81"/>
      <c r="E46" s="81"/>
      <c r="F46" s="82">
        <f>'1-Dados'!$E$7</f>
        <v>2.5</v>
      </c>
      <c r="G46" s="121"/>
      <c r="H46" s="102">
        <f t="shared" si="3"/>
        <v>0</v>
      </c>
      <c r="I46" s="102">
        <f>G46+(H46*'BD-Formulas'!$D$17)+(H46*'BD-Formulas'!$D$18)+(G46*'1-Dados'!$E$13)+(H46*'BD-Formulas'!$D$20)+(H46*'BD-Formulas'!$D$21)+(H46*'BD-Formulas'!$D$22)</f>
        <v>0</v>
      </c>
      <c r="J46" s="102">
        <f>H46*'BD-Formulas'!$D$26</f>
        <v>0</v>
      </c>
      <c r="K46" s="102">
        <f t="shared" si="0"/>
        <v>0</v>
      </c>
      <c r="L46" s="103">
        <f t="shared" si="1"/>
        <v>0</v>
      </c>
      <c r="M46" s="104" t="str">
        <f t="shared" si="2"/>
        <v>-</v>
      </c>
      <c r="N46" s="61"/>
    </row>
    <row r="47" spans="1:14" ht="14.4" customHeight="1">
      <c r="A47" s="100"/>
      <c r="B47" s="60"/>
      <c r="C47" s="80">
        <v>40</v>
      </c>
      <c r="D47" s="81"/>
      <c r="E47" s="81"/>
      <c r="F47" s="82">
        <f>'1-Dados'!$E$7</f>
        <v>2.5</v>
      </c>
      <c r="G47" s="121"/>
      <c r="H47" s="102">
        <f t="shared" si="3"/>
        <v>0</v>
      </c>
      <c r="I47" s="102">
        <f>G47+(H47*'BD-Formulas'!$D$17)+(H47*'BD-Formulas'!$D$18)+(G47*'1-Dados'!$E$13)+(H47*'BD-Formulas'!$D$20)+(H47*'BD-Formulas'!$D$21)+(H47*'BD-Formulas'!$D$22)</f>
        <v>0</v>
      </c>
      <c r="J47" s="102">
        <f>H47*'BD-Formulas'!$D$26</f>
        <v>0</v>
      </c>
      <c r="K47" s="102">
        <f t="shared" si="0"/>
        <v>0</v>
      </c>
      <c r="L47" s="103">
        <f t="shared" si="1"/>
        <v>0</v>
      </c>
      <c r="M47" s="104" t="str">
        <f t="shared" si="2"/>
        <v>-</v>
      </c>
      <c r="N47" s="61"/>
    </row>
    <row r="48" spans="1:14" ht="14.4" customHeight="1">
      <c r="A48" s="100"/>
      <c r="B48" s="60"/>
      <c r="C48" s="80">
        <v>41</v>
      </c>
      <c r="D48" s="81"/>
      <c r="E48" s="81"/>
      <c r="F48" s="82">
        <f>'1-Dados'!$E$7</f>
        <v>2.5</v>
      </c>
      <c r="G48" s="121"/>
      <c r="H48" s="102">
        <f t="shared" si="3"/>
        <v>0</v>
      </c>
      <c r="I48" s="102">
        <f>G48+(H48*'BD-Formulas'!$D$17)+(H48*'BD-Formulas'!$D$18)+(G48*'1-Dados'!$E$13)+(H48*'BD-Formulas'!$D$20)+(H48*'BD-Formulas'!$D$21)+(H48*'BD-Formulas'!$D$22)</f>
        <v>0</v>
      </c>
      <c r="J48" s="102">
        <f>H48*'BD-Formulas'!$D$26</f>
        <v>0</v>
      </c>
      <c r="K48" s="102">
        <f t="shared" si="0"/>
        <v>0</v>
      </c>
      <c r="L48" s="103">
        <f t="shared" si="1"/>
        <v>0</v>
      </c>
      <c r="M48" s="104" t="str">
        <f t="shared" si="2"/>
        <v>-</v>
      </c>
      <c r="N48" s="61"/>
    </row>
    <row r="49" spans="1:14" ht="14.4" customHeight="1">
      <c r="A49" s="100"/>
      <c r="B49" s="60"/>
      <c r="C49" s="80">
        <v>42</v>
      </c>
      <c r="D49" s="81"/>
      <c r="E49" s="81"/>
      <c r="F49" s="82">
        <f>'1-Dados'!$E$7</f>
        <v>2.5</v>
      </c>
      <c r="G49" s="121"/>
      <c r="H49" s="102">
        <f t="shared" si="3"/>
        <v>0</v>
      </c>
      <c r="I49" s="102">
        <f>G49+(H49*'BD-Formulas'!$D$17)+(H49*'BD-Formulas'!$D$18)+(G49*'1-Dados'!$E$13)+(H49*'BD-Formulas'!$D$20)+(H49*'BD-Formulas'!$D$21)+(H49*'BD-Formulas'!$D$22)</f>
        <v>0</v>
      </c>
      <c r="J49" s="102">
        <f>H49*'BD-Formulas'!$D$26</f>
        <v>0</v>
      </c>
      <c r="K49" s="102">
        <f t="shared" si="0"/>
        <v>0</v>
      </c>
      <c r="L49" s="103">
        <f t="shared" si="1"/>
        <v>0</v>
      </c>
      <c r="M49" s="104" t="str">
        <f t="shared" si="2"/>
        <v>-</v>
      </c>
      <c r="N49" s="61"/>
    </row>
    <row r="50" spans="1:14" ht="14.4" customHeight="1">
      <c r="A50" s="100"/>
      <c r="B50" s="60"/>
      <c r="C50" s="80">
        <v>43</v>
      </c>
      <c r="D50" s="81"/>
      <c r="E50" s="81"/>
      <c r="F50" s="82">
        <f>'1-Dados'!$E$7</f>
        <v>2.5</v>
      </c>
      <c r="G50" s="121"/>
      <c r="H50" s="102">
        <f t="shared" si="3"/>
        <v>0</v>
      </c>
      <c r="I50" s="102">
        <f>G50+(H50*'BD-Formulas'!$D$17)+(H50*'BD-Formulas'!$D$18)+(G50*'1-Dados'!$E$13)+(H50*'BD-Formulas'!$D$20)+(H50*'BD-Formulas'!$D$21)+(H50*'BD-Formulas'!$D$22)</f>
        <v>0</v>
      </c>
      <c r="J50" s="102">
        <f>H50*'BD-Formulas'!$D$26</f>
        <v>0</v>
      </c>
      <c r="K50" s="102">
        <f t="shared" si="0"/>
        <v>0</v>
      </c>
      <c r="L50" s="103">
        <f t="shared" si="1"/>
        <v>0</v>
      </c>
      <c r="M50" s="104" t="str">
        <f t="shared" si="2"/>
        <v>-</v>
      </c>
      <c r="N50" s="61"/>
    </row>
    <row r="51" spans="1:14" ht="14.4" customHeight="1">
      <c r="A51" s="100"/>
      <c r="B51" s="60"/>
      <c r="C51" s="80">
        <v>44</v>
      </c>
      <c r="D51" s="81"/>
      <c r="E51" s="81"/>
      <c r="F51" s="82">
        <f>'1-Dados'!$E$7</f>
        <v>2.5</v>
      </c>
      <c r="G51" s="121"/>
      <c r="H51" s="102">
        <f t="shared" si="3"/>
        <v>0</v>
      </c>
      <c r="I51" s="102">
        <f>G51+(H51*'BD-Formulas'!$D$17)+(H51*'BD-Formulas'!$D$18)+(G51*'1-Dados'!$E$13)+(H51*'BD-Formulas'!$D$20)+(H51*'BD-Formulas'!$D$21)+(H51*'BD-Formulas'!$D$22)</f>
        <v>0</v>
      </c>
      <c r="J51" s="102">
        <f>H51*'BD-Formulas'!$D$26</f>
        <v>0</v>
      </c>
      <c r="K51" s="102">
        <f t="shared" si="0"/>
        <v>0</v>
      </c>
      <c r="L51" s="103">
        <f t="shared" si="1"/>
        <v>0</v>
      </c>
      <c r="M51" s="104" t="str">
        <f t="shared" si="2"/>
        <v>-</v>
      </c>
      <c r="N51" s="61"/>
    </row>
    <row r="52" spans="1:14" ht="14.4" customHeight="1">
      <c r="A52" s="100"/>
      <c r="B52" s="60"/>
      <c r="C52" s="80">
        <v>45</v>
      </c>
      <c r="D52" s="81"/>
      <c r="E52" s="81"/>
      <c r="F52" s="82">
        <f>'1-Dados'!$E$7</f>
        <v>2.5</v>
      </c>
      <c r="G52" s="121"/>
      <c r="H52" s="102">
        <f t="shared" si="3"/>
        <v>0</v>
      </c>
      <c r="I52" s="102">
        <f>G52+(H52*'BD-Formulas'!$D$17)+(H52*'BD-Formulas'!$D$18)+(G52*'1-Dados'!$E$13)+(H52*'BD-Formulas'!$D$20)+(H52*'BD-Formulas'!$D$21)+(H52*'BD-Formulas'!$D$22)</f>
        <v>0</v>
      </c>
      <c r="J52" s="102">
        <f>H52*'BD-Formulas'!$D$26</f>
        <v>0</v>
      </c>
      <c r="K52" s="102">
        <f t="shared" si="0"/>
        <v>0</v>
      </c>
      <c r="L52" s="103">
        <f t="shared" si="1"/>
        <v>0</v>
      </c>
      <c r="M52" s="104" t="str">
        <f t="shared" si="2"/>
        <v>-</v>
      </c>
      <c r="N52" s="61"/>
    </row>
    <row r="53" spans="1:14" ht="14.4" customHeight="1">
      <c r="A53" s="100"/>
      <c r="B53" s="60"/>
      <c r="C53" s="80">
        <v>46</v>
      </c>
      <c r="D53" s="81"/>
      <c r="E53" s="81"/>
      <c r="F53" s="82">
        <f>'1-Dados'!$E$7</f>
        <v>2.5</v>
      </c>
      <c r="G53" s="121"/>
      <c r="H53" s="102">
        <f t="shared" si="3"/>
        <v>0</v>
      </c>
      <c r="I53" s="102">
        <f>G53+(H53*'BD-Formulas'!$D$17)+(H53*'BD-Formulas'!$D$18)+(G53*'1-Dados'!$E$13)+(H53*'BD-Formulas'!$D$20)+(H53*'BD-Formulas'!$D$21)+(H53*'BD-Formulas'!$D$22)</f>
        <v>0</v>
      </c>
      <c r="J53" s="102">
        <f>H53*'BD-Formulas'!$D$26</f>
        <v>0</v>
      </c>
      <c r="K53" s="102">
        <f t="shared" si="0"/>
        <v>0</v>
      </c>
      <c r="L53" s="103">
        <f t="shared" si="1"/>
        <v>0</v>
      </c>
      <c r="M53" s="104" t="str">
        <f t="shared" si="2"/>
        <v>-</v>
      </c>
      <c r="N53" s="61"/>
    </row>
    <row r="54" spans="1:14" ht="14.4" customHeight="1">
      <c r="A54" s="94"/>
      <c r="B54" s="60"/>
      <c r="C54" s="80">
        <v>47</v>
      </c>
      <c r="D54" s="81"/>
      <c r="E54" s="81"/>
      <c r="F54" s="82">
        <f>'1-Dados'!$E$7</f>
        <v>2.5</v>
      </c>
      <c r="G54" s="121"/>
      <c r="H54" s="102">
        <f t="shared" si="3"/>
        <v>0</v>
      </c>
      <c r="I54" s="102">
        <f>G54+(H54*'BD-Formulas'!$D$17)+(H54*'BD-Formulas'!$D$18)+(G54*'1-Dados'!$E$13)+(H54*'BD-Formulas'!$D$20)+(H54*'BD-Formulas'!$D$21)+(H54*'BD-Formulas'!$D$22)</f>
        <v>0</v>
      </c>
      <c r="J54" s="102">
        <f>H54*'BD-Formulas'!$D$26</f>
        <v>0</v>
      </c>
      <c r="K54" s="102">
        <f t="shared" si="0"/>
        <v>0</v>
      </c>
      <c r="L54" s="103">
        <f t="shared" si="1"/>
        <v>0</v>
      </c>
      <c r="M54" s="104" t="str">
        <f t="shared" si="2"/>
        <v>-</v>
      </c>
      <c r="N54" s="61"/>
    </row>
    <row r="55" spans="1:14" ht="14.4" customHeight="1">
      <c r="A55" s="95"/>
      <c r="B55" s="60"/>
      <c r="C55" s="80">
        <v>48</v>
      </c>
      <c r="D55" s="81"/>
      <c r="E55" s="81"/>
      <c r="F55" s="82">
        <f>'1-Dados'!$E$7</f>
        <v>2.5</v>
      </c>
      <c r="G55" s="121"/>
      <c r="H55" s="102">
        <f t="shared" si="3"/>
        <v>0</v>
      </c>
      <c r="I55" s="102">
        <f>G55+(H55*'BD-Formulas'!$D$17)+(H55*'BD-Formulas'!$D$18)+(G55*'1-Dados'!$E$13)+(H55*'BD-Formulas'!$D$20)+(H55*'BD-Formulas'!$D$21)+(H55*'BD-Formulas'!$D$22)</f>
        <v>0</v>
      </c>
      <c r="J55" s="102">
        <f>H55*'BD-Formulas'!$D$26</f>
        <v>0</v>
      </c>
      <c r="K55" s="102">
        <f t="shared" si="0"/>
        <v>0</v>
      </c>
      <c r="L55" s="103">
        <f t="shared" si="1"/>
        <v>0</v>
      </c>
      <c r="M55" s="104" t="str">
        <f t="shared" si="2"/>
        <v>-</v>
      </c>
      <c r="N55" s="61"/>
    </row>
    <row r="56" spans="1:14" ht="14.4" customHeight="1">
      <c r="A56" s="101"/>
      <c r="B56" s="60"/>
      <c r="C56" s="80">
        <v>49</v>
      </c>
      <c r="D56" s="81"/>
      <c r="E56" s="81"/>
      <c r="F56" s="82">
        <f>'1-Dados'!$E$7</f>
        <v>2.5</v>
      </c>
      <c r="G56" s="121"/>
      <c r="H56" s="102">
        <f t="shared" si="3"/>
        <v>0</v>
      </c>
      <c r="I56" s="102">
        <f>G56+(H56*'BD-Formulas'!$D$17)+(H56*'BD-Formulas'!$D$18)+(G56*'1-Dados'!$E$13)+(H56*'BD-Formulas'!$D$20)+(H56*'BD-Formulas'!$D$21)+(H56*'BD-Formulas'!$D$22)</f>
        <v>0</v>
      </c>
      <c r="J56" s="102">
        <f>H56*'BD-Formulas'!$D$26</f>
        <v>0</v>
      </c>
      <c r="K56" s="102">
        <f t="shared" si="0"/>
        <v>0</v>
      </c>
      <c r="L56" s="103">
        <f t="shared" si="1"/>
        <v>0</v>
      </c>
      <c r="M56" s="104" t="str">
        <f t="shared" si="2"/>
        <v>-</v>
      </c>
      <c r="N56" s="61"/>
    </row>
    <row r="57" spans="1:14" ht="14.4" customHeight="1">
      <c r="A57" s="92"/>
      <c r="B57" s="60"/>
      <c r="C57" s="80">
        <v>50</v>
      </c>
      <c r="D57" s="81"/>
      <c r="E57" s="81"/>
      <c r="F57" s="82">
        <f>'1-Dados'!$E$7</f>
        <v>2.5</v>
      </c>
      <c r="G57" s="121"/>
      <c r="H57" s="102">
        <f t="shared" si="3"/>
        <v>0</v>
      </c>
      <c r="I57" s="102">
        <f>G57+(H57*'BD-Formulas'!$D$17)+(H57*'BD-Formulas'!$D$18)+(G57*'1-Dados'!$E$13)+(H57*'BD-Formulas'!$D$20)+(H57*'BD-Formulas'!$D$21)+(H57*'BD-Formulas'!$D$22)</f>
        <v>0</v>
      </c>
      <c r="J57" s="102">
        <f>H57*'BD-Formulas'!$D$26</f>
        <v>0</v>
      </c>
      <c r="K57" s="102">
        <f t="shared" si="0"/>
        <v>0</v>
      </c>
      <c r="L57" s="103">
        <f t="shared" si="1"/>
        <v>0</v>
      </c>
      <c r="M57" s="104" t="str">
        <f t="shared" si="2"/>
        <v>-</v>
      </c>
      <c r="N57" s="61"/>
    </row>
    <row r="58" spans="1:14" ht="14.4" thickBot="1">
      <c r="A58" s="93"/>
      <c r="B58" s="66"/>
      <c r="C58" s="67"/>
      <c r="D58" s="67"/>
      <c r="E58" s="68"/>
      <c r="F58" s="68"/>
      <c r="G58" s="68"/>
      <c r="H58" s="68"/>
      <c r="I58" s="68"/>
      <c r="J58" s="68"/>
      <c r="K58" s="68"/>
      <c r="L58" s="68"/>
      <c r="M58" s="68"/>
      <c r="N58" s="69"/>
    </row>
  </sheetData>
  <sheetProtection algorithmName="SHA-512" hashValue="GKQRp8dhXJJ5MQAr1yLUbP44JOhWII2+LIva2BMytptDmI/sC9k1sD/NAahQAKwE25ou43aklyVcf/7DqgInYg==" saltValue="+6wd6LPTCkHj/Z/Eoz3kFA==" spinCount="100000" sheet="1" objects="1" scenarios="1"/>
  <mergeCells count="2">
    <mergeCell ref="C2:M2"/>
    <mergeCell ref="C4:M4"/>
  </mergeCells>
  <conditionalFormatting sqref="M8:M57">
    <cfRule type="cellIs" dxfId="0" priority="1" operator="lessThan">
      <formula>0</formula>
    </cfRule>
  </conditionalFormatting>
  <hyperlinks>
    <hyperlink ref="A18" r:id="rId1" xr:uid="{2D8C787E-4505-404D-92FB-DF7DEFBD7825}"/>
  </hyperlinks>
  <pageMargins left="0.511811024" right="0.511811024" top="0.78740157499999996" bottom="0.78740157499999996" header="0.31496062000000002" footer="0.31496062000000002"/>
  <ignoredErrors>
    <ignoredError sqref="F10:F5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BD-Listas</vt:lpstr>
      <vt:lpstr>BD-Formulas</vt:lpstr>
      <vt:lpstr>1-Dados</vt:lpstr>
      <vt:lpstr>2-Simulador-de-Lucro</vt:lpstr>
      <vt:lpstr>3-Lista-de-Produtos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Rodrigues</dc:creator>
  <cp:lastModifiedBy>Adriano Cassio Almeida Rodrigues</cp:lastModifiedBy>
  <dcterms:created xsi:type="dcterms:W3CDTF">2022-08-20T18:10:09Z</dcterms:created>
  <dcterms:modified xsi:type="dcterms:W3CDTF">2022-08-27T17:50:20Z</dcterms:modified>
</cp:coreProperties>
</file>