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dge_000\Desktop\"/>
    </mc:Choice>
  </mc:AlternateContent>
  <bookViews>
    <workbookView xWindow="0" yWindow="0" windowWidth="24000" windowHeight="10320" activeTab="2"/>
  </bookViews>
  <sheets>
    <sheet name="(A)" sheetId="1" r:id="rId1"/>
    <sheet name="(B)" sheetId="2" r:id="rId2"/>
    <sheet name="(C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L20" i="3" l="1"/>
  <c r="L19" i="3"/>
  <c r="L18" i="3"/>
  <c r="N6" i="3"/>
  <c r="M6" i="3"/>
  <c r="K19" i="3"/>
  <c r="F6" i="3"/>
  <c r="H10" i="2"/>
  <c r="F10" i="2"/>
  <c r="J6" i="2"/>
  <c r="L6" i="2" s="1"/>
  <c r="G6" i="2"/>
  <c r="I6" i="2"/>
  <c r="L12" i="1"/>
  <c r="L11" i="1"/>
  <c r="O6" i="1"/>
  <c r="N6" i="1"/>
  <c r="B15" i="3" l="1"/>
  <c r="C12" i="3"/>
  <c r="D12" i="3"/>
  <c r="D11" i="3"/>
  <c r="F6" i="2"/>
  <c r="H6" i="2" s="1"/>
  <c r="K6" i="2"/>
  <c r="D10" i="3"/>
  <c r="J6" i="1"/>
  <c r="M6" i="1"/>
  <c r="C11" i="3"/>
  <c r="B10" i="3"/>
  <c r="C10" i="3"/>
  <c r="L7" i="1"/>
  <c r="L6" i="1"/>
  <c r="A10" i="3"/>
  <c r="E6" i="3"/>
  <c r="K18" i="3" s="1"/>
  <c r="K20" i="3" s="1"/>
  <c r="M20" i="3" s="1"/>
  <c r="R2" i="3"/>
  <c r="O3" i="1"/>
  <c r="O4" i="1"/>
  <c r="O5" i="1"/>
  <c r="O2" i="1"/>
  <c r="M3" i="1"/>
  <c r="M4" i="1"/>
  <c r="M5" i="1"/>
  <c r="M2" i="1"/>
  <c r="N3" i="1"/>
  <c r="N4" i="1"/>
  <c r="N5" i="1"/>
  <c r="N2" i="1"/>
  <c r="L3" i="1"/>
  <c r="L4" i="1"/>
  <c r="L5" i="1"/>
  <c r="L2" i="1"/>
  <c r="F2" i="1"/>
  <c r="F3" i="1"/>
  <c r="F4" i="1"/>
  <c r="F5" i="1"/>
  <c r="J3" i="1"/>
  <c r="J4" i="1"/>
  <c r="J5" i="1"/>
  <c r="J2" i="1"/>
  <c r="A11" i="1"/>
  <c r="B11" i="1"/>
  <c r="C11" i="1" s="1"/>
  <c r="A12" i="1"/>
  <c r="B12" i="1"/>
  <c r="C12" i="1" s="1"/>
  <c r="A13" i="1"/>
  <c r="B13" i="1"/>
  <c r="A14" i="1"/>
  <c r="B14" i="1"/>
  <c r="L3" i="2"/>
  <c r="L4" i="2"/>
  <c r="L5" i="2"/>
  <c r="L2" i="2"/>
  <c r="K3" i="2"/>
  <c r="K4" i="2"/>
  <c r="K5" i="2"/>
  <c r="K2" i="2"/>
  <c r="J3" i="2"/>
  <c r="J4" i="2"/>
  <c r="J5" i="2"/>
  <c r="J2" i="2"/>
  <c r="O6" i="3"/>
  <c r="O3" i="3"/>
  <c r="O4" i="3"/>
  <c r="O5" i="3"/>
  <c r="O2" i="3"/>
  <c r="N3" i="3"/>
  <c r="N4" i="3"/>
  <c r="N5" i="3"/>
  <c r="N2" i="3"/>
  <c r="M3" i="3"/>
  <c r="M4" i="3"/>
  <c r="M5" i="3"/>
  <c r="M2" i="3"/>
  <c r="G3" i="3"/>
  <c r="G4" i="3"/>
  <c r="G5" i="3"/>
  <c r="G2" i="3"/>
  <c r="G6" i="3" s="1"/>
  <c r="Q2" i="3" s="1"/>
  <c r="F3" i="3"/>
  <c r="F4" i="3"/>
  <c r="F5" i="3"/>
  <c r="F2" i="3"/>
  <c r="E3" i="3"/>
  <c r="E4" i="3"/>
  <c r="E5" i="3"/>
  <c r="I3" i="2"/>
  <c r="I4" i="2"/>
  <c r="I5" i="2"/>
  <c r="I2" i="2"/>
  <c r="H3" i="2"/>
  <c r="H4" i="2"/>
  <c r="H5" i="2"/>
  <c r="H2" i="2"/>
  <c r="G3" i="2"/>
  <c r="G4" i="2"/>
  <c r="G5" i="2"/>
  <c r="G2" i="2"/>
  <c r="F3" i="2"/>
  <c r="F4" i="2"/>
  <c r="F5" i="2"/>
  <c r="F2" i="2"/>
  <c r="E3" i="2"/>
  <c r="E4" i="2"/>
  <c r="E5" i="2"/>
  <c r="E2" i="2"/>
  <c r="B21" i="3" l="1"/>
  <c r="G10" i="3"/>
  <c r="C14" i="1"/>
  <c r="C13" i="1"/>
  <c r="C15" i="1"/>
  <c r="A15" i="1"/>
  <c r="H3" i="1"/>
  <c r="I3" i="1" s="1"/>
  <c r="H4" i="1"/>
  <c r="H5" i="1"/>
  <c r="H2" i="1"/>
  <c r="E3" i="1"/>
  <c r="G3" i="1" s="1"/>
  <c r="E4" i="1"/>
  <c r="G4" i="1" s="1"/>
  <c r="E5" i="1"/>
  <c r="G5" i="1" s="1"/>
  <c r="E2" i="1"/>
  <c r="G2" i="1" s="1"/>
  <c r="G6" i="1" s="1"/>
  <c r="D6" i="1"/>
  <c r="C6" i="1"/>
  <c r="B6" i="1"/>
  <c r="I4" i="1" l="1"/>
  <c r="E6" i="1"/>
  <c r="H6" i="1"/>
  <c r="I2" i="1"/>
  <c r="F6" i="1"/>
  <c r="B15" i="1" s="1"/>
  <c r="I5" i="1"/>
  <c r="I6" i="1" l="1"/>
</calcChain>
</file>

<file path=xl/sharedStrings.xml><?xml version="1.0" encoding="utf-8"?>
<sst xmlns="http://schemas.openxmlformats.org/spreadsheetml/2006/main" count="56" uniqueCount="36">
  <si>
    <t>t1</t>
  </si>
  <si>
    <t>t'1</t>
  </si>
  <si>
    <t>t'2</t>
  </si>
  <si>
    <t>Priemer</t>
  </si>
  <si>
    <t>Ek</t>
  </si>
  <si>
    <t>v1=l/t</t>
  </si>
  <si>
    <t>v2</t>
  </si>
  <si>
    <t>p'</t>
  </si>
  <si>
    <t>Δp</t>
  </si>
  <si>
    <t>p=m*v</t>
  </si>
  <si>
    <t>i</t>
  </si>
  <si>
    <t>Δt1</t>
  </si>
  <si>
    <t>Δt'2</t>
  </si>
  <si>
    <t>Δt'1</t>
  </si>
  <si>
    <t>v</t>
  </si>
  <si>
    <t>v'</t>
  </si>
  <si>
    <t>p</t>
  </si>
  <si>
    <t>t</t>
  </si>
  <si>
    <t>v'1</t>
  </si>
  <si>
    <t>μ</t>
  </si>
  <si>
    <t>E'k</t>
  </si>
  <si>
    <t>ΔEk</t>
  </si>
  <si>
    <t>v'2</t>
  </si>
  <si>
    <t>t2</t>
  </si>
  <si>
    <t>Ft1</t>
  </si>
  <si>
    <t>Ft2</t>
  </si>
  <si>
    <t>s1</t>
  </si>
  <si>
    <t>τ1</t>
  </si>
  <si>
    <t>τ'2</t>
  </si>
  <si>
    <t>τ'1</t>
  </si>
  <si>
    <t>s'1</t>
  </si>
  <si>
    <t>Wt</t>
  </si>
  <si>
    <t>s'2</t>
  </si>
  <si>
    <t>pt1</t>
  </si>
  <si>
    <t>pt2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</si>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</sst>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0" borderId="0" xfId="0" applyFont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M2" sqref="M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9</v>
      </c>
      <c r="H1" t="s">
        <v>7</v>
      </c>
      <c r="I1" s="2" t="s">
        <v>8</v>
      </c>
      <c r="J1" s="2" t="s">
        <v>18</v>
      </c>
      <c r="K1" s="2" t="s">
        <v>23</v>
      </c>
      <c r="L1" s="2" t="s">
        <v>22</v>
      </c>
      <c r="M1" s="2" t="s">
        <v>20</v>
      </c>
      <c r="N1" s="2" t="s">
        <v>4</v>
      </c>
      <c r="O1" s="2" t="s">
        <v>21</v>
      </c>
    </row>
    <row r="2" spans="1:15" x14ac:dyDescent="0.25">
      <c r="A2">
        <v>1</v>
      </c>
      <c r="B2">
        <v>0.16400000000000001</v>
      </c>
      <c r="C2">
        <v>0.56200000000000006</v>
      </c>
      <c r="D2">
        <v>0.27500000000000002</v>
      </c>
      <c r="E2">
        <f>(0.497)/(B2)</f>
        <v>3.0304878048780486</v>
      </c>
      <c r="F2">
        <f>0.842/C2</f>
        <v>1.4982206405693947</v>
      </c>
      <c r="G2">
        <f>0.396*E2</f>
        <v>1.2000731707317074</v>
      </c>
      <c r="H2">
        <f>0.7955*F2</f>
        <v>1.1918345195729534</v>
      </c>
      <c r="I2">
        <f>H2-G2</f>
        <v>-8.2386511587539957E-3</v>
      </c>
      <c r="J2">
        <f>0.497/D2</f>
        <v>1.8072727272727271</v>
      </c>
      <c r="K2">
        <v>1.129</v>
      </c>
      <c r="L2">
        <f>0.842/K2</f>
        <v>0.74579273693534098</v>
      </c>
      <c r="M2">
        <f>(0.5*0.396*J2^2)+(0.5*0.7955*L2^2)</f>
        <v>0.86794572999892794</v>
      </c>
      <c r="N2">
        <f>0.5*0.396*E2^2</f>
        <v>1.8184035544318855</v>
      </c>
      <c r="O2">
        <f>M2-N2</f>
        <v>-0.95045782443295757</v>
      </c>
    </row>
    <row r="3" spans="1:15" x14ac:dyDescent="0.25">
      <c r="A3">
        <v>2</v>
      </c>
      <c r="B3">
        <v>0.159</v>
      </c>
      <c r="C3">
        <v>0.58899999999999997</v>
      </c>
      <c r="D3">
        <v>0.26900000000000002</v>
      </c>
      <c r="E3">
        <f t="shared" ref="E3:E5" si="0">(0.497)/(B3)</f>
        <v>3.1257861635220126</v>
      </c>
      <c r="F3">
        <f t="shared" ref="F3:F5" si="1">0.842/C3</f>
        <v>1.4295415959252971</v>
      </c>
      <c r="G3">
        <f>0.396*E3</f>
        <v>1.237811320754717</v>
      </c>
      <c r="H3">
        <f>0.7955*F3</f>
        <v>1.1372003395585737</v>
      </c>
      <c r="I3">
        <f t="shared" ref="I3:I5" si="2">H3-G3</f>
        <v>-0.10061098119614331</v>
      </c>
      <c r="J3">
        <f t="shared" ref="J3:J5" si="3">0.497/D3</f>
        <v>1.8475836431226764</v>
      </c>
      <c r="K3">
        <v>1.1839999999999999</v>
      </c>
      <c r="L3">
        <f t="shared" ref="L3:L5" si="4">0.842/K3</f>
        <v>0.71114864864864868</v>
      </c>
      <c r="M3">
        <f t="shared" ref="M3:M6" si="5">(0.5*0.396*J3^2)+(0.5*0.7955*L3^2)</f>
        <v>0.87704099531907476</v>
      </c>
      <c r="N3">
        <f t="shared" ref="N3:N5" si="6">0.5*0.396*E3^2</f>
        <v>1.934566749733001</v>
      </c>
      <c r="O3">
        <f t="shared" ref="O3:O6" si="7">M3-N3</f>
        <v>-1.0575257544139263</v>
      </c>
    </row>
    <row r="4" spans="1:15" x14ac:dyDescent="0.25">
      <c r="A4">
        <v>3</v>
      </c>
      <c r="B4">
        <v>0.161</v>
      </c>
      <c r="C4">
        <v>0.58399999999999996</v>
      </c>
      <c r="D4">
        <v>0.27400000000000002</v>
      </c>
      <c r="E4">
        <f t="shared" si="0"/>
        <v>3.0869565217391304</v>
      </c>
      <c r="F4">
        <f t="shared" si="1"/>
        <v>1.4417808219178083</v>
      </c>
      <c r="G4">
        <f>0.396*E4</f>
        <v>1.2224347826086956</v>
      </c>
      <c r="H4">
        <f>0.7955*F4</f>
        <v>1.1469366438356166</v>
      </c>
      <c r="I4">
        <f t="shared" si="2"/>
        <v>-7.5498138773079093E-2</v>
      </c>
      <c r="J4">
        <f t="shared" si="3"/>
        <v>1.8138686131386861</v>
      </c>
      <c r="K4">
        <v>1.1659999999999999</v>
      </c>
      <c r="L4">
        <f t="shared" si="4"/>
        <v>0.72212692967409953</v>
      </c>
      <c r="M4">
        <f t="shared" si="5"/>
        <v>0.85885725004792823</v>
      </c>
      <c r="N4">
        <f t="shared" si="6"/>
        <v>1.8868015122873347</v>
      </c>
      <c r="O4">
        <f t="shared" si="7"/>
        <v>-1.0279442622394064</v>
      </c>
    </row>
    <row r="5" spans="1:15" x14ac:dyDescent="0.25">
      <c r="A5">
        <v>4</v>
      </c>
      <c r="B5">
        <v>0.16200000000000001</v>
      </c>
      <c r="C5">
        <v>0.57899999999999996</v>
      </c>
      <c r="D5">
        <v>0.27400000000000002</v>
      </c>
      <c r="E5">
        <f t="shared" si="0"/>
        <v>3.0679012345679011</v>
      </c>
      <c r="F5">
        <f t="shared" si="1"/>
        <v>1.4542314335060449</v>
      </c>
      <c r="G5">
        <f>0.396*E5</f>
        <v>1.2148888888888889</v>
      </c>
      <c r="H5">
        <f>0.7955*F5</f>
        <v>1.1568411053540586</v>
      </c>
      <c r="I5">
        <f t="shared" si="2"/>
        <v>-5.8047783534830311E-2</v>
      </c>
      <c r="J5">
        <f t="shared" si="3"/>
        <v>1.8138686131386861</v>
      </c>
      <c r="K5">
        <v>1.2250000000000001</v>
      </c>
      <c r="L5">
        <f t="shared" si="4"/>
        <v>0.68734693877551012</v>
      </c>
      <c r="M5">
        <f t="shared" si="5"/>
        <v>0.83935895307004948</v>
      </c>
      <c r="N5">
        <f t="shared" si="6"/>
        <v>1.8635795610425239</v>
      </c>
      <c r="O5">
        <f t="shared" si="7"/>
        <v>-1.0242206079724743</v>
      </c>
    </row>
    <row r="6" spans="1:15" x14ac:dyDescent="0.25">
      <c r="A6" s="1" t="s">
        <v>3</v>
      </c>
      <c r="B6" s="1">
        <f t="shared" ref="B6:J6" si="8">AVERAGE(B2:B5)</f>
        <v>0.1615</v>
      </c>
      <c r="C6" s="1">
        <f t="shared" si="8"/>
        <v>0.57850000000000001</v>
      </c>
      <c r="D6" s="1">
        <f t="shared" si="8"/>
        <v>0.27300000000000002</v>
      </c>
      <c r="E6" s="1">
        <f t="shared" si="8"/>
        <v>3.077782931176773</v>
      </c>
      <c r="F6" s="1">
        <f t="shared" si="8"/>
        <v>1.4559436229796363</v>
      </c>
      <c r="G6" s="1">
        <f t="shared" si="8"/>
        <v>1.2188020407460023</v>
      </c>
      <c r="H6" s="1">
        <f t="shared" si="8"/>
        <v>1.1582031520803004</v>
      </c>
      <c r="I6" s="1">
        <f t="shared" si="8"/>
        <v>-6.0598888665701678E-2</v>
      </c>
      <c r="J6" s="1">
        <f t="shared" si="8"/>
        <v>1.8206483991681939</v>
      </c>
      <c r="L6">
        <f>SUM(L2:L5)</f>
        <v>2.866415254033599</v>
      </c>
      <c r="M6">
        <f t="shared" si="5"/>
        <v>3.9243704039953027</v>
      </c>
      <c r="N6">
        <f>AVERAGE(N2:N5)</f>
        <v>1.8758378443736863</v>
      </c>
      <c r="O6">
        <f>AVERAGE(O2:O5)</f>
        <v>-1.0150371122646911</v>
      </c>
    </row>
    <row r="7" spans="1:15" x14ac:dyDescent="0.25">
      <c r="L7">
        <f>L6/4</f>
        <v>0.71660381350839975</v>
      </c>
    </row>
    <row r="10" spans="1:15" x14ac:dyDescent="0.25">
      <c r="A10" s="2" t="s">
        <v>20</v>
      </c>
      <c r="B10" s="2" t="s">
        <v>4</v>
      </c>
      <c r="C10" s="2" t="s">
        <v>21</v>
      </c>
    </row>
    <row r="11" spans="1:15" x14ac:dyDescent="0.25">
      <c r="A11">
        <f>0.5*0.396*E2^2</f>
        <v>1.8184035544318855</v>
      </c>
      <c r="B11">
        <f>(0.5*0.396*E2^2)+(0.5*0.7955*F2^2)</f>
        <v>2.7112190931155391</v>
      </c>
      <c r="C11">
        <f>A11-B11</f>
        <v>-0.8928155386836536</v>
      </c>
      <c r="L11">
        <f>I6/G6</f>
        <v>-4.9720042008307118E-2</v>
      </c>
    </row>
    <row r="12" spans="1:15" x14ac:dyDescent="0.25">
      <c r="A12">
        <f>0.5*0.396*E3^2</f>
        <v>1.934566749733001</v>
      </c>
      <c r="B12">
        <f>(0.5*0.396*E3^2)+(0.5*0.7955*F3^2)</f>
        <v>2.7474043438826778</v>
      </c>
      <c r="C12">
        <f t="shared" ref="C12:C14" si="9">A12-B12</f>
        <v>-0.81283759414967682</v>
      </c>
      <c r="L12">
        <f>O6/N6</f>
        <v>-0.54111133076302576</v>
      </c>
    </row>
    <row r="13" spans="1:15" x14ac:dyDescent="0.25">
      <c r="A13">
        <f>0.5*0.396*E4^2</f>
        <v>1.8868015122873347</v>
      </c>
      <c r="B13">
        <f>(0.5*0.396*E4^2)+(0.5*0.7955*F4^2)</f>
        <v>2.7136171408058187</v>
      </c>
      <c r="C13">
        <f t="shared" si="9"/>
        <v>-0.826815628518484</v>
      </c>
    </row>
    <row r="14" spans="1:15" x14ac:dyDescent="0.25">
      <c r="A14">
        <f>0.5*0.396*E5^2</f>
        <v>1.8635795610425239</v>
      </c>
      <c r="B14">
        <f>(0.5*0.396*E5^2)+(0.5*0.7955*F5^2)</f>
        <v>2.7047369105313992</v>
      </c>
      <c r="C14">
        <f t="shared" si="9"/>
        <v>-0.84115734948887533</v>
      </c>
    </row>
    <row r="15" spans="1:15" x14ac:dyDescent="0.25">
      <c r="A15" s="1">
        <f>AVERAGE(A11:A14)</f>
        <v>1.8758378443736863</v>
      </c>
      <c r="B15">
        <f>(0.5*0.396*E6^2)+(0.5*0.7955*F6^2)</f>
        <v>2.7187433054388457</v>
      </c>
      <c r="C15" s="1">
        <f>AVERAGE(C11:C14)</f>
        <v>-0.84340652771017233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K2" sqref="K2"/>
    </sheetView>
  </sheetViews>
  <sheetFormatPr defaultRowHeight="15" x14ac:dyDescent="0.25"/>
  <sheetData>
    <row r="1" spans="1:12" x14ac:dyDescent="0.25">
      <c r="A1" t="s">
        <v>10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7</v>
      </c>
      <c r="I1" t="s">
        <v>8</v>
      </c>
      <c r="J1" t="s">
        <v>4</v>
      </c>
      <c r="K1" t="s">
        <v>20</v>
      </c>
      <c r="L1" s="2" t="s">
        <v>21</v>
      </c>
    </row>
    <row r="2" spans="1:12" x14ac:dyDescent="0.25">
      <c r="A2">
        <v>1</v>
      </c>
      <c r="B2">
        <v>0.16900000000000001</v>
      </c>
      <c r="C2">
        <v>0.55400000000000005</v>
      </c>
      <c r="D2">
        <v>0.76100000000000001</v>
      </c>
      <c r="E2">
        <f>0.497/B2</f>
        <v>2.9408284023668636</v>
      </c>
      <c r="F2">
        <f>0.842/C2</f>
        <v>1.5198555956678699</v>
      </c>
      <c r="G2">
        <f>0.396*E2</f>
        <v>1.1645680473372781</v>
      </c>
      <c r="H2">
        <f>0.7955*F2</f>
        <v>1.2090451263537905</v>
      </c>
      <c r="I2">
        <f>H2-G2</f>
        <v>4.4477079016512322E-2</v>
      </c>
      <c r="J2">
        <f>0.5*0.396*E2^2</f>
        <v>1.7123973950491926</v>
      </c>
      <c r="K2">
        <f>0.5*(0.396+0.7955)*F2^2</f>
        <v>1.3761592846251089</v>
      </c>
      <c r="L2">
        <f>K2-J2</f>
        <v>-0.33623811042408369</v>
      </c>
    </row>
    <row r="3" spans="1:12" x14ac:dyDescent="0.25">
      <c r="A3">
        <v>2</v>
      </c>
      <c r="B3">
        <v>0.16400000000000001</v>
      </c>
      <c r="C3">
        <v>0.53100000000000003</v>
      </c>
      <c r="D3">
        <v>0.69199999999999995</v>
      </c>
      <c r="E3">
        <f t="shared" ref="E3:E5" si="0">0.497/B3</f>
        <v>3.0304878048780486</v>
      </c>
      <c r="F3">
        <f t="shared" ref="F3:F5" si="1">0.842/C3</f>
        <v>1.5856873822975517</v>
      </c>
      <c r="G3">
        <f t="shared" ref="G3:G5" si="2">0.396*E3</f>
        <v>1.2000731707317074</v>
      </c>
      <c r="H3">
        <f t="shared" ref="H3:H6" si="3">0.7955*F3</f>
        <v>1.2614143126177024</v>
      </c>
      <c r="I3">
        <f t="shared" ref="I3:I6" si="4">H3-G3</f>
        <v>6.1341141885995043E-2</v>
      </c>
      <c r="J3">
        <f t="shared" ref="J3:J5" si="5">0.5*0.396*E3^2</f>
        <v>1.8184035544318855</v>
      </c>
      <c r="K3">
        <f t="shared" ref="K3:K6" si="6">0.5*(0.396+0.7955)*F3^2</f>
        <v>1.497956465610492</v>
      </c>
      <c r="L3">
        <f t="shared" ref="L3:L6" si="7">K3-J3</f>
        <v>-0.3204470888213935</v>
      </c>
    </row>
    <row r="4" spans="1:12" x14ac:dyDescent="0.25">
      <c r="A4">
        <v>3</v>
      </c>
      <c r="B4">
        <v>0.17199999999999999</v>
      </c>
      <c r="C4">
        <v>0.56200000000000006</v>
      </c>
      <c r="D4">
        <v>0.77300000000000002</v>
      </c>
      <c r="E4">
        <f t="shared" si="0"/>
        <v>2.8895348837209305</v>
      </c>
      <c r="F4">
        <f t="shared" si="1"/>
        <v>1.4982206405693947</v>
      </c>
      <c r="G4">
        <f t="shared" si="2"/>
        <v>1.1442558139534886</v>
      </c>
      <c r="H4">
        <f t="shared" si="3"/>
        <v>1.1918345195729534</v>
      </c>
      <c r="I4">
        <f t="shared" si="4"/>
        <v>4.7578705619464756E-2</v>
      </c>
      <c r="J4">
        <f t="shared" si="5"/>
        <v>1.6531835451595462</v>
      </c>
      <c r="K4">
        <f t="shared" si="6"/>
        <v>1.3372592260736307</v>
      </c>
      <c r="L4">
        <f t="shared" si="7"/>
        <v>-0.31592431908591556</v>
      </c>
    </row>
    <row r="5" spans="1:12" x14ac:dyDescent="0.25">
      <c r="A5">
        <v>4</v>
      </c>
      <c r="B5">
        <v>0.16600000000000001</v>
      </c>
      <c r="C5">
        <v>0.54100000000000004</v>
      </c>
      <c r="D5">
        <v>0.72099999999999997</v>
      </c>
      <c r="E5">
        <f t="shared" si="0"/>
        <v>2.9939759036144578</v>
      </c>
      <c r="F5">
        <f t="shared" si="1"/>
        <v>1.5563770794824399</v>
      </c>
      <c r="G5">
        <f t="shared" si="2"/>
        <v>1.1856144578313252</v>
      </c>
      <c r="H5">
        <f t="shared" si="3"/>
        <v>1.238097966728281</v>
      </c>
      <c r="I5">
        <f t="shared" si="4"/>
        <v>5.2483508896955744E-2</v>
      </c>
      <c r="J5">
        <f t="shared" si="5"/>
        <v>1.7748505588619536</v>
      </c>
      <c r="K5">
        <f t="shared" si="6"/>
        <v>1.4430909522654356</v>
      </c>
      <c r="L5">
        <f t="shared" si="7"/>
        <v>-0.33175960659651804</v>
      </c>
    </row>
    <row r="6" spans="1:12" x14ac:dyDescent="0.25">
      <c r="F6">
        <f>AVERAGE(F2:F5)</f>
        <v>1.5400351745043139</v>
      </c>
      <c r="G6">
        <f>AVERAGE(G2:G5)</f>
        <v>1.1736278724634499</v>
      </c>
      <c r="H6">
        <f t="shared" si="3"/>
        <v>1.2250979813181817</v>
      </c>
      <c r="I6">
        <f t="shared" si="4"/>
        <v>5.14701088547318E-2</v>
      </c>
      <c r="J6">
        <f>AVERAGE(J2:J5)</f>
        <v>1.7397087633756445</v>
      </c>
      <c r="K6">
        <f t="shared" si="6"/>
        <v>1.4129452427867999</v>
      </c>
      <c r="L6">
        <f t="shared" si="7"/>
        <v>-0.32676352058884461</v>
      </c>
    </row>
    <row r="10" spans="1:12" x14ac:dyDescent="0.25">
      <c r="F10">
        <f>I6/G6</f>
        <v>4.3855561087430397E-2</v>
      </c>
      <c r="H10">
        <f>L6/J6</f>
        <v>-0.18782656469167225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G2" sqref="G2"/>
    </sheetView>
  </sheetViews>
  <sheetFormatPr defaultRowHeight="15" x14ac:dyDescent="0.25"/>
  <sheetData>
    <row r="1" spans="1:18" x14ac:dyDescent="0.25">
      <c r="A1" s="1" t="s">
        <v>10</v>
      </c>
      <c r="B1" s="1" t="s">
        <v>11</v>
      </c>
      <c r="C1" s="1" t="s">
        <v>17</v>
      </c>
      <c r="D1" s="1" t="s">
        <v>13</v>
      </c>
      <c r="E1" s="1" t="s">
        <v>14</v>
      </c>
      <c r="F1" s="1" t="s">
        <v>18</v>
      </c>
      <c r="G1" s="1" t="s">
        <v>19</v>
      </c>
      <c r="I1" s="3" t="s">
        <v>10</v>
      </c>
      <c r="J1" s="1" t="s">
        <v>11</v>
      </c>
      <c r="K1" s="1" t="s">
        <v>17</v>
      </c>
      <c r="L1" s="1" t="s">
        <v>13</v>
      </c>
      <c r="M1" s="1" t="s">
        <v>14</v>
      </c>
      <c r="N1" s="1" t="s">
        <v>18</v>
      </c>
      <c r="O1" s="1" t="s">
        <v>19</v>
      </c>
      <c r="Q1" s="1" t="s">
        <v>24</v>
      </c>
      <c r="R1" s="1" t="s">
        <v>25</v>
      </c>
    </row>
    <row r="2" spans="1:18" x14ac:dyDescent="0.25">
      <c r="A2" s="1">
        <v>1</v>
      </c>
      <c r="B2" s="1">
        <v>0.156</v>
      </c>
      <c r="C2" s="1">
        <v>1.6930000000000001</v>
      </c>
      <c r="D2" s="1">
        <v>0.17499999999999999</v>
      </c>
      <c r="E2" s="1">
        <f>0.2/'(C)'!B2</f>
        <v>1.2820512820512822</v>
      </c>
      <c r="F2" s="1">
        <f>1.24/C2</f>
        <v>0.73242764323685761</v>
      </c>
      <c r="G2" s="1">
        <f>(1/9.80665)*((E2-F2)/(C2-B2))</f>
        <v>3.6464550132400367E-2</v>
      </c>
      <c r="I2" s="3">
        <v>1</v>
      </c>
      <c r="J2">
        <v>0.222</v>
      </c>
      <c r="K2">
        <v>2.5190000000000001</v>
      </c>
      <c r="L2">
        <v>0.27900000000000003</v>
      </c>
      <c r="M2">
        <f>0.2/'(C)'!J2</f>
        <v>0.90090090090090091</v>
      </c>
      <c r="N2">
        <f>1.24/K2</f>
        <v>0.49225883287018657</v>
      </c>
      <c r="O2">
        <f>(1/9.80665)*((M2-N2)/(K2-J2))</f>
        <v>1.8141007491325595E-2</v>
      </c>
      <c r="Q2">
        <f>G6*0.395*9.80665</f>
        <v>9.634505906437997E-2</v>
      </c>
      <c r="R2">
        <f>O6*0.445*9.80665</f>
        <v>8.0831949644825388E-2</v>
      </c>
    </row>
    <row r="3" spans="1:18" x14ac:dyDescent="0.25">
      <c r="A3" s="1">
        <v>2</v>
      </c>
      <c r="B3" s="1">
        <v>0.20300000000000001</v>
      </c>
      <c r="C3" s="1">
        <v>2.294</v>
      </c>
      <c r="D3" s="1">
        <v>0.249</v>
      </c>
      <c r="E3" s="1">
        <f>0.2/'(C)'!B3</f>
        <v>0.98522167487684731</v>
      </c>
      <c r="F3" s="1">
        <f t="shared" ref="F3:F5" si="0">1.24/C3</f>
        <v>0.54054054054054057</v>
      </c>
      <c r="G3" s="1">
        <f t="shared" ref="G3:G5" si="1">(1/9.80665)*((E3-F3)/(C3-B3))</f>
        <v>2.1685727512584796E-2</v>
      </c>
      <c r="I3" s="3">
        <v>2</v>
      </c>
      <c r="J3">
        <v>0.221</v>
      </c>
      <c r="K3">
        <v>2.536</v>
      </c>
      <c r="L3">
        <v>0.28199999999999997</v>
      </c>
      <c r="M3">
        <f>0.2/'(C)'!J3</f>
        <v>0.90497737556561086</v>
      </c>
      <c r="N3">
        <f t="shared" ref="N3:N5" si="2">1.24/K3</f>
        <v>0.48895899053627762</v>
      </c>
      <c r="O3">
        <f t="shared" ref="O3:O5" si="3">(1/9.80665)*((M3-N3)/(K3-J3))</f>
        <v>1.8324867909775611E-2</v>
      </c>
    </row>
    <row r="4" spans="1:18" x14ac:dyDescent="0.25">
      <c r="A4" s="1">
        <v>3</v>
      </c>
      <c r="B4" s="1">
        <v>0.20499999999999999</v>
      </c>
      <c r="C4" s="1">
        <v>2.3149999999999999</v>
      </c>
      <c r="D4" s="1">
        <v>0.251</v>
      </c>
      <c r="E4" s="1">
        <f>0.2/'(C)'!B4</f>
        <v>0.97560975609756106</v>
      </c>
      <c r="F4" s="1">
        <f t="shared" si="0"/>
        <v>0.5356371490280778</v>
      </c>
      <c r="G4" s="1">
        <f t="shared" si="1"/>
        <v>2.1262900506868226E-2</v>
      </c>
      <c r="I4" s="3">
        <v>3</v>
      </c>
      <c r="J4">
        <v>0.22</v>
      </c>
      <c r="K4">
        <v>2.504</v>
      </c>
      <c r="L4">
        <v>0.27600000000000002</v>
      </c>
      <c r="M4">
        <f>0.2/'(C)'!J4</f>
        <v>0.90909090909090917</v>
      </c>
      <c r="N4">
        <f t="shared" si="2"/>
        <v>0.49520766773162939</v>
      </c>
      <c r="O4">
        <f t="shared" si="3"/>
        <v>1.8478259697631991E-2</v>
      </c>
    </row>
    <row r="5" spans="1:18" x14ac:dyDescent="0.25">
      <c r="A5" s="1">
        <v>4</v>
      </c>
      <c r="B5" s="1">
        <v>0.21099999999999999</v>
      </c>
      <c r="C5" s="1">
        <v>2.387</v>
      </c>
      <c r="D5" s="1">
        <v>0.26100000000000001</v>
      </c>
      <c r="E5" s="1">
        <f>0.2/'(C)'!B5</f>
        <v>0.94786729857819918</v>
      </c>
      <c r="F5" s="1">
        <f t="shared" si="0"/>
        <v>0.51948051948051943</v>
      </c>
      <c r="G5" s="1">
        <f t="shared" si="1"/>
        <v>2.0075043385629519E-2</v>
      </c>
      <c r="I5" s="3">
        <v>4</v>
      </c>
      <c r="J5">
        <v>0.216</v>
      </c>
      <c r="K5">
        <v>2.4329999999999998</v>
      </c>
      <c r="L5">
        <v>0.26700000000000002</v>
      </c>
      <c r="M5">
        <f>0.2/'(C)'!J5</f>
        <v>0.92592592592592604</v>
      </c>
      <c r="N5">
        <f t="shared" si="2"/>
        <v>0.50965885737772298</v>
      </c>
      <c r="O5">
        <f t="shared" si="3"/>
        <v>1.9146336433351258E-2</v>
      </c>
    </row>
    <row r="6" spans="1:18" x14ac:dyDescent="0.25">
      <c r="E6">
        <f>AVERAGE(E2:E5)</f>
        <v>1.0476875029009725</v>
      </c>
      <c r="F6" s="1">
        <f>AVERAGE(F2:F5)</f>
        <v>0.58202146307149882</v>
      </c>
      <c r="G6" s="1">
        <f>AVERAGE(G2:G5)</f>
        <v>2.4872055384370727E-2</v>
      </c>
      <c r="M6">
        <f>AVERAGE(M2:M5)</f>
        <v>0.91022377787083675</v>
      </c>
      <c r="N6">
        <f>AVERAGE(N2:N5)</f>
        <v>0.49652108712895415</v>
      </c>
      <c r="O6">
        <f>AVERAGE(O2:O5)</f>
        <v>1.8522617883021113E-2</v>
      </c>
    </row>
    <row r="9" spans="1:18" x14ac:dyDescent="0.25">
      <c r="A9" s="2" t="s">
        <v>27</v>
      </c>
      <c r="B9" t="s">
        <v>28</v>
      </c>
      <c r="C9" s="2" t="s">
        <v>30</v>
      </c>
      <c r="D9" t="s">
        <v>29</v>
      </c>
      <c r="G9" t="s">
        <v>31</v>
      </c>
    </row>
    <row r="10" spans="1:18" x14ac:dyDescent="0.25">
      <c r="A10">
        <f>0.2/E6</f>
        <v>0.19089661702197858</v>
      </c>
      <c r="B10">
        <f>(1.24-0.842)/0.71664</f>
        <v>0.55536950212100911</v>
      </c>
      <c r="C10">
        <f>0.842-0.552</f>
        <v>0.28999999999999992</v>
      </c>
      <c r="D10">
        <f>C10/1.820648</f>
        <v>0.15928394725394471</v>
      </c>
      <c r="G10">
        <f>Q2*(A15+C12)+R2*B15</f>
        <v>8.458282808966322E-2</v>
      </c>
    </row>
    <row r="11" spans="1:18" x14ac:dyDescent="0.25">
      <c r="C11">
        <f>1.24-0.842</f>
        <v>0.39800000000000002</v>
      </c>
      <c r="D11">
        <f>C11/1.540035</f>
        <v>0.25843568490326518</v>
      </c>
    </row>
    <row r="12" spans="1:18" x14ac:dyDescent="0.25">
      <c r="C12">
        <f>AVERAGE(C10:C11)</f>
        <v>0.34399999999999997</v>
      </c>
      <c r="D12" s="1">
        <f>AVERAGE(D10:D11)</f>
        <v>0.20885981607860493</v>
      </c>
    </row>
    <row r="14" spans="1:18" x14ac:dyDescent="0.25">
      <c r="A14" t="s">
        <v>26</v>
      </c>
      <c r="B14" t="s">
        <v>32</v>
      </c>
    </row>
    <row r="15" spans="1:18" x14ac:dyDescent="0.25">
      <c r="A15">
        <v>0.2</v>
      </c>
      <c r="B15">
        <f>1.24-0.842</f>
        <v>0.39800000000000002</v>
      </c>
    </row>
    <row r="17" spans="2:13" x14ac:dyDescent="0.25">
      <c r="K17" t="s">
        <v>33</v>
      </c>
      <c r="L17" t="s">
        <v>34</v>
      </c>
    </row>
    <row r="18" spans="2:13" x14ac:dyDescent="0.25">
      <c r="K18">
        <f>0.395*E6</f>
        <v>0.41383656364588411</v>
      </c>
      <c r="L18">
        <f>0.445*M6</f>
        <v>0.40504958115252238</v>
      </c>
    </row>
    <row r="19" spans="2:13" x14ac:dyDescent="0.25">
      <c r="K19">
        <f>0.395*F6</f>
        <v>0.22989847791324206</v>
      </c>
      <c r="L19">
        <f>0.445*N6</f>
        <v>0.22095188377238459</v>
      </c>
    </row>
    <row r="20" spans="2:13" x14ac:dyDescent="0.25">
      <c r="B20" t="s">
        <v>35</v>
      </c>
      <c r="K20">
        <f>K19-K18</f>
        <v>-0.18393808573264206</v>
      </c>
      <c r="L20">
        <f>L19-L18</f>
        <v>-0.18409769738013779</v>
      </c>
      <c r="M20">
        <f>AVERAGE(K20:L20)</f>
        <v>-0.18401789155638992</v>
      </c>
    </row>
    <row r="21" spans="2:13" x14ac:dyDescent="0.25">
      <c r="B21">
        <f>-Q2*A10+Q2*D12-R2*B10</f>
        <v>-4.3160934155621278E-2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(A)</vt:lpstr>
      <vt:lpstr>(B)</vt:lpstr>
      <vt:lpstr>(C)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budge_000</dc:creator>
  <cp:lastModifiedBy>budge_000</cp:lastModifiedBy>
  <dcterms:created xsi:type="dcterms:W3CDTF">2013-04-09T16:39:35Z</dcterms:created>
  <dcterms:modified xsi:type="dcterms:W3CDTF">2013-04-10T17:46:49Z</dcterms:modified>
</cp:coreProperties>
</file>