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2D301EB4-782C-4CAD-A9A1-2E1812B32AB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K40" i="1"/>
  <c r="I40" i="1"/>
  <c r="H40" i="1"/>
  <c r="J40" i="1" s="1"/>
  <c r="F40" i="1"/>
  <c r="E40" i="1"/>
  <c r="G40" i="1" s="1"/>
  <c r="C40" i="1"/>
  <c r="B40" i="1"/>
  <c r="D40" i="1" s="1"/>
  <c r="N39" i="1"/>
  <c r="L39" i="1"/>
  <c r="J39" i="1"/>
  <c r="G39" i="1"/>
  <c r="P39" i="1" s="1"/>
  <c r="D39" i="1"/>
  <c r="O38" i="1"/>
  <c r="O40" i="1" s="1"/>
  <c r="L38" i="1"/>
  <c r="N38" i="1" s="1"/>
  <c r="J38" i="1"/>
  <c r="G38" i="1"/>
  <c r="D38" i="1"/>
  <c r="N37" i="1"/>
  <c r="L37" i="1"/>
  <c r="J37" i="1"/>
  <c r="G37" i="1"/>
  <c r="D37" i="1"/>
  <c r="P37" i="1" s="1"/>
  <c r="N36" i="1"/>
  <c r="L36" i="1"/>
  <c r="J36" i="1"/>
  <c r="G36" i="1"/>
  <c r="D36" i="1"/>
  <c r="P36" i="1" s="1"/>
  <c r="P35" i="1"/>
  <c r="N35" i="1"/>
  <c r="L35" i="1"/>
  <c r="J35" i="1"/>
  <c r="G35" i="1"/>
  <c r="D35" i="1"/>
  <c r="L34" i="1"/>
  <c r="N34" i="1" s="1"/>
  <c r="J34" i="1"/>
  <c r="G34" i="1"/>
  <c r="D34" i="1"/>
  <c r="P34" i="1" s="1"/>
  <c r="N33" i="1"/>
  <c r="L33" i="1"/>
  <c r="J33" i="1"/>
  <c r="G33" i="1"/>
  <c r="D33" i="1"/>
  <c r="P33" i="1" s="1"/>
  <c r="N32" i="1"/>
  <c r="L32" i="1"/>
  <c r="J32" i="1"/>
  <c r="G32" i="1"/>
  <c r="D32" i="1"/>
  <c r="P32" i="1" s="1"/>
  <c r="P31" i="1"/>
  <c r="N31" i="1"/>
  <c r="L31" i="1"/>
  <c r="J31" i="1"/>
  <c r="G31" i="1"/>
  <c r="D31" i="1"/>
  <c r="L30" i="1"/>
  <c r="L40" i="1" s="1"/>
  <c r="J30" i="1"/>
  <c r="G30" i="1"/>
  <c r="D30" i="1"/>
  <c r="N29" i="1"/>
  <c r="J29" i="1"/>
  <c r="G29" i="1"/>
  <c r="D29" i="1"/>
  <c r="P29" i="1" s="1"/>
  <c r="O28" i="1"/>
  <c r="O41" i="1" s="1"/>
  <c r="L28" i="1"/>
  <c r="N28" i="1" s="1"/>
  <c r="K28" i="1"/>
  <c r="K41" i="1" s="1"/>
  <c r="I28" i="1"/>
  <c r="I41" i="1" s="1"/>
  <c r="H28" i="1"/>
  <c r="J28" i="1" s="1"/>
  <c r="F28" i="1"/>
  <c r="F41" i="1" s="1"/>
  <c r="E28" i="1"/>
  <c r="G28" i="1" s="1"/>
  <c r="D28" i="1"/>
  <c r="C28" i="1"/>
  <c r="C41" i="1" s="1"/>
  <c r="B28" i="1"/>
  <c r="B41" i="1" s="1"/>
  <c r="D41" i="1" s="1"/>
  <c r="P27" i="1"/>
  <c r="N27" i="1"/>
  <c r="M27" i="1"/>
  <c r="J27" i="1"/>
  <c r="G27" i="1"/>
  <c r="D27" i="1"/>
  <c r="M26" i="1"/>
  <c r="N26" i="1" s="1"/>
  <c r="J26" i="1"/>
  <c r="G26" i="1"/>
  <c r="D26" i="1"/>
  <c r="N25" i="1"/>
  <c r="M25" i="1"/>
  <c r="J25" i="1"/>
  <c r="G25" i="1"/>
  <c r="D25" i="1"/>
  <c r="P25" i="1" s="1"/>
  <c r="N24" i="1"/>
  <c r="M24" i="1"/>
  <c r="J24" i="1"/>
  <c r="G24" i="1"/>
  <c r="D24" i="1"/>
  <c r="P24" i="1" s="1"/>
  <c r="P23" i="1"/>
  <c r="N23" i="1"/>
  <c r="M23" i="1"/>
  <c r="M28" i="1" s="1"/>
  <c r="M41" i="1" s="1"/>
  <c r="J23" i="1"/>
  <c r="G23" i="1"/>
  <c r="D23" i="1"/>
  <c r="N22" i="1"/>
  <c r="J22" i="1"/>
  <c r="G22" i="1"/>
  <c r="D22" i="1"/>
  <c r="P22" i="1" s="1"/>
  <c r="B19" i="1"/>
  <c r="O18" i="1"/>
  <c r="O19" i="1" s="1"/>
  <c r="O20" i="1" s="1"/>
  <c r="O42" i="1" s="1"/>
  <c r="M18" i="1"/>
  <c r="M19" i="1" s="1"/>
  <c r="M20" i="1" s="1"/>
  <c r="L18" i="1"/>
  <c r="L19" i="1" s="1"/>
  <c r="L20" i="1" s="1"/>
  <c r="K18" i="1"/>
  <c r="N18" i="1" s="1"/>
  <c r="H18" i="1"/>
  <c r="H19" i="1" s="1"/>
  <c r="E18" i="1"/>
  <c r="G18" i="1" s="1"/>
  <c r="B18" i="1"/>
  <c r="P17" i="1"/>
  <c r="N17" i="1"/>
  <c r="J17" i="1"/>
  <c r="I17" i="1"/>
  <c r="G17" i="1"/>
  <c r="D17" i="1"/>
  <c r="C17" i="1"/>
  <c r="N16" i="1"/>
  <c r="I16" i="1"/>
  <c r="J16" i="1" s="1"/>
  <c r="G16" i="1"/>
  <c r="D16" i="1"/>
  <c r="N15" i="1"/>
  <c r="I15" i="1"/>
  <c r="I18" i="1" s="1"/>
  <c r="I19" i="1" s="1"/>
  <c r="I20" i="1" s="1"/>
  <c r="I42" i="1" s="1"/>
  <c r="G15" i="1"/>
  <c r="D15" i="1"/>
  <c r="C15" i="1"/>
  <c r="N14" i="1"/>
  <c r="J14" i="1"/>
  <c r="I14" i="1"/>
  <c r="G14" i="1"/>
  <c r="F14" i="1"/>
  <c r="F18" i="1" s="1"/>
  <c r="F19" i="1" s="1"/>
  <c r="F20" i="1" s="1"/>
  <c r="F42" i="1" s="1"/>
  <c r="D14" i="1"/>
  <c r="P14" i="1" s="1"/>
  <c r="N13" i="1"/>
  <c r="J13" i="1"/>
  <c r="I13" i="1"/>
  <c r="G13" i="1"/>
  <c r="D13" i="1"/>
  <c r="P13" i="1" s="1"/>
  <c r="C13" i="1"/>
  <c r="N12" i="1"/>
  <c r="I12" i="1"/>
  <c r="J12" i="1" s="1"/>
  <c r="G12" i="1"/>
  <c r="P12" i="1" s="1"/>
  <c r="D12" i="1"/>
  <c r="P11" i="1"/>
  <c r="N11" i="1"/>
  <c r="J11" i="1"/>
  <c r="I11" i="1"/>
  <c r="G11" i="1"/>
  <c r="D11" i="1"/>
  <c r="N10" i="1"/>
  <c r="J10" i="1"/>
  <c r="G10" i="1"/>
  <c r="D10" i="1"/>
  <c r="P10" i="1" s="1"/>
  <c r="C10" i="1"/>
  <c r="N9" i="1"/>
  <c r="J9" i="1"/>
  <c r="I9" i="1"/>
  <c r="G9" i="1"/>
  <c r="C9" i="1"/>
  <c r="D9" i="1" s="1"/>
  <c r="P9" i="1" s="1"/>
  <c r="N8" i="1"/>
  <c r="J8" i="1"/>
  <c r="I8" i="1"/>
  <c r="G8" i="1"/>
  <c r="D8" i="1"/>
  <c r="P8" i="1" s="1"/>
  <c r="C8" i="1"/>
  <c r="C18" i="1" s="1"/>
  <c r="N7" i="1"/>
  <c r="J7" i="1"/>
  <c r="G7" i="1"/>
  <c r="D7" i="1"/>
  <c r="P7" i="1" s="1"/>
  <c r="P28" i="1" l="1"/>
  <c r="H20" i="1"/>
  <c r="J19" i="1"/>
  <c r="D18" i="1"/>
  <c r="P18" i="1" s="1"/>
  <c r="C19" i="1"/>
  <c r="C20" i="1" s="1"/>
  <c r="C42" i="1" s="1"/>
  <c r="D19" i="1"/>
  <c r="P26" i="1"/>
  <c r="P38" i="1"/>
  <c r="N40" i="1"/>
  <c r="P40" i="1"/>
  <c r="P16" i="1"/>
  <c r="M42" i="1"/>
  <c r="B20" i="1"/>
  <c r="H41" i="1"/>
  <c r="J41" i="1" s="1"/>
  <c r="J15" i="1"/>
  <c r="P15" i="1" s="1"/>
  <c r="J18" i="1"/>
  <c r="K19" i="1"/>
  <c r="N30" i="1"/>
  <c r="P30" i="1" s="1"/>
  <c r="E19" i="1"/>
  <c r="L41" i="1"/>
  <c r="L42" i="1" s="1"/>
  <c r="E41" i="1"/>
  <c r="G41" i="1" s="1"/>
  <c r="N19" i="1" l="1"/>
  <c r="K20" i="1"/>
  <c r="H42" i="1"/>
  <c r="J42" i="1" s="1"/>
  <c r="J20" i="1"/>
  <c r="G19" i="1"/>
  <c r="E20" i="1"/>
  <c r="P19" i="1"/>
  <c r="B42" i="1"/>
  <c r="D42" i="1" s="1"/>
  <c r="D20" i="1"/>
  <c r="N41" i="1"/>
  <c r="P41" i="1" s="1"/>
  <c r="N20" i="1" l="1"/>
  <c r="K42" i="1"/>
  <c r="N42" i="1" s="1"/>
  <c r="G20" i="1"/>
  <c r="E42" i="1"/>
  <c r="G42" i="1" s="1"/>
  <c r="P42" i="1" s="1"/>
  <c r="P20" i="1"/>
</calcChain>
</file>

<file path=xl/sharedStrings.xml><?xml version="1.0" encoding="utf-8"?>
<sst xmlns="http://schemas.openxmlformats.org/spreadsheetml/2006/main" count="56" uniqueCount="56">
  <si>
    <t>Altalink</t>
  </si>
  <si>
    <t>NMCP22118 Altalink Bull trail</t>
  </si>
  <si>
    <t>Total Altalink</t>
  </si>
  <si>
    <t>FLORIDA POWER &amp; LIGHT COMPANY</t>
  </si>
  <si>
    <t>NMIP23020 FPL Tx Spring 2023</t>
  </si>
  <si>
    <t>Total FLORIDA POWER &amp; LIGHT COMPANY</t>
  </si>
  <si>
    <t>Hydro One</t>
  </si>
  <si>
    <t>NMCP23017 HONI 2023</t>
  </si>
  <si>
    <t>Total Hydro One</t>
  </si>
  <si>
    <t>NMG General</t>
  </si>
  <si>
    <t>NMGX0706 Operations General</t>
  </si>
  <si>
    <t>NMGX0709 G&amp;A</t>
  </si>
  <si>
    <t>Total NMG General</t>
  </si>
  <si>
    <t>Not Specified</t>
  </si>
  <si>
    <t>TOTAL</t>
  </si>
  <si>
    <t xml:space="preserve">   COST OF GOODS SOLD</t>
  </si>
  <si>
    <t xml:space="preserve">      Projects</t>
  </si>
  <si>
    <t xml:space="preserve">         Accommodation</t>
  </si>
  <si>
    <t xml:space="preserve">         Airfares</t>
  </si>
  <si>
    <t xml:space="preserve">         Car Hire</t>
  </si>
  <si>
    <t xml:space="preserve">         Equipment</t>
  </si>
  <si>
    <t xml:space="preserve">         Project IS</t>
  </si>
  <si>
    <t xml:space="preserve">         Salaries - Field OPS</t>
  </si>
  <si>
    <t xml:space="preserve">         Salaries - Project Management</t>
  </si>
  <si>
    <t xml:space="preserve">         Subsistance</t>
  </si>
  <si>
    <t xml:space="preserve">         Telephone</t>
  </si>
  <si>
    <t xml:space="preserve">         Travel</t>
  </si>
  <si>
    <t xml:space="preserve">      Total Projects</t>
  </si>
  <si>
    <t xml:space="preserve">   Total Cost of Goods Sold</t>
  </si>
  <si>
    <t>GROSS PROFIT</t>
  </si>
  <si>
    <t>EXPENSES</t>
  </si>
  <si>
    <t xml:space="preserve">   G&amp;A</t>
  </si>
  <si>
    <t xml:space="preserve">      Bank charges - G&amp;A</t>
  </si>
  <si>
    <t xml:space="preserve">      Dues and Subscriptions - G&amp;A</t>
  </si>
  <si>
    <t xml:space="preserve">      Office expenses - G&amp;A</t>
  </si>
  <si>
    <t xml:space="preserve">      Payroll processing fees - G&amp;A</t>
  </si>
  <si>
    <t xml:space="preserve">      Telephone - G&amp;A</t>
  </si>
  <si>
    <t xml:space="preserve">   Total G&amp;A</t>
  </si>
  <si>
    <t xml:space="preserve">   Operations</t>
  </si>
  <si>
    <t xml:space="preserve">      Accommodation - Operations</t>
  </si>
  <si>
    <t xml:space="preserve">      Air Fares - Operations</t>
  </si>
  <si>
    <t xml:space="preserve">      Car Hire - Operations</t>
  </si>
  <si>
    <t xml:space="preserve">      Employer tax - Operations</t>
  </si>
  <si>
    <t xml:space="preserve">      Employers pension - Operations</t>
  </si>
  <si>
    <t xml:space="preserve">      Employers RRSP - Operations</t>
  </si>
  <si>
    <t xml:space="preserve">      Meals and entertainment - Operations</t>
  </si>
  <si>
    <t xml:space="preserve">      Medical/dental/insurance - Operations</t>
  </si>
  <si>
    <t xml:space="preserve">      Salaries - Operations</t>
  </si>
  <si>
    <t xml:space="preserve">      Travel - Operations</t>
  </si>
  <si>
    <t xml:space="preserve">   Total Operations</t>
  </si>
  <si>
    <t>Total Expenses</t>
  </si>
  <si>
    <t>PROFIT</t>
  </si>
  <si>
    <t>Monday, Jul. 10, 2023 06:02:14 a.m. GMT-7 - Accrual Basis</t>
  </si>
  <si>
    <t>Network Mapping Corp</t>
  </si>
  <si>
    <t>Profit and Loss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</si>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</sst>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sqref="A1:P1"/>
    </sheetView>
  </sheetViews>
  <sheetFormatPr defaultRowHeight="15" x14ac:dyDescent="0.25"/>
  <cols>
    <col min="1" max="1" width="37.85546875" customWidth="1"/>
    <col min="2" max="2" width="7.7109375" customWidth="1"/>
    <col min="3" max="4" width="10.28515625" customWidth="1"/>
    <col min="5" max="5" width="7.7109375" customWidth="1"/>
    <col min="6" max="7" width="8.5703125" customWidth="1"/>
    <col min="8" max="8" width="7.7109375" customWidth="1"/>
    <col min="9" max="10" width="11.140625" customWidth="1"/>
    <col min="11" max="11" width="7.7109375" customWidth="1"/>
    <col min="12" max="12" width="11.140625" customWidth="1"/>
    <col min="13" max="13" width="8.5703125" customWidth="1"/>
    <col min="14" max="14" width="11.140625" customWidth="1"/>
    <col min="15" max="15" width="10.28515625" customWidth="1"/>
    <col min="16" max="16" width="11.140625" customWidth="1"/>
  </cols>
  <sheetData>
    <row r="1" spans="1:16" ht="18" x14ac:dyDescent="0.25">
      <c r="A1" s="10" t="s">
        <v>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" x14ac:dyDescent="0.25">
      <c r="A2" s="10" t="s">
        <v>54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11" t="s">
        <v>55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5" spans="1:16" ht="84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</row>
    <row r="6" spans="1:16" x14ac:dyDescent="0.25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3" t="s">
        <v>16</v>
      </c>
      <c r="B7" s="4"/>
      <c r="C7" s="4"/>
      <c r="D7" s="5">
        <f t="shared" ref="D7:D20" si="0">(B7)+(C7)</f>
        <v>0</v>
      </c>
      <c r="E7" s="4"/>
      <c r="F7" s="4"/>
      <c r="G7" s="5">
        <f t="shared" ref="G7:G20" si="1">(E7)+(F7)</f>
        <v>0</v>
      </c>
      <c r="H7" s="4"/>
      <c r="I7" s="4"/>
      <c r="J7" s="5">
        <f t="shared" ref="J7:J20" si="2">(H7)+(I7)</f>
        <v>0</v>
      </c>
      <c r="K7" s="4"/>
      <c r="L7" s="4"/>
      <c r="M7" s="4"/>
      <c r="N7" s="5">
        <f t="shared" ref="N7:N20" si="3">((K7)+(L7))+(M7)</f>
        <v>0</v>
      </c>
      <c r="O7" s="4"/>
      <c r="P7" s="5">
        <f t="shared" ref="P7:P20" si="4">((((D7)+(G7))+(J7))+(N7))+(O7)</f>
        <v>0</v>
      </c>
    </row>
    <row r="8" spans="1:16" x14ac:dyDescent="0.25">
      <c r="A8" s="3" t="s">
        <v>17</v>
      </c>
      <c r="B8" s="4"/>
      <c r="C8" s="5">
        <f>1278.72</f>
        <v>1278.72</v>
      </c>
      <c r="D8" s="5">
        <f t="shared" si="0"/>
        <v>1278.72</v>
      </c>
      <c r="E8" s="4"/>
      <c r="F8" s="4"/>
      <c r="G8" s="5">
        <f t="shared" si="1"/>
        <v>0</v>
      </c>
      <c r="H8" s="4"/>
      <c r="I8" s="5">
        <f>2060.57</f>
        <v>2060.5700000000002</v>
      </c>
      <c r="J8" s="5">
        <f t="shared" si="2"/>
        <v>2060.5700000000002</v>
      </c>
      <c r="K8" s="4"/>
      <c r="L8" s="4"/>
      <c r="M8" s="4"/>
      <c r="N8" s="5">
        <f t="shared" si="3"/>
        <v>0</v>
      </c>
      <c r="O8" s="4"/>
      <c r="P8" s="5">
        <f t="shared" si="4"/>
        <v>3339.29</v>
      </c>
    </row>
    <row r="9" spans="1:16" x14ac:dyDescent="0.25">
      <c r="A9" s="3" t="s">
        <v>18</v>
      </c>
      <c r="B9" s="4"/>
      <c r="C9" s="5">
        <f>553.48</f>
        <v>553.48</v>
      </c>
      <c r="D9" s="5">
        <f t="shared" si="0"/>
        <v>553.48</v>
      </c>
      <c r="E9" s="4"/>
      <c r="F9" s="4"/>
      <c r="G9" s="5">
        <f t="shared" si="1"/>
        <v>0</v>
      </c>
      <c r="H9" s="4"/>
      <c r="I9" s="5">
        <f>1283.23</f>
        <v>1283.23</v>
      </c>
      <c r="J9" s="5">
        <f t="shared" si="2"/>
        <v>1283.23</v>
      </c>
      <c r="K9" s="4"/>
      <c r="L9" s="4"/>
      <c r="M9" s="4"/>
      <c r="N9" s="5">
        <f t="shared" si="3"/>
        <v>0</v>
      </c>
      <c r="O9" s="4"/>
      <c r="P9" s="5">
        <f t="shared" si="4"/>
        <v>1836.71</v>
      </c>
    </row>
    <row r="10" spans="1:16" x14ac:dyDescent="0.25">
      <c r="A10" s="3" t="s">
        <v>19</v>
      </c>
      <c r="B10" s="4"/>
      <c r="C10" s="5">
        <f>753.67</f>
        <v>753.67</v>
      </c>
      <c r="D10" s="5">
        <f t="shared" si="0"/>
        <v>753.67</v>
      </c>
      <c r="E10" s="4"/>
      <c r="F10" s="4"/>
      <c r="G10" s="5">
        <f t="shared" si="1"/>
        <v>0</v>
      </c>
      <c r="H10" s="4"/>
      <c r="I10" s="4"/>
      <c r="J10" s="5">
        <f t="shared" si="2"/>
        <v>0</v>
      </c>
      <c r="K10" s="4"/>
      <c r="L10" s="4"/>
      <c r="M10" s="4"/>
      <c r="N10" s="5">
        <f t="shared" si="3"/>
        <v>0</v>
      </c>
      <c r="O10" s="4"/>
      <c r="P10" s="5">
        <f t="shared" si="4"/>
        <v>753.67</v>
      </c>
    </row>
    <row r="11" spans="1:16" x14ac:dyDescent="0.25">
      <c r="A11" s="3" t="s">
        <v>20</v>
      </c>
      <c r="B11" s="4"/>
      <c r="C11" s="4"/>
      <c r="D11" s="5">
        <f t="shared" si="0"/>
        <v>0</v>
      </c>
      <c r="E11" s="4"/>
      <c r="F11" s="4"/>
      <c r="G11" s="5">
        <f t="shared" si="1"/>
        <v>0</v>
      </c>
      <c r="H11" s="4"/>
      <c r="I11" s="5">
        <f>687.39</f>
        <v>687.39</v>
      </c>
      <c r="J11" s="5">
        <f t="shared" si="2"/>
        <v>687.39</v>
      </c>
      <c r="K11" s="4"/>
      <c r="L11" s="4"/>
      <c r="M11" s="4"/>
      <c r="N11" s="5">
        <f t="shared" si="3"/>
        <v>0</v>
      </c>
      <c r="O11" s="4"/>
      <c r="P11" s="5">
        <f t="shared" si="4"/>
        <v>687.39</v>
      </c>
    </row>
    <row r="12" spans="1:16" x14ac:dyDescent="0.25">
      <c r="A12" s="3" t="s">
        <v>21</v>
      </c>
      <c r="B12" s="4"/>
      <c r="C12" s="4"/>
      <c r="D12" s="5">
        <f t="shared" si="0"/>
        <v>0</v>
      </c>
      <c r="E12" s="4"/>
      <c r="F12" s="4"/>
      <c r="G12" s="5">
        <f t="shared" si="1"/>
        <v>0</v>
      </c>
      <c r="H12" s="4"/>
      <c r="I12" s="5">
        <f>1803.2</f>
        <v>1803.2</v>
      </c>
      <c r="J12" s="5">
        <f t="shared" si="2"/>
        <v>1803.2</v>
      </c>
      <c r="K12" s="4"/>
      <c r="L12" s="4"/>
      <c r="M12" s="4"/>
      <c r="N12" s="5">
        <f t="shared" si="3"/>
        <v>0</v>
      </c>
      <c r="O12" s="4"/>
      <c r="P12" s="5">
        <f t="shared" si="4"/>
        <v>1803.2</v>
      </c>
    </row>
    <row r="13" spans="1:16" x14ac:dyDescent="0.25">
      <c r="A13" s="3" t="s">
        <v>22</v>
      </c>
      <c r="B13" s="4"/>
      <c r="C13" s="5">
        <f>1098.76</f>
        <v>1098.76</v>
      </c>
      <c r="D13" s="5">
        <f t="shared" si="0"/>
        <v>1098.76</v>
      </c>
      <c r="E13" s="4"/>
      <c r="F13" s="4"/>
      <c r="G13" s="5">
        <f t="shared" si="1"/>
        <v>0</v>
      </c>
      <c r="H13" s="4"/>
      <c r="I13" s="5">
        <f>4944.42</f>
        <v>4944.42</v>
      </c>
      <c r="J13" s="5">
        <f t="shared" si="2"/>
        <v>4944.42</v>
      </c>
      <c r="K13" s="4"/>
      <c r="L13" s="4"/>
      <c r="M13" s="4"/>
      <c r="N13" s="5">
        <f t="shared" si="3"/>
        <v>0</v>
      </c>
      <c r="O13" s="4"/>
      <c r="P13" s="5">
        <f t="shared" si="4"/>
        <v>6043.18</v>
      </c>
    </row>
    <row r="14" spans="1:16" x14ac:dyDescent="0.25">
      <c r="A14" s="3" t="s">
        <v>23</v>
      </c>
      <c r="B14" s="4"/>
      <c r="C14" s="4"/>
      <c r="D14" s="5">
        <f t="shared" si="0"/>
        <v>0</v>
      </c>
      <c r="E14" s="4"/>
      <c r="F14" s="5">
        <f>441.72</f>
        <v>441.72</v>
      </c>
      <c r="G14" s="5">
        <f t="shared" si="1"/>
        <v>441.72</v>
      </c>
      <c r="H14" s="4"/>
      <c r="I14" s="5">
        <f>2650.32</f>
        <v>2650.32</v>
      </c>
      <c r="J14" s="5">
        <f t="shared" si="2"/>
        <v>2650.32</v>
      </c>
      <c r="K14" s="4"/>
      <c r="L14" s="4"/>
      <c r="M14" s="4"/>
      <c r="N14" s="5">
        <f t="shared" si="3"/>
        <v>0</v>
      </c>
      <c r="O14" s="4"/>
      <c r="P14" s="5">
        <f t="shared" si="4"/>
        <v>3092.04</v>
      </c>
    </row>
    <row r="15" spans="1:16" x14ac:dyDescent="0.25">
      <c r="A15" s="3" t="s">
        <v>24</v>
      </c>
      <c r="B15" s="4"/>
      <c r="C15" s="5">
        <f>197.27</f>
        <v>197.27</v>
      </c>
      <c r="D15" s="5">
        <f t="shared" si="0"/>
        <v>197.27</v>
      </c>
      <c r="E15" s="4"/>
      <c r="F15" s="4"/>
      <c r="G15" s="5">
        <f t="shared" si="1"/>
        <v>0</v>
      </c>
      <c r="H15" s="4"/>
      <c r="I15" s="5">
        <f>756.04</f>
        <v>756.04</v>
      </c>
      <c r="J15" s="5">
        <f t="shared" si="2"/>
        <v>756.04</v>
      </c>
      <c r="K15" s="4"/>
      <c r="L15" s="4"/>
      <c r="M15" s="4"/>
      <c r="N15" s="5">
        <f t="shared" si="3"/>
        <v>0</v>
      </c>
      <c r="O15" s="4"/>
      <c r="P15" s="5">
        <f t="shared" si="4"/>
        <v>953.31</v>
      </c>
    </row>
    <row r="16" spans="1:16" x14ac:dyDescent="0.25">
      <c r="A16" s="3" t="s">
        <v>25</v>
      </c>
      <c r="B16" s="4"/>
      <c r="C16" s="4"/>
      <c r="D16" s="5">
        <f t="shared" si="0"/>
        <v>0</v>
      </c>
      <c r="E16" s="4"/>
      <c r="F16" s="4"/>
      <c r="G16" s="5">
        <f t="shared" si="1"/>
        <v>0</v>
      </c>
      <c r="H16" s="4"/>
      <c r="I16" s="5">
        <f>308.63</f>
        <v>308.63</v>
      </c>
      <c r="J16" s="5">
        <f t="shared" si="2"/>
        <v>308.63</v>
      </c>
      <c r="K16" s="4"/>
      <c r="L16" s="4"/>
      <c r="M16" s="4"/>
      <c r="N16" s="5">
        <f t="shared" si="3"/>
        <v>0</v>
      </c>
      <c r="O16" s="4"/>
      <c r="P16" s="5">
        <f t="shared" si="4"/>
        <v>308.63</v>
      </c>
    </row>
    <row r="17" spans="1:16" x14ac:dyDescent="0.25">
      <c r="A17" s="3" t="s">
        <v>26</v>
      </c>
      <c r="B17" s="4"/>
      <c r="C17" s="5">
        <f>281.81</f>
        <v>281.81</v>
      </c>
      <c r="D17" s="5">
        <f t="shared" si="0"/>
        <v>281.81</v>
      </c>
      <c r="E17" s="4"/>
      <c r="F17" s="4"/>
      <c r="G17" s="5">
        <f t="shared" si="1"/>
        <v>0</v>
      </c>
      <c r="H17" s="4"/>
      <c r="I17" s="5">
        <f>415.57</f>
        <v>415.57</v>
      </c>
      <c r="J17" s="5">
        <f t="shared" si="2"/>
        <v>415.57</v>
      </c>
      <c r="K17" s="4"/>
      <c r="L17" s="4"/>
      <c r="M17" s="4"/>
      <c r="N17" s="5">
        <f t="shared" si="3"/>
        <v>0</v>
      </c>
      <c r="O17" s="4"/>
      <c r="P17" s="5">
        <f t="shared" si="4"/>
        <v>697.38</v>
      </c>
    </row>
    <row r="18" spans="1:16" x14ac:dyDescent="0.25">
      <c r="A18" s="3" t="s">
        <v>27</v>
      </c>
      <c r="B18" s="6">
        <f>((((((((((B7)+(B8))+(B9))+(B10))+(B11))+(B12))+(B13))+(B14))+(B15))+(B16))+(B17)</f>
        <v>0</v>
      </c>
      <c r="C18" s="6">
        <f>((((((((((C7)+(C8))+(C9))+(C10))+(C11))+(C12))+(C13))+(C14))+(C15))+(C16))+(C17)</f>
        <v>4163.71</v>
      </c>
      <c r="D18" s="6">
        <f t="shared" si="0"/>
        <v>4163.71</v>
      </c>
      <c r="E18" s="6">
        <f>((((((((((E7)+(E8))+(E9))+(E10))+(E11))+(E12))+(E13))+(E14))+(E15))+(E16))+(E17)</f>
        <v>0</v>
      </c>
      <c r="F18" s="6">
        <f>((((((((((F7)+(F8))+(F9))+(F10))+(F11))+(F12))+(F13))+(F14))+(F15))+(F16))+(F17)</f>
        <v>441.72</v>
      </c>
      <c r="G18" s="6">
        <f t="shared" si="1"/>
        <v>441.72</v>
      </c>
      <c r="H18" s="6">
        <f>((((((((((H7)+(H8))+(H9))+(H10))+(H11))+(H12))+(H13))+(H14))+(H15))+(H16))+(H17)</f>
        <v>0</v>
      </c>
      <c r="I18" s="6">
        <f>((((((((((I7)+(I8))+(I9))+(I10))+(I11))+(I12))+(I13))+(I14))+(I15))+(I16))+(I17)</f>
        <v>14909.37</v>
      </c>
      <c r="J18" s="6">
        <f t="shared" si="2"/>
        <v>14909.37</v>
      </c>
      <c r="K18" s="6">
        <f>((((((((((K7)+(K8))+(K9))+(K10))+(K11))+(K12))+(K13))+(K14))+(K15))+(K16))+(K17)</f>
        <v>0</v>
      </c>
      <c r="L18" s="6">
        <f>((((((((((L7)+(L8))+(L9))+(L10))+(L11))+(L12))+(L13))+(L14))+(L15))+(L16))+(L17)</f>
        <v>0</v>
      </c>
      <c r="M18" s="6">
        <f>((((((((((M7)+(M8))+(M9))+(M10))+(M11))+(M12))+(M13))+(M14))+(M15))+(M16))+(M17)</f>
        <v>0</v>
      </c>
      <c r="N18" s="6">
        <f t="shared" si="3"/>
        <v>0</v>
      </c>
      <c r="O18" s="6">
        <f>((((((((((O7)+(O8))+(O9))+(O10))+(O11))+(O12))+(O13))+(O14))+(O15))+(O16))+(O17)</f>
        <v>0</v>
      </c>
      <c r="P18" s="6">
        <f t="shared" si="4"/>
        <v>19514.800000000003</v>
      </c>
    </row>
    <row r="19" spans="1:16" x14ac:dyDescent="0.25">
      <c r="A19" s="3" t="s">
        <v>28</v>
      </c>
      <c r="B19" s="6">
        <f>B18</f>
        <v>0</v>
      </c>
      <c r="C19" s="6">
        <f>C18</f>
        <v>4163.71</v>
      </c>
      <c r="D19" s="6">
        <f t="shared" si="0"/>
        <v>4163.71</v>
      </c>
      <c r="E19" s="6">
        <f>E18</f>
        <v>0</v>
      </c>
      <c r="F19" s="6">
        <f>F18</f>
        <v>441.72</v>
      </c>
      <c r="G19" s="6">
        <f t="shared" si="1"/>
        <v>441.72</v>
      </c>
      <c r="H19" s="6">
        <f>H18</f>
        <v>0</v>
      </c>
      <c r="I19" s="6">
        <f>I18</f>
        <v>14909.37</v>
      </c>
      <c r="J19" s="6">
        <f t="shared" si="2"/>
        <v>14909.37</v>
      </c>
      <c r="K19" s="6">
        <f>K18</f>
        <v>0</v>
      </c>
      <c r="L19" s="6">
        <f>L18</f>
        <v>0</v>
      </c>
      <c r="M19" s="6">
        <f>M18</f>
        <v>0</v>
      </c>
      <c r="N19" s="6">
        <f t="shared" si="3"/>
        <v>0</v>
      </c>
      <c r="O19" s="6">
        <f>O18</f>
        <v>0</v>
      </c>
      <c r="P19" s="6">
        <f t="shared" si="4"/>
        <v>19514.800000000003</v>
      </c>
    </row>
    <row r="20" spans="1:16" x14ac:dyDescent="0.25">
      <c r="A20" s="3" t="s">
        <v>29</v>
      </c>
      <c r="B20" s="6">
        <f>(0)-(B19)</f>
        <v>0</v>
      </c>
      <c r="C20" s="6">
        <f>(0)-(C19)</f>
        <v>-4163.71</v>
      </c>
      <c r="D20" s="6">
        <f t="shared" si="0"/>
        <v>-4163.71</v>
      </c>
      <c r="E20" s="6">
        <f>(0)-(E19)</f>
        <v>0</v>
      </c>
      <c r="F20" s="6">
        <f>(0)-(F19)</f>
        <v>-441.72</v>
      </c>
      <c r="G20" s="6">
        <f t="shared" si="1"/>
        <v>-441.72</v>
      </c>
      <c r="H20" s="6">
        <f>(0)-(H19)</f>
        <v>0</v>
      </c>
      <c r="I20" s="6">
        <f>(0)-(I19)</f>
        <v>-14909.37</v>
      </c>
      <c r="J20" s="6">
        <f t="shared" si="2"/>
        <v>-14909.37</v>
      </c>
      <c r="K20" s="6">
        <f>(0)-(K19)</f>
        <v>0</v>
      </c>
      <c r="L20" s="6">
        <f>(0)-(L19)</f>
        <v>0</v>
      </c>
      <c r="M20" s="6">
        <f>(0)-(M19)</f>
        <v>0</v>
      </c>
      <c r="N20" s="6">
        <f t="shared" si="3"/>
        <v>0</v>
      </c>
      <c r="O20" s="6">
        <f>(0)-(O19)</f>
        <v>0</v>
      </c>
      <c r="P20" s="6">
        <f t="shared" si="4"/>
        <v>-19514.800000000003</v>
      </c>
    </row>
    <row r="21" spans="1:16" x14ac:dyDescent="0.25">
      <c r="A21" s="3" t="s">
        <v>30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3" t="s">
        <v>31</v>
      </c>
      <c r="B22" s="4"/>
      <c r="C22" s="4"/>
      <c r="D22" s="5">
        <f t="shared" ref="D22:D42" si="5">(B22)+(C22)</f>
        <v>0</v>
      </c>
      <c r="E22" s="4"/>
      <c r="F22" s="4"/>
      <c r="G22" s="5">
        <f t="shared" ref="G22:G42" si="6">(E22)+(F22)</f>
        <v>0</v>
      </c>
      <c r="H22" s="4"/>
      <c r="I22" s="4"/>
      <c r="J22" s="5">
        <f t="shared" ref="J22:J42" si="7">(H22)+(I22)</f>
        <v>0</v>
      </c>
      <c r="K22" s="4"/>
      <c r="L22" s="4"/>
      <c r="M22" s="4"/>
      <c r="N22" s="5">
        <f t="shared" ref="N22:N42" si="8">((K22)+(L22))+(M22)</f>
        <v>0</v>
      </c>
      <c r="O22" s="4"/>
      <c r="P22" s="5">
        <f t="shared" ref="P22:P42" si="9">((((D22)+(G22))+(J22))+(N22))+(O22)</f>
        <v>0</v>
      </c>
    </row>
    <row r="23" spans="1:16" x14ac:dyDescent="0.25">
      <c r="A23" s="3" t="s">
        <v>32</v>
      </c>
      <c r="B23" s="4"/>
      <c r="C23" s="4"/>
      <c r="D23" s="5">
        <f t="shared" si="5"/>
        <v>0</v>
      </c>
      <c r="E23" s="4"/>
      <c r="F23" s="4"/>
      <c r="G23" s="5">
        <f t="shared" si="6"/>
        <v>0</v>
      </c>
      <c r="H23" s="4"/>
      <c r="I23" s="4"/>
      <c r="J23" s="5">
        <f t="shared" si="7"/>
        <v>0</v>
      </c>
      <c r="K23" s="4"/>
      <c r="L23" s="4"/>
      <c r="M23" s="5">
        <f>60</f>
        <v>60</v>
      </c>
      <c r="N23" s="5">
        <f t="shared" si="8"/>
        <v>60</v>
      </c>
      <c r="O23" s="4"/>
      <c r="P23" s="5">
        <f t="shared" si="9"/>
        <v>60</v>
      </c>
    </row>
    <row r="24" spans="1:16" x14ac:dyDescent="0.25">
      <c r="A24" s="3" t="s">
        <v>33</v>
      </c>
      <c r="B24" s="4"/>
      <c r="C24" s="4"/>
      <c r="D24" s="5">
        <f t="shared" si="5"/>
        <v>0</v>
      </c>
      <c r="E24" s="4"/>
      <c r="F24" s="4"/>
      <c r="G24" s="5">
        <f t="shared" si="6"/>
        <v>0</v>
      </c>
      <c r="H24" s="4"/>
      <c r="I24" s="4"/>
      <c r="J24" s="5">
        <f t="shared" si="7"/>
        <v>0</v>
      </c>
      <c r="K24" s="4"/>
      <c r="L24" s="4"/>
      <c r="M24" s="5">
        <f>204.07</f>
        <v>204.07</v>
      </c>
      <c r="N24" s="5">
        <f t="shared" si="8"/>
        <v>204.07</v>
      </c>
      <c r="O24" s="4"/>
      <c r="P24" s="5">
        <f t="shared" si="9"/>
        <v>204.07</v>
      </c>
    </row>
    <row r="25" spans="1:16" x14ac:dyDescent="0.25">
      <c r="A25" s="3" t="s">
        <v>34</v>
      </c>
      <c r="B25" s="4"/>
      <c r="C25" s="4"/>
      <c r="D25" s="5">
        <f t="shared" si="5"/>
        <v>0</v>
      </c>
      <c r="E25" s="4"/>
      <c r="F25" s="4"/>
      <c r="G25" s="5">
        <f t="shared" si="6"/>
        <v>0</v>
      </c>
      <c r="H25" s="4"/>
      <c r="I25" s="4"/>
      <c r="J25" s="5">
        <f t="shared" si="7"/>
        <v>0</v>
      </c>
      <c r="K25" s="4"/>
      <c r="L25" s="4"/>
      <c r="M25" s="5">
        <f>320</f>
        <v>320</v>
      </c>
      <c r="N25" s="5">
        <f t="shared" si="8"/>
        <v>320</v>
      </c>
      <c r="O25" s="4"/>
      <c r="P25" s="5">
        <f t="shared" si="9"/>
        <v>320</v>
      </c>
    </row>
    <row r="26" spans="1:16" x14ac:dyDescent="0.25">
      <c r="A26" s="3" t="s">
        <v>35</v>
      </c>
      <c r="B26" s="4"/>
      <c r="C26" s="4"/>
      <c r="D26" s="5">
        <f t="shared" si="5"/>
        <v>0</v>
      </c>
      <c r="E26" s="4"/>
      <c r="F26" s="4"/>
      <c r="G26" s="5">
        <f t="shared" si="6"/>
        <v>0</v>
      </c>
      <c r="H26" s="4"/>
      <c r="I26" s="4"/>
      <c r="J26" s="5">
        <f t="shared" si="7"/>
        <v>0</v>
      </c>
      <c r="K26" s="4"/>
      <c r="L26" s="4"/>
      <c r="M26" s="5">
        <f>234</f>
        <v>234</v>
      </c>
      <c r="N26" s="5">
        <f t="shared" si="8"/>
        <v>234</v>
      </c>
      <c r="O26" s="4"/>
      <c r="P26" s="5">
        <f t="shared" si="9"/>
        <v>234</v>
      </c>
    </row>
    <row r="27" spans="1:16" x14ac:dyDescent="0.25">
      <c r="A27" s="3" t="s">
        <v>36</v>
      </c>
      <c r="B27" s="4"/>
      <c r="C27" s="4"/>
      <c r="D27" s="5">
        <f t="shared" si="5"/>
        <v>0</v>
      </c>
      <c r="E27" s="4"/>
      <c r="F27" s="4"/>
      <c r="G27" s="5">
        <f t="shared" si="6"/>
        <v>0</v>
      </c>
      <c r="H27" s="4"/>
      <c r="I27" s="4"/>
      <c r="J27" s="5">
        <f t="shared" si="7"/>
        <v>0</v>
      </c>
      <c r="K27" s="4"/>
      <c r="L27" s="4"/>
      <c r="M27" s="5">
        <f>106.4</f>
        <v>106.4</v>
      </c>
      <c r="N27" s="5">
        <f t="shared" si="8"/>
        <v>106.4</v>
      </c>
      <c r="O27" s="4"/>
      <c r="P27" s="5">
        <f t="shared" si="9"/>
        <v>106.4</v>
      </c>
    </row>
    <row r="28" spans="1:16" x14ac:dyDescent="0.25">
      <c r="A28" s="3" t="s">
        <v>37</v>
      </c>
      <c r="B28" s="6">
        <f>(((((B22)+(B23))+(B24))+(B25))+(B26))+(B27)</f>
        <v>0</v>
      </c>
      <c r="C28" s="6">
        <f>(((((C22)+(C23))+(C24))+(C25))+(C26))+(C27)</f>
        <v>0</v>
      </c>
      <c r="D28" s="6">
        <f t="shared" si="5"/>
        <v>0</v>
      </c>
      <c r="E28" s="6">
        <f>(((((E22)+(E23))+(E24))+(E25))+(E26))+(E27)</f>
        <v>0</v>
      </c>
      <c r="F28" s="6">
        <f>(((((F22)+(F23))+(F24))+(F25))+(F26))+(F27)</f>
        <v>0</v>
      </c>
      <c r="G28" s="6">
        <f t="shared" si="6"/>
        <v>0</v>
      </c>
      <c r="H28" s="6">
        <f>(((((H22)+(H23))+(H24))+(H25))+(H26))+(H27)</f>
        <v>0</v>
      </c>
      <c r="I28" s="6">
        <f>(((((I22)+(I23))+(I24))+(I25))+(I26))+(I27)</f>
        <v>0</v>
      </c>
      <c r="J28" s="6">
        <f t="shared" si="7"/>
        <v>0</v>
      </c>
      <c r="K28" s="6">
        <f>(((((K22)+(K23))+(K24))+(K25))+(K26))+(K27)</f>
        <v>0</v>
      </c>
      <c r="L28" s="6">
        <f>(((((L22)+(L23))+(L24))+(L25))+(L26))+(L27)</f>
        <v>0</v>
      </c>
      <c r="M28" s="6">
        <f>(((((M22)+(M23))+(M24))+(M25))+(M26))+(M27)</f>
        <v>924.46999999999991</v>
      </c>
      <c r="N28" s="6">
        <f t="shared" si="8"/>
        <v>924.46999999999991</v>
      </c>
      <c r="O28" s="6">
        <f>(((((O22)+(O23))+(O24))+(O25))+(O26))+(O27)</f>
        <v>0</v>
      </c>
      <c r="P28" s="6">
        <f t="shared" si="9"/>
        <v>924.46999999999991</v>
      </c>
    </row>
    <row r="29" spans="1:16" x14ac:dyDescent="0.25">
      <c r="A29" s="3" t="s">
        <v>38</v>
      </c>
      <c r="B29" s="4"/>
      <c r="C29" s="4"/>
      <c r="D29" s="5">
        <f t="shared" si="5"/>
        <v>0</v>
      </c>
      <c r="E29" s="4"/>
      <c r="F29" s="4"/>
      <c r="G29" s="5">
        <f t="shared" si="6"/>
        <v>0</v>
      </c>
      <c r="H29" s="4"/>
      <c r="I29" s="4"/>
      <c r="J29" s="5">
        <f t="shared" si="7"/>
        <v>0</v>
      </c>
      <c r="K29" s="4"/>
      <c r="L29" s="4"/>
      <c r="M29" s="4"/>
      <c r="N29" s="5">
        <f t="shared" si="8"/>
        <v>0</v>
      </c>
      <c r="O29" s="4"/>
      <c r="P29" s="5">
        <f t="shared" si="9"/>
        <v>0</v>
      </c>
    </row>
    <row r="30" spans="1:16" x14ac:dyDescent="0.25">
      <c r="A30" s="3" t="s">
        <v>39</v>
      </c>
      <c r="B30" s="4"/>
      <c r="C30" s="4"/>
      <c r="D30" s="5">
        <f t="shared" si="5"/>
        <v>0</v>
      </c>
      <c r="E30" s="4"/>
      <c r="F30" s="4"/>
      <c r="G30" s="5">
        <f t="shared" si="6"/>
        <v>0</v>
      </c>
      <c r="H30" s="4"/>
      <c r="I30" s="4"/>
      <c r="J30" s="5">
        <f t="shared" si="7"/>
        <v>0</v>
      </c>
      <c r="K30" s="4"/>
      <c r="L30" s="5">
        <f>302.84</f>
        <v>302.83999999999997</v>
      </c>
      <c r="M30" s="4"/>
      <c r="N30" s="5">
        <f t="shared" si="8"/>
        <v>302.83999999999997</v>
      </c>
      <c r="O30" s="4"/>
      <c r="P30" s="5">
        <f t="shared" si="9"/>
        <v>302.83999999999997</v>
      </c>
    </row>
    <row r="31" spans="1:16" x14ac:dyDescent="0.25">
      <c r="A31" s="3" t="s">
        <v>40</v>
      </c>
      <c r="B31" s="4"/>
      <c r="C31" s="4"/>
      <c r="D31" s="5">
        <f t="shared" si="5"/>
        <v>0</v>
      </c>
      <c r="E31" s="4"/>
      <c r="F31" s="4"/>
      <c r="G31" s="5">
        <f t="shared" si="6"/>
        <v>0</v>
      </c>
      <c r="H31" s="4"/>
      <c r="I31" s="4"/>
      <c r="J31" s="5">
        <f t="shared" si="7"/>
        <v>0</v>
      </c>
      <c r="K31" s="4"/>
      <c r="L31" s="5">
        <f>1409.11</f>
        <v>1409.11</v>
      </c>
      <c r="M31" s="4"/>
      <c r="N31" s="5">
        <f t="shared" si="8"/>
        <v>1409.11</v>
      </c>
      <c r="O31" s="4"/>
      <c r="P31" s="5">
        <f t="shared" si="9"/>
        <v>1409.11</v>
      </c>
    </row>
    <row r="32" spans="1:16" x14ac:dyDescent="0.25">
      <c r="A32" s="3" t="s">
        <v>41</v>
      </c>
      <c r="B32" s="4"/>
      <c r="C32" s="4"/>
      <c r="D32" s="5">
        <f t="shared" si="5"/>
        <v>0</v>
      </c>
      <c r="E32" s="4"/>
      <c r="F32" s="4"/>
      <c r="G32" s="5">
        <f t="shared" si="6"/>
        <v>0</v>
      </c>
      <c r="H32" s="4"/>
      <c r="I32" s="4"/>
      <c r="J32" s="5">
        <f t="shared" si="7"/>
        <v>0</v>
      </c>
      <c r="K32" s="4"/>
      <c r="L32" s="5">
        <f>742.83</f>
        <v>742.83</v>
      </c>
      <c r="M32" s="4"/>
      <c r="N32" s="5">
        <f t="shared" si="8"/>
        <v>742.83</v>
      </c>
      <c r="O32" s="4"/>
      <c r="P32" s="5">
        <f t="shared" si="9"/>
        <v>742.83</v>
      </c>
    </row>
    <row r="33" spans="1:16" x14ac:dyDescent="0.25">
      <c r="A33" s="3" t="s">
        <v>42</v>
      </c>
      <c r="B33" s="4"/>
      <c r="C33" s="4"/>
      <c r="D33" s="5">
        <f t="shared" si="5"/>
        <v>0</v>
      </c>
      <c r="E33" s="4"/>
      <c r="F33" s="4"/>
      <c r="G33" s="5">
        <f t="shared" si="6"/>
        <v>0</v>
      </c>
      <c r="H33" s="4"/>
      <c r="I33" s="4"/>
      <c r="J33" s="5">
        <f t="shared" si="7"/>
        <v>0</v>
      </c>
      <c r="K33" s="4"/>
      <c r="L33" s="5">
        <f>290.74</f>
        <v>290.74</v>
      </c>
      <c r="M33" s="4"/>
      <c r="N33" s="5">
        <f t="shared" si="8"/>
        <v>290.74</v>
      </c>
      <c r="O33" s="4"/>
      <c r="P33" s="5">
        <f t="shared" si="9"/>
        <v>290.74</v>
      </c>
    </row>
    <row r="34" spans="1:16" x14ac:dyDescent="0.25">
      <c r="A34" s="3" t="s">
        <v>43</v>
      </c>
      <c r="B34" s="4"/>
      <c r="C34" s="4"/>
      <c r="D34" s="5">
        <f t="shared" si="5"/>
        <v>0</v>
      </c>
      <c r="E34" s="4"/>
      <c r="F34" s="4"/>
      <c r="G34" s="5">
        <f t="shared" si="6"/>
        <v>0</v>
      </c>
      <c r="H34" s="4"/>
      <c r="I34" s="4"/>
      <c r="J34" s="5">
        <f t="shared" si="7"/>
        <v>0</v>
      </c>
      <c r="K34" s="4"/>
      <c r="L34" s="5">
        <f>844.52</f>
        <v>844.52</v>
      </c>
      <c r="M34" s="4"/>
      <c r="N34" s="5">
        <f t="shared" si="8"/>
        <v>844.52</v>
      </c>
      <c r="O34" s="4"/>
      <c r="P34" s="5">
        <f t="shared" si="9"/>
        <v>844.52</v>
      </c>
    </row>
    <row r="35" spans="1:16" x14ac:dyDescent="0.25">
      <c r="A35" s="3" t="s">
        <v>44</v>
      </c>
      <c r="B35" s="4"/>
      <c r="C35" s="4"/>
      <c r="D35" s="5">
        <f t="shared" si="5"/>
        <v>0</v>
      </c>
      <c r="E35" s="4"/>
      <c r="F35" s="4"/>
      <c r="G35" s="5">
        <f t="shared" si="6"/>
        <v>0</v>
      </c>
      <c r="H35" s="4"/>
      <c r="I35" s="4"/>
      <c r="J35" s="5">
        <f t="shared" si="7"/>
        <v>0</v>
      </c>
      <c r="K35" s="4"/>
      <c r="L35" s="5">
        <f>441.72</f>
        <v>441.72</v>
      </c>
      <c r="M35" s="4"/>
      <c r="N35" s="5">
        <f t="shared" si="8"/>
        <v>441.72</v>
      </c>
      <c r="O35" s="4"/>
      <c r="P35" s="5">
        <f t="shared" si="9"/>
        <v>441.72</v>
      </c>
    </row>
    <row r="36" spans="1:16" x14ac:dyDescent="0.25">
      <c r="A36" s="3" t="s">
        <v>45</v>
      </c>
      <c r="B36" s="4"/>
      <c r="C36" s="4"/>
      <c r="D36" s="5">
        <f t="shared" si="5"/>
        <v>0</v>
      </c>
      <c r="E36" s="4"/>
      <c r="F36" s="4"/>
      <c r="G36" s="5">
        <f t="shared" si="6"/>
        <v>0</v>
      </c>
      <c r="H36" s="4"/>
      <c r="I36" s="4"/>
      <c r="J36" s="5">
        <f t="shared" si="7"/>
        <v>0</v>
      </c>
      <c r="K36" s="4"/>
      <c r="L36" s="5">
        <f>209.66</f>
        <v>209.66</v>
      </c>
      <c r="M36" s="4"/>
      <c r="N36" s="5">
        <f t="shared" si="8"/>
        <v>209.66</v>
      </c>
      <c r="O36" s="4"/>
      <c r="P36" s="5">
        <f t="shared" si="9"/>
        <v>209.66</v>
      </c>
    </row>
    <row r="37" spans="1:16" x14ac:dyDescent="0.25">
      <c r="A37" s="3" t="s">
        <v>46</v>
      </c>
      <c r="B37" s="4"/>
      <c r="C37" s="4"/>
      <c r="D37" s="5">
        <f t="shared" si="5"/>
        <v>0</v>
      </c>
      <c r="E37" s="4"/>
      <c r="F37" s="4"/>
      <c r="G37" s="5">
        <f t="shared" si="6"/>
        <v>0</v>
      </c>
      <c r="H37" s="4"/>
      <c r="I37" s="4"/>
      <c r="J37" s="5">
        <f t="shared" si="7"/>
        <v>0</v>
      </c>
      <c r="K37" s="4"/>
      <c r="L37" s="5">
        <f>844.23</f>
        <v>844.23</v>
      </c>
      <c r="M37" s="4"/>
      <c r="N37" s="5">
        <f t="shared" si="8"/>
        <v>844.23</v>
      </c>
      <c r="O37" s="4"/>
      <c r="P37" s="5">
        <f t="shared" si="9"/>
        <v>844.23</v>
      </c>
    </row>
    <row r="38" spans="1:16" x14ac:dyDescent="0.25">
      <c r="A38" s="3" t="s">
        <v>47</v>
      </c>
      <c r="B38" s="4"/>
      <c r="C38" s="4"/>
      <c r="D38" s="5">
        <f t="shared" si="5"/>
        <v>0</v>
      </c>
      <c r="E38" s="4"/>
      <c r="F38" s="4"/>
      <c r="G38" s="5">
        <f t="shared" si="6"/>
        <v>0</v>
      </c>
      <c r="H38" s="4"/>
      <c r="I38" s="4"/>
      <c r="J38" s="5">
        <f t="shared" si="7"/>
        <v>0</v>
      </c>
      <c r="K38" s="4"/>
      <c r="L38" s="5">
        <f>14328.22</f>
        <v>14328.22</v>
      </c>
      <c r="M38" s="4"/>
      <c r="N38" s="5">
        <f t="shared" si="8"/>
        <v>14328.22</v>
      </c>
      <c r="O38" s="5">
        <f>-9135.22</f>
        <v>-9135.2199999999993</v>
      </c>
      <c r="P38" s="5">
        <f t="shared" si="9"/>
        <v>5193</v>
      </c>
    </row>
    <row r="39" spans="1:16" x14ac:dyDescent="0.25">
      <c r="A39" s="3" t="s">
        <v>48</v>
      </c>
      <c r="B39" s="4"/>
      <c r="C39" s="4"/>
      <c r="D39" s="5">
        <f t="shared" si="5"/>
        <v>0</v>
      </c>
      <c r="E39" s="4"/>
      <c r="F39" s="4"/>
      <c r="G39" s="5">
        <f t="shared" si="6"/>
        <v>0</v>
      </c>
      <c r="H39" s="4"/>
      <c r="I39" s="4"/>
      <c r="J39" s="5">
        <f t="shared" si="7"/>
        <v>0</v>
      </c>
      <c r="K39" s="4"/>
      <c r="L39" s="5">
        <f>32</f>
        <v>32</v>
      </c>
      <c r="M39" s="4"/>
      <c r="N39" s="5">
        <f t="shared" si="8"/>
        <v>32</v>
      </c>
      <c r="O39" s="4"/>
      <c r="P39" s="5">
        <f t="shared" si="9"/>
        <v>32</v>
      </c>
    </row>
    <row r="40" spans="1:16" x14ac:dyDescent="0.25">
      <c r="A40" s="3" t="s">
        <v>49</v>
      </c>
      <c r="B40" s="6">
        <f>((((((((((B29)+(B30))+(B31))+(B32))+(B33))+(B34))+(B35))+(B36))+(B37))+(B38))+(B39)</f>
        <v>0</v>
      </c>
      <c r="C40" s="6">
        <f>((((((((((C29)+(C30))+(C31))+(C32))+(C33))+(C34))+(C35))+(C36))+(C37))+(C38))+(C39)</f>
        <v>0</v>
      </c>
      <c r="D40" s="6">
        <f t="shared" si="5"/>
        <v>0</v>
      </c>
      <c r="E40" s="6">
        <f>((((((((((E29)+(E30))+(E31))+(E32))+(E33))+(E34))+(E35))+(E36))+(E37))+(E38))+(E39)</f>
        <v>0</v>
      </c>
      <c r="F40" s="6">
        <f>((((((((((F29)+(F30))+(F31))+(F32))+(F33))+(F34))+(F35))+(F36))+(F37))+(F38))+(F39)</f>
        <v>0</v>
      </c>
      <c r="G40" s="6">
        <f t="shared" si="6"/>
        <v>0</v>
      </c>
      <c r="H40" s="6">
        <f>((((((((((H29)+(H30))+(H31))+(H32))+(H33))+(H34))+(H35))+(H36))+(H37))+(H38))+(H39)</f>
        <v>0</v>
      </c>
      <c r="I40" s="6">
        <f>((((((((((I29)+(I30))+(I31))+(I32))+(I33))+(I34))+(I35))+(I36))+(I37))+(I38))+(I39)</f>
        <v>0</v>
      </c>
      <c r="J40" s="6">
        <f t="shared" si="7"/>
        <v>0</v>
      </c>
      <c r="K40" s="6">
        <f>((((((((((K29)+(K30))+(K31))+(K32))+(K33))+(K34))+(K35))+(K36))+(K37))+(K38))+(K39)</f>
        <v>0</v>
      </c>
      <c r="L40" s="6">
        <f>((((((((((L29)+(L30))+(L31))+(L32))+(L33))+(L34))+(L35))+(L36))+(L37))+(L38))+(L39)</f>
        <v>19445.87</v>
      </c>
      <c r="M40" s="6">
        <f>((((((((((M29)+(M30))+(M31))+(M32))+(M33))+(M34))+(M35))+(M36))+(M37))+(M38))+(M39)</f>
        <v>0</v>
      </c>
      <c r="N40" s="6">
        <f t="shared" si="8"/>
        <v>19445.87</v>
      </c>
      <c r="O40" s="6">
        <f>((((((((((O29)+(O30))+(O31))+(O32))+(O33))+(O34))+(O35))+(O36))+(O37))+(O38))+(O39)</f>
        <v>-9135.2199999999993</v>
      </c>
      <c r="P40" s="6">
        <f t="shared" si="9"/>
        <v>10310.65</v>
      </c>
    </row>
    <row r="41" spans="1:16" x14ac:dyDescent="0.25">
      <c r="A41" s="3" t="s">
        <v>50</v>
      </c>
      <c r="B41" s="6">
        <f>(B28)+(B40)</f>
        <v>0</v>
      </c>
      <c r="C41" s="6">
        <f>(C28)+(C40)</f>
        <v>0</v>
      </c>
      <c r="D41" s="6">
        <f t="shared" si="5"/>
        <v>0</v>
      </c>
      <c r="E41" s="6">
        <f>(E28)+(E40)</f>
        <v>0</v>
      </c>
      <c r="F41" s="6">
        <f>(F28)+(F40)</f>
        <v>0</v>
      </c>
      <c r="G41" s="6">
        <f t="shared" si="6"/>
        <v>0</v>
      </c>
      <c r="H41" s="6">
        <f>(H28)+(H40)</f>
        <v>0</v>
      </c>
      <c r="I41" s="6">
        <f>(I28)+(I40)</f>
        <v>0</v>
      </c>
      <c r="J41" s="6">
        <f t="shared" si="7"/>
        <v>0</v>
      </c>
      <c r="K41" s="6">
        <f>(K28)+(K40)</f>
        <v>0</v>
      </c>
      <c r="L41" s="6">
        <f>(L28)+(L40)</f>
        <v>19445.87</v>
      </c>
      <c r="M41" s="6">
        <f>(M28)+(M40)</f>
        <v>924.46999999999991</v>
      </c>
      <c r="N41" s="6">
        <f t="shared" si="8"/>
        <v>20370.34</v>
      </c>
      <c r="O41" s="6">
        <f>(O28)+(O40)</f>
        <v>-9135.2199999999993</v>
      </c>
      <c r="P41" s="6">
        <f t="shared" si="9"/>
        <v>11235.12</v>
      </c>
    </row>
    <row r="42" spans="1:16" x14ac:dyDescent="0.25">
      <c r="A42" s="3" t="s">
        <v>51</v>
      </c>
      <c r="B42" s="7">
        <f>(((B20)-(B41))+(0))-(0)</f>
        <v>0</v>
      </c>
      <c r="C42" s="7">
        <f>(((C20)-(C41))+(0))-(0)</f>
        <v>-4163.71</v>
      </c>
      <c r="D42" s="7">
        <f t="shared" si="5"/>
        <v>-4163.71</v>
      </c>
      <c r="E42" s="7">
        <f>(((E20)-(E41))+(0))-(0)</f>
        <v>0</v>
      </c>
      <c r="F42" s="7">
        <f>(((F20)-(F41))+(0))-(0)</f>
        <v>-441.72</v>
      </c>
      <c r="G42" s="7">
        <f t="shared" si="6"/>
        <v>-441.72</v>
      </c>
      <c r="H42" s="7">
        <f>(((H20)-(H41))+(0))-(0)</f>
        <v>0</v>
      </c>
      <c r="I42" s="7">
        <f>(((I20)-(I41))+(0))-(0)</f>
        <v>-14909.37</v>
      </c>
      <c r="J42" s="7">
        <f t="shared" si="7"/>
        <v>-14909.37</v>
      </c>
      <c r="K42" s="7">
        <f>(((K20)-(K41))+(0))-(0)</f>
        <v>0</v>
      </c>
      <c r="L42" s="7">
        <f>(((L20)-(L41))+(0))-(0)</f>
        <v>-19445.87</v>
      </c>
      <c r="M42" s="7">
        <f>(((M20)-(M41))+(0))-(0)</f>
        <v>-924.46999999999991</v>
      </c>
      <c r="N42" s="7">
        <f t="shared" si="8"/>
        <v>-20370.34</v>
      </c>
      <c r="O42" s="7">
        <f>(((O20)-(O41))+(0))-(0)</f>
        <v>9135.2199999999993</v>
      </c>
      <c r="P42" s="7">
        <f t="shared" si="9"/>
        <v>-30749.919999999998</v>
      </c>
    </row>
    <row r="43" spans="1:16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6" spans="1:16" x14ac:dyDescent="0.25">
      <c r="A46" s="8" t="s">
        <v>52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</sheetData>
  <mergeCells count="4">
    <mergeCell ref="A46:P46"/>
    <mergeCell ref="A1:P1"/>
    <mergeCell ref="A2:P2"/>
    <mergeCell ref="A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2023-07-10T13:02:14Z</dcterms:created>
  <dcterms:modified xsi:type="dcterms:W3CDTF">2023-07-10T13:03:33Z</dcterms:modified>
</cp:coreProperties>
</file>