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la\Desktop\"/>
    </mc:Choice>
  </mc:AlternateContent>
  <xr:revisionPtr revIDLastSave="0" documentId="8_{FD35CF72-4DB1-4C33-B7A5-46FA6DD519CC}" xr6:coauthVersionLast="47" xr6:coauthVersionMax="47" xr10:uidLastSave="{00000000-0000-0000-0000-000000000000}"/>
  <bookViews>
    <workbookView xWindow="28680" yWindow="-3540" windowWidth="38640" windowHeight="21240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4" i="1" l="1"/>
  <c r="BS23" i="1"/>
  <c r="BS24" i="1" s="1"/>
  <c r="BO23" i="1"/>
  <c r="BO24" i="1" s="1"/>
  <c r="BL23" i="1"/>
  <c r="BL24" i="1" s="1"/>
  <c r="BI23" i="1"/>
  <c r="BI24" i="1" s="1"/>
  <c r="BE23" i="1"/>
  <c r="BE24" i="1" s="1"/>
  <c r="BC23" i="1"/>
  <c r="BC24" i="1" s="1"/>
  <c r="BB23" i="1"/>
  <c r="BB24" i="1" s="1"/>
  <c r="BA23" i="1"/>
  <c r="BA24" i="1" s="1"/>
  <c r="AZ23" i="1"/>
  <c r="AZ24" i="1" s="1"/>
  <c r="AZ25" i="1" s="1"/>
  <c r="AY23" i="1"/>
  <c r="AY24" i="1" s="1"/>
  <c r="AX23" i="1"/>
  <c r="AX24" i="1" s="1"/>
  <c r="AT23" i="1"/>
  <c r="AT24" i="1" s="1"/>
  <c r="AR23" i="1"/>
  <c r="AR24" i="1" s="1"/>
  <c r="AQ23" i="1"/>
  <c r="AQ24" i="1" s="1"/>
  <c r="AO23" i="1"/>
  <c r="AO24" i="1" s="1"/>
  <c r="AN23" i="1"/>
  <c r="AN24" i="1" s="1"/>
  <c r="AM23" i="1"/>
  <c r="AM24" i="1" s="1"/>
  <c r="AL23" i="1"/>
  <c r="AL24" i="1" s="1"/>
  <c r="AK23" i="1"/>
  <c r="AK24" i="1" s="1"/>
  <c r="AG23" i="1"/>
  <c r="AD23" i="1"/>
  <c r="AD24" i="1" s="1"/>
  <c r="AA23" i="1"/>
  <c r="AA24" i="1" s="1"/>
  <c r="X23" i="1"/>
  <c r="X24" i="1" s="1"/>
  <c r="U23" i="1"/>
  <c r="U24" i="1" s="1"/>
  <c r="R23" i="1"/>
  <c r="O23" i="1"/>
  <c r="O24" i="1" s="1"/>
  <c r="L23" i="1"/>
  <c r="L24" i="1" s="1"/>
  <c r="H23" i="1"/>
  <c r="E23" i="1"/>
  <c r="E24" i="1" s="1"/>
  <c r="B23" i="1"/>
  <c r="BR22" i="1"/>
  <c r="BM22" i="1"/>
  <c r="BN22" i="1" s="1"/>
  <c r="BK22" i="1"/>
  <c r="BH22" i="1"/>
  <c r="BD22" i="1"/>
  <c r="AU22" i="1"/>
  <c r="AW22" i="1" s="1"/>
  <c r="AS22" i="1"/>
  <c r="AP22" i="1"/>
  <c r="AJ22" i="1"/>
  <c r="AI22" i="1"/>
  <c r="AF22" i="1"/>
  <c r="AC22" i="1"/>
  <c r="Z22" i="1"/>
  <c r="W22" i="1"/>
  <c r="T22" i="1"/>
  <c r="Q22" i="1"/>
  <c r="N22" i="1"/>
  <c r="K22" i="1"/>
  <c r="G22" i="1"/>
  <c r="D22" i="1"/>
  <c r="BR21" i="1"/>
  <c r="BN21" i="1"/>
  <c r="BK21" i="1"/>
  <c r="BH21" i="1"/>
  <c r="BD21" i="1"/>
  <c r="AW21" i="1"/>
  <c r="AS21" i="1"/>
  <c r="AP21" i="1"/>
  <c r="AJ21" i="1"/>
  <c r="AF21" i="1"/>
  <c r="AC21" i="1"/>
  <c r="Z21" i="1"/>
  <c r="W21" i="1"/>
  <c r="T21" i="1"/>
  <c r="Q21" i="1"/>
  <c r="N21" i="1"/>
  <c r="I21" i="1"/>
  <c r="K21" i="1" s="1"/>
  <c r="G21" i="1"/>
  <c r="D21" i="1"/>
  <c r="BR20" i="1"/>
  <c r="BM20" i="1"/>
  <c r="BN20" i="1" s="1"/>
  <c r="BK20" i="1"/>
  <c r="BH20" i="1"/>
  <c r="BD20" i="1"/>
  <c r="AW20" i="1"/>
  <c r="AS20" i="1"/>
  <c r="AP20" i="1"/>
  <c r="AI20" i="1"/>
  <c r="AJ20" i="1" s="1"/>
  <c r="AF20" i="1"/>
  <c r="AC20" i="1"/>
  <c r="Z20" i="1"/>
  <c r="W20" i="1"/>
  <c r="T20" i="1"/>
  <c r="Q20" i="1"/>
  <c r="N20" i="1"/>
  <c r="K20" i="1"/>
  <c r="F20" i="1"/>
  <c r="G20" i="1" s="1"/>
  <c r="D20" i="1"/>
  <c r="BR19" i="1"/>
  <c r="BN19" i="1"/>
  <c r="BK19" i="1"/>
  <c r="BH19" i="1"/>
  <c r="BD19" i="1"/>
  <c r="AW19" i="1"/>
  <c r="AS19" i="1"/>
  <c r="AP19" i="1"/>
  <c r="AI19" i="1"/>
  <c r="AJ19" i="1" s="1"/>
  <c r="AF19" i="1"/>
  <c r="AC19" i="1"/>
  <c r="Z19" i="1"/>
  <c r="V19" i="1"/>
  <c r="W19" i="1" s="1"/>
  <c r="T19" i="1"/>
  <c r="P19" i="1"/>
  <c r="Q19" i="1" s="1"/>
  <c r="N19" i="1"/>
  <c r="J19" i="1"/>
  <c r="I19" i="1"/>
  <c r="K19" i="1" s="1"/>
  <c r="F19" i="1"/>
  <c r="G19" i="1" s="1"/>
  <c r="D19" i="1"/>
  <c r="BR18" i="1"/>
  <c r="BM18" i="1"/>
  <c r="BN18" i="1" s="1"/>
  <c r="BK18" i="1"/>
  <c r="BH18" i="1"/>
  <c r="BD18" i="1"/>
  <c r="AW18" i="1"/>
  <c r="AS18" i="1"/>
  <c r="AP18" i="1"/>
  <c r="AJ18" i="1"/>
  <c r="AF18" i="1"/>
  <c r="AC18" i="1"/>
  <c r="Z18" i="1"/>
  <c r="W18" i="1"/>
  <c r="T18" i="1"/>
  <c r="Q18" i="1"/>
  <c r="N18" i="1"/>
  <c r="K18" i="1"/>
  <c r="G18" i="1"/>
  <c r="D18" i="1"/>
  <c r="BQ17" i="1"/>
  <c r="BP17" i="1"/>
  <c r="BR17" i="1" s="1"/>
  <c r="BN17" i="1"/>
  <c r="BM17" i="1"/>
  <c r="BJ17" i="1"/>
  <c r="BK17" i="1" s="1"/>
  <c r="BG17" i="1"/>
  <c r="BH17" i="1" s="1"/>
  <c r="BF17" i="1"/>
  <c r="BD17" i="1"/>
  <c r="AV17" i="1"/>
  <c r="AW17" i="1" s="1"/>
  <c r="AU17" i="1"/>
  <c r="AS17" i="1"/>
  <c r="AP17" i="1"/>
  <c r="AJ17" i="1"/>
  <c r="AI17" i="1"/>
  <c r="AH17" i="1"/>
  <c r="AH23" i="1" s="1"/>
  <c r="AF17" i="1"/>
  <c r="AC17" i="1"/>
  <c r="AB17" i="1"/>
  <c r="AB23" i="1" s="1"/>
  <c r="AB24" i="1" s="1"/>
  <c r="Z17" i="1"/>
  <c r="Y17" i="1"/>
  <c r="W17" i="1"/>
  <c r="V17" i="1"/>
  <c r="S17" i="1"/>
  <c r="P17" i="1"/>
  <c r="Q17" i="1" s="1"/>
  <c r="M17" i="1"/>
  <c r="N17" i="1" s="1"/>
  <c r="J17" i="1"/>
  <c r="I17" i="1"/>
  <c r="K17" i="1" s="1"/>
  <c r="F17" i="1"/>
  <c r="G17" i="1" s="1"/>
  <c r="C17" i="1"/>
  <c r="D17" i="1" s="1"/>
  <c r="BQ16" i="1"/>
  <c r="BP16" i="1"/>
  <c r="BP23" i="1" s="1"/>
  <c r="BP24" i="1" s="1"/>
  <c r="BM16" i="1"/>
  <c r="BN16" i="1" s="1"/>
  <c r="BJ16" i="1"/>
  <c r="BG16" i="1"/>
  <c r="BH16" i="1" s="1"/>
  <c r="BF16" i="1"/>
  <c r="BD16" i="1"/>
  <c r="AV16" i="1"/>
  <c r="AU16" i="1"/>
  <c r="AW16" i="1" s="1"/>
  <c r="AS16" i="1"/>
  <c r="AP16" i="1"/>
  <c r="AJ16" i="1"/>
  <c r="AI16" i="1"/>
  <c r="AF16" i="1"/>
  <c r="AC16" i="1"/>
  <c r="Y16" i="1"/>
  <c r="Z16" i="1" s="1"/>
  <c r="V16" i="1"/>
  <c r="W16" i="1" s="1"/>
  <c r="S16" i="1"/>
  <c r="T16" i="1" s="1"/>
  <c r="P16" i="1"/>
  <c r="Q16" i="1" s="1"/>
  <c r="N16" i="1"/>
  <c r="M16" i="1"/>
  <c r="K16" i="1"/>
  <c r="J16" i="1"/>
  <c r="J23" i="1" s="1"/>
  <c r="J24" i="1" s="1"/>
  <c r="J25" i="1" s="1"/>
  <c r="I16" i="1"/>
  <c r="F16" i="1"/>
  <c r="G16" i="1" s="1"/>
  <c r="C16" i="1"/>
  <c r="D16" i="1" s="1"/>
  <c r="BQ15" i="1"/>
  <c r="BQ23" i="1" s="1"/>
  <c r="BQ24" i="1" s="1"/>
  <c r="BN15" i="1"/>
  <c r="BK15" i="1"/>
  <c r="BG15" i="1"/>
  <c r="BG23" i="1" s="1"/>
  <c r="BG24" i="1" s="1"/>
  <c r="BF15" i="1"/>
  <c r="BH15" i="1" s="1"/>
  <c r="BD15" i="1"/>
  <c r="AV15" i="1"/>
  <c r="AU15" i="1"/>
  <c r="AW15" i="1" s="1"/>
  <c r="AS15" i="1"/>
  <c r="AP15" i="1"/>
  <c r="AI15" i="1"/>
  <c r="AJ15" i="1" s="1"/>
  <c r="AE15" i="1"/>
  <c r="AC15" i="1"/>
  <c r="Y15" i="1"/>
  <c r="V15" i="1"/>
  <c r="S15" i="1"/>
  <c r="T15" i="1" s="1"/>
  <c r="Q15" i="1"/>
  <c r="P15" i="1"/>
  <c r="N15" i="1"/>
  <c r="I15" i="1"/>
  <c r="K15" i="1" s="1"/>
  <c r="F15" i="1"/>
  <c r="G15" i="1" s="1"/>
  <c r="C15" i="1"/>
  <c r="BR14" i="1"/>
  <c r="BN14" i="1"/>
  <c r="BK14" i="1"/>
  <c r="BH14" i="1"/>
  <c r="BD14" i="1"/>
  <c r="AW14" i="1"/>
  <c r="AS14" i="1"/>
  <c r="AP14" i="1"/>
  <c r="AJ14" i="1"/>
  <c r="AI14" i="1"/>
  <c r="AF14" i="1"/>
  <c r="AC14" i="1"/>
  <c r="Z14" i="1"/>
  <c r="W14" i="1"/>
  <c r="T14" i="1"/>
  <c r="Q14" i="1"/>
  <c r="N14" i="1"/>
  <c r="K14" i="1"/>
  <c r="G14" i="1"/>
  <c r="D14" i="1"/>
  <c r="BR13" i="1"/>
  <c r="BN13" i="1"/>
  <c r="BK13" i="1"/>
  <c r="BH13" i="1"/>
  <c r="BD13" i="1"/>
  <c r="AW13" i="1"/>
  <c r="AS13" i="1"/>
  <c r="AP13" i="1"/>
  <c r="AJ13" i="1"/>
  <c r="AF13" i="1"/>
  <c r="AC13" i="1"/>
  <c r="Z13" i="1"/>
  <c r="W13" i="1"/>
  <c r="T13" i="1"/>
  <c r="Q13" i="1"/>
  <c r="N13" i="1"/>
  <c r="I13" i="1"/>
  <c r="K13" i="1" s="1"/>
  <c r="G13" i="1"/>
  <c r="D13" i="1"/>
  <c r="BR12" i="1"/>
  <c r="BM12" i="1"/>
  <c r="BM23" i="1" s="1"/>
  <c r="BM24" i="1" s="1"/>
  <c r="BK12" i="1"/>
  <c r="BH12" i="1"/>
  <c r="BD12" i="1"/>
  <c r="AW12" i="1"/>
  <c r="AS12" i="1"/>
  <c r="AP12" i="1"/>
  <c r="AI12" i="1"/>
  <c r="AI23" i="1" s="1"/>
  <c r="AI24" i="1" s="1"/>
  <c r="AF12" i="1"/>
  <c r="AC12" i="1"/>
  <c r="Z12" i="1"/>
  <c r="W12" i="1"/>
  <c r="T12" i="1"/>
  <c r="Q12" i="1"/>
  <c r="N12" i="1"/>
  <c r="I12" i="1"/>
  <c r="I23" i="1" s="1"/>
  <c r="I24" i="1" s="1"/>
  <c r="G12" i="1"/>
  <c r="D12" i="1"/>
  <c r="BR11" i="1"/>
  <c r="BN11" i="1"/>
  <c r="BK11" i="1"/>
  <c r="BH11" i="1"/>
  <c r="BD11" i="1"/>
  <c r="AW11" i="1"/>
  <c r="AS11" i="1"/>
  <c r="AP11" i="1"/>
  <c r="AJ11" i="1"/>
  <c r="AF11" i="1"/>
  <c r="AC11" i="1"/>
  <c r="Z11" i="1"/>
  <c r="W11" i="1"/>
  <c r="T11" i="1"/>
  <c r="Q11" i="1"/>
  <c r="N11" i="1"/>
  <c r="K11" i="1"/>
  <c r="G11" i="1"/>
  <c r="D11" i="1"/>
  <c r="BS9" i="1"/>
  <c r="BS25" i="1" s="1"/>
  <c r="BQ9" i="1"/>
  <c r="BR9" i="1" s="1"/>
  <c r="BP9" i="1"/>
  <c r="BO9" i="1"/>
  <c r="BM9" i="1"/>
  <c r="BL9" i="1"/>
  <c r="BI9" i="1"/>
  <c r="BI25" i="1" s="1"/>
  <c r="BG9" i="1"/>
  <c r="BF9" i="1"/>
  <c r="BE9" i="1"/>
  <c r="BC9" i="1"/>
  <c r="BC25" i="1" s="1"/>
  <c r="BB9" i="1"/>
  <c r="BB25" i="1" s="1"/>
  <c r="BA9" i="1"/>
  <c r="BA25" i="1" s="1"/>
  <c r="AZ9" i="1"/>
  <c r="AY9" i="1"/>
  <c r="AY25" i="1" s="1"/>
  <c r="AX9" i="1"/>
  <c r="AV9" i="1"/>
  <c r="AU9" i="1"/>
  <c r="AT9" i="1"/>
  <c r="AT25" i="1" s="1"/>
  <c r="AQ9" i="1"/>
  <c r="AI9" i="1"/>
  <c r="AH9" i="1"/>
  <c r="AG9" i="1"/>
  <c r="AE9" i="1"/>
  <c r="AD9" i="1"/>
  <c r="AD25" i="1" s="1"/>
  <c r="AB9" i="1"/>
  <c r="AA9" i="1"/>
  <c r="Y9" i="1"/>
  <c r="X9" i="1"/>
  <c r="V9" i="1"/>
  <c r="U9" i="1"/>
  <c r="W9" i="1" s="1"/>
  <c r="S9" i="1"/>
  <c r="R9" i="1"/>
  <c r="P9" i="1"/>
  <c r="O9" i="1"/>
  <c r="O25" i="1" s="1"/>
  <c r="M9" i="1"/>
  <c r="L9" i="1"/>
  <c r="N9" i="1" s="1"/>
  <c r="J9" i="1"/>
  <c r="I9" i="1"/>
  <c r="H9" i="1"/>
  <c r="F9" i="1"/>
  <c r="E9" i="1"/>
  <c r="C9" i="1"/>
  <c r="D9" i="1" s="1"/>
  <c r="B9" i="1"/>
  <c r="BR8" i="1"/>
  <c r="BN8" i="1"/>
  <c r="BK8" i="1"/>
  <c r="BJ8" i="1"/>
  <c r="BJ9" i="1" s="1"/>
  <c r="BH8" i="1"/>
  <c r="BD8" i="1"/>
  <c r="AW8" i="1"/>
  <c r="AS8" i="1"/>
  <c r="AP8" i="1"/>
  <c r="AJ8" i="1"/>
  <c r="AF8" i="1"/>
  <c r="AC8" i="1"/>
  <c r="Z8" i="1"/>
  <c r="W8" i="1"/>
  <c r="T8" i="1"/>
  <c r="Q8" i="1"/>
  <c r="N8" i="1"/>
  <c r="K8" i="1"/>
  <c r="G8" i="1"/>
  <c r="D8" i="1"/>
  <c r="BR7" i="1"/>
  <c r="BN7" i="1"/>
  <c r="BK7" i="1"/>
  <c r="BH7" i="1"/>
  <c r="BD7" i="1"/>
  <c r="AV7" i="1"/>
  <c r="AW7" i="1" s="1"/>
  <c r="AR7" i="1"/>
  <c r="AR9" i="1" s="1"/>
  <c r="AO7" i="1"/>
  <c r="AO9" i="1" s="1"/>
  <c r="AO25" i="1" s="1"/>
  <c r="AN7" i="1"/>
  <c r="AN9" i="1" s="1"/>
  <c r="AN25" i="1" s="1"/>
  <c r="AM7" i="1"/>
  <c r="AM9" i="1" s="1"/>
  <c r="AM25" i="1" s="1"/>
  <c r="AL7" i="1"/>
  <c r="AL9" i="1" s="1"/>
  <c r="AK7" i="1"/>
  <c r="AK9" i="1" s="1"/>
  <c r="AJ7" i="1"/>
  <c r="AF7" i="1"/>
  <c r="AC7" i="1"/>
  <c r="Z7" i="1"/>
  <c r="W7" i="1"/>
  <c r="T7" i="1"/>
  <c r="Q7" i="1"/>
  <c r="N7" i="1"/>
  <c r="K7" i="1"/>
  <c r="G7" i="1"/>
  <c r="D7" i="1"/>
  <c r="BR24" i="1" l="1"/>
  <c r="BT8" i="1"/>
  <c r="T9" i="1"/>
  <c r="BP25" i="1"/>
  <c r="BF23" i="1"/>
  <c r="BH23" i="1" s="1"/>
  <c r="BD24" i="1"/>
  <c r="AL25" i="1"/>
  <c r="BG25" i="1"/>
  <c r="K12" i="1"/>
  <c r="M23" i="1"/>
  <c r="AV23" i="1"/>
  <c r="AV24" i="1" s="1"/>
  <c r="AV25" i="1" s="1"/>
  <c r="AB25" i="1"/>
  <c r="L25" i="1"/>
  <c r="BR16" i="1"/>
  <c r="Y23" i="1"/>
  <c r="Y24" i="1" s="1"/>
  <c r="Y25" i="1" s="1"/>
  <c r="BR15" i="1"/>
  <c r="AA25" i="1"/>
  <c r="BT13" i="1"/>
  <c r="Z15" i="1"/>
  <c r="BT18" i="1"/>
  <c r="U25" i="1"/>
  <c r="AU23" i="1"/>
  <c r="AU24" i="1" s="1"/>
  <c r="AU25" i="1" s="1"/>
  <c r="BR23" i="1"/>
  <c r="AR25" i="1"/>
  <c r="Q9" i="1"/>
  <c r="AS9" i="1"/>
  <c r="BT14" i="1"/>
  <c r="BT21" i="1"/>
  <c r="AS24" i="1"/>
  <c r="BT20" i="1"/>
  <c r="I25" i="1"/>
  <c r="BT19" i="1"/>
  <c r="AK25" i="1"/>
  <c r="AP9" i="1"/>
  <c r="BJ23" i="1"/>
  <c r="BK16" i="1"/>
  <c r="AP23" i="1"/>
  <c r="H24" i="1"/>
  <c r="K24" i="1" s="1"/>
  <c r="K23" i="1"/>
  <c r="BN12" i="1"/>
  <c r="BL25" i="1"/>
  <c r="BN9" i="1"/>
  <c r="AG25" i="1"/>
  <c r="AJ9" i="1"/>
  <c r="X25" i="1"/>
  <c r="Z9" i="1"/>
  <c r="BD9" i="1"/>
  <c r="BO25" i="1"/>
  <c r="F23" i="1"/>
  <c r="V23" i="1"/>
  <c r="W15" i="1"/>
  <c r="R24" i="1"/>
  <c r="AH24" i="1"/>
  <c r="AH25" i="1" s="1"/>
  <c r="AJ23" i="1"/>
  <c r="K9" i="1"/>
  <c r="BF24" i="1"/>
  <c r="BF25" i="1" s="1"/>
  <c r="AP24" i="1"/>
  <c r="AJ12" i="1"/>
  <c r="BT12" i="1" s="1"/>
  <c r="AF9" i="1"/>
  <c r="T17" i="1"/>
  <c r="BT17" i="1" s="1"/>
  <c r="S23" i="1"/>
  <c r="S24" i="1" s="1"/>
  <c r="BM25" i="1"/>
  <c r="B24" i="1"/>
  <c r="BD23" i="1"/>
  <c r="AC24" i="1"/>
  <c r="AE23" i="1"/>
  <c r="AF15" i="1"/>
  <c r="BT22" i="1"/>
  <c r="AC23" i="1"/>
  <c r="BN24" i="1"/>
  <c r="BT11" i="1"/>
  <c r="C23" i="1"/>
  <c r="C24" i="1" s="1"/>
  <c r="C25" i="1" s="1"/>
  <c r="D15" i="1"/>
  <c r="P23" i="1"/>
  <c r="P24" i="1" s="1"/>
  <c r="Q24" i="1" s="1"/>
  <c r="AX25" i="1"/>
  <c r="E25" i="1"/>
  <c r="AI25" i="1"/>
  <c r="AW9" i="1"/>
  <c r="BE25" i="1"/>
  <c r="BH9" i="1"/>
  <c r="AC25" i="1"/>
  <c r="BQ25" i="1"/>
  <c r="AJ24" i="1"/>
  <c r="G9" i="1"/>
  <c r="BK9" i="1"/>
  <c r="AW23" i="1"/>
  <c r="BN23" i="1"/>
  <c r="S25" i="1"/>
  <c r="AQ25" i="1"/>
  <c r="AP7" i="1"/>
  <c r="AS23" i="1"/>
  <c r="AS7" i="1"/>
  <c r="AC9" i="1"/>
  <c r="D23" i="1" l="1"/>
  <c r="BT16" i="1"/>
  <c r="BH24" i="1"/>
  <c r="D24" i="1"/>
  <c r="AW24" i="1"/>
  <c r="Z24" i="1"/>
  <c r="H25" i="1"/>
  <c r="K25" i="1" s="1"/>
  <c r="N23" i="1"/>
  <c r="M24" i="1"/>
  <c r="BT7" i="1"/>
  <c r="Z23" i="1"/>
  <c r="BR25" i="1"/>
  <c r="Q23" i="1"/>
  <c r="B25" i="1"/>
  <c r="T24" i="1"/>
  <c r="R25" i="1"/>
  <c r="BN25" i="1"/>
  <c r="AS25" i="1"/>
  <c r="BT15" i="1"/>
  <c r="T23" i="1"/>
  <c r="AP25" i="1"/>
  <c r="BD25" i="1"/>
  <c r="BH25" i="1"/>
  <c r="BT9" i="1"/>
  <c r="Z25" i="1"/>
  <c r="AW25" i="1"/>
  <c r="P25" i="1"/>
  <c r="V24" i="1"/>
  <c r="W23" i="1"/>
  <c r="BK23" i="1"/>
  <c r="BJ24" i="1"/>
  <c r="AE24" i="1"/>
  <c r="AF23" i="1"/>
  <c r="G23" i="1"/>
  <c r="F24" i="1"/>
  <c r="AJ25" i="1"/>
  <c r="BT23" i="1" l="1"/>
  <c r="N24" i="1"/>
  <c r="M25" i="1"/>
  <c r="N25" i="1" s="1"/>
  <c r="W24" i="1"/>
  <c r="V25" i="1"/>
  <c r="Q25" i="1"/>
  <c r="T25" i="1"/>
  <c r="AE25" i="1"/>
  <c r="AF24" i="1"/>
  <c r="D25" i="1"/>
  <c r="BJ25" i="1"/>
  <c r="BK24" i="1"/>
  <c r="F25" i="1"/>
  <c r="G24" i="1"/>
  <c r="BT24" i="1" l="1"/>
  <c r="G25" i="1"/>
  <c r="W25" i="1"/>
  <c r="AF25" i="1"/>
  <c r="BK25" i="1"/>
  <c r="BT25" i="1" l="1"/>
</calcChain>
</file>

<file path=xl/sharedStrings.xml><?xml version="1.0" encoding="utf-8"?>
<sst xmlns="http://schemas.openxmlformats.org/spreadsheetml/2006/main" count="95" uniqueCount="95">
  <si>
    <t>Altalink</t>
  </si>
  <si>
    <t>NMCP22118 ALtalink Bull Wind</t>
  </si>
  <si>
    <t>Total Altalink</t>
  </si>
  <si>
    <t>Ameren</t>
  </si>
  <si>
    <t>NMIP23005 Ameren</t>
  </si>
  <si>
    <t>Total Ameren</t>
  </si>
  <si>
    <t>Avangrid</t>
  </si>
  <si>
    <t>NMIP22135 Avangrid NYSEG RGE</t>
  </si>
  <si>
    <t>NMIP23014 Avangrid Maine</t>
  </si>
  <si>
    <t>Total Avangrid</t>
  </si>
  <si>
    <t>Baker Hicks Limited</t>
  </si>
  <si>
    <t>NMLP23069 Baker Hicks Dunoon</t>
  </si>
  <si>
    <t>Total Baker Hicks Limited</t>
  </si>
  <si>
    <t>Florida Power &amp; Light Company</t>
  </si>
  <si>
    <t>NMIP23020 FPL Tx Spring 2023</t>
  </si>
  <si>
    <t>Total Florida Power &amp; Light Company</t>
  </si>
  <si>
    <t>Hydro One</t>
  </si>
  <si>
    <t>NMCP23017 HONI 2023</t>
  </si>
  <si>
    <t>Total Hydro One</t>
  </si>
  <si>
    <t>KENTUCKY UTILITIES COMPANY</t>
  </si>
  <si>
    <t>NMIP23027 LGE Spring 2023</t>
  </si>
  <si>
    <t>Total KENTUCKY UTILITIES COMPANY</t>
  </si>
  <si>
    <t>LS POWER</t>
  </si>
  <si>
    <t>NMIP23016 LS Power</t>
  </si>
  <si>
    <t>Total LS POWER</t>
  </si>
  <si>
    <t>Minnkota Power Cooperative</t>
  </si>
  <si>
    <t>NMIP23060 Minnkota 2023</t>
  </si>
  <si>
    <t>Total Minnkota Power Cooperative</t>
  </si>
  <si>
    <t>National Grid UK</t>
  </si>
  <si>
    <t>NMLP23034 NGUK</t>
  </si>
  <si>
    <t>Total National Grid UK</t>
  </si>
  <si>
    <t>National Grid US</t>
  </si>
  <si>
    <t>NMIP23029 NGUS E5-F6 Mapping</t>
  </si>
  <si>
    <t>NMIP23042 NGUS TLE 2023</t>
  </si>
  <si>
    <t>Total National Grid US</t>
  </si>
  <si>
    <t>Network Mapping Inc</t>
  </si>
  <si>
    <t>NMIP22035 NYPA-NMI</t>
  </si>
  <si>
    <t>NMIP22135 Avangrid NYSEG RGE-NMI</t>
  </si>
  <si>
    <t>NMIP23005 Ameren-NMI</t>
  </si>
  <si>
    <t>NMIP23020 FPL TX Spring 2023-NMI</t>
  </si>
  <si>
    <t>Total Network Mapping Inc</t>
  </si>
  <si>
    <t>Network Mapping Pty</t>
  </si>
  <si>
    <t>NMAP23006 Transgrid-NMA</t>
  </si>
  <si>
    <t>Total Network Mapping Pty</t>
  </si>
  <si>
    <t>New York Power Authority -NYPA</t>
  </si>
  <si>
    <t>NMIP22035 NYPA Group A 2022</t>
  </si>
  <si>
    <t>NMIP23035 NYPA Group B</t>
  </si>
  <si>
    <t>Total New York Power Authority -NYPA</t>
  </si>
  <si>
    <t>NMG General</t>
  </si>
  <si>
    <t>NMGX0706 Operations General</t>
  </si>
  <si>
    <t>NMGX0707 IT</t>
  </si>
  <si>
    <t>NMGX0708 Sales and Marketing</t>
  </si>
  <si>
    <t>NMGX0709 G&amp;A</t>
  </si>
  <si>
    <t>NMGX0710 R&amp;D</t>
  </si>
  <si>
    <t>Total NMG General</t>
  </si>
  <si>
    <t>Southern Company</t>
  </si>
  <si>
    <t>NMIP23019 GPC SoCo VM 2023</t>
  </si>
  <si>
    <t>NMIP23056 APC SoCo VM 2023</t>
  </si>
  <si>
    <t>Total Southern Company</t>
  </si>
  <si>
    <t>SSE</t>
  </si>
  <si>
    <t>NMLP23057 SSE Fort Augustus</t>
  </si>
  <si>
    <t>Total SSE</t>
  </si>
  <si>
    <t>Transgrid - NSW Electricity Networks Operations Pty LTD</t>
  </si>
  <si>
    <t>NMAP23006 Transgrid 2023</t>
  </si>
  <si>
    <t>Total Transgrid - NSW Electricity Networks Operations Pty LTD</t>
  </si>
  <si>
    <t>Xcel Energy</t>
  </si>
  <si>
    <t>NMIP23026 Xcel Energy SPS 2023 HB</t>
  </si>
  <si>
    <t>NMIP23028 Xcel SPC</t>
  </si>
  <si>
    <t>Total Xcel Energy</t>
  </si>
  <si>
    <t>Not Specified</t>
  </si>
  <si>
    <t>TOTAL</t>
  </si>
  <si>
    <t>Income</t>
  </si>
  <si>
    <t xml:space="preserve">   Sales - Intercompany Trading</t>
  </si>
  <si>
    <t xml:space="preserve">   Services</t>
  </si>
  <si>
    <t>Total Income</t>
  </si>
  <si>
    <t>Cost of Sales</t>
  </si>
  <si>
    <t xml:space="preserve">   Projects</t>
  </si>
  <si>
    <t xml:space="preserve">      Accommodation</t>
  </si>
  <si>
    <t xml:space="preserve">      Air fares</t>
  </si>
  <si>
    <t xml:space="preserve">      Car Hire</t>
  </si>
  <si>
    <t xml:space="preserve">      Salaries - Field OPS</t>
  </si>
  <si>
    <t xml:space="preserve">      Salaries - Production</t>
  </si>
  <si>
    <t xml:space="preserve">      Salaries - Project Management</t>
  </si>
  <si>
    <t xml:space="preserve">      Staff Entertainment</t>
  </si>
  <si>
    <t xml:space="preserve">      Sub-Contractors</t>
  </si>
  <si>
    <t xml:space="preserve">      Subsistence</t>
  </si>
  <si>
    <t xml:space="preserve">      Telephone</t>
  </si>
  <si>
    <t xml:space="preserve">      Travel</t>
  </si>
  <si>
    <t xml:space="preserve">   Total Projects</t>
  </si>
  <si>
    <t>Total Cost of Sales</t>
  </si>
  <si>
    <t>Gross Profit</t>
  </si>
  <si>
    <t>Monday, Jul 10, 2023 01:44:15 pm GMT+1 - Accrual Basis</t>
  </si>
  <si>
    <t>Network Mapping Limited</t>
  </si>
  <si>
    <t>Profit and Loss</t>
  </si>
  <si>
    <t>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</si>
</sst>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£&quot;* #,##0.00\ _€"/>
  </numFmts>
  <fonts count="6" x14ac:knownFonts="1"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8"/>
  <sheetViews>
    <sheetView tabSelected="1" workbookViewId="0">
      <selection activeCell="L40" sqref="L40"/>
    </sheetView>
  </sheetViews>
  <sheetFormatPr defaultRowHeight="15" x14ac:dyDescent="0.25"/>
  <cols>
    <col min="1" max="1" width="46.42578125" customWidth="1"/>
    <col min="2" max="2" width="7.7109375" customWidth="1"/>
    <col min="3" max="4" width="8.5703125" customWidth="1"/>
    <col min="5" max="5" width="7.7109375" customWidth="1"/>
    <col min="6" max="7" width="11.140625" customWidth="1"/>
    <col min="8" max="8" width="7.7109375" customWidth="1"/>
    <col min="9" max="9" width="11.140625" customWidth="1"/>
    <col min="10" max="10" width="10.28515625" customWidth="1"/>
    <col min="11" max="11" width="11.140625" customWidth="1"/>
    <col min="12" max="12" width="7.7109375" customWidth="1"/>
    <col min="13" max="14" width="8.5703125" customWidth="1"/>
    <col min="15" max="15" width="7.7109375" customWidth="1"/>
    <col min="16" max="17" width="11.140625" customWidth="1"/>
    <col min="18" max="18" width="7.7109375" customWidth="1"/>
    <col min="19" max="20" width="10.28515625" customWidth="1"/>
    <col min="21" max="21" width="7.7109375" customWidth="1"/>
    <col min="22" max="23" width="11.140625" customWidth="1"/>
    <col min="24" max="24" width="7.7109375" customWidth="1"/>
    <col min="25" max="26" width="10.28515625" customWidth="1"/>
    <col min="27" max="27" width="7.7109375" customWidth="1"/>
    <col min="28" max="29" width="8.5703125" customWidth="1"/>
    <col min="30" max="30" width="7.7109375" customWidth="1"/>
    <col min="31" max="32" width="8.5703125" customWidth="1"/>
    <col min="33" max="33" width="7.7109375" customWidth="1"/>
    <col min="34" max="34" width="8.5703125" customWidth="1"/>
    <col min="35" max="36" width="10.28515625" customWidth="1"/>
    <col min="37" max="37" width="9.42578125" customWidth="1"/>
    <col min="38" max="38" width="10.28515625" customWidth="1"/>
    <col min="39" max="39" width="9.42578125" customWidth="1"/>
    <col min="40" max="40" width="10.28515625" customWidth="1"/>
    <col min="41" max="41" width="9.42578125" customWidth="1"/>
    <col min="42" max="42" width="10.28515625" customWidth="1"/>
    <col min="43" max="43" width="7.7109375" customWidth="1"/>
    <col min="44" max="45" width="10.28515625" customWidth="1"/>
    <col min="46" max="46" width="7.7109375" customWidth="1"/>
    <col min="47" max="47" width="10.28515625" customWidth="1"/>
    <col min="48" max="49" width="9.42578125" customWidth="1"/>
    <col min="50" max="50" width="7.7109375" customWidth="1"/>
    <col min="51" max="51" width="12" customWidth="1"/>
    <col min="52" max="55" width="11.140625" customWidth="1"/>
    <col min="56" max="56" width="12" customWidth="1"/>
    <col min="57" max="57" width="7.7109375" customWidth="1"/>
    <col min="58" max="60" width="10.28515625" customWidth="1"/>
    <col min="61" max="61" width="7.7109375" customWidth="1"/>
    <col min="62" max="63" width="8.5703125" customWidth="1"/>
    <col min="64" max="64" width="7.7109375" customWidth="1"/>
    <col min="65" max="66" width="10.28515625" customWidth="1"/>
    <col min="67" max="67" width="7.7109375" customWidth="1"/>
    <col min="68" max="68" width="8.5703125" customWidth="1"/>
    <col min="69" max="70" width="10.28515625" customWidth="1"/>
    <col min="71" max="72" width="11.140625" customWidth="1"/>
  </cols>
  <sheetData>
    <row r="1" spans="1:72" ht="18" x14ac:dyDescent="0.25">
      <c r="A1" s="9" t="s">
        <v>92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</row>
    <row r="2" spans="1:72" ht="18" x14ac:dyDescent="0.25">
      <c r="A2" s="9" t="s">
        <v>93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</row>
    <row r="3" spans="1:72" x14ac:dyDescent="0.25">
      <c r="A3" s="10" t="s">
        <v>94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</row>
    <row r="5" spans="1:72" ht="120.75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2" t="s">
        <v>14</v>
      </c>
      <c r="Q5" s="2" t="s">
        <v>15</v>
      </c>
      <c r="R5" s="2" t="s">
        <v>16</v>
      </c>
      <c r="S5" s="2" t="s">
        <v>17</v>
      </c>
      <c r="T5" s="2" t="s">
        <v>18</v>
      </c>
      <c r="U5" s="2" t="s">
        <v>19</v>
      </c>
      <c r="V5" s="2" t="s">
        <v>20</v>
      </c>
      <c r="W5" s="2" t="s">
        <v>21</v>
      </c>
      <c r="X5" s="2" t="s">
        <v>22</v>
      </c>
      <c r="Y5" s="2" t="s">
        <v>23</v>
      </c>
      <c r="Z5" s="2" t="s">
        <v>24</v>
      </c>
      <c r="AA5" s="2" t="s">
        <v>25</v>
      </c>
      <c r="AB5" s="2" t="s">
        <v>26</v>
      </c>
      <c r="AC5" s="2" t="s">
        <v>27</v>
      </c>
      <c r="AD5" s="2" t="s">
        <v>28</v>
      </c>
      <c r="AE5" s="2" t="s">
        <v>29</v>
      </c>
      <c r="AF5" s="2" t="s">
        <v>30</v>
      </c>
      <c r="AG5" s="2" t="s">
        <v>31</v>
      </c>
      <c r="AH5" s="2" t="s">
        <v>32</v>
      </c>
      <c r="AI5" s="2" t="s">
        <v>33</v>
      </c>
      <c r="AJ5" s="2" t="s">
        <v>34</v>
      </c>
      <c r="AK5" s="2" t="s">
        <v>35</v>
      </c>
      <c r="AL5" s="2" t="s">
        <v>36</v>
      </c>
      <c r="AM5" s="2" t="s">
        <v>37</v>
      </c>
      <c r="AN5" s="2" t="s">
        <v>38</v>
      </c>
      <c r="AO5" s="2" t="s">
        <v>39</v>
      </c>
      <c r="AP5" s="2" t="s">
        <v>40</v>
      </c>
      <c r="AQ5" s="2" t="s">
        <v>41</v>
      </c>
      <c r="AR5" s="2" t="s">
        <v>42</v>
      </c>
      <c r="AS5" s="2" t="s">
        <v>43</v>
      </c>
      <c r="AT5" s="2" t="s">
        <v>44</v>
      </c>
      <c r="AU5" s="2" t="s">
        <v>45</v>
      </c>
      <c r="AV5" s="2" t="s">
        <v>46</v>
      </c>
      <c r="AW5" s="2" t="s">
        <v>47</v>
      </c>
      <c r="AX5" s="2" t="s">
        <v>48</v>
      </c>
      <c r="AY5" s="2" t="s">
        <v>49</v>
      </c>
      <c r="AZ5" s="2" t="s">
        <v>50</v>
      </c>
      <c r="BA5" s="2" t="s">
        <v>51</v>
      </c>
      <c r="BB5" s="2" t="s">
        <v>52</v>
      </c>
      <c r="BC5" s="2" t="s">
        <v>53</v>
      </c>
      <c r="BD5" s="2" t="s">
        <v>54</v>
      </c>
      <c r="BE5" s="2" t="s">
        <v>55</v>
      </c>
      <c r="BF5" s="2" t="s">
        <v>56</v>
      </c>
      <c r="BG5" s="2" t="s">
        <v>57</v>
      </c>
      <c r="BH5" s="2" t="s">
        <v>58</v>
      </c>
      <c r="BI5" s="2" t="s">
        <v>59</v>
      </c>
      <c r="BJ5" s="2" t="s">
        <v>60</v>
      </c>
      <c r="BK5" s="2" t="s">
        <v>61</v>
      </c>
      <c r="BL5" s="2" t="s">
        <v>62</v>
      </c>
      <c r="BM5" s="2" t="s">
        <v>63</v>
      </c>
      <c r="BN5" s="2" t="s">
        <v>64</v>
      </c>
      <c r="BO5" s="2" t="s">
        <v>65</v>
      </c>
      <c r="BP5" s="2" t="s">
        <v>66</v>
      </c>
      <c r="BQ5" s="2" t="s">
        <v>67</v>
      </c>
      <c r="BR5" s="2" t="s">
        <v>68</v>
      </c>
      <c r="BS5" s="2" t="s">
        <v>69</v>
      </c>
      <c r="BT5" s="2" t="s">
        <v>70</v>
      </c>
    </row>
    <row r="6" spans="1:72" x14ac:dyDescent="0.25">
      <c r="A6" s="3" t="s">
        <v>71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</row>
    <row r="7" spans="1:72" x14ac:dyDescent="0.25">
      <c r="A7" s="3" t="s">
        <v>72</v>
      </c>
      <c r="B7" s="4"/>
      <c r="C7" s="4"/>
      <c r="D7" s="5">
        <f>(B7)+(C7)</f>
        <v>0</v>
      </c>
      <c r="E7" s="4"/>
      <c r="F7" s="4"/>
      <c r="G7" s="5">
        <f>(E7)+(F7)</f>
        <v>0</v>
      </c>
      <c r="H7" s="4"/>
      <c r="I7" s="4"/>
      <c r="J7" s="4"/>
      <c r="K7" s="5">
        <f>((H7)+(I7))+(J7)</f>
        <v>0</v>
      </c>
      <c r="L7" s="4"/>
      <c r="M7" s="4"/>
      <c r="N7" s="5">
        <f>(L7)+(M7)</f>
        <v>0</v>
      </c>
      <c r="O7" s="4"/>
      <c r="P7" s="4"/>
      <c r="Q7" s="5">
        <f>(O7)+(P7)</f>
        <v>0</v>
      </c>
      <c r="R7" s="4"/>
      <c r="S7" s="4"/>
      <c r="T7" s="5">
        <f>(R7)+(S7)</f>
        <v>0</v>
      </c>
      <c r="U7" s="4"/>
      <c r="V7" s="4"/>
      <c r="W7" s="5">
        <f>(U7)+(V7)</f>
        <v>0</v>
      </c>
      <c r="X7" s="4"/>
      <c r="Y7" s="4"/>
      <c r="Z7" s="5">
        <f>(X7)+(Y7)</f>
        <v>0</v>
      </c>
      <c r="AA7" s="4"/>
      <c r="AB7" s="4"/>
      <c r="AC7" s="5">
        <f>(AA7)+(AB7)</f>
        <v>0</v>
      </c>
      <c r="AD7" s="4"/>
      <c r="AE7" s="4"/>
      <c r="AF7" s="5">
        <f>(AD7)+(AE7)</f>
        <v>0</v>
      </c>
      <c r="AG7" s="4"/>
      <c r="AH7" s="4"/>
      <c r="AI7" s="4"/>
      <c r="AJ7" s="5">
        <f>((AG7)+(AH7))+(AI7)</f>
        <v>0</v>
      </c>
      <c r="AK7" s="5">
        <f>17425.85</f>
        <v>17425.849999999999</v>
      </c>
      <c r="AL7" s="5">
        <f>112347.39</f>
        <v>112347.39</v>
      </c>
      <c r="AM7" s="5">
        <f>22797.58</f>
        <v>22797.58</v>
      </c>
      <c r="AN7" s="5">
        <f>132003.76</f>
        <v>132003.76</v>
      </c>
      <c r="AO7" s="5">
        <f>62542.73</f>
        <v>62542.73</v>
      </c>
      <c r="AP7" s="5">
        <f>((((AK7)+(AL7))+(AM7))+(AN7))+(AO7)</f>
        <v>347117.31</v>
      </c>
      <c r="AQ7" s="4"/>
      <c r="AR7" s="5">
        <f>162162.24</f>
        <v>162162.23999999999</v>
      </c>
      <c r="AS7" s="5">
        <f>(AQ7)+(AR7)</f>
        <v>162162.23999999999</v>
      </c>
      <c r="AT7" s="4"/>
      <c r="AU7" s="4"/>
      <c r="AV7" s="5">
        <f>79366</f>
        <v>79366</v>
      </c>
      <c r="AW7" s="5">
        <f>((AT7)+(AU7))+(AV7)</f>
        <v>79366</v>
      </c>
      <c r="AX7" s="4"/>
      <c r="AY7" s="4"/>
      <c r="AZ7" s="4"/>
      <c r="BA7" s="4"/>
      <c r="BB7" s="4"/>
      <c r="BC7" s="4"/>
      <c r="BD7" s="5">
        <f>(((((AX7)+(AY7))+(AZ7))+(BA7))+(BB7))+(BC7)</f>
        <v>0</v>
      </c>
      <c r="BE7" s="4"/>
      <c r="BF7" s="4"/>
      <c r="BG7" s="4"/>
      <c r="BH7" s="5">
        <f>((BE7)+(BF7))+(BG7)</f>
        <v>0</v>
      </c>
      <c r="BI7" s="4"/>
      <c r="BJ7" s="4"/>
      <c r="BK7" s="5">
        <f>(BI7)+(BJ7)</f>
        <v>0</v>
      </c>
      <c r="BL7" s="4"/>
      <c r="BM7" s="4"/>
      <c r="BN7" s="5">
        <f>(BL7)+(BM7)</f>
        <v>0</v>
      </c>
      <c r="BO7" s="4"/>
      <c r="BP7" s="4"/>
      <c r="BQ7" s="4"/>
      <c r="BR7" s="5">
        <f>((BO7)+(BP7))+(BQ7)</f>
        <v>0</v>
      </c>
      <c r="BS7" s="4"/>
      <c r="BT7" s="5">
        <f>(((((((((((((((((((D7)+(G7))+(K7))+(N7))+(Q7))+(T7))+(W7))+(Z7))+(AC7))+(AF7))+(AJ7))+(AP7))+(AS7))+(AW7))+(BD7))+(BH7))+(BK7))+(BN7))+(BR7))+(BS7)</f>
        <v>588645.55000000005</v>
      </c>
    </row>
    <row r="8" spans="1:72" x14ac:dyDescent="0.25">
      <c r="A8" s="3" t="s">
        <v>73</v>
      </c>
      <c r="B8" s="4"/>
      <c r="C8" s="4"/>
      <c r="D8" s="5">
        <f>(B8)+(C8)</f>
        <v>0</v>
      </c>
      <c r="E8" s="4"/>
      <c r="F8" s="4"/>
      <c r="G8" s="5">
        <f>(E8)+(F8)</f>
        <v>0</v>
      </c>
      <c r="H8" s="4"/>
      <c r="I8" s="4"/>
      <c r="J8" s="4"/>
      <c r="K8" s="5">
        <f>((H8)+(I8))+(J8)</f>
        <v>0</v>
      </c>
      <c r="L8" s="4"/>
      <c r="M8" s="4"/>
      <c r="N8" s="5">
        <f>(L8)+(M8)</f>
        <v>0</v>
      </c>
      <c r="O8" s="4"/>
      <c r="P8" s="4"/>
      <c r="Q8" s="5">
        <f>(O8)+(P8)</f>
        <v>0</v>
      </c>
      <c r="R8" s="4"/>
      <c r="S8" s="4"/>
      <c r="T8" s="5">
        <f>(R8)+(S8)</f>
        <v>0</v>
      </c>
      <c r="U8" s="4"/>
      <c r="V8" s="4"/>
      <c r="W8" s="5">
        <f>(U8)+(V8)</f>
        <v>0</v>
      </c>
      <c r="X8" s="4"/>
      <c r="Y8" s="4"/>
      <c r="Z8" s="5">
        <f>(X8)+(Y8)</f>
        <v>0</v>
      </c>
      <c r="AA8" s="4"/>
      <c r="AB8" s="4"/>
      <c r="AC8" s="5">
        <f>(AA8)+(AB8)</f>
        <v>0</v>
      </c>
      <c r="AD8" s="4"/>
      <c r="AE8" s="4"/>
      <c r="AF8" s="5">
        <f>(AD8)+(AE8)</f>
        <v>0</v>
      </c>
      <c r="AG8" s="4"/>
      <c r="AH8" s="4"/>
      <c r="AI8" s="4"/>
      <c r="AJ8" s="5">
        <f>((AG8)+(AH8))+(AI8)</f>
        <v>0</v>
      </c>
      <c r="AK8" s="4"/>
      <c r="AL8" s="4"/>
      <c r="AM8" s="4"/>
      <c r="AN8" s="4"/>
      <c r="AO8" s="4"/>
      <c r="AP8" s="5">
        <f>((((AK8)+(AL8))+(AM8))+(AN8))+(AO8)</f>
        <v>0</v>
      </c>
      <c r="AQ8" s="4"/>
      <c r="AR8" s="4"/>
      <c r="AS8" s="5">
        <f>(AQ8)+(AR8)</f>
        <v>0</v>
      </c>
      <c r="AT8" s="4"/>
      <c r="AU8" s="4"/>
      <c r="AV8" s="4"/>
      <c r="AW8" s="5">
        <f>((AT8)+(AU8))+(AV8)</f>
        <v>0</v>
      </c>
      <c r="AX8" s="4"/>
      <c r="AY8" s="4"/>
      <c r="AZ8" s="4"/>
      <c r="BA8" s="4"/>
      <c r="BB8" s="4"/>
      <c r="BC8" s="4"/>
      <c r="BD8" s="5">
        <f>(((((AX8)+(AY8))+(AZ8))+(BA8))+(BB8))+(BC8)</f>
        <v>0</v>
      </c>
      <c r="BE8" s="4"/>
      <c r="BF8" s="4"/>
      <c r="BG8" s="4"/>
      <c r="BH8" s="5">
        <f>((BE8)+(BF8))+(BG8)</f>
        <v>0</v>
      </c>
      <c r="BI8" s="4"/>
      <c r="BJ8" s="5">
        <f>5000</f>
        <v>5000</v>
      </c>
      <c r="BK8" s="5">
        <f>(BI8)+(BJ8)</f>
        <v>5000</v>
      </c>
      <c r="BL8" s="4"/>
      <c r="BM8" s="4"/>
      <c r="BN8" s="5">
        <f>(BL8)+(BM8)</f>
        <v>0</v>
      </c>
      <c r="BO8" s="4"/>
      <c r="BP8" s="4"/>
      <c r="BQ8" s="4"/>
      <c r="BR8" s="5">
        <f>((BO8)+(BP8))+(BQ8)</f>
        <v>0</v>
      </c>
      <c r="BS8" s="4"/>
      <c r="BT8" s="5">
        <f>(((((((((((((((((((D8)+(G8))+(K8))+(N8))+(Q8))+(T8))+(W8))+(Z8))+(AC8))+(AF8))+(AJ8))+(AP8))+(AS8))+(AW8))+(BD8))+(BH8))+(BK8))+(BN8))+(BR8))+(BS8)</f>
        <v>5000</v>
      </c>
    </row>
    <row r="9" spans="1:72" x14ac:dyDescent="0.25">
      <c r="A9" s="3" t="s">
        <v>74</v>
      </c>
      <c r="B9" s="6">
        <f>(B7)+(B8)</f>
        <v>0</v>
      </c>
      <c r="C9" s="6">
        <f>(C7)+(C8)</f>
        <v>0</v>
      </c>
      <c r="D9" s="6">
        <f>(B9)+(C9)</f>
        <v>0</v>
      </c>
      <c r="E9" s="6">
        <f>(E7)+(E8)</f>
        <v>0</v>
      </c>
      <c r="F9" s="6">
        <f>(F7)+(F8)</f>
        <v>0</v>
      </c>
      <c r="G9" s="6">
        <f>(E9)+(F9)</f>
        <v>0</v>
      </c>
      <c r="H9" s="6">
        <f>(H7)+(H8)</f>
        <v>0</v>
      </c>
      <c r="I9" s="6">
        <f>(I7)+(I8)</f>
        <v>0</v>
      </c>
      <c r="J9" s="6">
        <f>(J7)+(J8)</f>
        <v>0</v>
      </c>
      <c r="K9" s="6">
        <f>((H9)+(I9))+(J9)</f>
        <v>0</v>
      </c>
      <c r="L9" s="6">
        <f>(L7)+(L8)</f>
        <v>0</v>
      </c>
      <c r="M9" s="6">
        <f>(M7)+(M8)</f>
        <v>0</v>
      </c>
      <c r="N9" s="6">
        <f>(L9)+(M9)</f>
        <v>0</v>
      </c>
      <c r="O9" s="6">
        <f>(O7)+(O8)</f>
        <v>0</v>
      </c>
      <c r="P9" s="6">
        <f>(P7)+(P8)</f>
        <v>0</v>
      </c>
      <c r="Q9" s="6">
        <f>(O9)+(P9)</f>
        <v>0</v>
      </c>
      <c r="R9" s="6">
        <f>(R7)+(R8)</f>
        <v>0</v>
      </c>
      <c r="S9" s="6">
        <f>(S7)+(S8)</f>
        <v>0</v>
      </c>
      <c r="T9" s="6">
        <f>(R9)+(S9)</f>
        <v>0</v>
      </c>
      <c r="U9" s="6">
        <f>(U7)+(U8)</f>
        <v>0</v>
      </c>
      <c r="V9" s="6">
        <f>(V7)+(V8)</f>
        <v>0</v>
      </c>
      <c r="W9" s="6">
        <f>(U9)+(V9)</f>
        <v>0</v>
      </c>
      <c r="X9" s="6">
        <f>(X7)+(X8)</f>
        <v>0</v>
      </c>
      <c r="Y9" s="6">
        <f>(Y7)+(Y8)</f>
        <v>0</v>
      </c>
      <c r="Z9" s="6">
        <f>(X9)+(Y9)</f>
        <v>0</v>
      </c>
      <c r="AA9" s="6">
        <f>(AA7)+(AA8)</f>
        <v>0</v>
      </c>
      <c r="AB9" s="6">
        <f>(AB7)+(AB8)</f>
        <v>0</v>
      </c>
      <c r="AC9" s="6">
        <f>(AA9)+(AB9)</f>
        <v>0</v>
      </c>
      <c r="AD9" s="6">
        <f>(AD7)+(AD8)</f>
        <v>0</v>
      </c>
      <c r="AE9" s="6">
        <f>(AE7)+(AE8)</f>
        <v>0</v>
      </c>
      <c r="AF9" s="6">
        <f>(AD9)+(AE9)</f>
        <v>0</v>
      </c>
      <c r="AG9" s="6">
        <f>(AG7)+(AG8)</f>
        <v>0</v>
      </c>
      <c r="AH9" s="6">
        <f>(AH7)+(AH8)</f>
        <v>0</v>
      </c>
      <c r="AI9" s="6">
        <f>(AI7)+(AI8)</f>
        <v>0</v>
      </c>
      <c r="AJ9" s="6">
        <f>((AG9)+(AH9))+(AI9)</f>
        <v>0</v>
      </c>
      <c r="AK9" s="6">
        <f>(AK7)+(AK8)</f>
        <v>17425.849999999999</v>
      </c>
      <c r="AL9" s="6">
        <f>(AL7)+(AL8)</f>
        <v>112347.39</v>
      </c>
      <c r="AM9" s="6">
        <f>(AM7)+(AM8)</f>
        <v>22797.58</v>
      </c>
      <c r="AN9" s="6">
        <f>(AN7)+(AN8)</f>
        <v>132003.76</v>
      </c>
      <c r="AO9" s="6">
        <f>(AO7)+(AO8)</f>
        <v>62542.73</v>
      </c>
      <c r="AP9" s="6">
        <f>((((AK9)+(AL9))+(AM9))+(AN9))+(AO9)</f>
        <v>347117.31</v>
      </c>
      <c r="AQ9" s="6">
        <f>(AQ7)+(AQ8)</f>
        <v>0</v>
      </c>
      <c r="AR9" s="6">
        <f>(AR7)+(AR8)</f>
        <v>162162.23999999999</v>
      </c>
      <c r="AS9" s="6">
        <f>(AQ9)+(AR9)</f>
        <v>162162.23999999999</v>
      </c>
      <c r="AT9" s="6">
        <f>(AT7)+(AT8)</f>
        <v>0</v>
      </c>
      <c r="AU9" s="6">
        <f>(AU7)+(AU8)</f>
        <v>0</v>
      </c>
      <c r="AV9" s="6">
        <f>(AV7)+(AV8)</f>
        <v>79366</v>
      </c>
      <c r="AW9" s="6">
        <f>((AT9)+(AU9))+(AV9)</f>
        <v>79366</v>
      </c>
      <c r="AX9" s="6">
        <f t="shared" ref="AX9:BC9" si="0">(AX7)+(AX8)</f>
        <v>0</v>
      </c>
      <c r="AY9" s="6">
        <f t="shared" si="0"/>
        <v>0</v>
      </c>
      <c r="AZ9" s="6">
        <f t="shared" si="0"/>
        <v>0</v>
      </c>
      <c r="BA9" s="6">
        <f t="shared" si="0"/>
        <v>0</v>
      </c>
      <c r="BB9" s="6">
        <f t="shared" si="0"/>
        <v>0</v>
      </c>
      <c r="BC9" s="6">
        <f t="shared" si="0"/>
        <v>0</v>
      </c>
      <c r="BD9" s="6">
        <f>(((((AX9)+(AY9))+(AZ9))+(BA9))+(BB9))+(BC9)</f>
        <v>0</v>
      </c>
      <c r="BE9" s="6">
        <f>(BE7)+(BE8)</f>
        <v>0</v>
      </c>
      <c r="BF9" s="6">
        <f>(BF7)+(BF8)</f>
        <v>0</v>
      </c>
      <c r="BG9" s="6">
        <f>(BG7)+(BG8)</f>
        <v>0</v>
      </c>
      <c r="BH9" s="6">
        <f>((BE9)+(BF9))+(BG9)</f>
        <v>0</v>
      </c>
      <c r="BI9" s="6">
        <f>(BI7)+(BI8)</f>
        <v>0</v>
      </c>
      <c r="BJ9" s="6">
        <f>(BJ7)+(BJ8)</f>
        <v>5000</v>
      </c>
      <c r="BK9" s="6">
        <f>(BI9)+(BJ9)</f>
        <v>5000</v>
      </c>
      <c r="BL9" s="6">
        <f>(BL7)+(BL8)</f>
        <v>0</v>
      </c>
      <c r="BM9" s="6">
        <f>(BM7)+(BM8)</f>
        <v>0</v>
      </c>
      <c r="BN9" s="6">
        <f>(BL9)+(BM9)</f>
        <v>0</v>
      </c>
      <c r="BO9" s="6">
        <f>(BO7)+(BO8)</f>
        <v>0</v>
      </c>
      <c r="BP9" s="6">
        <f>(BP7)+(BP8)</f>
        <v>0</v>
      </c>
      <c r="BQ9" s="6">
        <f>(BQ7)+(BQ8)</f>
        <v>0</v>
      </c>
      <c r="BR9" s="6">
        <f>((BO9)+(BP9))+(BQ9)</f>
        <v>0</v>
      </c>
      <c r="BS9" s="6">
        <f>(BS7)+(BS8)</f>
        <v>0</v>
      </c>
      <c r="BT9" s="6">
        <f>(((((((((((((((((((D9)+(G9))+(K9))+(N9))+(Q9))+(T9))+(W9))+(Z9))+(AC9))+(AF9))+(AJ9))+(AP9))+(AS9))+(AW9))+(BD9))+(BH9))+(BK9))+(BN9))+(BR9))+(BS9)</f>
        <v>593645.55000000005</v>
      </c>
    </row>
    <row r="10" spans="1:72" x14ac:dyDescent="0.25">
      <c r="A10" s="3" t="s">
        <v>75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</row>
    <row r="11" spans="1:72" x14ac:dyDescent="0.25">
      <c r="A11" s="3" t="s">
        <v>76</v>
      </c>
      <c r="B11" s="4"/>
      <c r="C11" s="4"/>
      <c r="D11" s="5">
        <f t="shared" ref="D11:D25" si="1">(B11)+(C11)</f>
        <v>0</v>
      </c>
      <c r="E11" s="4"/>
      <c r="F11" s="4"/>
      <c r="G11" s="5">
        <f t="shared" ref="G11:G25" si="2">(E11)+(F11)</f>
        <v>0</v>
      </c>
      <c r="H11" s="4"/>
      <c r="I11" s="4"/>
      <c r="J11" s="4"/>
      <c r="K11" s="5">
        <f t="shared" ref="K11:K25" si="3">((H11)+(I11))+(J11)</f>
        <v>0</v>
      </c>
      <c r="L11" s="4"/>
      <c r="M11" s="4"/>
      <c r="N11" s="5">
        <f t="shared" ref="N11:N25" si="4">(L11)+(M11)</f>
        <v>0</v>
      </c>
      <c r="O11" s="4"/>
      <c r="P11" s="4"/>
      <c r="Q11" s="5">
        <f t="shared" ref="Q11:Q25" si="5">(O11)+(P11)</f>
        <v>0</v>
      </c>
      <c r="R11" s="4"/>
      <c r="S11" s="4"/>
      <c r="T11" s="5">
        <f t="shared" ref="T11:T25" si="6">(R11)+(S11)</f>
        <v>0</v>
      </c>
      <c r="U11" s="4"/>
      <c r="V11" s="4"/>
      <c r="W11" s="5">
        <f t="shared" ref="W11:W25" si="7">(U11)+(V11)</f>
        <v>0</v>
      </c>
      <c r="X11" s="4"/>
      <c r="Y11" s="4"/>
      <c r="Z11" s="5">
        <f t="shared" ref="Z11:Z25" si="8">(X11)+(Y11)</f>
        <v>0</v>
      </c>
      <c r="AA11" s="4"/>
      <c r="AB11" s="4"/>
      <c r="AC11" s="5">
        <f t="shared" ref="AC11:AC25" si="9">(AA11)+(AB11)</f>
        <v>0</v>
      </c>
      <c r="AD11" s="4"/>
      <c r="AE11" s="4"/>
      <c r="AF11" s="5">
        <f t="shared" ref="AF11:AF25" si="10">(AD11)+(AE11)</f>
        <v>0</v>
      </c>
      <c r="AG11" s="4"/>
      <c r="AH11" s="4"/>
      <c r="AI11" s="4"/>
      <c r="AJ11" s="5">
        <f t="shared" ref="AJ11:AJ25" si="11">((AG11)+(AH11))+(AI11)</f>
        <v>0</v>
      </c>
      <c r="AK11" s="4"/>
      <c r="AL11" s="4"/>
      <c r="AM11" s="4"/>
      <c r="AN11" s="4"/>
      <c r="AO11" s="4"/>
      <c r="AP11" s="5">
        <f t="shared" ref="AP11:AP25" si="12">((((AK11)+(AL11))+(AM11))+(AN11))+(AO11)</f>
        <v>0</v>
      </c>
      <c r="AQ11" s="4"/>
      <c r="AR11" s="4"/>
      <c r="AS11" s="5">
        <f t="shared" ref="AS11:AS25" si="13">(AQ11)+(AR11)</f>
        <v>0</v>
      </c>
      <c r="AT11" s="4"/>
      <c r="AU11" s="4"/>
      <c r="AV11" s="4"/>
      <c r="AW11" s="5">
        <f t="shared" ref="AW11:AW25" si="14">((AT11)+(AU11))+(AV11)</f>
        <v>0</v>
      </c>
      <c r="AX11" s="4"/>
      <c r="AY11" s="4"/>
      <c r="AZ11" s="4"/>
      <c r="BA11" s="4"/>
      <c r="BB11" s="4"/>
      <c r="BC11" s="4"/>
      <c r="BD11" s="5">
        <f t="shared" ref="BD11:BD25" si="15">(((((AX11)+(AY11))+(AZ11))+(BA11))+(BB11))+(BC11)</f>
        <v>0</v>
      </c>
      <c r="BE11" s="4"/>
      <c r="BF11" s="4"/>
      <c r="BG11" s="4"/>
      <c r="BH11" s="5">
        <f t="shared" ref="BH11:BH25" si="16">((BE11)+(BF11))+(BG11)</f>
        <v>0</v>
      </c>
      <c r="BI11" s="4"/>
      <c r="BJ11" s="4"/>
      <c r="BK11" s="5">
        <f t="shared" ref="BK11:BK25" si="17">(BI11)+(BJ11)</f>
        <v>0</v>
      </c>
      <c r="BL11" s="4"/>
      <c r="BM11" s="4"/>
      <c r="BN11" s="5">
        <f t="shared" ref="BN11:BN25" si="18">(BL11)+(BM11)</f>
        <v>0</v>
      </c>
      <c r="BO11" s="4"/>
      <c r="BP11" s="4"/>
      <c r="BQ11" s="4"/>
      <c r="BR11" s="5">
        <f t="shared" ref="BR11:BR25" si="19">((BO11)+(BP11))+(BQ11)</f>
        <v>0</v>
      </c>
      <c r="BS11" s="4"/>
      <c r="BT11" s="5">
        <f t="shared" ref="BT11:BT25" si="20">(((((((((((((((((((D11)+(G11))+(K11))+(N11))+(Q11))+(T11))+(W11))+(Z11))+(AC11))+(AF11))+(AJ11))+(AP11))+(AS11))+(AW11))+(BD11))+(BH11))+(BK11))+(BN11))+(BR11))+(BS11)</f>
        <v>0</v>
      </c>
    </row>
    <row r="12" spans="1:72" x14ac:dyDescent="0.25">
      <c r="A12" s="3" t="s">
        <v>77</v>
      </c>
      <c r="B12" s="4"/>
      <c r="C12" s="4"/>
      <c r="D12" s="5">
        <f t="shared" si="1"/>
        <v>0</v>
      </c>
      <c r="E12" s="4"/>
      <c r="F12" s="4"/>
      <c r="G12" s="5">
        <f t="shared" si="2"/>
        <v>0</v>
      </c>
      <c r="H12" s="4"/>
      <c r="I12" s="5">
        <f>174.91</f>
        <v>174.91</v>
      </c>
      <c r="J12" s="4"/>
      <c r="K12" s="5">
        <f t="shared" si="3"/>
        <v>174.91</v>
      </c>
      <c r="L12" s="4"/>
      <c r="M12" s="4"/>
      <c r="N12" s="5">
        <f t="shared" si="4"/>
        <v>0</v>
      </c>
      <c r="O12" s="4"/>
      <c r="P12" s="4"/>
      <c r="Q12" s="5">
        <f t="shared" si="5"/>
        <v>0</v>
      </c>
      <c r="R12" s="4"/>
      <c r="S12" s="4"/>
      <c r="T12" s="5">
        <f t="shared" si="6"/>
        <v>0</v>
      </c>
      <c r="U12" s="4"/>
      <c r="V12" s="4"/>
      <c r="W12" s="5">
        <f t="shared" si="7"/>
        <v>0</v>
      </c>
      <c r="X12" s="4"/>
      <c r="Y12" s="4"/>
      <c r="Z12" s="5">
        <f t="shared" si="8"/>
        <v>0</v>
      </c>
      <c r="AA12" s="4"/>
      <c r="AB12" s="4"/>
      <c r="AC12" s="5">
        <f t="shared" si="9"/>
        <v>0</v>
      </c>
      <c r="AD12" s="4"/>
      <c r="AE12" s="4"/>
      <c r="AF12" s="5">
        <f t="shared" si="10"/>
        <v>0</v>
      </c>
      <c r="AG12" s="4"/>
      <c r="AH12" s="4"/>
      <c r="AI12" s="5">
        <f>351.74</f>
        <v>351.74</v>
      </c>
      <c r="AJ12" s="5">
        <f t="shared" si="11"/>
        <v>351.74</v>
      </c>
      <c r="AK12" s="4"/>
      <c r="AL12" s="4"/>
      <c r="AM12" s="4"/>
      <c r="AN12" s="4"/>
      <c r="AO12" s="4"/>
      <c r="AP12" s="5">
        <f t="shared" si="12"/>
        <v>0</v>
      </c>
      <c r="AQ12" s="4"/>
      <c r="AR12" s="4"/>
      <c r="AS12" s="5">
        <f t="shared" si="13"/>
        <v>0</v>
      </c>
      <c r="AT12" s="4"/>
      <c r="AU12" s="4"/>
      <c r="AV12" s="4"/>
      <c r="AW12" s="5">
        <f t="shared" si="14"/>
        <v>0</v>
      </c>
      <c r="AX12" s="4"/>
      <c r="AY12" s="4"/>
      <c r="AZ12" s="4"/>
      <c r="BA12" s="4"/>
      <c r="BB12" s="4"/>
      <c r="BC12" s="4"/>
      <c r="BD12" s="5">
        <f t="shared" si="15"/>
        <v>0</v>
      </c>
      <c r="BE12" s="4"/>
      <c r="BF12" s="4"/>
      <c r="BG12" s="4"/>
      <c r="BH12" s="5">
        <f t="shared" si="16"/>
        <v>0</v>
      </c>
      <c r="BI12" s="4"/>
      <c r="BJ12" s="4"/>
      <c r="BK12" s="5">
        <f t="shared" si="17"/>
        <v>0</v>
      </c>
      <c r="BL12" s="4"/>
      <c r="BM12" s="5">
        <f>300.67</f>
        <v>300.67</v>
      </c>
      <c r="BN12" s="5">
        <f t="shared" si="18"/>
        <v>300.67</v>
      </c>
      <c r="BO12" s="4"/>
      <c r="BP12" s="4"/>
      <c r="BQ12" s="4"/>
      <c r="BR12" s="5">
        <f t="shared" si="19"/>
        <v>0</v>
      </c>
      <c r="BS12" s="4"/>
      <c r="BT12" s="5">
        <f t="shared" si="20"/>
        <v>827.31999999999994</v>
      </c>
    </row>
    <row r="13" spans="1:72" x14ac:dyDescent="0.25">
      <c r="A13" s="3" t="s">
        <v>78</v>
      </c>
      <c r="B13" s="4"/>
      <c r="C13" s="4"/>
      <c r="D13" s="5">
        <f t="shared" si="1"/>
        <v>0</v>
      </c>
      <c r="E13" s="4"/>
      <c r="F13" s="4"/>
      <c r="G13" s="5">
        <f t="shared" si="2"/>
        <v>0</v>
      </c>
      <c r="H13" s="4"/>
      <c r="I13" s="5">
        <f>757</f>
        <v>757</v>
      </c>
      <c r="J13" s="4"/>
      <c r="K13" s="5">
        <f t="shared" si="3"/>
        <v>757</v>
      </c>
      <c r="L13" s="4"/>
      <c r="M13" s="4"/>
      <c r="N13" s="5">
        <f t="shared" si="4"/>
        <v>0</v>
      </c>
      <c r="O13" s="4"/>
      <c r="P13" s="4"/>
      <c r="Q13" s="5">
        <f t="shared" si="5"/>
        <v>0</v>
      </c>
      <c r="R13" s="4"/>
      <c r="S13" s="4"/>
      <c r="T13" s="5">
        <f t="shared" si="6"/>
        <v>0</v>
      </c>
      <c r="U13" s="4"/>
      <c r="V13" s="4"/>
      <c r="W13" s="5">
        <f t="shared" si="7"/>
        <v>0</v>
      </c>
      <c r="X13" s="4"/>
      <c r="Y13" s="4"/>
      <c r="Z13" s="5">
        <f t="shared" si="8"/>
        <v>0</v>
      </c>
      <c r="AA13" s="4"/>
      <c r="AB13" s="4"/>
      <c r="AC13" s="5">
        <f t="shared" si="9"/>
        <v>0</v>
      </c>
      <c r="AD13" s="4"/>
      <c r="AE13" s="4"/>
      <c r="AF13" s="5">
        <f t="shared" si="10"/>
        <v>0</v>
      </c>
      <c r="AG13" s="4"/>
      <c r="AH13" s="4"/>
      <c r="AI13" s="4"/>
      <c r="AJ13" s="5">
        <f t="shared" si="11"/>
        <v>0</v>
      </c>
      <c r="AK13" s="4"/>
      <c r="AL13" s="4"/>
      <c r="AM13" s="4"/>
      <c r="AN13" s="4"/>
      <c r="AO13" s="4"/>
      <c r="AP13" s="5">
        <f t="shared" si="12"/>
        <v>0</v>
      </c>
      <c r="AQ13" s="4"/>
      <c r="AR13" s="4"/>
      <c r="AS13" s="5">
        <f t="shared" si="13"/>
        <v>0</v>
      </c>
      <c r="AT13" s="4"/>
      <c r="AU13" s="4"/>
      <c r="AV13" s="4"/>
      <c r="AW13" s="5">
        <f t="shared" si="14"/>
        <v>0</v>
      </c>
      <c r="AX13" s="4"/>
      <c r="AY13" s="4"/>
      <c r="AZ13" s="4"/>
      <c r="BA13" s="4"/>
      <c r="BB13" s="4"/>
      <c r="BC13" s="4"/>
      <c r="BD13" s="5">
        <f t="shared" si="15"/>
        <v>0</v>
      </c>
      <c r="BE13" s="4"/>
      <c r="BF13" s="4"/>
      <c r="BG13" s="4"/>
      <c r="BH13" s="5">
        <f t="shared" si="16"/>
        <v>0</v>
      </c>
      <c r="BI13" s="4"/>
      <c r="BJ13" s="4"/>
      <c r="BK13" s="5">
        <f t="shared" si="17"/>
        <v>0</v>
      </c>
      <c r="BL13" s="4"/>
      <c r="BM13" s="4"/>
      <c r="BN13" s="5">
        <f t="shared" si="18"/>
        <v>0</v>
      </c>
      <c r="BO13" s="4"/>
      <c r="BP13" s="4"/>
      <c r="BQ13" s="4"/>
      <c r="BR13" s="5">
        <f t="shared" si="19"/>
        <v>0</v>
      </c>
      <c r="BS13" s="4"/>
      <c r="BT13" s="5">
        <f t="shared" si="20"/>
        <v>757</v>
      </c>
    </row>
    <row r="14" spans="1:72" x14ac:dyDescent="0.25">
      <c r="A14" s="3" t="s">
        <v>79</v>
      </c>
      <c r="B14" s="4"/>
      <c r="C14" s="4"/>
      <c r="D14" s="5">
        <f t="shared" si="1"/>
        <v>0</v>
      </c>
      <c r="E14" s="4"/>
      <c r="F14" s="4"/>
      <c r="G14" s="5">
        <f t="shared" si="2"/>
        <v>0</v>
      </c>
      <c r="H14" s="4"/>
      <c r="I14" s="4"/>
      <c r="J14" s="4"/>
      <c r="K14" s="5">
        <f t="shared" si="3"/>
        <v>0</v>
      </c>
      <c r="L14" s="4"/>
      <c r="M14" s="4"/>
      <c r="N14" s="5">
        <f t="shared" si="4"/>
        <v>0</v>
      </c>
      <c r="O14" s="4"/>
      <c r="P14" s="4"/>
      <c r="Q14" s="5">
        <f t="shared" si="5"/>
        <v>0</v>
      </c>
      <c r="R14" s="4"/>
      <c r="S14" s="4"/>
      <c r="T14" s="5">
        <f t="shared" si="6"/>
        <v>0</v>
      </c>
      <c r="U14" s="4"/>
      <c r="V14" s="4"/>
      <c r="W14" s="5">
        <f t="shared" si="7"/>
        <v>0</v>
      </c>
      <c r="X14" s="4"/>
      <c r="Y14" s="4"/>
      <c r="Z14" s="5">
        <f t="shared" si="8"/>
        <v>0</v>
      </c>
      <c r="AA14" s="4"/>
      <c r="AB14" s="4"/>
      <c r="AC14" s="5">
        <f t="shared" si="9"/>
        <v>0</v>
      </c>
      <c r="AD14" s="4"/>
      <c r="AE14" s="4"/>
      <c r="AF14" s="5">
        <f t="shared" si="10"/>
        <v>0</v>
      </c>
      <c r="AG14" s="4"/>
      <c r="AH14" s="4"/>
      <c r="AI14" s="5">
        <f>1350.96</f>
        <v>1350.96</v>
      </c>
      <c r="AJ14" s="5">
        <f t="shared" si="11"/>
        <v>1350.96</v>
      </c>
      <c r="AK14" s="4"/>
      <c r="AL14" s="4"/>
      <c r="AM14" s="4"/>
      <c r="AN14" s="4"/>
      <c r="AO14" s="4"/>
      <c r="AP14" s="5">
        <f t="shared" si="12"/>
        <v>0</v>
      </c>
      <c r="AQ14" s="4"/>
      <c r="AR14" s="4"/>
      <c r="AS14" s="5">
        <f t="shared" si="13"/>
        <v>0</v>
      </c>
      <c r="AT14" s="4"/>
      <c r="AU14" s="4"/>
      <c r="AV14" s="4"/>
      <c r="AW14" s="5">
        <f t="shared" si="14"/>
        <v>0</v>
      </c>
      <c r="AX14" s="4"/>
      <c r="AY14" s="4"/>
      <c r="AZ14" s="4"/>
      <c r="BA14" s="4"/>
      <c r="BB14" s="4"/>
      <c r="BC14" s="4"/>
      <c r="BD14" s="5">
        <f t="shared" si="15"/>
        <v>0</v>
      </c>
      <c r="BE14" s="4"/>
      <c r="BF14" s="4"/>
      <c r="BG14" s="4"/>
      <c r="BH14" s="5">
        <f t="shared" si="16"/>
        <v>0</v>
      </c>
      <c r="BI14" s="4"/>
      <c r="BJ14" s="4"/>
      <c r="BK14" s="5">
        <f t="shared" si="17"/>
        <v>0</v>
      </c>
      <c r="BL14" s="4"/>
      <c r="BM14" s="4"/>
      <c r="BN14" s="5">
        <f t="shared" si="18"/>
        <v>0</v>
      </c>
      <c r="BO14" s="4"/>
      <c r="BP14" s="4"/>
      <c r="BQ14" s="4"/>
      <c r="BR14" s="5">
        <f t="shared" si="19"/>
        <v>0</v>
      </c>
      <c r="BS14" s="4"/>
      <c r="BT14" s="5">
        <f t="shared" si="20"/>
        <v>1350.96</v>
      </c>
    </row>
    <row r="15" spans="1:72" x14ac:dyDescent="0.25">
      <c r="A15" s="3" t="s">
        <v>80</v>
      </c>
      <c r="B15" s="4"/>
      <c r="C15" s="5">
        <f>389.1</f>
        <v>389.1</v>
      </c>
      <c r="D15" s="5">
        <f t="shared" si="1"/>
        <v>389.1</v>
      </c>
      <c r="E15" s="4"/>
      <c r="F15" s="5">
        <f>2675.91</f>
        <v>2675.91</v>
      </c>
      <c r="G15" s="5">
        <f t="shared" si="2"/>
        <v>2675.91</v>
      </c>
      <c r="H15" s="4"/>
      <c r="I15" s="5">
        <f>1110.8</f>
        <v>1110.8</v>
      </c>
      <c r="J15" s="4"/>
      <c r="K15" s="5">
        <f t="shared" si="3"/>
        <v>1110.8</v>
      </c>
      <c r="L15" s="4"/>
      <c r="M15" s="4"/>
      <c r="N15" s="5">
        <f t="shared" si="4"/>
        <v>0</v>
      </c>
      <c r="O15" s="4"/>
      <c r="P15" s="5">
        <f>1828.66</f>
        <v>1828.66</v>
      </c>
      <c r="Q15" s="5">
        <f t="shared" si="5"/>
        <v>1828.66</v>
      </c>
      <c r="R15" s="4"/>
      <c r="S15" s="5">
        <f>931.89</f>
        <v>931.89</v>
      </c>
      <c r="T15" s="5">
        <f t="shared" si="6"/>
        <v>931.89</v>
      </c>
      <c r="U15" s="4"/>
      <c r="V15" s="5">
        <f>267.68</f>
        <v>267.68</v>
      </c>
      <c r="W15" s="5">
        <f t="shared" si="7"/>
        <v>267.68</v>
      </c>
      <c r="X15" s="4"/>
      <c r="Y15" s="5">
        <f>439.17</f>
        <v>439.17</v>
      </c>
      <c r="Z15" s="5">
        <f t="shared" si="8"/>
        <v>439.17</v>
      </c>
      <c r="AA15" s="4"/>
      <c r="AB15" s="4"/>
      <c r="AC15" s="5">
        <f t="shared" si="9"/>
        <v>0</v>
      </c>
      <c r="AD15" s="4"/>
      <c r="AE15" s="5">
        <f>715.38</f>
        <v>715.38</v>
      </c>
      <c r="AF15" s="5">
        <f t="shared" si="10"/>
        <v>715.38</v>
      </c>
      <c r="AG15" s="4"/>
      <c r="AH15" s="4"/>
      <c r="AI15" s="5">
        <f>1969.56</f>
        <v>1969.56</v>
      </c>
      <c r="AJ15" s="5">
        <f t="shared" si="11"/>
        <v>1969.56</v>
      </c>
      <c r="AK15" s="4"/>
      <c r="AL15" s="4"/>
      <c r="AM15" s="4"/>
      <c r="AN15" s="4"/>
      <c r="AO15" s="4"/>
      <c r="AP15" s="5">
        <f t="shared" si="12"/>
        <v>0</v>
      </c>
      <c r="AQ15" s="4"/>
      <c r="AR15" s="4"/>
      <c r="AS15" s="5">
        <f t="shared" si="13"/>
        <v>0</v>
      </c>
      <c r="AT15" s="4"/>
      <c r="AU15" s="5">
        <f>586.62</f>
        <v>586.62</v>
      </c>
      <c r="AV15" s="5">
        <f>1136.99</f>
        <v>1136.99</v>
      </c>
      <c r="AW15" s="5">
        <f t="shared" si="14"/>
        <v>1723.6100000000001</v>
      </c>
      <c r="AX15" s="4"/>
      <c r="AY15" s="4"/>
      <c r="AZ15" s="4"/>
      <c r="BA15" s="4"/>
      <c r="BB15" s="4"/>
      <c r="BC15" s="4"/>
      <c r="BD15" s="5">
        <f t="shared" si="15"/>
        <v>0</v>
      </c>
      <c r="BE15" s="4"/>
      <c r="BF15" s="5">
        <f>1840.43</f>
        <v>1840.43</v>
      </c>
      <c r="BG15" s="5">
        <f>1126.55</f>
        <v>1126.55</v>
      </c>
      <c r="BH15" s="5">
        <f t="shared" si="16"/>
        <v>2966.98</v>
      </c>
      <c r="BI15" s="4"/>
      <c r="BJ15" s="4"/>
      <c r="BK15" s="5">
        <f t="shared" si="17"/>
        <v>0</v>
      </c>
      <c r="BL15" s="4"/>
      <c r="BM15" s="4"/>
      <c r="BN15" s="5">
        <f t="shared" si="18"/>
        <v>0</v>
      </c>
      <c r="BO15" s="4"/>
      <c r="BP15" s="4"/>
      <c r="BQ15" s="5">
        <f>720.92</f>
        <v>720.92</v>
      </c>
      <c r="BR15" s="5">
        <f t="shared" si="19"/>
        <v>720.92</v>
      </c>
      <c r="BS15" s="4"/>
      <c r="BT15" s="5">
        <f t="shared" si="20"/>
        <v>15739.66</v>
      </c>
    </row>
    <row r="16" spans="1:72" x14ac:dyDescent="0.25">
      <c r="A16" s="3" t="s">
        <v>81</v>
      </c>
      <c r="B16" s="4"/>
      <c r="C16" s="5">
        <f>113.07</f>
        <v>113.07</v>
      </c>
      <c r="D16" s="5">
        <f t="shared" si="1"/>
        <v>113.07</v>
      </c>
      <c r="E16" s="4"/>
      <c r="F16" s="5">
        <f>10515.5</f>
        <v>10515.5</v>
      </c>
      <c r="G16" s="5">
        <f t="shared" si="2"/>
        <v>10515.5</v>
      </c>
      <c r="H16" s="4"/>
      <c r="I16" s="5">
        <f>13468.21</f>
        <v>13468.21</v>
      </c>
      <c r="J16" s="5">
        <f>2251.42</f>
        <v>2251.42</v>
      </c>
      <c r="K16" s="5">
        <f t="shared" si="3"/>
        <v>15719.63</v>
      </c>
      <c r="L16" s="4"/>
      <c r="M16" s="5">
        <f>354.63</f>
        <v>354.63</v>
      </c>
      <c r="N16" s="5">
        <f t="shared" si="4"/>
        <v>354.63</v>
      </c>
      <c r="O16" s="4"/>
      <c r="P16" s="5">
        <f>12107.73</f>
        <v>12107.73</v>
      </c>
      <c r="Q16" s="5">
        <f t="shared" si="5"/>
        <v>12107.73</v>
      </c>
      <c r="R16" s="4"/>
      <c r="S16" s="5">
        <f>21.18</f>
        <v>21.18</v>
      </c>
      <c r="T16" s="5">
        <f t="shared" si="6"/>
        <v>21.18</v>
      </c>
      <c r="U16" s="4"/>
      <c r="V16" s="5">
        <f>7250.17</f>
        <v>7250.17</v>
      </c>
      <c r="W16" s="5">
        <f t="shared" si="7"/>
        <v>7250.17</v>
      </c>
      <c r="X16" s="4"/>
      <c r="Y16" s="5">
        <f>2291.44</f>
        <v>2291.44</v>
      </c>
      <c r="Z16" s="5">
        <f t="shared" si="8"/>
        <v>2291.44</v>
      </c>
      <c r="AA16" s="4"/>
      <c r="AB16" s="4"/>
      <c r="AC16" s="5">
        <f t="shared" si="9"/>
        <v>0</v>
      </c>
      <c r="AD16" s="4"/>
      <c r="AE16" s="4"/>
      <c r="AF16" s="5">
        <f t="shared" si="10"/>
        <v>0</v>
      </c>
      <c r="AG16" s="4"/>
      <c r="AH16" s="4"/>
      <c r="AI16" s="5">
        <f>101.42</f>
        <v>101.42</v>
      </c>
      <c r="AJ16" s="5">
        <f t="shared" si="11"/>
        <v>101.42</v>
      </c>
      <c r="AK16" s="4"/>
      <c r="AL16" s="4"/>
      <c r="AM16" s="4"/>
      <c r="AN16" s="4"/>
      <c r="AO16" s="4"/>
      <c r="AP16" s="5">
        <f t="shared" si="12"/>
        <v>0</v>
      </c>
      <c r="AQ16" s="4"/>
      <c r="AR16" s="4"/>
      <c r="AS16" s="5">
        <f t="shared" si="13"/>
        <v>0</v>
      </c>
      <c r="AT16" s="4"/>
      <c r="AU16" s="5">
        <f>658.44</f>
        <v>658.44</v>
      </c>
      <c r="AV16" s="5">
        <f>1046.32</f>
        <v>1046.32</v>
      </c>
      <c r="AW16" s="5">
        <f t="shared" si="14"/>
        <v>1704.76</v>
      </c>
      <c r="AX16" s="4"/>
      <c r="AY16" s="4"/>
      <c r="AZ16" s="4"/>
      <c r="BA16" s="4"/>
      <c r="BB16" s="4"/>
      <c r="BC16" s="4"/>
      <c r="BD16" s="5">
        <f t="shared" si="15"/>
        <v>0</v>
      </c>
      <c r="BE16" s="4"/>
      <c r="BF16" s="5">
        <f>1492.5</f>
        <v>1492.5</v>
      </c>
      <c r="BG16" s="5">
        <f>2642.06</f>
        <v>2642.06</v>
      </c>
      <c r="BH16" s="5">
        <f t="shared" si="16"/>
        <v>4134.5599999999995</v>
      </c>
      <c r="BI16" s="4"/>
      <c r="BJ16" s="5">
        <f>30.6</f>
        <v>30.6</v>
      </c>
      <c r="BK16" s="5">
        <f t="shared" si="17"/>
        <v>30.6</v>
      </c>
      <c r="BL16" s="4"/>
      <c r="BM16" s="5">
        <f>2572.46</f>
        <v>2572.46</v>
      </c>
      <c r="BN16" s="5">
        <f t="shared" si="18"/>
        <v>2572.46</v>
      </c>
      <c r="BO16" s="4"/>
      <c r="BP16" s="5">
        <f>378.72</f>
        <v>378.72</v>
      </c>
      <c r="BQ16" s="5">
        <f>4480.51</f>
        <v>4480.51</v>
      </c>
      <c r="BR16" s="5">
        <f t="shared" si="19"/>
        <v>4859.2300000000005</v>
      </c>
      <c r="BS16" s="4"/>
      <c r="BT16" s="5">
        <f t="shared" si="20"/>
        <v>61776.38</v>
      </c>
    </row>
    <row r="17" spans="1:72" x14ac:dyDescent="0.25">
      <c r="A17" s="3" t="s">
        <v>82</v>
      </c>
      <c r="B17" s="4"/>
      <c r="C17" s="5">
        <f>171.9</f>
        <v>171.9</v>
      </c>
      <c r="D17" s="5">
        <f t="shared" si="1"/>
        <v>171.9</v>
      </c>
      <c r="E17" s="4"/>
      <c r="F17" s="5">
        <f>401.12</f>
        <v>401.12</v>
      </c>
      <c r="G17" s="5">
        <f t="shared" si="2"/>
        <v>401.12</v>
      </c>
      <c r="H17" s="4"/>
      <c r="I17" s="5">
        <f>350.3</f>
        <v>350.3</v>
      </c>
      <c r="J17" s="5">
        <f>702.03</f>
        <v>702.03</v>
      </c>
      <c r="K17" s="5">
        <f t="shared" si="3"/>
        <v>1052.33</v>
      </c>
      <c r="L17" s="4"/>
      <c r="M17" s="5">
        <f>239.79</f>
        <v>239.79</v>
      </c>
      <c r="N17" s="5">
        <f t="shared" si="4"/>
        <v>239.79</v>
      </c>
      <c r="O17" s="4"/>
      <c r="P17" s="5">
        <f>2044.06</f>
        <v>2044.06</v>
      </c>
      <c r="Q17" s="5">
        <f t="shared" si="5"/>
        <v>2044.06</v>
      </c>
      <c r="R17" s="4"/>
      <c r="S17" s="5">
        <f>229.2</f>
        <v>229.2</v>
      </c>
      <c r="T17" s="5">
        <f t="shared" si="6"/>
        <v>229.2</v>
      </c>
      <c r="U17" s="4"/>
      <c r="V17" s="5">
        <f>76.92</f>
        <v>76.92</v>
      </c>
      <c r="W17" s="5">
        <f t="shared" si="7"/>
        <v>76.92</v>
      </c>
      <c r="X17" s="4"/>
      <c r="Y17" s="5">
        <f>573.28</f>
        <v>573.28</v>
      </c>
      <c r="Z17" s="5">
        <f t="shared" si="8"/>
        <v>573.28</v>
      </c>
      <c r="AA17" s="4"/>
      <c r="AB17" s="5">
        <f>221.26</f>
        <v>221.26</v>
      </c>
      <c r="AC17" s="5">
        <f t="shared" si="9"/>
        <v>221.26</v>
      </c>
      <c r="AD17" s="4"/>
      <c r="AE17" s="4"/>
      <c r="AF17" s="5">
        <f t="shared" si="10"/>
        <v>0</v>
      </c>
      <c r="AG17" s="4"/>
      <c r="AH17" s="5">
        <f>167.22</f>
        <v>167.22</v>
      </c>
      <c r="AI17" s="5">
        <f>994.64</f>
        <v>994.64</v>
      </c>
      <c r="AJ17" s="5">
        <f t="shared" si="11"/>
        <v>1161.8599999999999</v>
      </c>
      <c r="AK17" s="4"/>
      <c r="AL17" s="4"/>
      <c r="AM17" s="4"/>
      <c r="AN17" s="4"/>
      <c r="AO17" s="4"/>
      <c r="AP17" s="5">
        <f t="shared" si="12"/>
        <v>0</v>
      </c>
      <c r="AQ17" s="4"/>
      <c r="AR17" s="4"/>
      <c r="AS17" s="5">
        <f t="shared" si="13"/>
        <v>0</v>
      </c>
      <c r="AT17" s="4"/>
      <c r="AU17" s="5">
        <f>258.51</f>
        <v>258.51</v>
      </c>
      <c r="AV17" s="5">
        <f>271.89</f>
        <v>271.89</v>
      </c>
      <c r="AW17" s="5">
        <f t="shared" si="14"/>
        <v>530.4</v>
      </c>
      <c r="AX17" s="4"/>
      <c r="AY17" s="4"/>
      <c r="AZ17" s="4"/>
      <c r="BA17" s="4"/>
      <c r="BB17" s="4"/>
      <c r="BC17" s="4"/>
      <c r="BD17" s="5">
        <f t="shared" si="15"/>
        <v>0</v>
      </c>
      <c r="BE17" s="4"/>
      <c r="BF17" s="5">
        <f>1694.38</f>
        <v>1694.38</v>
      </c>
      <c r="BG17" s="5">
        <f>136.41</f>
        <v>136.41</v>
      </c>
      <c r="BH17" s="5">
        <f t="shared" si="16"/>
        <v>1830.7900000000002</v>
      </c>
      <c r="BI17" s="4"/>
      <c r="BJ17" s="5">
        <f>291.29</f>
        <v>291.29000000000002</v>
      </c>
      <c r="BK17" s="5">
        <f t="shared" si="17"/>
        <v>291.29000000000002</v>
      </c>
      <c r="BL17" s="4"/>
      <c r="BM17" s="5">
        <f>840.96</f>
        <v>840.96</v>
      </c>
      <c r="BN17" s="5">
        <f t="shared" si="18"/>
        <v>840.96</v>
      </c>
      <c r="BO17" s="4"/>
      <c r="BP17" s="5">
        <f>60.53</f>
        <v>60.53</v>
      </c>
      <c r="BQ17" s="5">
        <f>197.03</f>
        <v>197.03</v>
      </c>
      <c r="BR17" s="5">
        <f t="shared" si="19"/>
        <v>257.56</v>
      </c>
      <c r="BS17" s="4"/>
      <c r="BT17" s="5">
        <f t="shared" si="20"/>
        <v>9922.7199999999993</v>
      </c>
    </row>
    <row r="18" spans="1:72" x14ac:dyDescent="0.25">
      <c r="A18" s="3" t="s">
        <v>83</v>
      </c>
      <c r="B18" s="4"/>
      <c r="C18" s="4"/>
      <c r="D18" s="5">
        <f t="shared" si="1"/>
        <v>0</v>
      </c>
      <c r="E18" s="4"/>
      <c r="F18" s="4"/>
      <c r="G18" s="5">
        <f t="shared" si="2"/>
        <v>0</v>
      </c>
      <c r="H18" s="4"/>
      <c r="I18" s="4"/>
      <c r="J18" s="4"/>
      <c r="K18" s="5">
        <f t="shared" si="3"/>
        <v>0</v>
      </c>
      <c r="L18" s="4"/>
      <c r="M18" s="4"/>
      <c r="N18" s="5">
        <f t="shared" si="4"/>
        <v>0</v>
      </c>
      <c r="O18" s="4"/>
      <c r="P18" s="4"/>
      <c r="Q18" s="5">
        <f t="shared" si="5"/>
        <v>0</v>
      </c>
      <c r="R18" s="4"/>
      <c r="S18" s="4"/>
      <c r="T18" s="5">
        <f t="shared" si="6"/>
        <v>0</v>
      </c>
      <c r="U18" s="4"/>
      <c r="V18" s="4"/>
      <c r="W18" s="5">
        <f t="shared" si="7"/>
        <v>0</v>
      </c>
      <c r="X18" s="4"/>
      <c r="Y18" s="4"/>
      <c r="Z18" s="5">
        <f t="shared" si="8"/>
        <v>0</v>
      </c>
      <c r="AA18" s="4"/>
      <c r="AB18" s="4"/>
      <c r="AC18" s="5">
        <f t="shared" si="9"/>
        <v>0</v>
      </c>
      <c r="AD18" s="4"/>
      <c r="AE18" s="4"/>
      <c r="AF18" s="5">
        <f t="shared" si="10"/>
        <v>0</v>
      </c>
      <c r="AG18" s="4"/>
      <c r="AH18" s="4"/>
      <c r="AI18" s="4"/>
      <c r="AJ18" s="5">
        <f t="shared" si="11"/>
        <v>0</v>
      </c>
      <c r="AK18" s="4"/>
      <c r="AL18" s="4"/>
      <c r="AM18" s="4"/>
      <c r="AN18" s="4"/>
      <c r="AO18" s="4"/>
      <c r="AP18" s="5">
        <f t="shared" si="12"/>
        <v>0</v>
      </c>
      <c r="AQ18" s="4"/>
      <c r="AR18" s="4"/>
      <c r="AS18" s="5">
        <f t="shared" si="13"/>
        <v>0</v>
      </c>
      <c r="AT18" s="4"/>
      <c r="AU18" s="4"/>
      <c r="AV18" s="4"/>
      <c r="AW18" s="5">
        <f t="shared" si="14"/>
        <v>0</v>
      </c>
      <c r="AX18" s="4"/>
      <c r="AY18" s="4"/>
      <c r="AZ18" s="4"/>
      <c r="BA18" s="4"/>
      <c r="BB18" s="4"/>
      <c r="BC18" s="4"/>
      <c r="BD18" s="5">
        <f t="shared" si="15"/>
        <v>0</v>
      </c>
      <c r="BE18" s="4"/>
      <c r="BF18" s="4"/>
      <c r="BG18" s="4"/>
      <c r="BH18" s="5">
        <f t="shared" si="16"/>
        <v>0</v>
      </c>
      <c r="BI18" s="4"/>
      <c r="BJ18" s="4"/>
      <c r="BK18" s="5">
        <f t="shared" si="17"/>
        <v>0</v>
      </c>
      <c r="BL18" s="4"/>
      <c r="BM18" s="5">
        <f>27.75</f>
        <v>27.75</v>
      </c>
      <c r="BN18" s="5">
        <f t="shared" si="18"/>
        <v>27.75</v>
      </c>
      <c r="BO18" s="4"/>
      <c r="BP18" s="4"/>
      <c r="BQ18" s="4"/>
      <c r="BR18" s="5">
        <f t="shared" si="19"/>
        <v>0</v>
      </c>
      <c r="BS18" s="4"/>
      <c r="BT18" s="5">
        <f t="shared" si="20"/>
        <v>27.75</v>
      </c>
    </row>
    <row r="19" spans="1:72" x14ac:dyDescent="0.25">
      <c r="A19" s="3" t="s">
        <v>84</v>
      </c>
      <c r="B19" s="4"/>
      <c r="C19" s="4"/>
      <c r="D19" s="5">
        <f t="shared" si="1"/>
        <v>0</v>
      </c>
      <c r="E19" s="4"/>
      <c r="F19" s="5">
        <f>5236.05</f>
        <v>5236.05</v>
      </c>
      <c r="G19" s="5">
        <f t="shared" si="2"/>
        <v>5236.05</v>
      </c>
      <c r="H19" s="4"/>
      <c r="I19" s="5">
        <f>636.24</f>
        <v>636.24</v>
      </c>
      <c r="J19" s="5">
        <f>4519.12</f>
        <v>4519.12</v>
      </c>
      <c r="K19" s="5">
        <f t="shared" si="3"/>
        <v>5155.3599999999997</v>
      </c>
      <c r="L19" s="4"/>
      <c r="M19" s="4"/>
      <c r="N19" s="5">
        <f t="shared" si="4"/>
        <v>0</v>
      </c>
      <c r="O19" s="4"/>
      <c r="P19" s="5">
        <f>1190.32</f>
        <v>1190.32</v>
      </c>
      <c r="Q19" s="5">
        <f t="shared" si="5"/>
        <v>1190.32</v>
      </c>
      <c r="R19" s="4"/>
      <c r="S19" s="4"/>
      <c r="T19" s="5">
        <f t="shared" si="6"/>
        <v>0</v>
      </c>
      <c r="U19" s="4"/>
      <c r="V19" s="5">
        <f>11060.96</f>
        <v>11060.96</v>
      </c>
      <c r="W19" s="5">
        <f t="shared" si="7"/>
        <v>11060.96</v>
      </c>
      <c r="X19" s="4"/>
      <c r="Y19" s="4"/>
      <c r="Z19" s="5">
        <f t="shared" si="8"/>
        <v>0</v>
      </c>
      <c r="AA19" s="4"/>
      <c r="AB19" s="4"/>
      <c r="AC19" s="5">
        <f t="shared" si="9"/>
        <v>0</v>
      </c>
      <c r="AD19" s="4"/>
      <c r="AE19" s="4"/>
      <c r="AF19" s="5">
        <f t="shared" si="10"/>
        <v>0</v>
      </c>
      <c r="AG19" s="4"/>
      <c r="AH19" s="4"/>
      <c r="AI19" s="5">
        <f>396.46</f>
        <v>396.46</v>
      </c>
      <c r="AJ19" s="5">
        <f t="shared" si="11"/>
        <v>396.46</v>
      </c>
      <c r="AK19" s="4"/>
      <c r="AL19" s="4"/>
      <c r="AM19" s="4"/>
      <c r="AN19" s="4"/>
      <c r="AO19" s="4"/>
      <c r="AP19" s="5">
        <f t="shared" si="12"/>
        <v>0</v>
      </c>
      <c r="AQ19" s="4"/>
      <c r="AR19" s="4"/>
      <c r="AS19" s="5">
        <f t="shared" si="13"/>
        <v>0</v>
      </c>
      <c r="AT19" s="4"/>
      <c r="AU19" s="4"/>
      <c r="AV19" s="4"/>
      <c r="AW19" s="5">
        <f t="shared" si="14"/>
        <v>0</v>
      </c>
      <c r="AX19" s="4"/>
      <c r="AY19" s="4"/>
      <c r="AZ19" s="4"/>
      <c r="BA19" s="4"/>
      <c r="BB19" s="4"/>
      <c r="BC19" s="4"/>
      <c r="BD19" s="5">
        <f t="shared" si="15"/>
        <v>0</v>
      </c>
      <c r="BE19" s="4"/>
      <c r="BF19" s="4"/>
      <c r="BG19" s="4"/>
      <c r="BH19" s="5">
        <f t="shared" si="16"/>
        <v>0</v>
      </c>
      <c r="BI19" s="4"/>
      <c r="BJ19" s="4"/>
      <c r="BK19" s="5">
        <f t="shared" si="17"/>
        <v>0</v>
      </c>
      <c r="BL19" s="4"/>
      <c r="BM19" s="4"/>
      <c r="BN19" s="5">
        <f t="shared" si="18"/>
        <v>0</v>
      </c>
      <c r="BO19" s="4"/>
      <c r="BP19" s="4"/>
      <c r="BQ19" s="4"/>
      <c r="BR19" s="5">
        <f t="shared" si="19"/>
        <v>0</v>
      </c>
      <c r="BS19" s="4"/>
      <c r="BT19" s="5">
        <f t="shared" si="20"/>
        <v>23039.149999999998</v>
      </c>
    </row>
    <row r="20" spans="1:72" x14ac:dyDescent="0.25">
      <c r="A20" s="3" t="s">
        <v>85</v>
      </c>
      <c r="B20" s="4"/>
      <c r="C20" s="4"/>
      <c r="D20" s="5">
        <f t="shared" si="1"/>
        <v>0</v>
      </c>
      <c r="E20" s="4"/>
      <c r="F20" s="5">
        <f>66.85</f>
        <v>66.849999999999994</v>
      </c>
      <c r="G20" s="5">
        <f t="shared" si="2"/>
        <v>66.849999999999994</v>
      </c>
      <c r="H20" s="4"/>
      <c r="I20" s="4"/>
      <c r="J20" s="4"/>
      <c r="K20" s="5">
        <f t="shared" si="3"/>
        <v>0</v>
      </c>
      <c r="L20" s="4"/>
      <c r="M20" s="4"/>
      <c r="N20" s="5">
        <f t="shared" si="4"/>
        <v>0</v>
      </c>
      <c r="O20" s="4"/>
      <c r="P20" s="4"/>
      <c r="Q20" s="5">
        <f t="shared" si="5"/>
        <v>0</v>
      </c>
      <c r="R20" s="4"/>
      <c r="S20" s="4"/>
      <c r="T20" s="5">
        <f t="shared" si="6"/>
        <v>0</v>
      </c>
      <c r="U20" s="4"/>
      <c r="V20" s="4"/>
      <c r="W20" s="5">
        <f t="shared" si="7"/>
        <v>0</v>
      </c>
      <c r="X20" s="4"/>
      <c r="Y20" s="4"/>
      <c r="Z20" s="5">
        <f t="shared" si="8"/>
        <v>0</v>
      </c>
      <c r="AA20" s="4"/>
      <c r="AB20" s="4"/>
      <c r="AC20" s="5">
        <f t="shared" si="9"/>
        <v>0</v>
      </c>
      <c r="AD20" s="4"/>
      <c r="AE20" s="4"/>
      <c r="AF20" s="5">
        <f t="shared" si="10"/>
        <v>0</v>
      </c>
      <c r="AG20" s="4"/>
      <c r="AH20" s="4"/>
      <c r="AI20" s="5">
        <f>161.12</f>
        <v>161.12</v>
      </c>
      <c r="AJ20" s="5">
        <f t="shared" si="11"/>
        <v>161.12</v>
      </c>
      <c r="AK20" s="4"/>
      <c r="AL20" s="4"/>
      <c r="AM20" s="4"/>
      <c r="AN20" s="4"/>
      <c r="AO20" s="4"/>
      <c r="AP20" s="5">
        <f t="shared" si="12"/>
        <v>0</v>
      </c>
      <c r="AQ20" s="4"/>
      <c r="AR20" s="4"/>
      <c r="AS20" s="5">
        <f t="shared" si="13"/>
        <v>0</v>
      </c>
      <c r="AT20" s="4"/>
      <c r="AU20" s="4"/>
      <c r="AV20" s="4"/>
      <c r="AW20" s="5">
        <f t="shared" si="14"/>
        <v>0</v>
      </c>
      <c r="AX20" s="4"/>
      <c r="AY20" s="4"/>
      <c r="AZ20" s="4"/>
      <c r="BA20" s="4"/>
      <c r="BB20" s="4"/>
      <c r="BC20" s="4"/>
      <c r="BD20" s="5">
        <f t="shared" si="15"/>
        <v>0</v>
      </c>
      <c r="BE20" s="4"/>
      <c r="BF20" s="4"/>
      <c r="BG20" s="4"/>
      <c r="BH20" s="5">
        <f t="shared" si="16"/>
        <v>0</v>
      </c>
      <c r="BI20" s="4"/>
      <c r="BJ20" s="4"/>
      <c r="BK20" s="5">
        <f t="shared" si="17"/>
        <v>0</v>
      </c>
      <c r="BL20" s="4"/>
      <c r="BM20" s="5">
        <f>205.32</f>
        <v>205.32</v>
      </c>
      <c r="BN20" s="5">
        <f t="shared" si="18"/>
        <v>205.32</v>
      </c>
      <c r="BO20" s="4"/>
      <c r="BP20" s="4"/>
      <c r="BQ20" s="4"/>
      <c r="BR20" s="5">
        <f t="shared" si="19"/>
        <v>0</v>
      </c>
      <c r="BS20" s="4"/>
      <c r="BT20" s="5">
        <f t="shared" si="20"/>
        <v>433.28999999999996</v>
      </c>
    </row>
    <row r="21" spans="1:72" x14ac:dyDescent="0.25">
      <c r="A21" s="3" t="s">
        <v>86</v>
      </c>
      <c r="B21" s="4"/>
      <c r="C21" s="4"/>
      <c r="D21" s="5">
        <f t="shared" si="1"/>
        <v>0</v>
      </c>
      <c r="E21" s="4"/>
      <c r="F21" s="4"/>
      <c r="G21" s="5">
        <f t="shared" si="2"/>
        <v>0</v>
      </c>
      <c r="H21" s="4"/>
      <c r="I21" s="5">
        <f>52.84</f>
        <v>52.84</v>
      </c>
      <c r="J21" s="4"/>
      <c r="K21" s="5">
        <f t="shared" si="3"/>
        <v>52.84</v>
      </c>
      <c r="L21" s="4"/>
      <c r="M21" s="4"/>
      <c r="N21" s="5">
        <f t="shared" si="4"/>
        <v>0</v>
      </c>
      <c r="O21" s="4"/>
      <c r="P21" s="4"/>
      <c r="Q21" s="5">
        <f t="shared" si="5"/>
        <v>0</v>
      </c>
      <c r="R21" s="4"/>
      <c r="S21" s="4"/>
      <c r="T21" s="5">
        <f t="shared" si="6"/>
        <v>0</v>
      </c>
      <c r="U21" s="4"/>
      <c r="V21" s="4"/>
      <c r="W21" s="5">
        <f t="shared" si="7"/>
        <v>0</v>
      </c>
      <c r="X21" s="4"/>
      <c r="Y21" s="4"/>
      <c r="Z21" s="5">
        <f t="shared" si="8"/>
        <v>0</v>
      </c>
      <c r="AA21" s="4"/>
      <c r="AB21" s="4"/>
      <c r="AC21" s="5">
        <f t="shared" si="9"/>
        <v>0</v>
      </c>
      <c r="AD21" s="4"/>
      <c r="AE21" s="4"/>
      <c r="AF21" s="5">
        <f t="shared" si="10"/>
        <v>0</v>
      </c>
      <c r="AG21" s="4"/>
      <c r="AH21" s="4"/>
      <c r="AI21" s="4"/>
      <c r="AJ21" s="5">
        <f t="shared" si="11"/>
        <v>0</v>
      </c>
      <c r="AK21" s="4"/>
      <c r="AL21" s="4"/>
      <c r="AM21" s="4"/>
      <c r="AN21" s="4"/>
      <c r="AO21" s="4"/>
      <c r="AP21" s="5">
        <f t="shared" si="12"/>
        <v>0</v>
      </c>
      <c r="AQ21" s="4"/>
      <c r="AR21" s="4"/>
      <c r="AS21" s="5">
        <f t="shared" si="13"/>
        <v>0</v>
      </c>
      <c r="AT21" s="4"/>
      <c r="AU21" s="4"/>
      <c r="AV21" s="4"/>
      <c r="AW21" s="5">
        <f t="shared" si="14"/>
        <v>0</v>
      </c>
      <c r="AX21" s="4"/>
      <c r="AY21" s="4"/>
      <c r="AZ21" s="4"/>
      <c r="BA21" s="4"/>
      <c r="BB21" s="4"/>
      <c r="BC21" s="4"/>
      <c r="BD21" s="5">
        <f t="shared" si="15"/>
        <v>0</v>
      </c>
      <c r="BE21" s="4"/>
      <c r="BF21" s="4"/>
      <c r="BG21" s="4"/>
      <c r="BH21" s="5">
        <f t="shared" si="16"/>
        <v>0</v>
      </c>
      <c r="BI21" s="4"/>
      <c r="BJ21" s="4"/>
      <c r="BK21" s="5">
        <f t="shared" si="17"/>
        <v>0</v>
      </c>
      <c r="BL21" s="4"/>
      <c r="BM21" s="4"/>
      <c r="BN21" s="5">
        <f t="shared" si="18"/>
        <v>0</v>
      </c>
      <c r="BO21" s="4"/>
      <c r="BP21" s="4"/>
      <c r="BQ21" s="4"/>
      <c r="BR21" s="5">
        <f t="shared" si="19"/>
        <v>0</v>
      </c>
      <c r="BS21" s="4"/>
      <c r="BT21" s="5">
        <f t="shared" si="20"/>
        <v>52.84</v>
      </c>
    </row>
    <row r="22" spans="1:72" x14ac:dyDescent="0.25">
      <c r="A22" s="3" t="s">
        <v>87</v>
      </c>
      <c r="B22" s="4"/>
      <c r="C22" s="4"/>
      <c r="D22" s="5">
        <f t="shared" si="1"/>
        <v>0</v>
      </c>
      <c r="E22" s="4"/>
      <c r="F22" s="4"/>
      <c r="G22" s="5">
        <f t="shared" si="2"/>
        <v>0</v>
      </c>
      <c r="H22" s="4"/>
      <c r="I22" s="4"/>
      <c r="J22" s="4"/>
      <c r="K22" s="5">
        <f t="shared" si="3"/>
        <v>0</v>
      </c>
      <c r="L22" s="4"/>
      <c r="M22" s="4"/>
      <c r="N22" s="5">
        <f t="shared" si="4"/>
        <v>0</v>
      </c>
      <c r="O22" s="4"/>
      <c r="P22" s="4"/>
      <c r="Q22" s="5">
        <f t="shared" si="5"/>
        <v>0</v>
      </c>
      <c r="R22" s="4"/>
      <c r="S22" s="4"/>
      <c r="T22" s="5">
        <f t="shared" si="6"/>
        <v>0</v>
      </c>
      <c r="U22" s="4"/>
      <c r="V22" s="4"/>
      <c r="W22" s="5">
        <f t="shared" si="7"/>
        <v>0</v>
      </c>
      <c r="X22" s="4"/>
      <c r="Y22" s="4"/>
      <c r="Z22" s="5">
        <f t="shared" si="8"/>
        <v>0</v>
      </c>
      <c r="AA22" s="4"/>
      <c r="AB22" s="4"/>
      <c r="AC22" s="5">
        <f t="shared" si="9"/>
        <v>0</v>
      </c>
      <c r="AD22" s="4"/>
      <c r="AE22" s="4"/>
      <c r="AF22" s="5">
        <f t="shared" si="10"/>
        <v>0</v>
      </c>
      <c r="AG22" s="4"/>
      <c r="AH22" s="4"/>
      <c r="AI22" s="5">
        <f>356.71</f>
        <v>356.71</v>
      </c>
      <c r="AJ22" s="5">
        <f t="shared" si="11"/>
        <v>356.71</v>
      </c>
      <c r="AK22" s="4"/>
      <c r="AL22" s="4"/>
      <c r="AM22" s="4"/>
      <c r="AN22" s="4"/>
      <c r="AO22" s="4"/>
      <c r="AP22" s="5">
        <f t="shared" si="12"/>
        <v>0</v>
      </c>
      <c r="AQ22" s="4"/>
      <c r="AR22" s="4"/>
      <c r="AS22" s="5">
        <f t="shared" si="13"/>
        <v>0</v>
      </c>
      <c r="AT22" s="4"/>
      <c r="AU22" s="5">
        <f>4.21</f>
        <v>4.21</v>
      </c>
      <c r="AV22" s="4"/>
      <c r="AW22" s="5">
        <f t="shared" si="14"/>
        <v>4.21</v>
      </c>
      <c r="AX22" s="4"/>
      <c r="AY22" s="4"/>
      <c r="AZ22" s="4"/>
      <c r="BA22" s="4"/>
      <c r="BB22" s="4"/>
      <c r="BC22" s="4"/>
      <c r="BD22" s="5">
        <f t="shared" si="15"/>
        <v>0</v>
      </c>
      <c r="BE22" s="4"/>
      <c r="BF22" s="4"/>
      <c r="BG22" s="4"/>
      <c r="BH22" s="5">
        <f t="shared" si="16"/>
        <v>0</v>
      </c>
      <c r="BI22" s="4"/>
      <c r="BJ22" s="4"/>
      <c r="BK22" s="5">
        <f t="shared" si="17"/>
        <v>0</v>
      </c>
      <c r="BL22" s="4"/>
      <c r="BM22" s="5">
        <f>33.5</f>
        <v>33.5</v>
      </c>
      <c r="BN22" s="5">
        <f t="shared" si="18"/>
        <v>33.5</v>
      </c>
      <c r="BO22" s="4"/>
      <c r="BP22" s="4"/>
      <c r="BQ22" s="4"/>
      <c r="BR22" s="5">
        <f t="shared" si="19"/>
        <v>0</v>
      </c>
      <c r="BS22" s="4"/>
      <c r="BT22" s="5">
        <f t="shared" si="20"/>
        <v>394.41999999999996</v>
      </c>
    </row>
    <row r="23" spans="1:72" x14ac:dyDescent="0.25">
      <c r="A23" s="3" t="s">
        <v>88</v>
      </c>
      <c r="B23" s="6">
        <f>(((((((((((B11)+(B12))+(B13))+(B14))+(B15))+(B16))+(B17))+(B18))+(B19))+(B20))+(B21))+(B22)</f>
        <v>0</v>
      </c>
      <c r="C23" s="6">
        <f>(((((((((((C11)+(C12))+(C13))+(C14))+(C15))+(C16))+(C17))+(C18))+(C19))+(C20))+(C21))+(C22)</f>
        <v>674.07</v>
      </c>
      <c r="D23" s="6">
        <f t="shared" si="1"/>
        <v>674.07</v>
      </c>
      <c r="E23" s="6">
        <f>(((((((((((E11)+(E12))+(E13))+(E14))+(E15))+(E16))+(E17))+(E18))+(E19))+(E20))+(E21))+(E22)</f>
        <v>0</v>
      </c>
      <c r="F23" s="6">
        <f>(((((((((((F11)+(F12))+(F13))+(F14))+(F15))+(F16))+(F17))+(F18))+(F19))+(F20))+(F21))+(F22)</f>
        <v>18895.43</v>
      </c>
      <c r="G23" s="6">
        <f t="shared" si="2"/>
        <v>18895.43</v>
      </c>
      <c r="H23" s="6">
        <f>(((((((((((H11)+(H12))+(H13))+(H14))+(H15))+(H16))+(H17))+(H18))+(H19))+(H20))+(H21))+(H22)</f>
        <v>0</v>
      </c>
      <c r="I23" s="6">
        <f>(((((((((((I11)+(I12))+(I13))+(I14))+(I15))+(I16))+(I17))+(I18))+(I19))+(I20))+(I21))+(I22)</f>
        <v>16550.3</v>
      </c>
      <c r="J23" s="6">
        <f>(((((((((((J11)+(J12))+(J13))+(J14))+(J15))+(J16))+(J17))+(J18))+(J19))+(J20))+(J21))+(J22)</f>
        <v>7472.57</v>
      </c>
      <c r="K23" s="6">
        <f t="shared" si="3"/>
        <v>24022.87</v>
      </c>
      <c r="L23" s="6">
        <f>(((((((((((L11)+(L12))+(L13))+(L14))+(L15))+(L16))+(L17))+(L18))+(L19))+(L20))+(L21))+(L22)</f>
        <v>0</v>
      </c>
      <c r="M23" s="6">
        <f>(((((((((((M11)+(M12))+(M13))+(M14))+(M15))+(M16))+(M17))+(M18))+(M19))+(M20))+(M21))+(M22)</f>
        <v>594.41999999999996</v>
      </c>
      <c r="N23" s="6">
        <f t="shared" si="4"/>
        <v>594.41999999999996</v>
      </c>
      <c r="O23" s="6">
        <f>(((((((((((O11)+(O12))+(O13))+(O14))+(O15))+(O16))+(O17))+(O18))+(O19))+(O20))+(O21))+(O22)</f>
        <v>0</v>
      </c>
      <c r="P23" s="6">
        <f>(((((((((((P11)+(P12))+(P13))+(P14))+(P15))+(P16))+(P17))+(P18))+(P19))+(P20))+(P21))+(P22)</f>
        <v>17170.77</v>
      </c>
      <c r="Q23" s="6">
        <f t="shared" si="5"/>
        <v>17170.77</v>
      </c>
      <c r="R23" s="6">
        <f>(((((((((((R11)+(R12))+(R13))+(R14))+(R15))+(R16))+(R17))+(R18))+(R19))+(R20))+(R21))+(R22)</f>
        <v>0</v>
      </c>
      <c r="S23" s="6">
        <f>(((((((((((S11)+(S12))+(S13))+(S14))+(S15))+(S16))+(S17))+(S18))+(S19))+(S20))+(S21))+(S22)</f>
        <v>1182.27</v>
      </c>
      <c r="T23" s="6">
        <f t="shared" si="6"/>
        <v>1182.27</v>
      </c>
      <c r="U23" s="6">
        <f>(((((((((((U11)+(U12))+(U13))+(U14))+(U15))+(U16))+(U17))+(U18))+(U19))+(U20))+(U21))+(U22)</f>
        <v>0</v>
      </c>
      <c r="V23" s="6">
        <f>(((((((((((V11)+(V12))+(V13))+(V14))+(V15))+(V16))+(V17))+(V18))+(V19))+(V20))+(V21))+(V22)</f>
        <v>18655.73</v>
      </c>
      <c r="W23" s="6">
        <f t="shared" si="7"/>
        <v>18655.73</v>
      </c>
      <c r="X23" s="6">
        <f>(((((((((((X11)+(X12))+(X13))+(X14))+(X15))+(X16))+(X17))+(X18))+(X19))+(X20))+(X21))+(X22)</f>
        <v>0</v>
      </c>
      <c r="Y23" s="6">
        <f>(((((((((((Y11)+(Y12))+(Y13))+(Y14))+(Y15))+(Y16))+(Y17))+(Y18))+(Y19))+(Y20))+(Y21))+(Y22)</f>
        <v>3303.8900000000003</v>
      </c>
      <c r="Z23" s="6">
        <f t="shared" si="8"/>
        <v>3303.8900000000003</v>
      </c>
      <c r="AA23" s="6">
        <f>(((((((((((AA11)+(AA12))+(AA13))+(AA14))+(AA15))+(AA16))+(AA17))+(AA18))+(AA19))+(AA20))+(AA21))+(AA22)</f>
        <v>0</v>
      </c>
      <c r="AB23" s="6">
        <f>(((((((((((AB11)+(AB12))+(AB13))+(AB14))+(AB15))+(AB16))+(AB17))+(AB18))+(AB19))+(AB20))+(AB21))+(AB22)</f>
        <v>221.26</v>
      </c>
      <c r="AC23" s="6">
        <f t="shared" si="9"/>
        <v>221.26</v>
      </c>
      <c r="AD23" s="6">
        <f>(((((((((((AD11)+(AD12))+(AD13))+(AD14))+(AD15))+(AD16))+(AD17))+(AD18))+(AD19))+(AD20))+(AD21))+(AD22)</f>
        <v>0</v>
      </c>
      <c r="AE23" s="6">
        <f>(((((((((((AE11)+(AE12))+(AE13))+(AE14))+(AE15))+(AE16))+(AE17))+(AE18))+(AE19))+(AE20))+(AE21))+(AE22)</f>
        <v>715.38</v>
      </c>
      <c r="AF23" s="6">
        <f t="shared" si="10"/>
        <v>715.38</v>
      </c>
      <c r="AG23" s="6">
        <f>(((((((((((AG11)+(AG12))+(AG13))+(AG14))+(AG15))+(AG16))+(AG17))+(AG18))+(AG19))+(AG20))+(AG21))+(AG22)</f>
        <v>0</v>
      </c>
      <c r="AH23" s="6">
        <f>(((((((((((AH11)+(AH12))+(AH13))+(AH14))+(AH15))+(AH16))+(AH17))+(AH18))+(AH19))+(AH20))+(AH21))+(AH22)</f>
        <v>167.22</v>
      </c>
      <c r="AI23" s="6">
        <f>(((((((((((AI11)+(AI12))+(AI13))+(AI14))+(AI15))+(AI16))+(AI17))+(AI18))+(AI19))+(AI20))+(AI21))+(AI22)</f>
        <v>5682.6100000000006</v>
      </c>
      <c r="AJ23" s="6">
        <f t="shared" si="11"/>
        <v>5849.8300000000008</v>
      </c>
      <c r="AK23" s="6">
        <f>(((((((((((AK11)+(AK12))+(AK13))+(AK14))+(AK15))+(AK16))+(AK17))+(AK18))+(AK19))+(AK20))+(AK21))+(AK22)</f>
        <v>0</v>
      </c>
      <c r="AL23" s="6">
        <f>(((((((((((AL11)+(AL12))+(AL13))+(AL14))+(AL15))+(AL16))+(AL17))+(AL18))+(AL19))+(AL20))+(AL21))+(AL22)</f>
        <v>0</v>
      </c>
      <c r="AM23" s="6">
        <f>(((((((((((AM11)+(AM12))+(AM13))+(AM14))+(AM15))+(AM16))+(AM17))+(AM18))+(AM19))+(AM20))+(AM21))+(AM22)</f>
        <v>0</v>
      </c>
      <c r="AN23" s="6">
        <f>(((((((((((AN11)+(AN12))+(AN13))+(AN14))+(AN15))+(AN16))+(AN17))+(AN18))+(AN19))+(AN20))+(AN21))+(AN22)</f>
        <v>0</v>
      </c>
      <c r="AO23" s="6">
        <f>(((((((((((AO11)+(AO12))+(AO13))+(AO14))+(AO15))+(AO16))+(AO17))+(AO18))+(AO19))+(AO20))+(AO21))+(AO22)</f>
        <v>0</v>
      </c>
      <c r="AP23" s="6">
        <f t="shared" si="12"/>
        <v>0</v>
      </c>
      <c r="AQ23" s="6">
        <f>(((((((((((AQ11)+(AQ12))+(AQ13))+(AQ14))+(AQ15))+(AQ16))+(AQ17))+(AQ18))+(AQ19))+(AQ20))+(AQ21))+(AQ22)</f>
        <v>0</v>
      </c>
      <c r="AR23" s="6">
        <f>(((((((((((AR11)+(AR12))+(AR13))+(AR14))+(AR15))+(AR16))+(AR17))+(AR18))+(AR19))+(AR20))+(AR21))+(AR22)</f>
        <v>0</v>
      </c>
      <c r="AS23" s="6">
        <f t="shared" si="13"/>
        <v>0</v>
      </c>
      <c r="AT23" s="6">
        <f>(((((((((((AT11)+(AT12))+(AT13))+(AT14))+(AT15))+(AT16))+(AT17))+(AT18))+(AT19))+(AT20))+(AT21))+(AT22)</f>
        <v>0</v>
      </c>
      <c r="AU23" s="6">
        <f>(((((((((((AU11)+(AU12))+(AU13))+(AU14))+(AU15))+(AU16))+(AU17))+(AU18))+(AU19))+(AU20))+(AU21))+(AU22)</f>
        <v>1507.78</v>
      </c>
      <c r="AV23" s="6">
        <f>(((((((((((AV11)+(AV12))+(AV13))+(AV14))+(AV15))+(AV16))+(AV17))+(AV18))+(AV19))+(AV20))+(AV21))+(AV22)</f>
        <v>2455.1999999999998</v>
      </c>
      <c r="AW23" s="6">
        <f t="shared" si="14"/>
        <v>3962.9799999999996</v>
      </c>
      <c r="AX23" s="6">
        <f t="shared" ref="AX23:BC23" si="21">(((((((((((AX11)+(AX12))+(AX13))+(AX14))+(AX15))+(AX16))+(AX17))+(AX18))+(AX19))+(AX20))+(AX21))+(AX22)</f>
        <v>0</v>
      </c>
      <c r="AY23" s="6">
        <f t="shared" si="21"/>
        <v>0</v>
      </c>
      <c r="AZ23" s="6">
        <f t="shared" si="21"/>
        <v>0</v>
      </c>
      <c r="BA23" s="6">
        <f t="shared" si="21"/>
        <v>0</v>
      </c>
      <c r="BB23" s="6">
        <f t="shared" si="21"/>
        <v>0</v>
      </c>
      <c r="BC23" s="6">
        <f t="shared" si="21"/>
        <v>0</v>
      </c>
      <c r="BD23" s="6">
        <f t="shared" si="15"/>
        <v>0</v>
      </c>
      <c r="BE23" s="6">
        <f>(((((((((((BE11)+(BE12))+(BE13))+(BE14))+(BE15))+(BE16))+(BE17))+(BE18))+(BE19))+(BE20))+(BE21))+(BE22)</f>
        <v>0</v>
      </c>
      <c r="BF23" s="6">
        <f>(((((((((((BF11)+(BF12))+(BF13))+(BF14))+(BF15))+(BF16))+(BF17))+(BF18))+(BF19))+(BF20))+(BF21))+(BF22)</f>
        <v>5027.3100000000004</v>
      </c>
      <c r="BG23" s="6">
        <f>(((((((((((BG11)+(BG12))+(BG13))+(BG14))+(BG15))+(BG16))+(BG17))+(BG18))+(BG19))+(BG20))+(BG21))+(BG22)</f>
        <v>3905.0199999999995</v>
      </c>
      <c r="BH23" s="6">
        <f t="shared" si="16"/>
        <v>8932.33</v>
      </c>
      <c r="BI23" s="6">
        <f>(((((((((((BI11)+(BI12))+(BI13))+(BI14))+(BI15))+(BI16))+(BI17))+(BI18))+(BI19))+(BI20))+(BI21))+(BI22)</f>
        <v>0</v>
      </c>
      <c r="BJ23" s="6">
        <f>(((((((((((BJ11)+(BJ12))+(BJ13))+(BJ14))+(BJ15))+(BJ16))+(BJ17))+(BJ18))+(BJ19))+(BJ20))+(BJ21))+(BJ22)</f>
        <v>321.89000000000004</v>
      </c>
      <c r="BK23" s="6">
        <f t="shared" si="17"/>
        <v>321.89000000000004</v>
      </c>
      <c r="BL23" s="6">
        <f>(((((((((((BL11)+(BL12))+(BL13))+(BL14))+(BL15))+(BL16))+(BL17))+(BL18))+(BL19))+(BL20))+(BL21))+(BL22)</f>
        <v>0</v>
      </c>
      <c r="BM23" s="6">
        <f>(((((((((((BM11)+(BM12))+(BM13))+(BM14))+(BM15))+(BM16))+(BM17))+(BM18))+(BM19))+(BM20))+(BM21))+(BM22)</f>
        <v>3980.6600000000003</v>
      </c>
      <c r="BN23" s="6">
        <f t="shared" si="18"/>
        <v>3980.6600000000003</v>
      </c>
      <c r="BO23" s="6">
        <f>(((((((((((BO11)+(BO12))+(BO13))+(BO14))+(BO15))+(BO16))+(BO17))+(BO18))+(BO19))+(BO20))+(BO21))+(BO22)</f>
        <v>0</v>
      </c>
      <c r="BP23" s="6">
        <f>(((((((((((BP11)+(BP12))+(BP13))+(BP14))+(BP15))+(BP16))+(BP17))+(BP18))+(BP19))+(BP20))+(BP21))+(BP22)</f>
        <v>439.25</v>
      </c>
      <c r="BQ23" s="6">
        <f>(((((((((((BQ11)+(BQ12))+(BQ13))+(BQ14))+(BQ15))+(BQ16))+(BQ17))+(BQ18))+(BQ19))+(BQ20))+(BQ21))+(BQ22)</f>
        <v>5398.46</v>
      </c>
      <c r="BR23" s="6">
        <f t="shared" si="19"/>
        <v>5837.71</v>
      </c>
      <c r="BS23" s="6">
        <f>(((((((((((BS11)+(BS12))+(BS13))+(BS14))+(BS15))+(BS16))+(BS17))+(BS18))+(BS19))+(BS20))+(BS21))+(BS22)</f>
        <v>0</v>
      </c>
      <c r="BT23" s="6">
        <f t="shared" si="20"/>
        <v>114321.49</v>
      </c>
    </row>
    <row r="24" spans="1:72" x14ac:dyDescent="0.25">
      <c r="A24" s="3" t="s">
        <v>89</v>
      </c>
      <c r="B24" s="6">
        <f>B23</f>
        <v>0</v>
      </c>
      <c r="C24" s="6">
        <f>C23</f>
        <v>674.07</v>
      </c>
      <c r="D24" s="6">
        <f t="shared" si="1"/>
        <v>674.07</v>
      </c>
      <c r="E24" s="6">
        <f>E23</f>
        <v>0</v>
      </c>
      <c r="F24" s="6">
        <f>F23</f>
        <v>18895.43</v>
      </c>
      <c r="G24" s="6">
        <f t="shared" si="2"/>
        <v>18895.43</v>
      </c>
      <c r="H24" s="6">
        <f>H23</f>
        <v>0</v>
      </c>
      <c r="I24" s="6">
        <f>I23</f>
        <v>16550.3</v>
      </c>
      <c r="J24" s="6">
        <f>J23</f>
        <v>7472.57</v>
      </c>
      <c r="K24" s="6">
        <f t="shared" si="3"/>
        <v>24022.87</v>
      </c>
      <c r="L24" s="6">
        <f>L23</f>
        <v>0</v>
      </c>
      <c r="M24" s="6">
        <f>M23</f>
        <v>594.41999999999996</v>
      </c>
      <c r="N24" s="6">
        <f t="shared" si="4"/>
        <v>594.41999999999996</v>
      </c>
      <c r="O24" s="6">
        <f>O23</f>
        <v>0</v>
      </c>
      <c r="P24" s="6">
        <f>P23</f>
        <v>17170.77</v>
      </c>
      <c r="Q24" s="6">
        <f t="shared" si="5"/>
        <v>17170.77</v>
      </c>
      <c r="R24" s="6">
        <f>R23</f>
        <v>0</v>
      </c>
      <c r="S24" s="6">
        <f>S23</f>
        <v>1182.27</v>
      </c>
      <c r="T24" s="6">
        <f t="shared" si="6"/>
        <v>1182.27</v>
      </c>
      <c r="U24" s="6">
        <f>U23</f>
        <v>0</v>
      </c>
      <c r="V24" s="6">
        <f>V23</f>
        <v>18655.73</v>
      </c>
      <c r="W24" s="6">
        <f t="shared" si="7"/>
        <v>18655.73</v>
      </c>
      <c r="X24" s="6">
        <f>X23</f>
        <v>0</v>
      </c>
      <c r="Y24" s="6">
        <f>Y23</f>
        <v>3303.8900000000003</v>
      </c>
      <c r="Z24" s="6">
        <f t="shared" si="8"/>
        <v>3303.8900000000003</v>
      </c>
      <c r="AA24" s="6">
        <f>AA23</f>
        <v>0</v>
      </c>
      <c r="AB24" s="6">
        <f>AB23</f>
        <v>221.26</v>
      </c>
      <c r="AC24" s="6">
        <f t="shared" si="9"/>
        <v>221.26</v>
      </c>
      <c r="AD24" s="6">
        <f>AD23</f>
        <v>0</v>
      </c>
      <c r="AE24" s="6">
        <f>AE23</f>
        <v>715.38</v>
      </c>
      <c r="AF24" s="6">
        <f t="shared" si="10"/>
        <v>715.38</v>
      </c>
      <c r="AG24" s="6">
        <f>AG23</f>
        <v>0</v>
      </c>
      <c r="AH24" s="6">
        <f>AH23</f>
        <v>167.22</v>
      </c>
      <c r="AI24" s="6">
        <f>AI23</f>
        <v>5682.6100000000006</v>
      </c>
      <c r="AJ24" s="6">
        <f t="shared" si="11"/>
        <v>5849.8300000000008</v>
      </c>
      <c r="AK24" s="6">
        <f>AK23</f>
        <v>0</v>
      </c>
      <c r="AL24" s="6">
        <f>AL23</f>
        <v>0</v>
      </c>
      <c r="AM24" s="6">
        <f>AM23</f>
        <v>0</v>
      </c>
      <c r="AN24" s="6">
        <f>AN23</f>
        <v>0</v>
      </c>
      <c r="AO24" s="6">
        <f>AO23</f>
        <v>0</v>
      </c>
      <c r="AP24" s="6">
        <f t="shared" si="12"/>
        <v>0</v>
      </c>
      <c r="AQ24" s="6">
        <f>AQ23</f>
        <v>0</v>
      </c>
      <c r="AR24" s="6">
        <f>AR23</f>
        <v>0</v>
      </c>
      <c r="AS24" s="6">
        <f t="shared" si="13"/>
        <v>0</v>
      </c>
      <c r="AT24" s="6">
        <f>AT23</f>
        <v>0</v>
      </c>
      <c r="AU24" s="6">
        <f>AU23</f>
        <v>1507.78</v>
      </c>
      <c r="AV24" s="6">
        <f>AV23</f>
        <v>2455.1999999999998</v>
      </c>
      <c r="AW24" s="6">
        <f t="shared" si="14"/>
        <v>3962.9799999999996</v>
      </c>
      <c r="AX24" s="6">
        <f t="shared" ref="AX24:BC24" si="22">AX23</f>
        <v>0</v>
      </c>
      <c r="AY24" s="6">
        <f t="shared" si="22"/>
        <v>0</v>
      </c>
      <c r="AZ24" s="6">
        <f t="shared" si="22"/>
        <v>0</v>
      </c>
      <c r="BA24" s="6">
        <f t="shared" si="22"/>
        <v>0</v>
      </c>
      <c r="BB24" s="6">
        <f t="shared" si="22"/>
        <v>0</v>
      </c>
      <c r="BC24" s="6">
        <f t="shared" si="22"/>
        <v>0</v>
      </c>
      <c r="BD24" s="6">
        <f t="shared" si="15"/>
        <v>0</v>
      </c>
      <c r="BE24" s="6">
        <f>BE23</f>
        <v>0</v>
      </c>
      <c r="BF24" s="6">
        <f>BF23</f>
        <v>5027.3100000000004</v>
      </c>
      <c r="BG24" s="6">
        <f>BG23</f>
        <v>3905.0199999999995</v>
      </c>
      <c r="BH24" s="6">
        <f t="shared" si="16"/>
        <v>8932.33</v>
      </c>
      <c r="BI24" s="6">
        <f>BI23</f>
        <v>0</v>
      </c>
      <c r="BJ24" s="6">
        <f>BJ23</f>
        <v>321.89000000000004</v>
      </c>
      <c r="BK24" s="6">
        <f t="shared" si="17"/>
        <v>321.89000000000004</v>
      </c>
      <c r="BL24" s="6">
        <f>BL23</f>
        <v>0</v>
      </c>
      <c r="BM24" s="6">
        <f>BM23</f>
        <v>3980.6600000000003</v>
      </c>
      <c r="BN24" s="6">
        <f t="shared" si="18"/>
        <v>3980.6600000000003</v>
      </c>
      <c r="BO24" s="6">
        <f>BO23</f>
        <v>0</v>
      </c>
      <c r="BP24" s="6">
        <f>BP23</f>
        <v>439.25</v>
      </c>
      <c r="BQ24" s="6">
        <f>BQ23</f>
        <v>5398.46</v>
      </c>
      <c r="BR24" s="6">
        <f t="shared" si="19"/>
        <v>5837.71</v>
      </c>
      <c r="BS24" s="6">
        <f>BS23</f>
        <v>0</v>
      </c>
      <c r="BT24" s="6">
        <f t="shared" si="20"/>
        <v>114321.49</v>
      </c>
    </row>
    <row r="25" spans="1:72" x14ac:dyDescent="0.25">
      <c r="A25" s="3" t="s">
        <v>90</v>
      </c>
      <c r="B25" s="6">
        <f>(B9)-(B24)</f>
        <v>0</v>
      </c>
      <c r="C25" s="6">
        <f>(C9)-(C24)</f>
        <v>-674.07</v>
      </c>
      <c r="D25" s="6">
        <f t="shared" si="1"/>
        <v>-674.07</v>
      </c>
      <c r="E25" s="6">
        <f>(E9)-(E24)</f>
        <v>0</v>
      </c>
      <c r="F25" s="6">
        <f>(F9)-(F24)</f>
        <v>-18895.43</v>
      </c>
      <c r="G25" s="6">
        <f t="shared" si="2"/>
        <v>-18895.43</v>
      </c>
      <c r="H25" s="6">
        <f>(H9)-(H24)</f>
        <v>0</v>
      </c>
      <c r="I25" s="6">
        <f>(I9)-(I24)</f>
        <v>-16550.3</v>
      </c>
      <c r="J25" s="6">
        <f>(J9)-(J24)</f>
        <v>-7472.57</v>
      </c>
      <c r="K25" s="6">
        <f t="shared" si="3"/>
        <v>-24022.87</v>
      </c>
      <c r="L25" s="6">
        <f>(L9)-(L24)</f>
        <v>0</v>
      </c>
      <c r="M25" s="6">
        <f>(M9)-(M24)</f>
        <v>-594.41999999999996</v>
      </c>
      <c r="N25" s="6">
        <f t="shared" si="4"/>
        <v>-594.41999999999996</v>
      </c>
      <c r="O25" s="6">
        <f>(O9)-(O24)</f>
        <v>0</v>
      </c>
      <c r="P25" s="6">
        <f>(P9)-(P24)</f>
        <v>-17170.77</v>
      </c>
      <c r="Q25" s="6">
        <f t="shared" si="5"/>
        <v>-17170.77</v>
      </c>
      <c r="R25" s="6">
        <f>(R9)-(R24)</f>
        <v>0</v>
      </c>
      <c r="S25" s="6">
        <f>(S9)-(S24)</f>
        <v>-1182.27</v>
      </c>
      <c r="T25" s="6">
        <f t="shared" si="6"/>
        <v>-1182.27</v>
      </c>
      <c r="U25" s="6">
        <f>(U9)-(U24)</f>
        <v>0</v>
      </c>
      <c r="V25" s="6">
        <f>(V9)-(V24)</f>
        <v>-18655.73</v>
      </c>
      <c r="W25" s="6">
        <f t="shared" si="7"/>
        <v>-18655.73</v>
      </c>
      <c r="X25" s="6">
        <f>(X9)-(X24)</f>
        <v>0</v>
      </c>
      <c r="Y25" s="6">
        <f>(Y9)-(Y24)</f>
        <v>-3303.8900000000003</v>
      </c>
      <c r="Z25" s="6">
        <f t="shared" si="8"/>
        <v>-3303.8900000000003</v>
      </c>
      <c r="AA25" s="6">
        <f>(AA9)-(AA24)</f>
        <v>0</v>
      </c>
      <c r="AB25" s="6">
        <f>(AB9)-(AB24)</f>
        <v>-221.26</v>
      </c>
      <c r="AC25" s="6">
        <f t="shared" si="9"/>
        <v>-221.26</v>
      </c>
      <c r="AD25" s="6">
        <f>(AD9)-(AD24)</f>
        <v>0</v>
      </c>
      <c r="AE25" s="6">
        <f>(AE9)-(AE24)</f>
        <v>-715.38</v>
      </c>
      <c r="AF25" s="6">
        <f t="shared" si="10"/>
        <v>-715.38</v>
      </c>
      <c r="AG25" s="6">
        <f>(AG9)-(AG24)</f>
        <v>0</v>
      </c>
      <c r="AH25" s="6">
        <f>(AH9)-(AH24)</f>
        <v>-167.22</v>
      </c>
      <c r="AI25" s="6">
        <f>(AI9)-(AI24)</f>
        <v>-5682.6100000000006</v>
      </c>
      <c r="AJ25" s="6">
        <f t="shared" si="11"/>
        <v>-5849.8300000000008</v>
      </c>
      <c r="AK25" s="6">
        <f>(AK9)-(AK24)</f>
        <v>17425.849999999999</v>
      </c>
      <c r="AL25" s="6">
        <f>(AL9)-(AL24)</f>
        <v>112347.39</v>
      </c>
      <c r="AM25" s="6">
        <f>(AM9)-(AM24)</f>
        <v>22797.58</v>
      </c>
      <c r="AN25" s="6">
        <f>(AN9)-(AN24)</f>
        <v>132003.76</v>
      </c>
      <c r="AO25" s="6">
        <f>(AO9)-(AO24)</f>
        <v>62542.73</v>
      </c>
      <c r="AP25" s="6">
        <f t="shared" si="12"/>
        <v>347117.31</v>
      </c>
      <c r="AQ25" s="6">
        <f>(AQ9)-(AQ24)</f>
        <v>0</v>
      </c>
      <c r="AR25" s="6">
        <f>(AR9)-(AR24)</f>
        <v>162162.23999999999</v>
      </c>
      <c r="AS25" s="6">
        <f t="shared" si="13"/>
        <v>162162.23999999999</v>
      </c>
      <c r="AT25" s="6">
        <f>(AT9)-(AT24)</f>
        <v>0</v>
      </c>
      <c r="AU25" s="6">
        <f>(AU9)-(AU24)</f>
        <v>-1507.78</v>
      </c>
      <c r="AV25" s="6">
        <f>(AV9)-(AV24)</f>
        <v>76910.8</v>
      </c>
      <c r="AW25" s="6">
        <f t="shared" si="14"/>
        <v>75403.02</v>
      </c>
      <c r="AX25" s="6">
        <f t="shared" ref="AX25:BC25" si="23">(AX9)-(AX24)</f>
        <v>0</v>
      </c>
      <c r="AY25" s="6">
        <f t="shared" si="23"/>
        <v>0</v>
      </c>
      <c r="AZ25" s="6">
        <f t="shared" si="23"/>
        <v>0</v>
      </c>
      <c r="BA25" s="6">
        <f t="shared" si="23"/>
        <v>0</v>
      </c>
      <c r="BB25" s="6">
        <f t="shared" si="23"/>
        <v>0</v>
      </c>
      <c r="BC25" s="6">
        <f t="shared" si="23"/>
        <v>0</v>
      </c>
      <c r="BD25" s="6">
        <f t="shared" si="15"/>
        <v>0</v>
      </c>
      <c r="BE25" s="6">
        <f>(BE9)-(BE24)</f>
        <v>0</v>
      </c>
      <c r="BF25" s="6">
        <f>(BF9)-(BF24)</f>
        <v>-5027.3100000000004</v>
      </c>
      <c r="BG25" s="6">
        <f>(BG9)-(BG24)</f>
        <v>-3905.0199999999995</v>
      </c>
      <c r="BH25" s="6">
        <f t="shared" si="16"/>
        <v>-8932.33</v>
      </c>
      <c r="BI25" s="6">
        <f>(BI9)-(BI24)</f>
        <v>0</v>
      </c>
      <c r="BJ25" s="6">
        <f>(BJ9)-(BJ24)</f>
        <v>4678.1099999999997</v>
      </c>
      <c r="BK25" s="6">
        <f t="shared" si="17"/>
        <v>4678.1099999999997</v>
      </c>
      <c r="BL25" s="6">
        <f>(BL9)-(BL24)</f>
        <v>0</v>
      </c>
      <c r="BM25" s="6">
        <f>(BM9)-(BM24)</f>
        <v>-3980.6600000000003</v>
      </c>
      <c r="BN25" s="6">
        <f t="shared" si="18"/>
        <v>-3980.6600000000003</v>
      </c>
      <c r="BO25" s="6">
        <f>(BO9)-(BO24)</f>
        <v>0</v>
      </c>
      <c r="BP25" s="6">
        <f>(BP9)-(BP24)</f>
        <v>-439.25</v>
      </c>
      <c r="BQ25" s="6">
        <f>(BQ9)-(BQ24)</f>
        <v>-5398.46</v>
      </c>
      <c r="BR25" s="6">
        <f t="shared" si="19"/>
        <v>-5837.71</v>
      </c>
      <c r="BS25" s="6">
        <f>(BS9)-(BS24)</f>
        <v>0</v>
      </c>
      <c r="BT25" s="6">
        <f t="shared" si="20"/>
        <v>479324.06</v>
      </c>
    </row>
    <row r="28" spans="1:72" x14ac:dyDescent="0.25">
      <c r="A28" s="7" t="s">
        <v>91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</row>
  </sheetData>
  <mergeCells count="4">
    <mergeCell ref="A28:BT28"/>
    <mergeCell ref="A1:BT1"/>
    <mergeCell ref="A2:BT2"/>
    <mergeCell ref="A3:B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catla</cp:lastModifiedBy>
  <dcterms:created xsi:type="dcterms:W3CDTF">2023-07-10T12:44:15Z</dcterms:created>
  <dcterms:modified xsi:type="dcterms:W3CDTF">2023-07-10T12:46:08Z</dcterms:modified>
</cp:coreProperties>
</file>