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хуитаповсст\"/>
    </mc:Choice>
  </mc:AlternateContent>
  <xr:revisionPtr revIDLastSave="0" documentId="13_ncr:1_{AF06DDA5-CDC1-4F45-9F2D-94546CA2B0F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Форма 8" sheetId="8" r:id="rId1"/>
    <sheet name="Supplement" sheetId="6" r:id="rId2"/>
    <sheet name="прич. отклон" sheetId="3" state="hidden" r:id="rId3"/>
    <sheet name="касс. план на весь пер." sheetId="4" state="hidden" r:id="rId4"/>
    <sheet name="3 этап" sheetId="1" state="hidden" r:id="rId5"/>
  </sheets>
  <definedNames>
    <definedName name="_xlnm.Print_Titles" localSheetId="4">'3 этап'!$3:$6</definedName>
    <definedName name="_xlnm.Print_Titles" localSheetId="0">'Форма 8'!$4:$7</definedName>
    <definedName name="_xlnm.Print_Area" localSheetId="4">'3 этап'!$A$1:$T$32</definedName>
    <definedName name="_xlnm.Print_Area" localSheetId="1">Supplement!$A$1:$E$14</definedName>
    <definedName name="_xlnm.Print_Area" localSheetId="3">'касс. план на весь пер.'!$A$1:$O$37</definedName>
    <definedName name="_xlnm.Print_Area" localSheetId="2">'прич. отклон'!$A$1:$E$31</definedName>
    <definedName name="_xlnm.Print_Area" localSheetId="0">'Форма 8'!$A$1:$L$30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H15" i="4" l="1"/>
  <c r="C8" i="3" s="1"/>
  <c r="G15" i="4"/>
  <c r="C7" i="3" s="1"/>
  <c r="N16" i="4"/>
  <c r="I16" i="4"/>
  <c r="J16" i="4"/>
  <c r="J15" i="4"/>
  <c r="I15" i="4"/>
  <c r="D16" i="4"/>
  <c r="E16" i="4"/>
  <c r="C16" i="4"/>
  <c r="E15" i="4"/>
  <c r="C5" i="3" s="1"/>
  <c r="D15" i="4"/>
  <c r="C4" i="3" s="1"/>
  <c r="C15" i="4"/>
  <c r="C3" i="3" s="1"/>
  <c r="G11" i="4"/>
  <c r="G7" i="4" s="1"/>
  <c r="G16" i="4" s="1"/>
  <c r="H7" i="4"/>
  <c r="H16" i="4" s="1"/>
  <c r="M7" i="4"/>
  <c r="M16" i="4" s="1"/>
  <c r="F7" i="4"/>
  <c r="F16" i="4" s="1"/>
  <c r="O15" i="4" l="1"/>
  <c r="L7" i="4" l="1"/>
  <c r="K7" i="4"/>
  <c r="K16" i="4" s="1"/>
  <c r="O16" i="4" l="1"/>
  <c r="O7" i="4"/>
  <c r="L16" i="4"/>
  <c r="C8" i="1"/>
  <c r="C9" i="1" s="1"/>
  <c r="C15" i="1"/>
  <c r="C11" i="1" l="1"/>
  <c r="C17" i="1"/>
  <c r="C7" i="1" l="1"/>
  <c r="C16" i="1" l="1"/>
  <c r="C2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RePack by Diakov</author>
  </authors>
  <commentList>
    <comment ref="I15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по закл 3 этап разделили на 2 части</t>
        </r>
      </text>
    </comment>
    <comment ref="J15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по заключению 3 этап разделили на 3 части</t>
        </r>
      </text>
    </comment>
    <comment ref="K15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3 этап 2025 по заключению</t>
        </r>
      </text>
    </comment>
    <comment ref="L15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4 этап по закл 2025</t>
        </r>
      </text>
    </comment>
    <comment ref="M15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5 этап по закл 2025</t>
        </r>
      </text>
    </comment>
    <comment ref="N15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5 этап по закл 2025</t>
        </r>
      </text>
    </comment>
  </commentList>
</comments>
</file>

<file path=xl/sharedStrings.xml><?xml version="1.0" encoding="utf-8"?>
<sst xmlns="http://schemas.openxmlformats.org/spreadsheetml/2006/main" count="509" uniqueCount="131">
  <si>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</si>
  <si>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</si>
  <si>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</si>
  <si>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</si>
  <si>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</si>
  <si>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</si>
  <si>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</si>
  <si>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</si>
  <si>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</si>
  <si>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</si>
  <si>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</si>
  <si>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</si>
  <si>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№п/п</t>
  </si>
  <si>
    <t xml:space="preserve"> В том числе расчеты по кооперации</t>
  </si>
  <si>
    <t>1.1</t>
  </si>
  <si>
    <t>1.2</t>
  </si>
  <si>
    <t>1.3</t>
  </si>
  <si>
    <t>1.4</t>
  </si>
  <si>
    <t>1.5</t>
  </si>
  <si>
    <t>1.6</t>
  </si>
  <si>
    <t>5.1</t>
  </si>
  <si>
    <t>5.2</t>
  </si>
  <si>
    <t>Всего, 
рублей</t>
  </si>
  <si>
    <t>Собственные расходы, в 
том числе:</t>
  </si>
  <si>
    <t>заработная плата</t>
  </si>
  <si>
    <t>налоги</t>
  </si>
  <si>
    <t>тарифы</t>
  </si>
  <si>
    <t>прочие расходы</t>
  </si>
  <si>
    <t>согласованный с 
госзаказчиком размер "запаса", 
сформированного за счет собственных средств</t>
  </si>
  <si>
    <t>согласованный с 
госзаказчиком размер прибыли, подлежащей перечислению при частичном исполнении контракта</t>
  </si>
  <si>
    <t>Расчеты с кооперацией (по каждому контракту, договору)</t>
  </si>
  <si>
    <t xml:space="preserve">Планируемые расчеты с кооперацией </t>
  </si>
  <si>
    <t>ИТОГО потребность**</t>
  </si>
  <si>
    <t>Фактический остаток 
денежных средств на отдельных счетах в уполномоченном банке, ВСЕГО</t>
  </si>
  <si>
    <t xml:space="preserve">В том числе фактический остаток денежных средств на отдельных счетах кооперации на 1 число месяца, в котором представляется ТЭО*** </t>
  </si>
  <si>
    <t xml:space="preserve">В том числе фактический остаток денежных средств на отдельном счете Головного исполнителя на день составления ТЭО </t>
  </si>
  <si>
    <t>К поступлению от 
Заказчика****</t>
  </si>
  <si>
    <t>Справочно: сумма дохода, 
полученного от размещения на депозитных счетах и на "неснижаемый" остаток</t>
  </si>
  <si>
    <t>Наименование 
контрагента</t>
  </si>
  <si>
    <t>ИНН контрагента</t>
  </si>
  <si>
    <t>номер</t>
  </si>
  <si>
    <t>дата</t>
  </si>
  <si>
    <t>Контракт 
(договор)</t>
  </si>
  <si>
    <t>Номер отдельного счета</t>
  </si>
  <si>
    <t>Цена контракта (договора), рублей</t>
  </si>
  <si>
    <t>Объем запланированных к выплате денежных средств*</t>
  </si>
  <si>
    <t>Объем  выплаченных денежных средств*</t>
  </si>
  <si>
    <t>Срок исполнения по контракту (договору)</t>
  </si>
  <si>
    <t>Наименование 
использования аванса</t>
  </si>
  <si>
    <t>СОГЛАСОВАНО
Начальник 578 ВП МО РФ:</t>
  </si>
  <si>
    <t>Начальник 578 ВП МО РФ</t>
  </si>
  <si>
    <t>А.С. Мамитов</t>
  </si>
  <si>
    <t>Главный бухгалтер АО "ВНИИ "Градиент"</t>
  </si>
  <si>
    <t>м.п.</t>
  </si>
  <si>
    <t>х</t>
  </si>
  <si>
    <t>-</t>
  </si>
  <si>
    <t xml:space="preserve">                               Для служебного пользования
                    п. 424 Перечня сведений ВС МО РФ
                                                       Экз. № _____</t>
  </si>
  <si>
    <r>
      <t xml:space="preserve">ТЕХНИКО-ЭКОНОМИЧЕСКОЕ ОБОСНОВАНИЕ АВАНСА
на 1 квартал </t>
    </r>
    <r>
      <rPr>
        <u/>
        <sz val="12"/>
        <color theme="1"/>
        <rFont val="Times New Roman"/>
        <family val="1"/>
        <charset val="204"/>
      </rPr>
      <t>2024</t>
    </r>
    <r>
      <rPr>
        <sz val="12"/>
        <color theme="1"/>
        <rFont val="Times New Roman"/>
        <family val="1"/>
        <charset val="204"/>
      </rPr>
      <t xml:space="preserve"> финансового года
по государственному контракту от </t>
    </r>
    <r>
      <rPr>
        <u/>
        <sz val="12"/>
        <color theme="1"/>
        <rFont val="Times New Roman"/>
        <family val="1"/>
        <charset val="204"/>
      </rPr>
      <t>30.12.2022 г.</t>
    </r>
    <r>
      <rPr>
        <sz val="12"/>
        <color theme="1"/>
        <rFont val="Times New Roman"/>
        <family val="1"/>
        <charset val="204"/>
      </rPr>
      <t xml:space="preserve"> ИГК №</t>
    </r>
    <r>
      <rPr>
        <u/>
        <sz val="12"/>
        <color theme="1"/>
        <rFont val="Times New Roman"/>
        <family val="1"/>
        <charset val="204"/>
      </rPr>
      <t xml:space="preserve"> 2325187943151451452467003618 Этап 3</t>
    </r>
  </si>
  <si>
    <t>"____" ___________ 2024 г.</t>
  </si>
  <si>
    <t>Генеральный директор 
АО "ВНИИ "Градиент"</t>
  </si>
  <si>
    <t>_______________   А.Г. Кондрашов</t>
  </si>
  <si>
    <t>________________   А.А. Кузьмина</t>
  </si>
  <si>
    <t xml:space="preserve">Кассовый план на очередной квартал
</t>
  </si>
  <si>
    <t>Причины отклонения от Кассового плана весь период исполнения государственного контракта</t>
  </si>
  <si>
    <t xml:space="preserve">Год </t>
  </si>
  <si>
    <t>Квартал</t>
  </si>
  <si>
    <t>Заявленная потребность головного исполнителя на выполнение производственной программы (руб.)</t>
  </si>
  <si>
    <t>Величина отклонения  (+/-)* (руб.)</t>
  </si>
  <si>
    <t>* "+" - увелечение потребности</t>
  </si>
  <si>
    <t xml:space="preserve">  "-" - уменьшения потребности</t>
  </si>
  <si>
    <t>Справочник кодов причин отклонения от Кассового плана на весь период исполнения государственного контракта</t>
  </si>
  <si>
    <r>
      <t xml:space="preserve">Код причины 
</t>
    </r>
    <r>
      <rPr>
        <i/>
        <sz val="14"/>
        <color theme="1"/>
        <rFont val="Times New Roman"/>
        <family val="1"/>
        <charset val="204"/>
      </rPr>
      <t>(в соответствии со справочником)</t>
    </r>
  </si>
  <si>
    <t>№ п/п</t>
  </si>
  <si>
    <t>Содержание причины</t>
  </si>
  <si>
    <t>Код причины</t>
  </si>
  <si>
    <t>Увеличение производительности труда, оптимизация производственного процесса</t>
  </si>
  <si>
    <t>Использование давальческого сырья</t>
  </si>
  <si>
    <t>Изменение сроков поставки продукции</t>
  </si>
  <si>
    <t>Изменение количества поставляемой продукции (объема оказываемых услуг)</t>
  </si>
  <si>
    <t>Отрицательные результаты испытаний опытного образца</t>
  </si>
  <si>
    <t>Изменение тактико-технических характеристик или технического задания</t>
  </si>
  <si>
    <t>Особенности расчетов с иностранными поставщиками</t>
  </si>
  <si>
    <t>Рассмотрение документов в целях перевода ориентировочной цены государственного контракта в фиксированную цену</t>
  </si>
  <si>
    <t>Прочие причины</t>
  </si>
  <si>
    <t>Кассовый план на весь период исполнения государственного контракта</t>
  </si>
  <si>
    <t>от "______" ______________20____ г. №_______</t>
  </si>
  <si>
    <t>по состоянию на "______"____________________________20______г.</t>
  </si>
  <si>
    <t xml:space="preserve">Период действия государственного контракта </t>
  </si>
  <si>
    <t xml:space="preserve">I квартал </t>
  </si>
  <si>
    <t xml:space="preserve">III квартал </t>
  </si>
  <si>
    <t xml:space="preserve">IV квартал </t>
  </si>
  <si>
    <t>Итого</t>
  </si>
  <si>
    <t>Предусмотрено бюджетное финансирование по государственному контракту (руб.)</t>
  </si>
  <si>
    <t>Потребность головного исполнителя на выполнение производственной программы (руб.)</t>
  </si>
  <si>
    <t>Излишек  (дефицит) (стр. 1- стр.2)</t>
  </si>
  <si>
    <t>Генеральный директор АО "ВНИИ "Градиент"</t>
  </si>
  <si>
    <t>А.Г. Кондрашов</t>
  </si>
  <si>
    <t>Главный бухгалтер</t>
  </si>
  <si>
    <t>Руководитель заказа</t>
  </si>
  <si>
    <t>Начальник ПЭО</t>
  </si>
  <si>
    <t>А.А. Кузьмина</t>
  </si>
  <si>
    <t>Р.Г. Зурнаджиев</t>
  </si>
  <si>
    <t>С.Н. Лопатько</t>
  </si>
  <si>
    <t>Заместитель генерального директора по экономике и финансов</t>
  </si>
  <si>
    <t>2023 год исполнения</t>
  </si>
  <si>
    <t>2024 год исполнения</t>
  </si>
  <si>
    <t>2025 год исполнения</t>
  </si>
  <si>
    <t xml:space="preserve">II квартал </t>
  </si>
  <si>
    <t>М.В. Глущенко</t>
  </si>
  <si>
    <t>Аванс</t>
  </si>
  <si>
    <t>Расчет</t>
  </si>
  <si>
    <t>аванс 2</t>
  </si>
  <si>
    <t>Аванс 2</t>
  </si>
  <si>
    <t>Аванс 3</t>
  </si>
  <si>
    <t>Аванс 4</t>
  </si>
  <si>
    <t>Аванс 5</t>
  </si>
  <si>
    <t>по карточке факт затрат</t>
  </si>
  <si>
    <t>по заключению 578 ВП МО РФ</t>
  </si>
  <si>
    <t>I квартал</t>
  </si>
  <si>
    <t>II квартал</t>
  </si>
  <si>
    <t>III квартал</t>
  </si>
  <si>
    <t>IV квартал</t>
  </si>
  <si>
    <t>на</t>
  </si>
  <si>
    <t xml:space="preserve">квартал </t>
  </si>
  <si>
    <t xml:space="preserve">финансового года
по государственному контракту от </t>
  </si>
  <si>
    <t xml:space="preserve">ИГК № </t>
  </si>
  <si>
    <t>Этап</t>
  </si>
  <si>
    <t>2.1</t>
  </si>
  <si>
    <t>Закупка приборов</t>
  </si>
  <si>
    <t>0</t>
  </si>
  <si>
    <t>АО "0"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</si>
</sst>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3" fillId="0" borderId="0" xfId="0" applyFont="1"/>
    <xf numFmtId="0" fontId="2" fillId="0" borderId="0" xfId="0" applyFont="1"/>
    <xf numFmtId="0" fontId="1" fillId="0" borderId="1" xfId="0" quotePrefix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1" fillId="0" borderId="4" xfId="0" applyFont="1" applyBorder="1"/>
    <xf numFmtId="4" fontId="1" fillId="0" borderId="0" xfId="0" applyNumberFormat="1" applyFont="1"/>
    <xf numFmtId="4" fontId="2" fillId="0" borderId="1" xfId="0" quotePrefix="1" applyNumberFormat="1" applyFont="1" applyBorder="1" applyAlignment="1">
      <alignment horizontal="center" vertical="center"/>
    </xf>
    <xf numFmtId="4" fontId="1" fillId="0" borderId="0" xfId="0" applyNumberFormat="1" applyFont="1" applyAlignment="1">
      <alignment vertical="center"/>
    </xf>
    <xf numFmtId="4" fontId="2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" fontId="8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4" fontId="8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wrapText="1"/>
    </xf>
    <xf numFmtId="4" fontId="1" fillId="4" borderId="1" xfId="0" applyNumberFormat="1" applyFont="1" applyFill="1" applyBorder="1" applyAlignment="1">
      <alignment horizontal="center" vertical="center" wrapText="1"/>
    </xf>
    <xf numFmtId="0" fontId="1" fillId="5" borderId="0" xfId="0" applyFont="1" applyFill="1" applyAlignment="1">
      <alignment wrapText="1"/>
    </xf>
    <xf numFmtId="4" fontId="1" fillId="6" borderId="1" xfId="0" applyNumberFormat="1" applyFont="1" applyFill="1" applyBorder="1" applyAlignment="1">
      <alignment horizontal="center" vertical="center" wrapText="1"/>
    </xf>
    <xf numFmtId="4" fontId="9" fillId="6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/>
    </xf>
    <xf numFmtId="0" fontId="3" fillId="5" borderId="1" xfId="0" applyFont="1" applyFill="1" applyBorder="1"/>
    <xf numFmtId="4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0" xfId="0" applyFont="1" applyFill="1"/>
    <xf numFmtId="4" fontId="3" fillId="5" borderId="1" xfId="0" applyNumberFormat="1" applyFont="1" applyFill="1" applyBorder="1" applyAlignment="1">
      <alignment horizontal="center" wrapText="1"/>
    </xf>
    <xf numFmtId="4" fontId="3" fillId="0" borderId="1" xfId="0" applyNumberFormat="1" applyFont="1" applyBorder="1" applyAlignment="1">
      <alignment horizontal="center" wrapText="1"/>
    </xf>
    <xf numFmtId="0" fontId="12" fillId="0" borderId="0" xfId="0" applyFont="1"/>
    <xf numFmtId="49" fontId="1" fillId="0" borderId="1" xfId="0" quotePrefix="1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1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/>
    <xf numFmtId="49" fontId="12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horizontal="left" vertical="center" wrapText="1"/>
    </xf>
    <xf numFmtId="49" fontId="12" fillId="0" borderId="0" xfId="0" applyNumberFormat="1" applyFont="1"/>
    <xf numFmtId="49" fontId="1" fillId="0" borderId="1" xfId="0" applyNumberFormat="1" applyFont="1" applyBorder="1" applyAlignment="1">
      <alignment horizontal="center" vertical="center"/>
    </xf>
    <xf numFmtId="49" fontId="3" fillId="0" borderId="0" xfId="0" applyNumberFormat="1" applyFont="1"/>
    <xf numFmtId="49" fontId="1" fillId="0" borderId="1" xfId="0" quotePrefix="1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1" xfId="0" quotePrefix="1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2" fillId="0" borderId="1" xfId="0" applyNumberFormat="1" applyFont="1" applyBorder="1" applyAlignment="1">
      <alignment horizontal="left" vertical="center"/>
    </xf>
    <xf numFmtId="4" fontId="2" fillId="5" borderId="1" xfId="0" applyNumberFormat="1" applyFont="1" applyFill="1" applyBorder="1" applyAlignment="1">
      <alignment horizontal="center" vertical="center"/>
    </xf>
    <xf numFmtId="49" fontId="2" fillId="5" borderId="1" xfId="0" quotePrefix="1" applyNumberFormat="1" applyFont="1" applyFill="1" applyBorder="1" applyAlignment="1">
      <alignment horizontal="center" vertical="center"/>
    </xf>
    <xf numFmtId="49" fontId="13" fillId="5" borderId="1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12" fillId="5" borderId="0" xfId="0" applyNumberFormat="1" applyFont="1" applyFill="1" applyAlignment="1">
      <alignment horizontal="center" vertical="center" wrapText="1"/>
    </xf>
    <xf numFmtId="49" fontId="12" fillId="5" borderId="0" xfId="0" applyNumberFormat="1" applyFont="1" applyFill="1" applyAlignment="1">
      <alignment vertical="center" wrapText="1"/>
    </xf>
    <xf numFmtId="49" fontId="3" fillId="5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/>
    </xf>
    <xf numFmtId="49" fontId="2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3" fillId="0" borderId="6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3" fillId="0" borderId="3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tabSelected="1" view="pageBreakPreview" zoomScale="85" zoomScaleNormal="100" zoomScaleSheetLayoutView="85" workbookViewId="0">
      <selection activeCell="F3" sqref="F3"/>
    </sheetView>
  </sheetViews>
  <sheetFormatPr defaultRowHeight="15" x14ac:dyDescent="0.25"/>
  <cols>
    <col min="1" max="1" width="9.140625" style="2"/>
    <col min="2" max="2" width="28.7109375" style="2" customWidth="1"/>
    <col min="3" max="3" width="16.7109375" style="2" customWidth="1"/>
    <col min="4" max="4" width="12.140625" style="2" customWidth="1"/>
    <col min="5" max="5" width="19.5703125" style="2" customWidth="1"/>
    <col min="6" max="6" width="11.85546875" style="2" customWidth="1"/>
    <col min="7" max="7" width="17.7109375" style="2" customWidth="1"/>
    <col min="8" max="8" width="23.42578125" style="2" customWidth="1"/>
    <col min="9" max="9" width="15.140625" style="2" customWidth="1"/>
    <col min="10" max="10" width="19.28515625" style="2" customWidth="1"/>
    <col min="11" max="11" width="13.140625" style="2" customWidth="1"/>
    <col min="12" max="12" width="13" style="2" customWidth="1"/>
    <col min="13" max="16384" width="9.140625" style="2"/>
  </cols>
  <sheetData>
    <row r="1" spans="1:13" x14ac:dyDescent="0.25">
      <c r="C1" s="19"/>
      <c r="D1" s="19"/>
      <c r="E1" s="19"/>
      <c r="J1" s="84"/>
      <c r="K1" s="85"/>
      <c r="L1" s="85"/>
    </row>
    <row r="2" spans="1:13" ht="30.75" customHeight="1" x14ac:dyDescent="0.25">
      <c r="A2" s="86" t="s">
        <v>62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57"/>
    </row>
    <row r="3" spans="1:13" s="52" customFormat="1" ht="36" x14ac:dyDescent="0.2">
      <c r="A3" s="58" t="s">
        <v>122</v>
      </c>
      <c r="B3" s="74" t="s">
        <v>129</v>
      </c>
      <c r="C3" s="55" t="s">
        <v>123</v>
      </c>
      <c r="D3" s="74" t="s">
        <v>129</v>
      </c>
      <c r="E3" s="55" t="s">
        <v>124</v>
      </c>
      <c r="F3" s="75" t="s">
        <v>129</v>
      </c>
      <c r="G3" s="55" t="s">
        <v>125</v>
      </c>
      <c r="H3" s="75" t="s">
        <v>129</v>
      </c>
      <c r="I3" s="58" t="s">
        <v>126</v>
      </c>
      <c r="J3" s="59">
        <v>3</v>
      </c>
      <c r="K3" s="55"/>
      <c r="L3" s="55"/>
      <c r="M3" s="60"/>
    </row>
    <row r="4" spans="1:13" ht="17.25" customHeight="1" x14ac:dyDescent="0.25">
      <c r="A4" s="88" t="s">
        <v>12</v>
      </c>
      <c r="B4" s="77" t="s">
        <v>48</v>
      </c>
      <c r="C4" s="77" t="s">
        <v>22</v>
      </c>
      <c r="D4" s="88" t="s">
        <v>13</v>
      </c>
      <c r="E4" s="78"/>
      <c r="F4" s="78"/>
      <c r="G4" s="78"/>
      <c r="H4" s="78"/>
      <c r="I4" s="78"/>
      <c r="J4" s="78"/>
      <c r="K4" s="78"/>
      <c r="L4" s="78"/>
      <c r="M4" s="57"/>
    </row>
    <row r="5" spans="1:13" ht="45" customHeight="1" x14ac:dyDescent="0.25">
      <c r="A5" s="78"/>
      <c r="B5" s="78"/>
      <c r="C5" s="78"/>
      <c r="D5" s="77" t="s">
        <v>38</v>
      </c>
      <c r="E5" s="77" t="s">
        <v>39</v>
      </c>
      <c r="F5" s="77" t="s">
        <v>42</v>
      </c>
      <c r="G5" s="78"/>
      <c r="H5" s="77" t="s">
        <v>43</v>
      </c>
      <c r="I5" s="77" t="s">
        <v>44</v>
      </c>
      <c r="J5" s="77" t="s">
        <v>45</v>
      </c>
      <c r="K5" s="77" t="s">
        <v>46</v>
      </c>
      <c r="L5" s="77" t="s">
        <v>47</v>
      </c>
      <c r="M5" s="57"/>
    </row>
    <row r="6" spans="1:13" s="5" customFormat="1" ht="19.5" customHeight="1" x14ac:dyDescent="0.3">
      <c r="A6" s="78"/>
      <c r="B6" s="78"/>
      <c r="C6" s="78"/>
      <c r="D6" s="78"/>
      <c r="E6" s="78"/>
      <c r="F6" s="61" t="s">
        <v>40</v>
      </c>
      <c r="G6" s="61" t="s">
        <v>41</v>
      </c>
      <c r="H6" s="78"/>
      <c r="I6" s="78"/>
      <c r="J6" s="78"/>
      <c r="K6" s="78"/>
      <c r="L6" s="78"/>
      <c r="M6" s="62"/>
    </row>
    <row r="7" spans="1:13" s="9" customFormat="1" ht="15" customHeight="1" x14ac:dyDescent="0.25">
      <c r="A7" s="63" t="s">
        <v>0</v>
      </c>
      <c r="B7" s="63" t="s">
        <v>1</v>
      </c>
      <c r="C7" s="63" t="s">
        <v>2</v>
      </c>
      <c r="D7" s="63" t="s">
        <v>3</v>
      </c>
      <c r="E7" s="63" t="s">
        <v>4</v>
      </c>
      <c r="F7" s="63" t="s">
        <v>5</v>
      </c>
      <c r="G7" s="63" t="s">
        <v>6</v>
      </c>
      <c r="H7" s="63" t="s">
        <v>7</v>
      </c>
      <c r="I7" s="63" t="s">
        <v>8</v>
      </c>
      <c r="J7" s="63" t="s">
        <v>9</v>
      </c>
      <c r="K7" s="63" t="s">
        <v>10</v>
      </c>
      <c r="L7" s="63" t="s">
        <v>11</v>
      </c>
      <c r="M7" s="64"/>
    </row>
    <row r="8" spans="1:13" s="6" customFormat="1" ht="31.5" customHeight="1" x14ac:dyDescent="0.25">
      <c r="A8" s="65" t="s">
        <v>0</v>
      </c>
      <c r="B8" s="66" t="s">
        <v>23</v>
      </c>
      <c r="C8" s="70">
        <v>0</v>
      </c>
      <c r="D8" s="67" t="s">
        <v>54</v>
      </c>
      <c r="E8" s="67" t="s">
        <v>54</v>
      </c>
      <c r="F8" s="67" t="s">
        <v>54</v>
      </c>
      <c r="G8" s="67" t="s">
        <v>54</v>
      </c>
      <c r="H8" s="67" t="s">
        <v>54</v>
      </c>
      <c r="I8" s="67" t="s">
        <v>54</v>
      </c>
      <c r="J8" s="67" t="s">
        <v>54</v>
      </c>
      <c r="K8" s="67" t="s">
        <v>54</v>
      </c>
      <c r="L8" s="67" t="s">
        <v>54</v>
      </c>
      <c r="M8" s="68"/>
    </row>
    <row r="9" spans="1:13" s="6" customFormat="1" ht="12.75" customHeight="1" x14ac:dyDescent="0.25">
      <c r="A9" s="65" t="s">
        <v>14</v>
      </c>
      <c r="B9" s="69" t="s">
        <v>24</v>
      </c>
      <c r="C9" s="70">
        <v>0</v>
      </c>
      <c r="D9" s="67" t="s">
        <v>54</v>
      </c>
      <c r="E9" s="67" t="s">
        <v>54</v>
      </c>
      <c r="F9" s="67" t="s">
        <v>54</v>
      </c>
      <c r="G9" s="67" t="s">
        <v>54</v>
      </c>
      <c r="H9" s="67" t="s">
        <v>54</v>
      </c>
      <c r="I9" s="67" t="s">
        <v>54</v>
      </c>
      <c r="J9" s="67" t="s">
        <v>54</v>
      </c>
      <c r="K9" s="67" t="s">
        <v>54</v>
      </c>
      <c r="L9" s="67" t="s">
        <v>54</v>
      </c>
      <c r="M9" s="68"/>
    </row>
    <row r="10" spans="1:13" s="6" customFormat="1" ht="15.75" x14ac:dyDescent="0.25">
      <c r="A10" s="65" t="s">
        <v>15</v>
      </c>
      <c r="B10" s="69" t="s">
        <v>25</v>
      </c>
      <c r="C10" s="70">
        <v>0</v>
      </c>
      <c r="D10" s="67" t="s">
        <v>54</v>
      </c>
      <c r="E10" s="67" t="s">
        <v>54</v>
      </c>
      <c r="F10" s="67" t="s">
        <v>54</v>
      </c>
      <c r="G10" s="67" t="s">
        <v>54</v>
      </c>
      <c r="H10" s="67" t="s">
        <v>54</v>
      </c>
      <c r="I10" s="67" t="s">
        <v>54</v>
      </c>
      <c r="J10" s="67" t="s">
        <v>54</v>
      </c>
      <c r="K10" s="67" t="s">
        <v>54</v>
      </c>
      <c r="L10" s="67" t="s">
        <v>54</v>
      </c>
      <c r="M10" s="68"/>
    </row>
    <row r="11" spans="1:13" s="6" customFormat="1" ht="15.75" x14ac:dyDescent="0.25">
      <c r="A11" s="65" t="s">
        <v>16</v>
      </c>
      <c r="B11" s="69" t="s">
        <v>26</v>
      </c>
      <c r="C11" s="70">
        <v>0</v>
      </c>
      <c r="D11" s="67" t="s">
        <v>54</v>
      </c>
      <c r="E11" s="67" t="s">
        <v>54</v>
      </c>
      <c r="F11" s="67" t="s">
        <v>54</v>
      </c>
      <c r="G11" s="67" t="s">
        <v>54</v>
      </c>
      <c r="H11" s="67" t="s">
        <v>54</v>
      </c>
      <c r="I11" s="67" t="s">
        <v>54</v>
      </c>
      <c r="J11" s="67" t="s">
        <v>54</v>
      </c>
      <c r="K11" s="67" t="s">
        <v>54</v>
      </c>
      <c r="L11" s="67" t="s">
        <v>54</v>
      </c>
      <c r="M11" s="68"/>
    </row>
    <row r="12" spans="1:13" s="6" customFormat="1" ht="15.75" x14ac:dyDescent="0.25">
      <c r="A12" s="65" t="s">
        <v>17</v>
      </c>
      <c r="B12" s="69" t="s">
        <v>27</v>
      </c>
      <c r="C12" s="70">
        <v>0</v>
      </c>
      <c r="D12" s="67" t="s">
        <v>54</v>
      </c>
      <c r="E12" s="67" t="s">
        <v>54</v>
      </c>
      <c r="F12" s="67" t="s">
        <v>54</v>
      </c>
      <c r="G12" s="67" t="s">
        <v>54</v>
      </c>
      <c r="H12" s="67" t="s">
        <v>54</v>
      </c>
      <c r="I12" s="67" t="s">
        <v>54</v>
      </c>
      <c r="J12" s="67" t="s">
        <v>54</v>
      </c>
      <c r="K12" s="67" t="s">
        <v>54</v>
      </c>
      <c r="L12" s="67" t="s">
        <v>54</v>
      </c>
      <c r="M12" s="68"/>
    </row>
    <row r="13" spans="1:13" s="6" customFormat="1" ht="78.75" x14ac:dyDescent="0.25">
      <c r="A13" s="65" t="s">
        <v>18</v>
      </c>
      <c r="B13" s="66" t="s">
        <v>28</v>
      </c>
      <c r="C13" s="70">
        <v>0</v>
      </c>
      <c r="D13" s="67" t="s">
        <v>54</v>
      </c>
      <c r="E13" s="67" t="s">
        <v>54</v>
      </c>
      <c r="F13" s="67" t="s">
        <v>54</v>
      </c>
      <c r="G13" s="67" t="s">
        <v>54</v>
      </c>
      <c r="H13" s="67" t="s">
        <v>54</v>
      </c>
      <c r="I13" s="67" t="s">
        <v>54</v>
      </c>
      <c r="J13" s="67" t="s">
        <v>54</v>
      </c>
      <c r="K13" s="67" t="s">
        <v>54</v>
      </c>
      <c r="L13" s="67" t="s">
        <v>54</v>
      </c>
      <c r="M13" s="68"/>
    </row>
    <row r="14" spans="1:13" s="6" customFormat="1" ht="94.5" x14ac:dyDescent="0.25">
      <c r="A14" s="65" t="s">
        <v>19</v>
      </c>
      <c r="B14" s="66" t="s">
        <v>29</v>
      </c>
      <c r="C14" s="70">
        <v>0</v>
      </c>
      <c r="D14" s="67" t="s">
        <v>54</v>
      </c>
      <c r="E14" s="67" t="s">
        <v>54</v>
      </c>
      <c r="F14" s="67" t="s">
        <v>54</v>
      </c>
      <c r="G14" s="67" t="s">
        <v>54</v>
      </c>
      <c r="H14" s="67" t="s">
        <v>54</v>
      </c>
      <c r="I14" s="67" t="s">
        <v>54</v>
      </c>
      <c r="J14" s="67" t="s">
        <v>54</v>
      </c>
      <c r="K14" s="67" t="s">
        <v>54</v>
      </c>
      <c r="L14" s="67" t="s">
        <v>54</v>
      </c>
      <c r="M14" s="68"/>
    </row>
    <row r="15" spans="1:13" s="6" customFormat="1" ht="47.25" x14ac:dyDescent="0.25">
      <c r="A15" s="65" t="s">
        <v>1</v>
      </c>
      <c r="B15" s="66" t="s">
        <v>30</v>
      </c>
      <c r="C15" s="70">
        <v>0</v>
      </c>
      <c r="D15" s="67" t="s">
        <v>54</v>
      </c>
      <c r="E15" s="67" t="s">
        <v>54</v>
      </c>
      <c r="F15" s="67" t="s">
        <v>54</v>
      </c>
      <c r="G15" s="67" t="s">
        <v>54</v>
      </c>
      <c r="H15" s="67" t="s">
        <v>54</v>
      </c>
      <c r="I15" s="71" t="s">
        <v>129</v>
      </c>
      <c r="J15" s="71" t="s">
        <v>129</v>
      </c>
      <c r="K15" s="67" t="s">
        <v>54</v>
      </c>
      <c r="L15" s="67" t="s">
        <v>54</v>
      </c>
      <c r="M15" s="68"/>
    </row>
    <row r="16" spans="1:13" s="54" customFormat="1" ht="48" customHeight="1" x14ac:dyDescent="0.25">
      <c r="A16" s="53" t="s">
        <v>127</v>
      </c>
      <c r="B16" s="66" t="s">
        <v>128</v>
      </c>
      <c r="C16" s="70">
        <v>0</v>
      </c>
      <c r="D16" s="72" t="s">
        <v>130</v>
      </c>
      <c r="E16" s="73" t="s">
        <v>129</v>
      </c>
      <c r="F16" s="72" t="s">
        <v>129</v>
      </c>
      <c r="G16" s="73" t="s">
        <v>129</v>
      </c>
      <c r="H16" s="72" t="s">
        <v>129</v>
      </c>
      <c r="I16" s="73" t="s">
        <v>129</v>
      </c>
      <c r="J16" s="73" t="s">
        <v>129</v>
      </c>
      <c r="K16" s="73">
        <v>0</v>
      </c>
      <c r="L16" s="73" t="s">
        <v>129</v>
      </c>
      <c r="M16" s="56"/>
    </row>
    <row r="17" spans="1:13" s="6" customFormat="1" ht="36" customHeight="1" x14ac:dyDescent="0.25">
      <c r="A17" s="65" t="s">
        <v>2</v>
      </c>
      <c r="B17" s="66" t="s">
        <v>31</v>
      </c>
      <c r="C17" s="70">
        <v>0</v>
      </c>
      <c r="D17" s="67" t="s">
        <v>54</v>
      </c>
      <c r="E17" s="67" t="s">
        <v>54</v>
      </c>
      <c r="F17" s="67" t="s">
        <v>54</v>
      </c>
      <c r="G17" s="67" t="s">
        <v>54</v>
      </c>
      <c r="H17" s="67" t="s">
        <v>54</v>
      </c>
      <c r="I17" s="71" t="s">
        <v>129</v>
      </c>
      <c r="J17" s="71" t="s">
        <v>129</v>
      </c>
      <c r="K17" s="67" t="s">
        <v>54</v>
      </c>
      <c r="L17" s="67" t="s">
        <v>54</v>
      </c>
      <c r="M17" s="68"/>
    </row>
    <row r="18" spans="1:13" s="6" customFormat="1" ht="15.75" x14ac:dyDescent="0.25">
      <c r="A18" s="65" t="s">
        <v>3</v>
      </c>
      <c r="B18" s="69" t="s">
        <v>32</v>
      </c>
      <c r="C18" s="70">
        <v>0</v>
      </c>
      <c r="D18" s="67" t="s">
        <v>54</v>
      </c>
      <c r="E18" s="67" t="s">
        <v>54</v>
      </c>
      <c r="F18" s="67" t="s">
        <v>54</v>
      </c>
      <c r="G18" s="67" t="s">
        <v>54</v>
      </c>
      <c r="H18" s="67" t="s">
        <v>54</v>
      </c>
      <c r="I18" s="67" t="s">
        <v>54</v>
      </c>
      <c r="J18" s="67" t="s">
        <v>54</v>
      </c>
      <c r="K18" s="67" t="s">
        <v>54</v>
      </c>
      <c r="L18" s="67" t="s">
        <v>54</v>
      </c>
      <c r="M18" s="68"/>
    </row>
    <row r="19" spans="1:13" s="6" customFormat="1" ht="78.75" x14ac:dyDescent="0.25">
      <c r="A19" s="65" t="s">
        <v>4</v>
      </c>
      <c r="B19" s="66" t="s">
        <v>33</v>
      </c>
      <c r="C19" s="70">
        <v>0</v>
      </c>
      <c r="D19" s="67" t="s">
        <v>54</v>
      </c>
      <c r="E19" s="67" t="s">
        <v>54</v>
      </c>
      <c r="F19" s="67" t="s">
        <v>54</v>
      </c>
      <c r="G19" s="67" t="s">
        <v>54</v>
      </c>
      <c r="H19" s="67" t="s">
        <v>54</v>
      </c>
      <c r="I19" s="67" t="s">
        <v>54</v>
      </c>
      <c r="J19" s="67" t="s">
        <v>54</v>
      </c>
      <c r="K19" s="67" t="s">
        <v>54</v>
      </c>
      <c r="L19" s="67" t="s">
        <v>54</v>
      </c>
      <c r="M19" s="68"/>
    </row>
    <row r="20" spans="1:13" s="6" customFormat="1" ht="78.75" x14ac:dyDescent="0.25">
      <c r="A20" s="65" t="s">
        <v>20</v>
      </c>
      <c r="B20" s="66" t="s">
        <v>35</v>
      </c>
      <c r="C20" s="70">
        <v>0</v>
      </c>
      <c r="D20" s="67" t="s">
        <v>54</v>
      </c>
      <c r="E20" s="67" t="s">
        <v>54</v>
      </c>
      <c r="F20" s="67" t="s">
        <v>54</v>
      </c>
      <c r="G20" s="67" t="s">
        <v>54</v>
      </c>
      <c r="H20" s="67" t="s">
        <v>54</v>
      </c>
      <c r="I20" s="67" t="s">
        <v>54</v>
      </c>
      <c r="J20" s="67" t="s">
        <v>54</v>
      </c>
      <c r="K20" s="67" t="s">
        <v>54</v>
      </c>
      <c r="L20" s="67" t="s">
        <v>54</v>
      </c>
      <c r="M20" s="68"/>
    </row>
    <row r="21" spans="1:13" s="6" customFormat="1" ht="94.5" x14ac:dyDescent="0.25">
      <c r="A21" s="65" t="s">
        <v>21</v>
      </c>
      <c r="B21" s="66" t="s">
        <v>34</v>
      </c>
      <c r="C21" s="70">
        <v>0</v>
      </c>
      <c r="D21" s="67" t="s">
        <v>54</v>
      </c>
      <c r="E21" s="67" t="s">
        <v>54</v>
      </c>
      <c r="F21" s="67" t="s">
        <v>54</v>
      </c>
      <c r="G21" s="67" t="s">
        <v>54</v>
      </c>
      <c r="H21" s="67" t="s">
        <v>54</v>
      </c>
      <c r="I21" s="67" t="s">
        <v>54</v>
      </c>
      <c r="J21" s="67" t="s">
        <v>54</v>
      </c>
      <c r="K21" s="67" t="s">
        <v>54</v>
      </c>
      <c r="L21" s="67" t="s">
        <v>54</v>
      </c>
      <c r="M21" s="68"/>
    </row>
    <row r="22" spans="1:13" s="6" customFormat="1" ht="31.5" x14ac:dyDescent="0.25">
      <c r="A22" s="65" t="s">
        <v>5</v>
      </c>
      <c r="B22" s="66" t="s">
        <v>36</v>
      </c>
      <c r="C22" s="70">
        <v>0</v>
      </c>
      <c r="D22" s="67" t="s">
        <v>54</v>
      </c>
      <c r="E22" s="67" t="s">
        <v>54</v>
      </c>
      <c r="F22" s="67" t="s">
        <v>54</v>
      </c>
      <c r="G22" s="67" t="s">
        <v>54</v>
      </c>
      <c r="H22" s="67" t="s">
        <v>54</v>
      </c>
      <c r="I22" s="67" t="s">
        <v>54</v>
      </c>
      <c r="J22" s="67" t="s">
        <v>54</v>
      </c>
      <c r="K22" s="67" t="s">
        <v>54</v>
      </c>
      <c r="L22" s="67" t="s">
        <v>54</v>
      </c>
      <c r="M22" s="68"/>
    </row>
    <row r="23" spans="1:13" s="6" customFormat="1" ht="66.75" customHeight="1" x14ac:dyDescent="0.25">
      <c r="A23" s="65" t="s">
        <v>6</v>
      </c>
      <c r="B23" s="66" t="s">
        <v>37</v>
      </c>
      <c r="C23" s="70">
        <v>0</v>
      </c>
      <c r="D23" s="67" t="s">
        <v>54</v>
      </c>
      <c r="E23" s="67" t="s">
        <v>54</v>
      </c>
      <c r="F23" s="67" t="s">
        <v>54</v>
      </c>
      <c r="G23" s="67" t="s">
        <v>54</v>
      </c>
      <c r="H23" s="67" t="s">
        <v>54</v>
      </c>
      <c r="I23" s="67" t="s">
        <v>54</v>
      </c>
      <c r="J23" s="67" t="s">
        <v>54</v>
      </c>
      <c r="K23" s="67" t="s">
        <v>54</v>
      </c>
      <c r="L23" s="67" t="s">
        <v>54</v>
      </c>
      <c r="M23" s="68"/>
    </row>
    <row r="25" spans="1:13" ht="15" customHeight="1" x14ac:dyDescent="0.25">
      <c r="J25" s="79"/>
      <c r="K25" s="80"/>
      <c r="L25" s="80"/>
    </row>
    <row r="26" spans="1:13" ht="43.5" customHeight="1" x14ac:dyDescent="0.25">
      <c r="C26" s="81"/>
      <c r="D26" s="80"/>
      <c r="E26" s="80"/>
      <c r="J26" s="82"/>
      <c r="K26" s="83"/>
      <c r="L26" s="83"/>
    </row>
    <row r="27" spans="1:13" x14ac:dyDescent="0.25">
      <c r="D27"/>
      <c r="J27" s="11"/>
    </row>
    <row r="28" spans="1:13" ht="23.25" customHeight="1" x14ac:dyDescent="0.25">
      <c r="D28"/>
      <c r="J28" s="89"/>
      <c r="K28" s="80"/>
      <c r="L28"/>
    </row>
    <row r="30" spans="1:13" ht="8.25" customHeight="1" x14ac:dyDescent="0.25"/>
    <row r="31" spans="1:13" ht="26.25" customHeight="1" x14ac:dyDescent="0.25">
      <c r="C31" s="81"/>
      <c r="D31" s="81"/>
    </row>
    <row r="32" spans="1:13" x14ac:dyDescent="0.25">
      <c r="D32"/>
    </row>
    <row r="33" spans="3:4" x14ac:dyDescent="0.25">
      <c r="D33"/>
    </row>
    <row r="40" spans="3:4" x14ac:dyDescent="0.25">
      <c r="C40" s="19"/>
    </row>
    <row r="42" spans="3:4" x14ac:dyDescent="0.25">
      <c r="C42" s="19"/>
    </row>
  </sheetData>
  <mergeCells count="19">
    <mergeCell ref="J28:K28"/>
    <mergeCell ref="C31:D31"/>
    <mergeCell ref="I5:I6"/>
    <mergeCell ref="J5:J6"/>
    <mergeCell ref="K5:K6"/>
    <mergeCell ref="L5:L6"/>
    <mergeCell ref="J25:L25"/>
    <mergeCell ref="C26:E26"/>
    <mergeCell ref="J26:L26"/>
    <mergeCell ref="J1:L1"/>
    <mergeCell ref="A2:L2"/>
    <mergeCell ref="A4:A6"/>
    <mergeCell ref="B4:B6"/>
    <mergeCell ref="C4:C6"/>
    <mergeCell ref="D4:L4"/>
    <mergeCell ref="D5:D6"/>
    <mergeCell ref="E5:E6"/>
    <mergeCell ref="F5:G5"/>
    <mergeCell ref="H5:H6"/>
  </mergeCells>
  <phoneticPr fontId="14" type="noConversion"/>
  <pageMargins left="0.70866141732283472" right="0.70866141732283472" top="0.74803149606299213" bottom="0.74803149606299213" header="0.31496062992125984" footer="0.31496062992125984"/>
  <pageSetup paperSize="9" scale="66" orientation="landscape" r:id="rId1"/>
  <headerFooter differentFirst="1">
    <oddFooter>&amp;C&amp;P</oddFooter>
  </headerFooter>
  <rowBreaks count="1" manualBreakCount="1">
    <brk id="17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"/>
  <sheetViews>
    <sheetView view="pageBreakPreview" zoomScale="60" zoomScaleNormal="100" workbookViewId="0">
      <selection activeCell="A3" sqref="A3:B10"/>
    </sheetView>
  </sheetViews>
  <sheetFormatPr defaultRowHeight="18.75" x14ac:dyDescent="0.3"/>
  <cols>
    <col min="1" max="1" width="15" style="5" customWidth="1"/>
    <col min="2" max="2" width="13.28515625" style="5" customWidth="1"/>
    <col min="3" max="3" width="45.7109375" style="5" customWidth="1"/>
    <col min="4" max="4" width="23.7109375" style="5" customWidth="1"/>
    <col min="5" max="5" width="33.28515625" style="5" customWidth="1"/>
    <col min="6" max="16384" width="9.140625" style="5"/>
  </cols>
  <sheetData>
    <row r="1" spans="1:5" ht="40.5" customHeight="1" x14ac:dyDescent="0.3">
      <c r="A1" s="93" t="s">
        <v>63</v>
      </c>
      <c r="B1" s="93"/>
      <c r="C1" s="93"/>
      <c r="D1" s="93"/>
      <c r="E1" s="93"/>
    </row>
    <row r="2" spans="1:5" s="28" customFormat="1" ht="56.25" x14ac:dyDescent="0.3">
      <c r="A2" s="26" t="s">
        <v>64</v>
      </c>
      <c r="B2" s="26" t="s">
        <v>65</v>
      </c>
      <c r="C2" s="27" t="s">
        <v>66</v>
      </c>
      <c r="D2" s="27" t="s">
        <v>67</v>
      </c>
      <c r="E2" s="27" t="s">
        <v>71</v>
      </c>
    </row>
    <row r="3" spans="1:5" x14ac:dyDescent="0.3">
      <c r="A3" s="46">
        <v>2023</v>
      </c>
      <c r="B3" s="46">
        <v>1</v>
      </c>
      <c r="C3" s="50">
        <v>0</v>
      </c>
      <c r="D3" s="47">
        <v>0</v>
      </c>
      <c r="E3" s="76" t="s">
        <v>129</v>
      </c>
    </row>
    <row r="4" spans="1:5" x14ac:dyDescent="0.3">
      <c r="A4" s="46">
        <v>2023</v>
      </c>
      <c r="B4" s="46">
        <v>4</v>
      </c>
      <c r="C4" s="50">
        <v>0</v>
      </c>
      <c r="D4" s="47">
        <v>0</v>
      </c>
      <c r="E4" s="76" t="s">
        <v>129</v>
      </c>
    </row>
    <row r="5" spans="1:5" x14ac:dyDescent="0.3">
      <c r="A5" s="46">
        <v>2024</v>
      </c>
      <c r="B5" s="46">
        <v>1</v>
      </c>
      <c r="C5" s="50">
        <v>0</v>
      </c>
      <c r="D5" s="47">
        <v>0</v>
      </c>
      <c r="E5" s="76" t="s">
        <v>129</v>
      </c>
    </row>
    <row r="6" spans="1:5" x14ac:dyDescent="0.3">
      <c r="A6" s="46">
        <v>2024</v>
      </c>
      <c r="B6" s="46">
        <v>2</v>
      </c>
      <c r="C6" s="50">
        <v>0</v>
      </c>
      <c r="D6" s="47">
        <v>0</v>
      </c>
      <c r="E6" s="76" t="s">
        <v>129</v>
      </c>
    </row>
    <row r="7" spans="1:5" x14ac:dyDescent="0.3">
      <c r="A7" s="46">
        <v>2025</v>
      </c>
      <c r="B7" s="46">
        <v>1</v>
      </c>
      <c r="C7" s="50">
        <v>0</v>
      </c>
      <c r="D7" s="47">
        <v>0</v>
      </c>
      <c r="E7" s="76" t="s">
        <v>129</v>
      </c>
    </row>
    <row r="8" spans="1:5" x14ac:dyDescent="0.3">
      <c r="A8" s="46">
        <v>2025</v>
      </c>
      <c r="B8" s="46">
        <v>2</v>
      </c>
      <c r="C8" s="50">
        <v>0</v>
      </c>
      <c r="D8" s="47">
        <v>0</v>
      </c>
      <c r="E8" s="76" t="s">
        <v>129</v>
      </c>
    </row>
    <row r="9" spans="1:5" x14ac:dyDescent="0.3">
      <c r="A9" s="46">
        <v>2025</v>
      </c>
      <c r="B9" s="46">
        <v>3</v>
      </c>
      <c r="C9" s="50">
        <v>0</v>
      </c>
      <c r="D9" s="47">
        <v>0</v>
      </c>
      <c r="E9" s="76" t="s">
        <v>129</v>
      </c>
    </row>
    <row r="10" spans="1:5" x14ac:dyDescent="0.3">
      <c r="A10" s="46">
        <v>2025</v>
      </c>
      <c r="B10" s="46">
        <v>4</v>
      </c>
      <c r="C10" s="50">
        <v>0</v>
      </c>
      <c r="D10" s="47">
        <v>0</v>
      </c>
      <c r="E10" s="76" t="s">
        <v>129</v>
      </c>
    </row>
    <row r="11" spans="1:5" x14ac:dyDescent="0.3">
      <c r="A11" s="5" t="s">
        <v>68</v>
      </c>
    </row>
    <row r="12" spans="1:5" x14ac:dyDescent="0.3">
      <c r="A12" s="5" t="s">
        <v>69</v>
      </c>
    </row>
    <row r="15" spans="1:5" ht="42.75" customHeight="1" x14ac:dyDescent="0.3">
      <c r="A15" s="94" t="s">
        <v>70</v>
      </c>
      <c r="B15" s="94"/>
      <c r="C15" s="94"/>
      <c r="D15" s="94"/>
      <c r="E15" s="94"/>
    </row>
    <row r="17" spans="1:5" x14ac:dyDescent="0.3">
      <c r="A17" s="4" t="s">
        <v>72</v>
      </c>
      <c r="B17" s="95" t="s">
        <v>73</v>
      </c>
      <c r="C17" s="96"/>
      <c r="D17" s="97"/>
      <c r="E17" s="29" t="s">
        <v>74</v>
      </c>
    </row>
    <row r="18" spans="1:5" ht="50.25" customHeight="1" x14ac:dyDescent="0.3">
      <c r="A18" s="29">
        <v>1</v>
      </c>
      <c r="B18" s="90" t="s">
        <v>75</v>
      </c>
      <c r="C18" s="91"/>
      <c r="D18" s="92"/>
      <c r="E18" s="29">
        <v>1</v>
      </c>
    </row>
    <row r="19" spans="1:5" x14ac:dyDescent="0.3">
      <c r="A19" s="29">
        <v>2</v>
      </c>
      <c r="B19" s="90" t="s">
        <v>76</v>
      </c>
      <c r="C19" s="91"/>
      <c r="D19" s="92"/>
      <c r="E19" s="29">
        <v>2</v>
      </c>
    </row>
    <row r="20" spans="1:5" x14ac:dyDescent="0.3">
      <c r="A20" s="29">
        <v>3</v>
      </c>
      <c r="B20" s="90" t="s">
        <v>77</v>
      </c>
      <c r="C20" s="91"/>
      <c r="D20" s="92"/>
      <c r="E20" s="29">
        <v>3</v>
      </c>
    </row>
    <row r="21" spans="1:5" ht="46.5" customHeight="1" x14ac:dyDescent="0.3">
      <c r="A21" s="29">
        <v>4</v>
      </c>
      <c r="B21" s="90" t="s">
        <v>78</v>
      </c>
      <c r="C21" s="91"/>
      <c r="D21" s="92"/>
      <c r="E21" s="29">
        <v>4</v>
      </c>
    </row>
    <row r="22" spans="1:5" x14ac:dyDescent="0.3">
      <c r="A22" s="29">
        <v>5</v>
      </c>
      <c r="B22" s="90" t="s">
        <v>79</v>
      </c>
      <c r="C22" s="91"/>
      <c r="D22" s="92"/>
      <c r="E22" s="29">
        <v>5</v>
      </c>
    </row>
    <row r="23" spans="1:5" ht="43.5" customHeight="1" x14ac:dyDescent="0.3">
      <c r="A23" s="29">
        <v>6</v>
      </c>
      <c r="B23" s="90" t="s">
        <v>80</v>
      </c>
      <c r="C23" s="91"/>
      <c r="D23" s="92"/>
      <c r="E23" s="29">
        <v>6</v>
      </c>
    </row>
    <row r="24" spans="1:5" x14ac:dyDescent="0.3">
      <c r="A24" s="29">
        <v>7</v>
      </c>
      <c r="B24" s="90" t="s">
        <v>81</v>
      </c>
      <c r="C24" s="91"/>
      <c r="D24" s="92"/>
      <c r="E24" s="29">
        <v>7</v>
      </c>
    </row>
    <row r="25" spans="1:5" x14ac:dyDescent="0.3">
      <c r="A25" s="29">
        <v>8</v>
      </c>
      <c r="B25" s="90" t="s">
        <v>82</v>
      </c>
      <c r="C25" s="91"/>
      <c r="D25" s="92"/>
      <c r="E25" s="29">
        <v>8</v>
      </c>
    </row>
    <row r="26" spans="1:5" x14ac:dyDescent="0.3">
      <c r="A26" s="29">
        <v>9</v>
      </c>
      <c r="B26" s="90" t="s">
        <v>83</v>
      </c>
      <c r="C26" s="91"/>
      <c r="D26" s="92"/>
      <c r="E26" s="29">
        <v>9</v>
      </c>
    </row>
  </sheetData>
  <mergeCells count="12">
    <mergeCell ref="B26:D26"/>
    <mergeCell ref="A1:E1"/>
    <mergeCell ref="A15:E15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</mergeCells>
  <phoneticPr fontId="14" type="noConversion"/>
  <pageMargins left="0.7" right="0.7" top="0.75" bottom="0.75" header="0.3" footer="0.3"/>
  <pageSetup paperSize="9" orientation="landscape" r:id="rId1"/>
  <rowBreaks count="1" manualBreakCount="1">
    <brk id="14" max="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E30"/>
  <sheetViews>
    <sheetView view="pageBreakPreview" zoomScale="60" zoomScaleNormal="100" workbookViewId="0">
      <selection activeCell="M27" sqref="M27"/>
    </sheetView>
  </sheetViews>
  <sheetFormatPr defaultRowHeight="18.75" x14ac:dyDescent="0.3"/>
  <cols>
    <col min="1" max="1" width="15" style="5" customWidth="1"/>
    <col min="2" max="2" width="13.28515625" style="5" customWidth="1"/>
    <col min="3" max="3" width="45.7109375" style="5" customWidth="1"/>
    <col min="4" max="4" width="23.7109375" style="5" customWidth="1"/>
    <col min="5" max="5" width="33.28515625" style="5" customWidth="1"/>
    <col min="6" max="16384" width="9.140625" style="5"/>
  </cols>
  <sheetData>
    <row r="1" spans="1:5" ht="40.5" customHeight="1" x14ac:dyDescent="0.3">
      <c r="A1" s="93" t="s">
        <v>63</v>
      </c>
      <c r="B1" s="93"/>
      <c r="C1" s="93"/>
      <c r="D1" s="93"/>
      <c r="E1" s="93"/>
    </row>
    <row r="2" spans="1:5" s="28" customFormat="1" ht="56.25" x14ac:dyDescent="0.3">
      <c r="A2" s="26" t="s">
        <v>64</v>
      </c>
      <c r="B2" s="26" t="s">
        <v>65</v>
      </c>
      <c r="C2" s="27" t="s">
        <v>66</v>
      </c>
      <c r="D2" s="27" t="s">
        <v>67</v>
      </c>
      <c r="E2" s="27" t="s">
        <v>71</v>
      </c>
    </row>
    <row r="3" spans="1:5" s="49" customFormat="1" x14ac:dyDescent="0.3">
      <c r="A3" s="46">
        <v>2023</v>
      </c>
      <c r="B3" s="46" t="s">
        <v>118</v>
      </c>
      <c r="C3" s="50">
        <f>'касс. план на весь пер.'!C15</f>
        <v>7196087.5099999998</v>
      </c>
      <c r="D3" s="47">
        <v>0</v>
      </c>
      <c r="E3" s="48"/>
    </row>
    <row r="4" spans="1:5" x14ac:dyDescent="0.3">
      <c r="A4" s="4">
        <v>2023</v>
      </c>
      <c r="B4" s="46" t="s">
        <v>119</v>
      </c>
      <c r="C4" s="51">
        <f>'касс. план на весь пер.'!D15</f>
        <v>12774765.100000001</v>
      </c>
      <c r="D4" s="45">
        <v>0</v>
      </c>
      <c r="E4" s="29"/>
    </row>
    <row r="5" spans="1:5" x14ac:dyDescent="0.3">
      <c r="A5" s="4">
        <v>2023</v>
      </c>
      <c r="B5" s="4" t="s">
        <v>120</v>
      </c>
      <c r="C5" s="51">
        <f>'касс. план на весь пер.'!E15</f>
        <v>10798766.789999999</v>
      </c>
      <c r="D5" s="29"/>
      <c r="E5" s="29"/>
    </row>
    <row r="6" spans="1:5" x14ac:dyDescent="0.3">
      <c r="A6" s="4">
        <v>2023</v>
      </c>
      <c r="B6" s="4" t="s">
        <v>121</v>
      </c>
      <c r="C6" s="51">
        <f>'касс. план на весь пер.'!F15</f>
        <v>21215175.960000001</v>
      </c>
      <c r="D6" s="29"/>
      <c r="E6" s="29"/>
    </row>
    <row r="7" spans="1:5" x14ac:dyDescent="0.3">
      <c r="A7" s="4">
        <v>2024</v>
      </c>
      <c r="B7" s="4" t="s">
        <v>118</v>
      </c>
      <c r="C7" s="51">
        <f>'касс. план на весь пер.'!G15</f>
        <v>36000494.93</v>
      </c>
      <c r="D7" s="29"/>
      <c r="E7" s="29"/>
    </row>
    <row r="8" spans="1:5" x14ac:dyDescent="0.3">
      <c r="A8" s="4">
        <v>2024</v>
      </c>
      <c r="B8" s="4" t="s">
        <v>119</v>
      </c>
      <c r="C8" s="51">
        <f>'касс. план на весь пер.'!H15</f>
        <v>19893845.099999994</v>
      </c>
      <c r="D8" s="29"/>
      <c r="E8" s="29"/>
    </row>
    <row r="9" spans="1:5" x14ac:dyDescent="0.3">
      <c r="A9" s="4">
        <v>2024</v>
      </c>
      <c r="B9" s="4" t="s">
        <v>120</v>
      </c>
      <c r="C9" s="51"/>
      <c r="D9" s="29"/>
      <c r="E9" s="29"/>
    </row>
    <row r="10" spans="1:5" x14ac:dyDescent="0.3">
      <c r="A10" s="4">
        <v>2024</v>
      </c>
      <c r="B10" s="4" t="s">
        <v>121</v>
      </c>
      <c r="C10" s="51"/>
      <c r="D10" s="29"/>
      <c r="E10" s="29"/>
    </row>
    <row r="11" spans="1:5" x14ac:dyDescent="0.3">
      <c r="A11" s="4">
        <v>2025</v>
      </c>
      <c r="B11" s="4" t="s">
        <v>118</v>
      </c>
      <c r="C11" s="51"/>
      <c r="D11" s="29"/>
      <c r="E11" s="29"/>
    </row>
    <row r="12" spans="1:5" x14ac:dyDescent="0.3">
      <c r="A12" s="4">
        <v>2025</v>
      </c>
      <c r="B12" s="4" t="s">
        <v>119</v>
      </c>
      <c r="C12" s="51"/>
      <c r="D12" s="29"/>
      <c r="E12" s="29"/>
    </row>
    <row r="13" spans="1:5" x14ac:dyDescent="0.3">
      <c r="A13" s="4">
        <v>2025</v>
      </c>
      <c r="B13" s="4" t="s">
        <v>120</v>
      </c>
      <c r="C13" s="51"/>
      <c r="D13" s="29"/>
      <c r="E13" s="29"/>
    </row>
    <row r="14" spans="1:5" x14ac:dyDescent="0.3">
      <c r="A14" s="4">
        <v>2025</v>
      </c>
      <c r="B14" s="4" t="s">
        <v>121</v>
      </c>
      <c r="C14" s="27"/>
      <c r="D14" s="29"/>
      <c r="E14" s="29"/>
    </row>
    <row r="15" spans="1:5" x14ac:dyDescent="0.3">
      <c r="A15" s="5" t="s">
        <v>68</v>
      </c>
    </row>
    <row r="16" spans="1:5" x14ac:dyDescent="0.3">
      <c r="A16" s="5" t="s">
        <v>69</v>
      </c>
    </row>
    <row r="19" spans="1:5" ht="42.75" customHeight="1" x14ac:dyDescent="0.3">
      <c r="A19" s="94" t="s">
        <v>70</v>
      </c>
      <c r="B19" s="94"/>
      <c r="C19" s="94"/>
      <c r="D19" s="94"/>
      <c r="E19" s="94"/>
    </row>
    <row r="21" spans="1:5" x14ac:dyDescent="0.3">
      <c r="A21" s="4" t="s">
        <v>72</v>
      </c>
      <c r="B21" s="95" t="s">
        <v>73</v>
      </c>
      <c r="C21" s="96"/>
      <c r="D21" s="97"/>
      <c r="E21" s="29" t="s">
        <v>74</v>
      </c>
    </row>
    <row r="22" spans="1:5" ht="50.25" customHeight="1" x14ac:dyDescent="0.3">
      <c r="A22" s="29">
        <v>1</v>
      </c>
      <c r="B22" s="90" t="s">
        <v>75</v>
      </c>
      <c r="C22" s="91"/>
      <c r="D22" s="92"/>
      <c r="E22" s="29">
        <v>1</v>
      </c>
    </row>
    <row r="23" spans="1:5" x14ac:dyDescent="0.3">
      <c r="A23" s="29">
        <v>2</v>
      </c>
      <c r="B23" s="90" t="s">
        <v>76</v>
      </c>
      <c r="C23" s="91"/>
      <c r="D23" s="92"/>
      <c r="E23" s="29">
        <v>2</v>
      </c>
    </row>
    <row r="24" spans="1:5" x14ac:dyDescent="0.3">
      <c r="A24" s="29">
        <v>3</v>
      </c>
      <c r="B24" s="90" t="s">
        <v>77</v>
      </c>
      <c r="C24" s="91"/>
      <c r="D24" s="92"/>
      <c r="E24" s="29">
        <v>3</v>
      </c>
    </row>
    <row r="25" spans="1:5" ht="46.5" customHeight="1" x14ac:dyDescent="0.3">
      <c r="A25" s="29">
        <v>4</v>
      </c>
      <c r="B25" s="90" t="s">
        <v>78</v>
      </c>
      <c r="C25" s="91"/>
      <c r="D25" s="92"/>
      <c r="E25" s="29">
        <v>4</v>
      </c>
    </row>
    <row r="26" spans="1:5" x14ac:dyDescent="0.3">
      <c r="A26" s="29">
        <v>5</v>
      </c>
      <c r="B26" s="90" t="s">
        <v>79</v>
      </c>
      <c r="C26" s="91"/>
      <c r="D26" s="92"/>
      <c r="E26" s="29">
        <v>5</v>
      </c>
    </row>
    <row r="27" spans="1:5" ht="43.5" customHeight="1" x14ac:dyDescent="0.3">
      <c r="A27" s="29">
        <v>6</v>
      </c>
      <c r="B27" s="90" t="s">
        <v>80</v>
      </c>
      <c r="C27" s="91"/>
      <c r="D27" s="92"/>
      <c r="E27" s="29">
        <v>6</v>
      </c>
    </row>
    <row r="28" spans="1:5" x14ac:dyDescent="0.3">
      <c r="A28" s="29">
        <v>7</v>
      </c>
      <c r="B28" s="90" t="s">
        <v>81</v>
      </c>
      <c r="C28" s="91"/>
      <c r="D28" s="92"/>
      <c r="E28" s="29">
        <v>7</v>
      </c>
    </row>
    <row r="29" spans="1:5" x14ac:dyDescent="0.3">
      <c r="A29" s="29">
        <v>8</v>
      </c>
      <c r="B29" s="90" t="s">
        <v>82</v>
      </c>
      <c r="C29" s="91"/>
      <c r="D29" s="92"/>
      <c r="E29" s="29">
        <v>8</v>
      </c>
    </row>
    <row r="30" spans="1:5" x14ac:dyDescent="0.3">
      <c r="A30" s="29">
        <v>9</v>
      </c>
      <c r="B30" s="90" t="s">
        <v>83</v>
      </c>
      <c r="C30" s="91"/>
      <c r="D30" s="92"/>
      <c r="E30" s="29">
        <v>9</v>
      </c>
    </row>
  </sheetData>
  <mergeCells count="12">
    <mergeCell ref="B30:D30"/>
    <mergeCell ref="A1:E1"/>
    <mergeCell ref="A19:E19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</mergeCells>
  <pageMargins left="0.7" right="0.7" top="0.75" bottom="0.75" header="0.3" footer="0.3"/>
  <pageSetup paperSize="9" orientation="landscape" r:id="rId1"/>
  <rowBreaks count="1" manualBreakCount="1">
    <brk id="18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2:O43"/>
  <sheetViews>
    <sheetView view="pageBreakPreview" zoomScaleNormal="100" zoomScaleSheetLayoutView="100" workbookViewId="0">
      <selection activeCell="J21" sqref="J21"/>
    </sheetView>
  </sheetViews>
  <sheetFormatPr defaultRowHeight="15" x14ac:dyDescent="0.25"/>
  <cols>
    <col min="1" max="1" width="9.140625" style="2"/>
    <col min="2" max="2" width="44.7109375" style="25" customWidth="1"/>
    <col min="3" max="3" width="16.5703125" style="2" customWidth="1"/>
    <col min="4" max="4" width="13.85546875" style="2" customWidth="1"/>
    <col min="5" max="5" width="15" style="2" customWidth="1"/>
    <col min="6" max="6" width="17.28515625" style="2" customWidth="1"/>
    <col min="7" max="7" width="14.28515625" style="2" customWidth="1"/>
    <col min="8" max="9" width="13.42578125" style="2" customWidth="1"/>
    <col min="10" max="10" width="15.5703125" style="2" customWidth="1"/>
    <col min="11" max="11" width="14.28515625" style="2" customWidth="1"/>
    <col min="12" max="12" width="13.140625" style="2" customWidth="1"/>
    <col min="13" max="13" width="14.85546875" style="2" customWidth="1"/>
    <col min="14" max="14" width="13.85546875" style="2" customWidth="1"/>
    <col min="15" max="15" width="15.42578125" style="2" customWidth="1"/>
    <col min="16" max="16384" width="9.140625" style="2"/>
  </cols>
  <sheetData>
    <row r="2" spans="1:15" x14ac:dyDescent="0.25">
      <c r="A2" s="104" t="s">
        <v>84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</row>
    <row r="3" spans="1:15" x14ac:dyDescent="0.25">
      <c r="A3" s="104" t="s">
        <v>85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</row>
    <row r="4" spans="1:15" x14ac:dyDescent="0.25">
      <c r="A4" s="105" t="s">
        <v>86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</row>
    <row r="5" spans="1:15" x14ac:dyDescent="0.25">
      <c r="A5" s="100" t="s">
        <v>72</v>
      </c>
      <c r="B5" s="102" t="s">
        <v>87</v>
      </c>
      <c r="C5" s="106" t="s">
        <v>104</v>
      </c>
      <c r="D5" s="107"/>
      <c r="E5" s="107"/>
      <c r="F5" s="108"/>
      <c r="G5" s="106" t="s">
        <v>105</v>
      </c>
      <c r="H5" s="107"/>
      <c r="I5" s="107"/>
      <c r="J5" s="108"/>
      <c r="K5" s="106" t="s">
        <v>106</v>
      </c>
      <c r="L5" s="107"/>
      <c r="M5" s="107"/>
      <c r="N5" s="108"/>
      <c r="O5" s="98" t="s">
        <v>91</v>
      </c>
    </row>
    <row r="6" spans="1:15" x14ac:dyDescent="0.25">
      <c r="A6" s="101"/>
      <c r="B6" s="103"/>
      <c r="C6" s="8" t="s">
        <v>88</v>
      </c>
      <c r="D6" s="8" t="s">
        <v>107</v>
      </c>
      <c r="E6" s="8" t="s">
        <v>89</v>
      </c>
      <c r="F6" s="8" t="s">
        <v>90</v>
      </c>
      <c r="G6" s="8" t="s">
        <v>88</v>
      </c>
      <c r="H6" s="8" t="s">
        <v>107</v>
      </c>
      <c r="I6" s="8" t="s">
        <v>89</v>
      </c>
      <c r="J6" s="8" t="s">
        <v>90</v>
      </c>
      <c r="K6" s="8" t="s">
        <v>88</v>
      </c>
      <c r="L6" s="8" t="s">
        <v>107</v>
      </c>
      <c r="M6" s="8" t="s">
        <v>89</v>
      </c>
      <c r="N6" s="8" t="s">
        <v>90</v>
      </c>
      <c r="O6" s="99"/>
    </row>
    <row r="7" spans="1:15" s="30" customFormat="1" ht="30" x14ac:dyDescent="0.25">
      <c r="A7" s="23">
        <v>1</v>
      </c>
      <c r="B7" s="31" t="s">
        <v>92</v>
      </c>
      <c r="C7" s="32">
        <v>17600000</v>
      </c>
      <c r="D7" s="32">
        <v>0</v>
      </c>
      <c r="E7" s="32">
        <v>0</v>
      </c>
      <c r="F7" s="32">
        <f>22400000+46400000+18801969.42</f>
        <v>87601969.420000002</v>
      </c>
      <c r="G7" s="32">
        <f>G11+G14</f>
        <v>84904185.480000004</v>
      </c>
      <c r="H7" s="32">
        <f>H11+H14</f>
        <v>19893845.099999994</v>
      </c>
      <c r="I7" s="32">
        <v>0</v>
      </c>
      <c r="J7" s="32">
        <v>0</v>
      </c>
      <c r="K7" s="32">
        <f>26000000+2000000</f>
        <v>28000000</v>
      </c>
      <c r="L7" s="32">
        <f>1200000+4800000</f>
        <v>6000000</v>
      </c>
      <c r="M7" s="32">
        <f>M13+M14</f>
        <v>4000000</v>
      </c>
      <c r="N7" s="32">
        <v>2000000</v>
      </c>
      <c r="O7" s="33">
        <f>C7+D7+E7+F7+G7+H7+I7+J7+K7+L7+M7+N7</f>
        <v>250000000</v>
      </c>
    </row>
    <row r="8" spans="1:15" s="38" customFormat="1" x14ac:dyDescent="0.25">
      <c r="A8" s="34"/>
      <c r="B8" s="35" t="s">
        <v>109</v>
      </c>
      <c r="C8" s="36">
        <v>17600000</v>
      </c>
      <c r="D8" s="36"/>
      <c r="E8" s="36"/>
      <c r="F8" s="36">
        <v>22400000</v>
      </c>
      <c r="G8" s="36"/>
      <c r="H8" s="36"/>
      <c r="I8" s="36"/>
      <c r="J8" s="36"/>
      <c r="K8" s="36"/>
      <c r="L8" s="36"/>
      <c r="M8" s="36"/>
      <c r="N8" s="36"/>
      <c r="O8" s="37"/>
    </row>
    <row r="9" spans="1:15" s="38" customFormat="1" x14ac:dyDescent="0.25">
      <c r="A9" s="34"/>
      <c r="B9" s="35" t="s">
        <v>111</v>
      </c>
      <c r="C9" s="36"/>
      <c r="D9" s="36"/>
      <c r="E9" s="36"/>
      <c r="F9" s="36">
        <v>46400000</v>
      </c>
      <c r="G9" s="36"/>
      <c r="H9" s="36"/>
      <c r="I9" s="36"/>
      <c r="J9" s="36"/>
      <c r="K9" s="36"/>
      <c r="L9" s="36"/>
      <c r="M9" s="36"/>
      <c r="N9" s="36"/>
      <c r="O9" s="37"/>
    </row>
    <row r="10" spans="1:15" s="38" customFormat="1" x14ac:dyDescent="0.25">
      <c r="A10" s="34"/>
      <c r="B10" s="35" t="s">
        <v>112</v>
      </c>
      <c r="C10" s="36"/>
      <c r="D10" s="36"/>
      <c r="E10" s="36"/>
      <c r="F10" s="43">
        <v>18801969.420000002</v>
      </c>
      <c r="G10" s="43"/>
      <c r="H10" s="43"/>
      <c r="I10" s="36"/>
      <c r="J10" s="36"/>
      <c r="K10" s="36"/>
      <c r="L10" s="36"/>
      <c r="M10" s="36"/>
      <c r="N10" s="36"/>
      <c r="O10" s="37"/>
    </row>
    <row r="11" spans="1:15" s="38" customFormat="1" x14ac:dyDescent="0.25">
      <c r="A11" s="34"/>
      <c r="B11" s="35" t="s">
        <v>113</v>
      </c>
      <c r="C11" s="36"/>
      <c r="D11" s="36"/>
      <c r="E11" s="36"/>
      <c r="F11" s="43"/>
      <c r="G11" s="44">
        <f>102000000-F10-2693845.1</f>
        <v>80504185.480000004</v>
      </c>
      <c r="H11" s="43">
        <v>2693845.099999994</v>
      </c>
      <c r="I11" s="36"/>
      <c r="J11" s="36"/>
      <c r="K11" s="36">
        <v>2000000</v>
      </c>
      <c r="L11" s="36"/>
      <c r="M11" s="36"/>
      <c r="N11" s="36"/>
      <c r="O11" s="37"/>
    </row>
    <row r="12" spans="1:15" s="38" customFormat="1" x14ac:dyDescent="0.25">
      <c r="A12" s="34"/>
      <c r="B12" s="35" t="s">
        <v>114</v>
      </c>
      <c r="C12" s="36"/>
      <c r="D12" s="36"/>
      <c r="E12" s="36"/>
      <c r="F12" s="36"/>
      <c r="G12" s="36"/>
      <c r="H12" s="36"/>
      <c r="I12" s="36"/>
      <c r="J12" s="36"/>
      <c r="K12" s="36"/>
      <c r="L12" s="36">
        <v>4800000</v>
      </c>
      <c r="M12" s="36"/>
      <c r="N12" s="36"/>
      <c r="O12" s="37"/>
    </row>
    <row r="13" spans="1:15" s="38" customFormat="1" x14ac:dyDescent="0.25">
      <c r="A13" s="34"/>
      <c r="B13" s="35" t="s">
        <v>115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>
        <v>3200000</v>
      </c>
      <c r="N13" s="36"/>
      <c r="O13" s="37"/>
    </row>
    <row r="14" spans="1:15" s="38" customFormat="1" x14ac:dyDescent="0.25">
      <c r="A14" s="34"/>
      <c r="B14" s="35" t="s">
        <v>110</v>
      </c>
      <c r="C14" s="36"/>
      <c r="D14" s="36"/>
      <c r="E14" s="36"/>
      <c r="F14" s="34"/>
      <c r="G14" s="36">
        <v>4400000</v>
      </c>
      <c r="H14" s="36">
        <v>17200000</v>
      </c>
      <c r="I14" s="36"/>
      <c r="J14" s="36"/>
      <c r="K14" s="36">
        <v>26000000</v>
      </c>
      <c r="L14" s="36">
        <v>1200000</v>
      </c>
      <c r="M14" s="36">
        <v>800000</v>
      </c>
      <c r="N14" s="36">
        <v>2000000</v>
      </c>
      <c r="O14" s="37"/>
    </row>
    <row r="15" spans="1:15" s="30" customFormat="1" ht="45" x14ac:dyDescent="0.25">
      <c r="A15" s="23">
        <v>2</v>
      </c>
      <c r="B15" s="31" t="s">
        <v>93</v>
      </c>
      <c r="C15" s="39">
        <f>7196087.51</f>
        <v>7196087.5099999998</v>
      </c>
      <c r="D15" s="39">
        <f>2743679.49+4923268.86+5107816.75</f>
        <v>12774765.100000001</v>
      </c>
      <c r="E15" s="39">
        <f>5394520.16+4609657.79+794588.84</f>
        <v>10798766.789999999</v>
      </c>
      <c r="F15" s="39">
        <v>21215175.960000001</v>
      </c>
      <c r="G15" s="41">
        <f>29573705.87-F15+36532449.03-8769619.4-120864.61</f>
        <v>36000494.93</v>
      </c>
      <c r="H15" s="32">
        <f>H11+H14</f>
        <v>19893845.099999994</v>
      </c>
      <c r="I15" s="32">
        <f>118726923.48/2</f>
        <v>59363461.740000002</v>
      </c>
      <c r="J15" s="32">
        <f>118726923.48/2</f>
        <v>59363461.740000002</v>
      </c>
      <c r="K15" s="32">
        <v>11288081.189999999</v>
      </c>
      <c r="L15" s="32">
        <v>6086082.8300000001</v>
      </c>
      <c r="M15" s="32">
        <v>4013709.49</v>
      </c>
      <c r="N15" s="32">
        <v>2006067.62</v>
      </c>
      <c r="O15" s="33">
        <f>C15+D15+E15+F15+G15+H15+I15+J15+K15+L15+M15+N15</f>
        <v>250000000.00000003</v>
      </c>
    </row>
    <row r="16" spans="1:15" s="30" customFormat="1" ht="24" customHeight="1" x14ac:dyDescent="0.25">
      <c r="A16" s="23">
        <v>3</v>
      </c>
      <c r="B16" s="31" t="s">
        <v>94</v>
      </c>
      <c r="C16" s="32">
        <f>C7-C15</f>
        <v>10403912.49</v>
      </c>
      <c r="D16" s="32">
        <f t="shared" ref="D16:H16" si="0">D7-D15</f>
        <v>-12774765.100000001</v>
      </c>
      <c r="E16" s="32">
        <f t="shared" si="0"/>
        <v>-10798766.789999999</v>
      </c>
      <c r="F16" s="32">
        <f t="shared" si="0"/>
        <v>66386793.460000001</v>
      </c>
      <c r="G16" s="32">
        <f t="shared" si="0"/>
        <v>48903690.550000004</v>
      </c>
      <c r="H16" s="32">
        <f t="shared" si="0"/>
        <v>0</v>
      </c>
      <c r="I16" s="32">
        <f t="shared" ref="I16" si="1">I7-I15</f>
        <v>-59363461.740000002</v>
      </c>
      <c r="J16" s="32">
        <f t="shared" ref="J16:L16" si="2">J7-J15</f>
        <v>-59363461.740000002</v>
      </c>
      <c r="K16" s="32">
        <f t="shared" si="2"/>
        <v>16711918.810000001</v>
      </c>
      <c r="L16" s="32">
        <f t="shared" si="2"/>
        <v>-86082.830000000075</v>
      </c>
      <c r="M16" s="32">
        <f t="shared" ref="M16" si="3">M7-M15</f>
        <v>-13709.490000000224</v>
      </c>
      <c r="N16" s="32">
        <f t="shared" ref="N16" si="4">N7-N15</f>
        <v>-6067.6200000001118</v>
      </c>
      <c r="O16" s="33">
        <f>C16+D16+E16+F16+G16+H16+I16+J16+K16+L16+M16+N16</f>
        <v>1.0244548320770264E-8</v>
      </c>
    </row>
    <row r="18" spans="2:6" x14ac:dyDescent="0.25">
      <c r="B18" s="25" t="s">
        <v>95</v>
      </c>
      <c r="D18" s="11"/>
      <c r="E18" s="11"/>
      <c r="F18" s="2" t="s">
        <v>96</v>
      </c>
    </row>
    <row r="20" spans="2:6" ht="32.25" customHeight="1" x14ac:dyDescent="0.25"/>
    <row r="21" spans="2:6" ht="16.5" customHeight="1" x14ac:dyDescent="0.25">
      <c r="B21" s="25" t="s">
        <v>97</v>
      </c>
      <c r="D21" s="11"/>
      <c r="E21" s="11"/>
      <c r="F21" s="2" t="s">
        <v>100</v>
      </c>
    </row>
    <row r="23" spans="2:6" ht="29.25" customHeight="1" x14ac:dyDescent="0.25"/>
    <row r="24" spans="2:6" x14ac:dyDescent="0.25">
      <c r="B24" s="25" t="s">
        <v>98</v>
      </c>
      <c r="D24" s="11"/>
      <c r="E24" s="11"/>
      <c r="F24" s="2" t="s">
        <v>101</v>
      </c>
    </row>
    <row r="28" spans="2:6" ht="30" x14ac:dyDescent="0.25">
      <c r="B28" s="25" t="s">
        <v>103</v>
      </c>
      <c r="D28" s="11"/>
      <c r="E28" s="11"/>
      <c r="F28" s="2" t="s">
        <v>108</v>
      </c>
    </row>
    <row r="32" spans="2:6" x14ac:dyDescent="0.25">
      <c r="B32" s="25" t="s">
        <v>99</v>
      </c>
      <c r="D32" s="11"/>
      <c r="E32" s="11"/>
      <c r="F32" s="2" t="s">
        <v>102</v>
      </c>
    </row>
    <row r="34" spans="2:6" x14ac:dyDescent="0.25">
      <c r="F34" s="19"/>
    </row>
    <row r="35" spans="2:6" x14ac:dyDescent="0.25">
      <c r="B35" s="40" t="s">
        <v>116</v>
      </c>
      <c r="F35" s="19"/>
    </row>
    <row r="36" spans="2:6" x14ac:dyDescent="0.25">
      <c r="B36" s="42" t="s">
        <v>117</v>
      </c>
      <c r="F36" s="19"/>
    </row>
    <row r="37" spans="2:6" x14ac:dyDescent="0.25">
      <c r="F37" s="19"/>
    </row>
    <row r="38" spans="2:6" x14ac:dyDescent="0.25">
      <c r="F38" s="19"/>
    </row>
    <row r="39" spans="2:6" x14ac:dyDescent="0.25">
      <c r="F39" s="19"/>
    </row>
    <row r="40" spans="2:6" x14ac:dyDescent="0.25">
      <c r="F40" s="19"/>
    </row>
    <row r="41" spans="2:6" x14ac:dyDescent="0.25">
      <c r="F41" s="19"/>
    </row>
    <row r="42" spans="2:6" x14ac:dyDescent="0.25">
      <c r="F42" s="19"/>
    </row>
    <row r="43" spans="2:6" x14ac:dyDescent="0.25">
      <c r="F43" s="19"/>
    </row>
  </sheetData>
  <mergeCells count="9">
    <mergeCell ref="O5:O6"/>
    <mergeCell ref="A5:A6"/>
    <mergeCell ref="B5:B6"/>
    <mergeCell ref="A2:N2"/>
    <mergeCell ref="A3:N3"/>
    <mergeCell ref="A4:N4"/>
    <mergeCell ref="C5:F5"/>
    <mergeCell ref="G5:J5"/>
    <mergeCell ref="K5:N5"/>
  </mergeCells>
  <pageMargins left="0.7" right="0.7" top="0.75" bottom="0.75" header="0.3" footer="0.3"/>
  <pageSetup paperSize="9" scale="53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T32"/>
  <sheetViews>
    <sheetView view="pageBreakPreview" zoomScale="150" zoomScaleNormal="100" zoomScaleSheetLayoutView="150" workbookViewId="0">
      <selection activeCell="C20" sqref="C20"/>
    </sheetView>
  </sheetViews>
  <sheetFormatPr defaultRowHeight="15" x14ac:dyDescent="0.25"/>
  <cols>
    <col min="1" max="1" width="9.140625" style="2"/>
    <col min="2" max="2" width="28.7109375" style="2" customWidth="1"/>
    <col min="3" max="3" width="16.7109375" style="2" customWidth="1"/>
    <col min="4" max="4" width="14.140625" style="2" customWidth="1"/>
    <col min="5" max="5" width="19.5703125" style="2" customWidth="1"/>
    <col min="6" max="7" width="9.140625" style="2"/>
    <col min="8" max="8" width="12.140625" style="2" customWidth="1"/>
    <col min="9" max="9" width="11.5703125" style="2" customWidth="1"/>
    <col min="10" max="10" width="19.28515625" style="2" customWidth="1"/>
    <col min="11" max="11" width="13.140625" style="2" customWidth="1"/>
    <col min="12" max="12" width="13" style="2" customWidth="1"/>
    <col min="13" max="16384" width="9.140625" style="2"/>
  </cols>
  <sheetData>
    <row r="1" spans="1:20" ht="53.25" customHeight="1" x14ac:dyDescent="0.25">
      <c r="C1" s="19"/>
      <c r="D1" s="19"/>
      <c r="E1" s="19"/>
      <c r="J1" s="84" t="s">
        <v>56</v>
      </c>
      <c r="K1" s="85"/>
      <c r="L1" s="85"/>
    </row>
    <row r="2" spans="1:20" ht="69.75" customHeight="1" x14ac:dyDescent="0.25">
      <c r="A2" s="111" t="s">
        <v>57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8"/>
      <c r="N2" s="10"/>
      <c r="O2" s="10"/>
      <c r="P2" s="10"/>
      <c r="Q2" s="10"/>
      <c r="R2" s="10"/>
      <c r="S2" s="10"/>
      <c r="T2" s="10"/>
    </row>
    <row r="3" spans="1:20" ht="17.25" customHeight="1" x14ac:dyDescent="0.25">
      <c r="A3" s="109" t="s">
        <v>12</v>
      </c>
      <c r="B3" s="113" t="s">
        <v>48</v>
      </c>
      <c r="C3" s="113" t="s">
        <v>22</v>
      </c>
      <c r="D3" s="109" t="s">
        <v>13</v>
      </c>
      <c r="E3" s="110"/>
      <c r="F3" s="110"/>
      <c r="G3" s="110"/>
      <c r="H3" s="110"/>
      <c r="I3" s="110"/>
      <c r="J3" s="110"/>
      <c r="K3" s="110"/>
      <c r="L3" s="110"/>
      <c r="M3" s="1"/>
      <c r="N3" s="1"/>
      <c r="O3" s="1"/>
      <c r="P3" s="1"/>
      <c r="Q3" s="1"/>
      <c r="R3" s="1"/>
      <c r="S3" s="1"/>
      <c r="T3" s="1"/>
    </row>
    <row r="4" spans="1:20" ht="45" customHeight="1" x14ac:dyDescent="0.25">
      <c r="A4" s="110"/>
      <c r="B4" s="110"/>
      <c r="C4" s="110"/>
      <c r="D4" s="113" t="s">
        <v>38</v>
      </c>
      <c r="E4" s="113" t="s">
        <v>39</v>
      </c>
      <c r="F4" s="113" t="s">
        <v>42</v>
      </c>
      <c r="G4" s="110"/>
      <c r="H4" s="113" t="s">
        <v>43</v>
      </c>
      <c r="I4" s="113" t="s">
        <v>44</v>
      </c>
      <c r="J4" s="113" t="s">
        <v>45</v>
      </c>
      <c r="K4" s="113" t="s">
        <v>46</v>
      </c>
      <c r="L4" s="113" t="s">
        <v>47</v>
      </c>
      <c r="M4" s="1"/>
      <c r="N4" s="1"/>
      <c r="O4" s="1"/>
      <c r="P4" s="1"/>
      <c r="Q4" s="1"/>
      <c r="R4" s="1"/>
      <c r="S4" s="1"/>
      <c r="T4" s="1"/>
    </row>
    <row r="5" spans="1:20" s="5" customFormat="1" ht="19.5" customHeight="1" x14ac:dyDescent="0.3">
      <c r="A5" s="110"/>
      <c r="B5" s="110"/>
      <c r="C5" s="110"/>
      <c r="D5" s="110"/>
      <c r="E5" s="110"/>
      <c r="F5" s="15" t="s">
        <v>40</v>
      </c>
      <c r="G5" s="15" t="s">
        <v>41</v>
      </c>
      <c r="H5" s="110"/>
      <c r="I5" s="110"/>
      <c r="J5" s="110"/>
      <c r="K5" s="110"/>
      <c r="L5" s="110"/>
      <c r="M5" s="4"/>
      <c r="N5" s="4"/>
      <c r="O5" s="4"/>
      <c r="P5" s="4"/>
      <c r="Q5" s="4"/>
      <c r="R5" s="4"/>
      <c r="S5" s="4"/>
      <c r="T5" s="4"/>
    </row>
    <row r="6" spans="1:20" s="9" customFormat="1" ht="15" customHeight="1" x14ac:dyDescent="0.25">
      <c r="A6" s="7" t="s">
        <v>0</v>
      </c>
      <c r="B6" s="7" t="s">
        <v>1</v>
      </c>
      <c r="C6" s="7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7" t="s">
        <v>7</v>
      </c>
      <c r="I6" s="7" t="s">
        <v>8</v>
      </c>
      <c r="J6" s="7" t="s">
        <v>9</v>
      </c>
      <c r="K6" s="7" t="s">
        <v>10</v>
      </c>
      <c r="L6" s="7" t="s">
        <v>11</v>
      </c>
      <c r="M6" s="7"/>
      <c r="N6" s="7"/>
      <c r="O6" s="8"/>
      <c r="P6" s="8"/>
      <c r="Q6" s="8"/>
      <c r="R6" s="8"/>
      <c r="S6" s="8"/>
      <c r="T6" s="8"/>
    </row>
    <row r="7" spans="1:20" s="6" customFormat="1" ht="31.5" customHeight="1" x14ac:dyDescent="0.25">
      <c r="A7" s="14" t="s">
        <v>0</v>
      </c>
      <c r="B7" s="13" t="s">
        <v>23</v>
      </c>
      <c r="C7" s="17">
        <f>SUM(C8,C9,C11)</f>
        <v>25880226.870000001</v>
      </c>
      <c r="D7" s="12" t="s">
        <v>54</v>
      </c>
      <c r="E7" s="12" t="s">
        <v>54</v>
      </c>
      <c r="F7" s="12" t="s">
        <v>54</v>
      </c>
      <c r="G7" s="12" t="s">
        <v>54</v>
      </c>
      <c r="H7" s="12" t="s">
        <v>54</v>
      </c>
      <c r="I7" s="12" t="s">
        <v>54</v>
      </c>
      <c r="J7" s="12" t="s">
        <v>54</v>
      </c>
      <c r="K7" s="12" t="s">
        <v>54</v>
      </c>
      <c r="L7" s="12" t="s">
        <v>54</v>
      </c>
      <c r="M7" s="3"/>
      <c r="N7" s="3"/>
      <c r="O7" s="3"/>
      <c r="P7" s="3"/>
      <c r="Q7" s="3"/>
      <c r="R7" s="3"/>
      <c r="S7" s="3"/>
      <c r="T7" s="3"/>
    </row>
    <row r="8" spans="1:20" s="6" customFormat="1" ht="12.75" customHeight="1" x14ac:dyDescent="0.25">
      <c r="A8" s="14" t="s">
        <v>14</v>
      </c>
      <c r="B8" s="12" t="s">
        <v>24</v>
      </c>
      <c r="C8" s="17">
        <f>13563386.1+381532.07</f>
        <v>13944918.17</v>
      </c>
      <c r="D8" s="12" t="s">
        <v>54</v>
      </c>
      <c r="E8" s="12" t="s">
        <v>54</v>
      </c>
      <c r="F8" s="12" t="s">
        <v>54</v>
      </c>
      <c r="G8" s="12" t="s">
        <v>54</v>
      </c>
      <c r="H8" s="12" t="s">
        <v>54</v>
      </c>
      <c r="I8" s="12" t="s">
        <v>54</v>
      </c>
      <c r="J8" s="12" t="s">
        <v>54</v>
      </c>
      <c r="K8" s="12" t="s">
        <v>54</v>
      </c>
      <c r="L8" s="12" t="s">
        <v>54</v>
      </c>
      <c r="M8" s="3"/>
      <c r="N8" s="3"/>
      <c r="O8" s="3"/>
      <c r="P8" s="3"/>
      <c r="Q8" s="3"/>
      <c r="R8" s="3"/>
      <c r="S8" s="3"/>
      <c r="T8" s="3"/>
    </row>
    <row r="9" spans="1:20" s="6" customFormat="1" ht="15.75" x14ac:dyDescent="0.25">
      <c r="A9" s="14" t="s">
        <v>15</v>
      </c>
      <c r="B9" s="12" t="s">
        <v>25</v>
      </c>
      <c r="C9" s="17">
        <f>ROUND((0.2966*C8),2)+0.01</f>
        <v>4136062.7399999998</v>
      </c>
      <c r="D9" s="12" t="s">
        <v>54</v>
      </c>
      <c r="E9" s="12" t="s">
        <v>54</v>
      </c>
      <c r="F9" s="12" t="s">
        <v>54</v>
      </c>
      <c r="G9" s="12" t="s">
        <v>54</v>
      </c>
      <c r="H9" s="12" t="s">
        <v>54</v>
      </c>
      <c r="I9" s="12" t="s">
        <v>54</v>
      </c>
      <c r="J9" s="12" t="s">
        <v>54</v>
      </c>
      <c r="K9" s="12" t="s">
        <v>54</v>
      </c>
      <c r="L9" s="12" t="s">
        <v>54</v>
      </c>
      <c r="M9" s="3"/>
      <c r="N9" s="3"/>
      <c r="O9" s="3"/>
      <c r="P9" s="3"/>
      <c r="Q9" s="3"/>
      <c r="R9" s="3"/>
      <c r="S9" s="3"/>
      <c r="T9" s="3"/>
    </row>
    <row r="10" spans="1:20" s="6" customFormat="1" ht="15.75" x14ac:dyDescent="0.25">
      <c r="A10" s="14" t="s">
        <v>16</v>
      </c>
      <c r="B10" s="12" t="s">
        <v>26</v>
      </c>
      <c r="C10" s="16" t="s">
        <v>55</v>
      </c>
      <c r="D10" s="12" t="s">
        <v>54</v>
      </c>
      <c r="E10" s="12" t="s">
        <v>54</v>
      </c>
      <c r="F10" s="12" t="s">
        <v>54</v>
      </c>
      <c r="G10" s="12" t="s">
        <v>54</v>
      </c>
      <c r="H10" s="12" t="s">
        <v>54</v>
      </c>
      <c r="I10" s="12" t="s">
        <v>54</v>
      </c>
      <c r="J10" s="12" t="s">
        <v>54</v>
      </c>
      <c r="K10" s="12" t="s">
        <v>54</v>
      </c>
      <c r="L10" s="12" t="s">
        <v>54</v>
      </c>
      <c r="M10" s="3"/>
      <c r="N10" s="3"/>
      <c r="O10" s="3"/>
      <c r="P10" s="3"/>
      <c r="Q10" s="3"/>
      <c r="R10" s="3"/>
      <c r="S10" s="3"/>
      <c r="T10" s="3"/>
    </row>
    <row r="11" spans="1:20" s="6" customFormat="1" ht="15.75" x14ac:dyDescent="0.25">
      <c r="A11" s="14" t="s">
        <v>17</v>
      </c>
      <c r="B11" s="12" t="s">
        <v>27</v>
      </c>
      <c r="C11" s="17">
        <f>ROUND((C8*0.511+0.415*12522.24),2)+612947.91+55248.14</f>
        <v>7799245.96</v>
      </c>
      <c r="D11" s="12" t="s">
        <v>54</v>
      </c>
      <c r="E11" s="12" t="s">
        <v>54</v>
      </c>
      <c r="F11" s="12" t="s">
        <v>54</v>
      </c>
      <c r="G11" s="12" t="s">
        <v>54</v>
      </c>
      <c r="H11" s="12" t="s">
        <v>54</v>
      </c>
      <c r="I11" s="12" t="s">
        <v>54</v>
      </c>
      <c r="J11" s="12" t="s">
        <v>54</v>
      </c>
      <c r="K11" s="12" t="s">
        <v>54</v>
      </c>
      <c r="L11" s="12" t="s">
        <v>54</v>
      </c>
      <c r="M11" s="3"/>
      <c r="N11" s="3"/>
      <c r="O11" s="3"/>
      <c r="P11" s="3"/>
      <c r="Q11" s="3"/>
      <c r="R11" s="3"/>
      <c r="S11" s="3"/>
      <c r="T11" s="3"/>
    </row>
    <row r="12" spans="1:20" s="6" customFormat="1" ht="78.75" hidden="1" x14ac:dyDescent="0.25">
      <c r="A12" s="14" t="s">
        <v>18</v>
      </c>
      <c r="B12" s="13" t="s">
        <v>28</v>
      </c>
      <c r="C12" s="16" t="s">
        <v>55</v>
      </c>
      <c r="D12" s="12" t="s">
        <v>54</v>
      </c>
      <c r="E12" s="12" t="s">
        <v>54</v>
      </c>
      <c r="F12" s="12" t="s">
        <v>54</v>
      </c>
      <c r="G12" s="12" t="s">
        <v>54</v>
      </c>
      <c r="H12" s="12" t="s">
        <v>54</v>
      </c>
      <c r="I12" s="12" t="s">
        <v>54</v>
      </c>
      <c r="J12" s="12" t="s">
        <v>54</v>
      </c>
      <c r="K12" s="12" t="s">
        <v>54</v>
      </c>
      <c r="L12" s="12" t="s">
        <v>54</v>
      </c>
      <c r="M12" s="3"/>
      <c r="N12" s="3"/>
      <c r="O12" s="3"/>
      <c r="P12" s="3"/>
      <c r="Q12" s="3"/>
      <c r="R12" s="3"/>
      <c r="S12" s="3"/>
      <c r="T12" s="3"/>
    </row>
    <row r="13" spans="1:20" s="6" customFormat="1" ht="94.5" hidden="1" x14ac:dyDescent="0.25">
      <c r="A13" s="14" t="s">
        <v>19</v>
      </c>
      <c r="B13" s="13" t="s">
        <v>29</v>
      </c>
      <c r="C13" s="16" t="s">
        <v>55</v>
      </c>
      <c r="D13" s="12" t="s">
        <v>54</v>
      </c>
      <c r="E13" s="12" t="s">
        <v>54</v>
      </c>
      <c r="F13" s="12" t="s">
        <v>54</v>
      </c>
      <c r="G13" s="12" t="s">
        <v>54</v>
      </c>
      <c r="H13" s="12" t="s">
        <v>54</v>
      </c>
      <c r="I13" s="12" t="s">
        <v>54</v>
      </c>
      <c r="J13" s="12" t="s">
        <v>54</v>
      </c>
      <c r="K13" s="12" t="s">
        <v>54</v>
      </c>
      <c r="L13" s="12" t="s">
        <v>54</v>
      </c>
      <c r="M13" s="3"/>
      <c r="N13" s="3"/>
      <c r="O13" s="3"/>
      <c r="P13" s="3"/>
      <c r="Q13" s="3"/>
      <c r="R13" s="3"/>
      <c r="S13" s="3"/>
      <c r="T13" s="3"/>
    </row>
    <row r="14" spans="1:20" s="6" customFormat="1" ht="47.25" x14ac:dyDescent="0.25">
      <c r="A14" s="14" t="s">
        <v>1</v>
      </c>
      <c r="B14" s="13" t="s">
        <v>30</v>
      </c>
      <c r="C14" s="16" t="s">
        <v>55</v>
      </c>
      <c r="D14" s="12" t="s">
        <v>54</v>
      </c>
      <c r="E14" s="12" t="s">
        <v>54</v>
      </c>
      <c r="F14" s="12" t="s">
        <v>54</v>
      </c>
      <c r="G14" s="12" t="s">
        <v>54</v>
      </c>
      <c r="H14" s="12" t="s">
        <v>54</v>
      </c>
      <c r="I14" s="12" t="s">
        <v>54</v>
      </c>
      <c r="J14" s="12" t="s">
        <v>54</v>
      </c>
      <c r="K14" s="12" t="s">
        <v>54</v>
      </c>
      <c r="L14" s="12" t="s">
        <v>54</v>
      </c>
      <c r="M14" s="3"/>
      <c r="N14" s="3"/>
      <c r="O14" s="3"/>
      <c r="P14" s="3"/>
      <c r="Q14" s="3"/>
      <c r="R14" s="3"/>
      <c r="S14" s="3"/>
      <c r="T14" s="3"/>
    </row>
    <row r="15" spans="1:20" s="6" customFormat="1" ht="31.5" x14ac:dyDescent="0.25">
      <c r="A15" s="14" t="s">
        <v>2</v>
      </c>
      <c r="B15" s="13" t="s">
        <v>31</v>
      </c>
      <c r="C15" s="20">
        <f>ROUND((76119773.13),2)</f>
        <v>76119773.129999995</v>
      </c>
      <c r="D15" s="12" t="s">
        <v>54</v>
      </c>
      <c r="E15" s="12" t="s">
        <v>54</v>
      </c>
      <c r="F15" s="12" t="s">
        <v>54</v>
      </c>
      <c r="G15" s="12" t="s">
        <v>54</v>
      </c>
      <c r="H15" s="12" t="s">
        <v>54</v>
      </c>
      <c r="I15" s="12" t="s">
        <v>54</v>
      </c>
      <c r="J15" s="12" t="s">
        <v>54</v>
      </c>
      <c r="K15" s="12" t="s">
        <v>54</v>
      </c>
      <c r="L15" s="12" t="s">
        <v>54</v>
      </c>
      <c r="M15" s="3"/>
      <c r="N15" s="3"/>
      <c r="O15" s="3"/>
      <c r="P15" s="3"/>
      <c r="Q15" s="3"/>
      <c r="R15" s="3"/>
      <c r="S15" s="3"/>
      <c r="T15" s="3"/>
    </row>
    <row r="16" spans="1:20" s="6" customFormat="1" ht="15.75" x14ac:dyDescent="0.25">
      <c r="A16" s="14" t="s">
        <v>3</v>
      </c>
      <c r="B16" s="12" t="s">
        <v>32</v>
      </c>
      <c r="C16" s="17">
        <f>SUM(C7,C15)</f>
        <v>102000000</v>
      </c>
      <c r="D16" s="12" t="s">
        <v>54</v>
      </c>
      <c r="E16" s="12" t="s">
        <v>54</v>
      </c>
      <c r="F16" s="12" t="s">
        <v>54</v>
      </c>
      <c r="G16" s="12" t="s">
        <v>54</v>
      </c>
      <c r="H16" s="12" t="s">
        <v>54</v>
      </c>
      <c r="I16" s="12" t="s">
        <v>54</v>
      </c>
      <c r="J16" s="12" t="s">
        <v>54</v>
      </c>
      <c r="K16" s="12" t="s">
        <v>54</v>
      </c>
      <c r="L16" s="12" t="s">
        <v>54</v>
      </c>
      <c r="M16" s="3"/>
      <c r="N16" s="3"/>
      <c r="O16" s="3"/>
      <c r="P16" s="3"/>
      <c r="Q16" s="3"/>
      <c r="R16" s="3"/>
      <c r="S16" s="3"/>
      <c r="T16" s="3"/>
    </row>
    <row r="17" spans="1:20" s="6" customFormat="1" ht="78.75" hidden="1" x14ac:dyDescent="0.25">
      <c r="A17" s="14" t="s">
        <v>4</v>
      </c>
      <c r="B17" s="13" t="s">
        <v>33</v>
      </c>
      <c r="C17" s="17">
        <f>SUM(C18:C19)</f>
        <v>21495814.52</v>
      </c>
      <c r="D17" s="12" t="s">
        <v>54</v>
      </c>
      <c r="E17" s="12" t="s">
        <v>54</v>
      </c>
      <c r="F17" s="12" t="s">
        <v>54</v>
      </c>
      <c r="G17" s="12" t="s">
        <v>54</v>
      </c>
      <c r="H17" s="12" t="s">
        <v>54</v>
      </c>
      <c r="I17" s="12" t="s">
        <v>54</v>
      </c>
      <c r="J17" s="12" t="s">
        <v>54</v>
      </c>
      <c r="K17" s="12" t="s">
        <v>54</v>
      </c>
      <c r="L17" s="12" t="s">
        <v>54</v>
      </c>
      <c r="M17" s="3"/>
      <c r="N17" s="3"/>
      <c r="O17" s="3"/>
      <c r="P17" s="3"/>
      <c r="Q17" s="3"/>
      <c r="R17" s="3"/>
      <c r="S17" s="3"/>
      <c r="T17" s="3"/>
    </row>
    <row r="18" spans="1:20" s="6" customFormat="1" ht="78.75" x14ac:dyDescent="0.25">
      <c r="A18" s="14" t="s">
        <v>20</v>
      </c>
      <c r="B18" s="13" t="s">
        <v>35</v>
      </c>
      <c r="C18" s="24">
        <v>21495814.52</v>
      </c>
      <c r="D18" s="21"/>
      <c r="E18" s="2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s="6" customFormat="1" ht="94.5" x14ac:dyDescent="0.25">
      <c r="A19" s="14" t="s">
        <v>21</v>
      </c>
      <c r="B19" s="13" t="s">
        <v>34</v>
      </c>
      <c r="C19" s="16" t="s">
        <v>55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s="6" customFormat="1" ht="31.5" x14ac:dyDescent="0.25">
      <c r="A20" s="14" t="s">
        <v>5</v>
      </c>
      <c r="B20" s="13" t="s">
        <v>36</v>
      </c>
      <c r="C20" s="17">
        <f>C16-C18</f>
        <v>80504185.480000004</v>
      </c>
      <c r="D20" s="12" t="s">
        <v>54</v>
      </c>
      <c r="E20" s="12" t="s">
        <v>54</v>
      </c>
      <c r="F20" s="12" t="s">
        <v>54</v>
      </c>
      <c r="G20" s="12" t="s">
        <v>54</v>
      </c>
      <c r="H20" s="12" t="s">
        <v>54</v>
      </c>
      <c r="I20" s="12" t="s">
        <v>54</v>
      </c>
      <c r="J20" s="12" t="s">
        <v>54</v>
      </c>
      <c r="K20" s="12" t="s">
        <v>54</v>
      </c>
      <c r="L20" s="12" t="s">
        <v>54</v>
      </c>
      <c r="M20" s="3"/>
      <c r="N20" s="3"/>
      <c r="O20" s="3"/>
      <c r="P20" s="3"/>
      <c r="Q20" s="3"/>
      <c r="R20" s="3"/>
      <c r="S20" s="3"/>
      <c r="T20" s="3"/>
    </row>
    <row r="21" spans="1:20" s="6" customFormat="1" ht="66.75" customHeight="1" x14ac:dyDescent="0.25">
      <c r="A21" s="14" t="s">
        <v>6</v>
      </c>
      <c r="B21" s="13" t="s">
        <v>37</v>
      </c>
      <c r="C21" s="16" t="s">
        <v>55</v>
      </c>
      <c r="D21" s="12" t="s">
        <v>54</v>
      </c>
      <c r="E21" s="12" t="s">
        <v>54</v>
      </c>
      <c r="F21" s="12" t="s">
        <v>54</v>
      </c>
      <c r="G21" s="12" t="s">
        <v>54</v>
      </c>
      <c r="H21" s="12" t="s">
        <v>54</v>
      </c>
      <c r="I21" s="12" t="s">
        <v>54</v>
      </c>
      <c r="J21" s="12" t="s">
        <v>54</v>
      </c>
      <c r="K21" s="12" t="s">
        <v>54</v>
      </c>
      <c r="L21" s="12" t="s">
        <v>54</v>
      </c>
      <c r="M21" s="3"/>
      <c r="N21" s="3"/>
      <c r="O21" s="3"/>
      <c r="P21" s="3"/>
      <c r="Q21" s="3"/>
      <c r="R21" s="3"/>
      <c r="S21" s="3"/>
      <c r="T21" s="3"/>
    </row>
    <row r="23" spans="1:20" ht="15" customHeight="1" x14ac:dyDescent="0.25">
      <c r="J23" s="79" t="s">
        <v>49</v>
      </c>
      <c r="K23" s="80"/>
      <c r="L23" s="80"/>
    </row>
    <row r="24" spans="1:20" ht="43.5" customHeight="1" x14ac:dyDescent="0.25">
      <c r="C24" s="81" t="s">
        <v>59</v>
      </c>
      <c r="D24" s="80"/>
      <c r="E24" s="80"/>
      <c r="J24" s="82" t="s">
        <v>50</v>
      </c>
      <c r="K24" s="83"/>
      <c r="L24" s="83"/>
    </row>
    <row r="25" spans="1:20" x14ac:dyDescent="0.25">
      <c r="C25" s="2" t="s">
        <v>60</v>
      </c>
      <c r="D25"/>
      <c r="J25" s="11"/>
      <c r="K25" s="2" t="s">
        <v>51</v>
      </c>
    </row>
    <row r="26" spans="1:20" ht="23.25" customHeight="1" x14ac:dyDescent="0.25">
      <c r="C26" s="2" t="s">
        <v>58</v>
      </c>
      <c r="D26"/>
      <c r="J26" s="89" t="s">
        <v>58</v>
      </c>
      <c r="K26" s="80"/>
      <c r="L26"/>
    </row>
    <row r="27" spans="1:20" x14ac:dyDescent="0.25">
      <c r="J27" s="2" t="s">
        <v>53</v>
      </c>
    </row>
    <row r="28" spans="1:20" ht="8.25" customHeight="1" x14ac:dyDescent="0.25"/>
    <row r="29" spans="1:20" ht="26.25" customHeight="1" x14ac:dyDescent="0.25">
      <c r="B29" s="81" t="s">
        <v>52</v>
      </c>
      <c r="C29" s="83"/>
      <c r="D29" s="83"/>
    </row>
    <row r="30" spans="1:20" x14ac:dyDescent="0.25">
      <c r="C30" s="2" t="s">
        <v>61</v>
      </c>
      <c r="D30"/>
    </row>
    <row r="31" spans="1:20" x14ac:dyDescent="0.25">
      <c r="C31" s="2" t="s">
        <v>58</v>
      </c>
      <c r="D31"/>
    </row>
    <row r="32" spans="1:20" x14ac:dyDescent="0.25">
      <c r="C32" s="2" t="s">
        <v>53</v>
      </c>
    </row>
  </sheetData>
  <mergeCells count="19">
    <mergeCell ref="J1:L1"/>
    <mergeCell ref="A3:A5"/>
    <mergeCell ref="A2:L2"/>
    <mergeCell ref="D3:L3"/>
    <mergeCell ref="B3:B5"/>
    <mergeCell ref="E4:E5"/>
    <mergeCell ref="C3:C5"/>
    <mergeCell ref="D4:D5"/>
    <mergeCell ref="F4:G4"/>
    <mergeCell ref="H4:H5"/>
    <mergeCell ref="I4:I5"/>
    <mergeCell ref="J4:J5"/>
    <mergeCell ref="K4:K5"/>
    <mergeCell ref="L4:L5"/>
    <mergeCell ref="B29:D29"/>
    <mergeCell ref="C24:E24"/>
    <mergeCell ref="J23:L23"/>
    <mergeCell ref="J24:L24"/>
    <mergeCell ref="J26:K26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headerFooter differentFirst="1">
    <oddFooter>&amp;C&amp;P</oddFooter>
  </headerFooter>
  <rowBreaks count="1" manualBreakCount="1">
    <brk id="19" max="19" man="1"/>
  </rowBreaks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7</vt:i4>
      </vt:variant>
    </vt:vector>
  </HeadingPairs>
  <TitlesOfParts>
    <vt:vector size="12" baseType="lpstr">
      <vt:lpstr>Форма 8</vt:lpstr>
      <vt:lpstr>Supplement</vt:lpstr>
      <vt:lpstr>прич. отклон</vt:lpstr>
      <vt:lpstr>касс. план на весь пер.</vt:lpstr>
      <vt:lpstr>3 этап</vt:lpstr>
      <vt:lpstr>'3 этап'!Заголовки_для_печати</vt:lpstr>
      <vt:lpstr>'Форма 8'!Заголовки_для_печати</vt:lpstr>
      <vt:lpstr>'3 этап'!Область_печати</vt:lpstr>
      <vt:lpstr>Supplement!Область_печати</vt:lpstr>
      <vt:lpstr>'касс. план на весь пер.'!Область_печати</vt:lpstr>
      <vt:lpstr>'прич. отклон'!Область_печати</vt:lpstr>
      <vt:lpstr>'Форма 8'!Область_печати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Сергей Ирхин</cp:lastModifiedBy>
  <cp:lastPrinted>2024-02-06T12:26:54Z</cp:lastPrinted>
  <dcterms:created xsi:type="dcterms:W3CDTF">2023-09-21T05:20:19Z</dcterms:created>
  <dcterms:modified xsi:type="dcterms:W3CDTF">2024-02-14T13:56:14Z</dcterms:modified>
</cp:coreProperties>
</file>