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jashnsaz/NeuertLab/Dropbox (VU Basic Sciences)/Hossein Jashnsaz/Experiments/Diverse_kinetics_Hog1YFP_TimeLapse/#9 Growth rates/"/>
    </mc:Choice>
  </mc:AlternateContent>
  <xr:revisionPtr revIDLastSave="0" documentId="8_{363E14B7-A536-554C-92CC-4BDD0B46DF2B}" xr6:coauthVersionLast="45" xr6:coauthVersionMax="45" xr10:uidLastSave="{00000000-0000-0000-0000-000000000000}"/>
  <bookViews>
    <workbookView xWindow="4600" yWindow="1480" windowWidth="28040" windowHeight="17440" xr2:uid="{00000000-000D-0000-FFFF-FFFF00000000}"/>
  </bookViews>
  <sheets>
    <sheet name="HJ_20191212_WT_BY4741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" i="1" l="1"/>
  <c r="U22" i="1"/>
  <c r="U21" i="1"/>
  <c r="U20" i="1"/>
  <c r="U19" i="1"/>
  <c r="U18" i="1"/>
  <c r="U17" i="1"/>
  <c r="U15" i="1"/>
  <c r="U14" i="1"/>
  <c r="U13" i="1"/>
  <c r="U12" i="1"/>
  <c r="U11" i="1"/>
  <c r="U10" i="1"/>
  <c r="U9" i="1"/>
  <c r="P23" i="1"/>
  <c r="P22" i="1"/>
  <c r="P21" i="1"/>
  <c r="P20" i="1"/>
  <c r="P19" i="1"/>
  <c r="P18" i="1"/>
  <c r="P17" i="1"/>
  <c r="P15" i="1"/>
  <c r="P14" i="1"/>
  <c r="P13" i="1"/>
  <c r="P12" i="1"/>
  <c r="P11" i="1"/>
  <c r="P10" i="1"/>
  <c r="P9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V35" i="1" l="1"/>
  <c r="V34" i="1"/>
  <c r="V33" i="1"/>
  <c r="V32" i="1"/>
  <c r="V31" i="1"/>
  <c r="V30" i="1"/>
  <c r="V29" i="1"/>
  <c r="V28" i="1"/>
  <c r="V27" i="1"/>
  <c r="V26" i="1"/>
  <c r="Q35" i="1"/>
  <c r="Q34" i="1"/>
  <c r="Q33" i="1"/>
  <c r="Q32" i="1"/>
  <c r="Q31" i="1"/>
  <c r="Q30" i="1"/>
  <c r="Q29" i="1"/>
  <c r="Q28" i="1"/>
  <c r="Q27" i="1"/>
  <c r="Q26" i="1"/>
  <c r="K35" i="1"/>
  <c r="K34" i="1"/>
  <c r="K33" i="1"/>
  <c r="K32" i="1"/>
  <c r="K31" i="1"/>
  <c r="K30" i="1"/>
  <c r="K29" i="1"/>
  <c r="K28" i="1"/>
  <c r="K27" i="1"/>
  <c r="K26" i="1"/>
  <c r="F7" i="1" l="1"/>
  <c r="U7" i="1"/>
  <c r="U6" i="1"/>
  <c r="U5" i="1"/>
  <c r="P7" i="1"/>
  <c r="P6" i="1"/>
  <c r="P5" i="1"/>
  <c r="K7" i="1"/>
  <c r="K6" i="1"/>
  <c r="K5" i="1"/>
  <c r="F6" i="1"/>
  <c r="F5" i="1"/>
  <c r="A7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</calcChain>
</file>

<file path=xl/sharedStrings.xml><?xml version="1.0" encoding="utf-8"?>
<sst xmlns="http://schemas.openxmlformats.org/spreadsheetml/2006/main" count="35" uniqueCount="9">
  <si>
    <t>0M</t>
  </si>
  <si>
    <t>time (min)</t>
  </si>
  <si>
    <t>BR1</t>
  </si>
  <si>
    <t>BR2</t>
  </si>
  <si>
    <t>BR3</t>
  </si>
  <si>
    <t>t1_then_20min3M</t>
  </si>
  <si>
    <t>t1_then_30min3M</t>
  </si>
  <si>
    <t>t1_CSM_ctrl</t>
  </si>
  <si>
    <t>Pulse30min3M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</si>
</sst>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topLeftCell="D1" workbookViewId="0">
      <selection activeCell="K19" sqref="K19"/>
    </sheetView>
  </sheetViews>
  <sheetFormatPr baseColWidth="10" defaultRowHeight="16" x14ac:dyDescent="0.2"/>
  <sheetData>
    <row r="1" spans="1:24" x14ac:dyDescent="0.2">
      <c r="B1" t="s">
        <v>0</v>
      </c>
      <c r="C1" t="s">
        <v>0</v>
      </c>
      <c r="D1" t="s">
        <v>0</v>
      </c>
      <c r="G1" t="s">
        <v>7</v>
      </c>
      <c r="H1" t="s">
        <v>7</v>
      </c>
      <c r="I1" t="s">
        <v>7</v>
      </c>
      <c r="L1" t="s">
        <v>8</v>
      </c>
      <c r="M1" t="s">
        <v>8</v>
      </c>
      <c r="N1" t="s">
        <v>8</v>
      </c>
      <c r="Q1" t="s">
        <v>5</v>
      </c>
      <c r="R1" t="s">
        <v>5</v>
      </c>
      <c r="S1" t="s">
        <v>5</v>
      </c>
      <c r="V1" t="s">
        <v>6</v>
      </c>
      <c r="W1" t="s">
        <v>6</v>
      </c>
      <c r="X1" t="s">
        <v>6</v>
      </c>
    </row>
    <row r="2" spans="1:24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</row>
    <row r="3" spans="1:24" x14ac:dyDescent="0.2">
      <c r="A3">
        <v>0</v>
      </c>
      <c r="B3">
        <v>5.5E-2</v>
      </c>
      <c r="C3">
        <v>5.8999999999999997E-2</v>
      </c>
      <c r="D3">
        <v>5.2999999999999999E-2</v>
      </c>
      <c r="F3">
        <v>0</v>
      </c>
      <c r="G3">
        <v>5.5E-2</v>
      </c>
      <c r="H3">
        <v>5.8999999999999997E-2</v>
      </c>
      <c r="I3">
        <v>5.2999999999999999E-2</v>
      </c>
      <c r="K3">
        <v>0</v>
      </c>
      <c r="L3">
        <v>5.5E-2</v>
      </c>
      <c r="M3">
        <v>5.8999999999999997E-2</v>
      </c>
      <c r="N3">
        <v>5.2999999999999999E-2</v>
      </c>
      <c r="P3">
        <v>0</v>
      </c>
      <c r="Q3">
        <v>5.5E-2</v>
      </c>
      <c r="R3">
        <v>5.8999999999999997E-2</v>
      </c>
      <c r="S3">
        <v>5.2999999999999999E-2</v>
      </c>
      <c r="U3">
        <v>0</v>
      </c>
      <c r="V3">
        <v>5.5E-2</v>
      </c>
      <c r="W3">
        <v>5.8999999999999997E-2</v>
      </c>
      <c r="X3">
        <v>5.2999999999999999E-2</v>
      </c>
    </row>
    <row r="4" spans="1:24" x14ac:dyDescent="0.2">
      <c r="A4">
        <v>20</v>
      </c>
      <c r="B4">
        <v>6.4000000000000001E-2</v>
      </c>
      <c r="C4">
        <v>6.5000000000000002E-2</v>
      </c>
      <c r="D4">
        <v>6.0999999999999999E-2</v>
      </c>
      <c r="F4">
        <v>20</v>
      </c>
      <c r="G4">
        <v>6.4000000000000001E-2</v>
      </c>
      <c r="H4">
        <v>6.5000000000000002E-2</v>
      </c>
      <c r="I4">
        <v>6.0999999999999999E-2</v>
      </c>
      <c r="K4">
        <v>20</v>
      </c>
      <c r="L4">
        <v>6.4000000000000001E-2</v>
      </c>
      <c r="M4">
        <v>6.5000000000000002E-2</v>
      </c>
      <c r="N4">
        <v>6.0999999999999999E-2</v>
      </c>
      <c r="P4">
        <v>20</v>
      </c>
      <c r="Q4">
        <v>6.4000000000000001E-2</v>
      </c>
      <c r="R4">
        <v>6.5000000000000002E-2</v>
      </c>
      <c r="S4">
        <v>6.0999999999999999E-2</v>
      </c>
      <c r="U4">
        <v>20</v>
      </c>
      <c r="V4">
        <v>6.4000000000000001E-2</v>
      </c>
      <c r="W4">
        <v>6.5000000000000002E-2</v>
      </c>
      <c r="X4">
        <v>6.0999999999999999E-2</v>
      </c>
    </row>
    <row r="5" spans="1:24" x14ac:dyDescent="0.2">
      <c r="A5">
        <f>20+20</f>
        <v>40</v>
      </c>
      <c r="B5">
        <v>7.0999999999999994E-2</v>
      </c>
      <c r="C5">
        <v>7.1999999999999995E-2</v>
      </c>
      <c r="D5">
        <v>7.0000000000000007E-2</v>
      </c>
      <c r="F5">
        <f>20+20</f>
        <v>40</v>
      </c>
      <c r="G5">
        <v>7.0999999999999994E-2</v>
      </c>
      <c r="H5">
        <v>7.1999999999999995E-2</v>
      </c>
      <c r="I5">
        <v>7.0000000000000007E-2</v>
      </c>
      <c r="K5">
        <f>20+20</f>
        <v>40</v>
      </c>
      <c r="L5">
        <v>7.0999999999999994E-2</v>
      </c>
      <c r="M5">
        <v>7.1999999999999995E-2</v>
      </c>
      <c r="N5">
        <v>7.0000000000000007E-2</v>
      </c>
      <c r="P5">
        <f>20+20</f>
        <v>40</v>
      </c>
      <c r="Q5">
        <v>7.0999999999999994E-2</v>
      </c>
      <c r="R5">
        <v>7.1999999999999995E-2</v>
      </c>
      <c r="S5">
        <v>7.0000000000000007E-2</v>
      </c>
      <c r="U5">
        <f>20+20</f>
        <v>40</v>
      </c>
      <c r="V5">
        <v>7.0999999999999994E-2</v>
      </c>
      <c r="W5">
        <v>7.1999999999999995E-2</v>
      </c>
      <c r="X5">
        <v>7.0000000000000007E-2</v>
      </c>
    </row>
    <row r="6" spans="1:24" x14ac:dyDescent="0.2">
      <c r="A6">
        <f>20+20+30</f>
        <v>70</v>
      </c>
      <c r="B6">
        <v>9.2999999999999999E-2</v>
      </c>
      <c r="C6">
        <v>9.1999999999999998E-2</v>
      </c>
      <c r="D6">
        <v>8.6999999999999994E-2</v>
      </c>
      <c r="F6">
        <f>20+20+30</f>
        <v>70</v>
      </c>
      <c r="G6">
        <v>9.2999999999999999E-2</v>
      </c>
      <c r="H6">
        <v>9.1999999999999998E-2</v>
      </c>
      <c r="I6">
        <v>8.6999999999999994E-2</v>
      </c>
      <c r="K6">
        <f>20+20+30</f>
        <v>70</v>
      </c>
      <c r="L6">
        <v>9.2999999999999999E-2</v>
      </c>
      <c r="M6">
        <v>9.1999999999999998E-2</v>
      </c>
      <c r="N6">
        <v>8.6999999999999994E-2</v>
      </c>
      <c r="P6">
        <f>20+20+30</f>
        <v>70</v>
      </c>
      <c r="Q6">
        <v>9.2999999999999999E-2</v>
      </c>
      <c r="R6">
        <v>9.1999999999999998E-2</v>
      </c>
      <c r="S6">
        <v>8.6999999999999994E-2</v>
      </c>
      <c r="U6">
        <f>20+20+30</f>
        <v>70</v>
      </c>
      <c r="V6">
        <v>9.2999999999999999E-2</v>
      </c>
      <c r="W6">
        <v>9.1999999999999998E-2</v>
      </c>
      <c r="X6">
        <v>8.6999999999999994E-2</v>
      </c>
    </row>
    <row r="7" spans="1:24" x14ac:dyDescent="0.2">
      <c r="A7">
        <f>20+20+30+20</f>
        <v>90</v>
      </c>
      <c r="B7">
        <v>0.10100000000000001</v>
      </c>
      <c r="C7">
        <v>0.10199999999999999</v>
      </c>
      <c r="D7">
        <v>0.1</v>
      </c>
      <c r="F7">
        <f>20+20+30+20</f>
        <v>90</v>
      </c>
      <c r="G7">
        <v>0.10100000000000001</v>
      </c>
      <c r="H7">
        <v>0.10199999999999999</v>
      </c>
      <c r="I7">
        <v>0.1</v>
      </c>
      <c r="K7">
        <f>20+20+30+20</f>
        <v>90</v>
      </c>
      <c r="L7">
        <v>0.10100000000000001</v>
      </c>
      <c r="M7">
        <v>0.10199999999999999</v>
      </c>
      <c r="N7">
        <v>0.1</v>
      </c>
      <c r="P7">
        <f>20+20+30+20</f>
        <v>90</v>
      </c>
      <c r="Q7">
        <v>0.10100000000000001</v>
      </c>
      <c r="R7">
        <v>0.10199999999999999</v>
      </c>
      <c r="S7">
        <v>0.1</v>
      </c>
      <c r="U7">
        <f>20+20+30+20</f>
        <v>90</v>
      </c>
      <c r="V7">
        <v>0.10100000000000001</v>
      </c>
      <c r="W7">
        <v>0.10199999999999999</v>
      </c>
      <c r="X7">
        <v>0.1</v>
      </c>
    </row>
    <row r="8" spans="1:24" x14ac:dyDescent="0.2">
      <c r="A8">
        <f>20+20+30+20+30</f>
        <v>120</v>
      </c>
      <c r="B8">
        <v>0.124</v>
      </c>
      <c r="C8">
        <v>0.121</v>
      </c>
      <c r="D8">
        <v>0.114</v>
      </c>
    </row>
    <row r="9" spans="1:24" x14ac:dyDescent="0.2">
      <c r="A9">
        <f>20+20+30+20+30+50</f>
        <v>170</v>
      </c>
      <c r="B9">
        <v>0.17299999999999999</v>
      </c>
      <c r="C9">
        <v>0.16900000000000001</v>
      </c>
      <c r="D9">
        <v>0.16300000000000001</v>
      </c>
      <c r="F9">
        <f>115+90+20+15</f>
        <v>240</v>
      </c>
      <c r="G9">
        <v>0.113</v>
      </c>
      <c r="H9">
        <v>0.109</v>
      </c>
      <c r="I9">
        <v>0.105</v>
      </c>
      <c r="K9">
        <f>115+90+20+18</f>
        <v>243</v>
      </c>
      <c r="L9">
        <v>7.0000000000000007E-2</v>
      </c>
      <c r="M9">
        <v>7.0999999999999994E-2</v>
      </c>
      <c r="N9">
        <v>6.4000000000000001E-2</v>
      </c>
      <c r="P9">
        <f>115+90+20+20</f>
        <v>245</v>
      </c>
      <c r="Q9">
        <v>3.9E-2</v>
      </c>
      <c r="R9">
        <v>3.7999999999999999E-2</v>
      </c>
      <c r="S9">
        <v>3.3000000000000002E-2</v>
      </c>
      <c r="U9">
        <f>115+90+20+23</f>
        <v>248</v>
      </c>
      <c r="V9">
        <v>3.4000000000000002E-2</v>
      </c>
      <c r="W9">
        <v>3.3000000000000002E-2</v>
      </c>
      <c r="X9">
        <v>4.4999999999999998E-2</v>
      </c>
    </row>
    <row r="10" spans="1:24" x14ac:dyDescent="0.2">
      <c r="A10">
        <f>20+20+30+20+30+50+45</f>
        <v>215</v>
      </c>
      <c r="B10">
        <v>0.23699999999999999</v>
      </c>
      <c r="C10">
        <v>0.23300000000000001</v>
      </c>
      <c r="D10">
        <v>0.22500000000000001</v>
      </c>
      <c r="F10">
        <f>115+90+20+60</f>
        <v>285</v>
      </c>
      <c r="G10">
        <v>0.14000000000000001</v>
      </c>
      <c r="H10">
        <v>0.13800000000000001</v>
      </c>
      <c r="I10">
        <v>0.13400000000000001</v>
      </c>
      <c r="K10">
        <f>115+90+20+63</f>
        <v>288</v>
      </c>
      <c r="L10">
        <v>7.0000000000000007E-2</v>
      </c>
      <c r="M10">
        <v>7.0999999999999994E-2</v>
      </c>
      <c r="N10">
        <v>6.3E-2</v>
      </c>
      <c r="P10">
        <f>115+90+20+65</f>
        <v>290</v>
      </c>
      <c r="Q10">
        <v>3.9E-2</v>
      </c>
      <c r="R10">
        <v>3.6999999999999998E-2</v>
      </c>
      <c r="S10">
        <v>3.4000000000000002E-2</v>
      </c>
      <c r="U10">
        <f>115+90+20+67</f>
        <v>292</v>
      </c>
      <c r="V10">
        <v>3.4000000000000002E-2</v>
      </c>
      <c r="W10">
        <v>3.2000000000000001E-2</v>
      </c>
      <c r="X10">
        <v>4.3999999999999997E-2</v>
      </c>
    </row>
    <row r="11" spans="1:24" x14ac:dyDescent="0.2">
      <c r="A11">
        <f>20+20+30+20+30+50+45+81</f>
        <v>296</v>
      </c>
      <c r="B11">
        <v>0.42</v>
      </c>
      <c r="C11">
        <v>0.40799999999999997</v>
      </c>
      <c r="D11">
        <v>0.39700000000000002</v>
      </c>
      <c r="F11">
        <f>115+90+20+105</f>
        <v>330</v>
      </c>
      <c r="G11">
        <v>0.182</v>
      </c>
      <c r="H11">
        <v>0.17599999999999999</v>
      </c>
      <c r="I11">
        <v>0.17499999999999999</v>
      </c>
      <c r="K11">
        <f>115+90+20+107</f>
        <v>332</v>
      </c>
      <c r="L11">
        <v>7.1999999999999995E-2</v>
      </c>
      <c r="M11">
        <v>7.5999999999999998E-2</v>
      </c>
      <c r="N11">
        <v>6.7000000000000004E-2</v>
      </c>
      <c r="P11">
        <f>115+90+20+109</f>
        <v>334</v>
      </c>
      <c r="Q11">
        <v>4.2999999999999997E-2</v>
      </c>
      <c r="R11">
        <v>3.7999999999999999E-2</v>
      </c>
      <c r="S11">
        <v>3.6999999999999998E-2</v>
      </c>
      <c r="U11">
        <f>115+90+20+112</f>
        <v>337</v>
      </c>
      <c r="V11">
        <v>3.5999999999999997E-2</v>
      </c>
      <c r="W11">
        <v>3.4000000000000002E-2</v>
      </c>
      <c r="X11">
        <v>4.7E-2</v>
      </c>
    </row>
    <row r="12" spans="1:24" x14ac:dyDescent="0.2">
      <c r="A12">
        <f>20+20+30+20+30+50+45+81+71</f>
        <v>367</v>
      </c>
      <c r="B12">
        <v>0.65500000000000003</v>
      </c>
      <c r="C12">
        <v>0.65200000000000002</v>
      </c>
      <c r="D12">
        <v>0.626</v>
      </c>
      <c r="F12">
        <f>115+90+20+150</f>
        <v>375</v>
      </c>
      <c r="G12">
        <v>0.246</v>
      </c>
      <c r="H12">
        <v>0.23100000000000001</v>
      </c>
      <c r="I12">
        <v>0.23899999999999999</v>
      </c>
      <c r="K12">
        <f>115+90+20+154</f>
        <v>379</v>
      </c>
      <c r="L12">
        <v>7.5999999999999998E-2</v>
      </c>
      <c r="M12">
        <v>7.6999999999999999E-2</v>
      </c>
      <c r="N12">
        <v>6.8000000000000005E-2</v>
      </c>
      <c r="P12">
        <f>115+90+20+156</f>
        <v>381</v>
      </c>
      <c r="Q12">
        <v>5.0999999999999997E-2</v>
      </c>
      <c r="R12">
        <v>4.2000000000000003E-2</v>
      </c>
      <c r="S12">
        <v>3.7999999999999999E-2</v>
      </c>
      <c r="U12">
        <f>115+90+20+158</f>
        <v>383</v>
      </c>
      <c r="V12">
        <v>0.04</v>
      </c>
      <c r="W12">
        <v>3.7999999999999999E-2</v>
      </c>
      <c r="X12">
        <v>5.1999999999999998E-2</v>
      </c>
    </row>
    <row r="13" spans="1:24" x14ac:dyDescent="0.2">
      <c r="A13">
        <f>20+20+30+20+30+50+45+81+71+66</f>
        <v>433</v>
      </c>
      <c r="B13">
        <v>0.99199999999999999</v>
      </c>
      <c r="C13">
        <v>0.97299999999999998</v>
      </c>
      <c r="D13">
        <v>0.94499999999999995</v>
      </c>
      <c r="F13">
        <f>115+90+20+195</f>
        <v>420</v>
      </c>
      <c r="G13">
        <v>0.32900000000000001</v>
      </c>
      <c r="H13">
        <v>0.32</v>
      </c>
      <c r="I13">
        <v>0.31</v>
      </c>
      <c r="K13">
        <f>115+90+20+198</f>
        <v>423</v>
      </c>
      <c r="L13">
        <v>8.4000000000000005E-2</v>
      </c>
      <c r="M13">
        <v>8.4000000000000005E-2</v>
      </c>
      <c r="N13">
        <v>7.8E-2</v>
      </c>
      <c r="P13">
        <f>115+90+20+201</f>
        <v>426</v>
      </c>
      <c r="Q13">
        <v>6.4000000000000001E-2</v>
      </c>
      <c r="R13">
        <v>5.7000000000000002E-2</v>
      </c>
      <c r="S13">
        <v>4.8000000000000001E-2</v>
      </c>
      <c r="U13">
        <f>115+90+20+203</f>
        <v>428</v>
      </c>
      <c r="V13">
        <v>4.8000000000000001E-2</v>
      </c>
      <c r="W13">
        <v>4.5999999999999999E-2</v>
      </c>
      <c r="X13">
        <v>0.06</v>
      </c>
    </row>
    <row r="14" spans="1:24" x14ac:dyDescent="0.2">
      <c r="A14">
        <f>20+20+30+20+30+50+45+81+71+66+127</f>
        <v>560</v>
      </c>
      <c r="B14">
        <v>2.4300000000000002</v>
      </c>
      <c r="C14">
        <v>2.4500000000000002</v>
      </c>
      <c r="D14">
        <v>2.31</v>
      </c>
      <c r="F14">
        <f>115+90+20+240</f>
        <v>465</v>
      </c>
      <c r="G14">
        <v>0.43099999999999999</v>
      </c>
      <c r="H14">
        <v>0.41799999999999998</v>
      </c>
      <c r="I14">
        <v>0.41699999999999998</v>
      </c>
      <c r="K14">
        <f>115+90+20+242</f>
        <v>467</v>
      </c>
      <c r="L14">
        <v>8.3000000000000004E-2</v>
      </c>
      <c r="M14">
        <v>8.7999999999999995E-2</v>
      </c>
      <c r="N14">
        <v>7.6999999999999999E-2</v>
      </c>
      <c r="P14">
        <f>115+90+20+245</f>
        <v>470</v>
      </c>
      <c r="Q14">
        <v>7.8E-2</v>
      </c>
      <c r="R14">
        <v>5.8000000000000003E-2</v>
      </c>
      <c r="S14">
        <v>5.2999999999999999E-2</v>
      </c>
      <c r="U14">
        <f>115+90+20+247</f>
        <v>472</v>
      </c>
      <c r="V14">
        <v>5.8000000000000003E-2</v>
      </c>
      <c r="W14">
        <v>5.6000000000000001E-2</v>
      </c>
      <c r="X14">
        <v>7.2999999999999995E-2</v>
      </c>
    </row>
    <row r="15" spans="1:24" x14ac:dyDescent="0.2">
      <c r="A15">
        <f>20+20+30+20+30+50+45+81+71+66+127+70</f>
        <v>630</v>
      </c>
      <c r="B15">
        <v>3.75</v>
      </c>
      <c r="C15">
        <v>3.82</v>
      </c>
      <c r="D15">
        <v>3.76</v>
      </c>
      <c r="F15">
        <f>115+90+20+280</f>
        <v>505</v>
      </c>
      <c r="G15">
        <v>0.56599999999999995</v>
      </c>
      <c r="H15">
        <v>0.54100000000000004</v>
      </c>
      <c r="I15">
        <v>0.53200000000000003</v>
      </c>
      <c r="K15">
        <f>115+90+20+286</f>
        <v>511</v>
      </c>
      <c r="L15">
        <v>8.6999999999999994E-2</v>
      </c>
      <c r="M15">
        <v>9.0999999999999998E-2</v>
      </c>
      <c r="N15">
        <v>8.1000000000000003E-2</v>
      </c>
      <c r="P15">
        <f>115+90+20+288</f>
        <v>513</v>
      </c>
      <c r="Q15">
        <v>0.10100000000000001</v>
      </c>
      <c r="R15">
        <v>7.2999999999999995E-2</v>
      </c>
      <c r="S15">
        <v>6.2E-2</v>
      </c>
      <c r="U15">
        <f>115+90+20+300</f>
        <v>525</v>
      </c>
      <c r="V15">
        <v>7.5999999999999998E-2</v>
      </c>
      <c r="W15">
        <v>6.8000000000000005E-2</v>
      </c>
      <c r="X15">
        <v>8.7999999999999995E-2</v>
      </c>
    </row>
    <row r="16" spans="1:24" x14ac:dyDescent="0.2">
      <c r="A16">
        <f>20+20+30+20+30+50+45+81+71+66+127+70+65</f>
        <v>695</v>
      </c>
      <c r="B16">
        <v>5.48</v>
      </c>
      <c r="C16">
        <v>5.32</v>
      </c>
      <c r="D16">
        <v>5.2</v>
      </c>
    </row>
    <row r="17" spans="1:24" x14ac:dyDescent="0.2">
      <c r="A17">
        <f>20+20+30+20+30+50+45+81+71+66+127+70+65+67</f>
        <v>762</v>
      </c>
      <c r="B17">
        <v>6.8</v>
      </c>
      <c r="C17">
        <v>6.78</v>
      </c>
      <c r="D17">
        <v>6.8</v>
      </c>
      <c r="F17">
        <f>115+90+20+320+90+20+15</f>
        <v>670</v>
      </c>
      <c r="G17">
        <v>0.65</v>
      </c>
      <c r="H17">
        <v>0.626</v>
      </c>
      <c r="I17">
        <v>0.64400000000000002</v>
      </c>
      <c r="K17">
        <f>115+90+20+320+90+20+21</f>
        <v>676</v>
      </c>
      <c r="L17">
        <v>4.2999999999999997E-2</v>
      </c>
      <c r="M17">
        <v>5.7000000000000002E-2</v>
      </c>
      <c r="N17">
        <v>4.7E-2</v>
      </c>
      <c r="P17">
        <f>115+90+20+320+90+20+28</f>
        <v>683</v>
      </c>
      <c r="Q17">
        <v>5.2999999999999999E-2</v>
      </c>
      <c r="R17">
        <v>0.04</v>
      </c>
      <c r="S17">
        <v>2.8000000000000001E-2</v>
      </c>
      <c r="U17">
        <f>115+90+20+320+90+20+32</f>
        <v>687</v>
      </c>
      <c r="V17">
        <v>3.5000000000000003E-2</v>
      </c>
      <c r="W17">
        <v>3.3000000000000002E-2</v>
      </c>
      <c r="X17">
        <v>4.2000000000000003E-2</v>
      </c>
    </row>
    <row r="18" spans="1:24" x14ac:dyDescent="0.2">
      <c r="A18">
        <f>20+20+30+20+30+50+45+81+71+66+127+70+65+67+68</f>
        <v>830</v>
      </c>
      <c r="B18">
        <v>8.82</v>
      </c>
      <c r="C18">
        <v>8.4600000000000009</v>
      </c>
      <c r="D18">
        <v>8.4499999999999993</v>
      </c>
      <c r="F18">
        <f>115+90+20+320+90+20+60</f>
        <v>715</v>
      </c>
      <c r="G18">
        <v>0.81100000000000005</v>
      </c>
      <c r="H18">
        <v>0.77500000000000002</v>
      </c>
      <c r="I18">
        <v>0.79600000000000004</v>
      </c>
      <c r="K18">
        <f>115+90+20+320+90+20+51</f>
        <v>706</v>
      </c>
      <c r="L18">
        <v>4.4999999999999998E-2</v>
      </c>
      <c r="M18">
        <v>5.7000000000000002E-2</v>
      </c>
      <c r="N18">
        <v>4.4999999999999998E-2</v>
      </c>
      <c r="P18">
        <f>115+90+20+320+90+20+53</f>
        <v>708</v>
      </c>
      <c r="Q18">
        <v>0.05</v>
      </c>
      <c r="R18">
        <v>0.04</v>
      </c>
      <c r="S18">
        <v>3.1E-2</v>
      </c>
      <c r="U18">
        <f>115+90+20+320+90+20+56</f>
        <v>711</v>
      </c>
      <c r="V18">
        <v>3.5999999999999997E-2</v>
      </c>
      <c r="W18">
        <v>3.3000000000000002E-2</v>
      </c>
      <c r="X18">
        <v>3.9E-2</v>
      </c>
    </row>
    <row r="19" spans="1:24" x14ac:dyDescent="0.2">
      <c r="A19">
        <f>20+20+30+20+30+50+45+81+71+66+127+70+65+67+68+40</f>
        <v>870</v>
      </c>
      <c r="B19">
        <v>9.2799999999999994</v>
      </c>
      <c r="C19">
        <v>9.51</v>
      </c>
      <c r="D19">
        <v>9.7899999999999991</v>
      </c>
      <c r="F19">
        <f>115+90+20+320+90+20+111</f>
        <v>766</v>
      </c>
      <c r="G19">
        <v>1.19</v>
      </c>
      <c r="H19">
        <v>1.1100000000000001</v>
      </c>
      <c r="I19">
        <v>1.1599999999999999</v>
      </c>
      <c r="K19">
        <f>115+90+20+320+90+20+115</f>
        <v>770</v>
      </c>
      <c r="L19">
        <v>4.9000000000000002E-2</v>
      </c>
      <c r="M19">
        <v>5.8000000000000003E-2</v>
      </c>
      <c r="N19">
        <v>4.7E-2</v>
      </c>
      <c r="P19">
        <f>115+90+20+320+90+20+118</f>
        <v>773</v>
      </c>
      <c r="Q19">
        <v>6.0999999999999999E-2</v>
      </c>
      <c r="R19">
        <v>4.4999999999999998E-2</v>
      </c>
      <c r="S19">
        <v>3.5000000000000003E-2</v>
      </c>
      <c r="U19">
        <f>115+90+20+320+90+20+20
+121</f>
        <v>796</v>
      </c>
      <c r="V19">
        <v>0.04</v>
      </c>
      <c r="W19">
        <v>3.6999999999999998E-2</v>
      </c>
      <c r="X19">
        <v>4.2999999999999997E-2</v>
      </c>
    </row>
    <row r="20" spans="1:24" x14ac:dyDescent="0.2">
      <c r="F20">
        <f>115+90+20+320+90+20+167</f>
        <v>822</v>
      </c>
      <c r="G20">
        <v>1.77</v>
      </c>
      <c r="H20">
        <v>1.66</v>
      </c>
      <c r="I20">
        <v>1.68</v>
      </c>
      <c r="K20">
        <f>115+90+20+320+90+20+155</f>
        <v>810</v>
      </c>
      <c r="L20">
        <v>4.7E-2</v>
      </c>
      <c r="M20">
        <v>5.7000000000000002E-2</v>
      </c>
      <c r="N20">
        <v>4.7E-2</v>
      </c>
      <c r="P20">
        <f>115+90+20+320+90+20+158</f>
        <v>813</v>
      </c>
      <c r="Q20">
        <v>7.2999999999999995E-2</v>
      </c>
      <c r="R20">
        <v>4.9000000000000002E-2</v>
      </c>
      <c r="S20">
        <v>3.5000000000000003E-2</v>
      </c>
      <c r="U20">
        <f>115+90+20+320+90+20+161</f>
        <v>816</v>
      </c>
      <c r="V20">
        <v>4.5999999999999999E-2</v>
      </c>
      <c r="W20">
        <v>4.2000000000000003E-2</v>
      </c>
      <c r="X20">
        <v>4.4999999999999998E-2</v>
      </c>
    </row>
    <row r="21" spans="1:24" x14ac:dyDescent="0.2">
      <c r="F21">
        <f>115+90+20+320+90+20+208</f>
        <v>863</v>
      </c>
      <c r="G21">
        <v>2.23</v>
      </c>
      <c r="H21">
        <v>2.12</v>
      </c>
      <c r="I21">
        <v>2.2799999999999998</v>
      </c>
      <c r="K21">
        <f>115+90+20+320+90+20+192</f>
        <v>847</v>
      </c>
      <c r="L21">
        <v>0.05</v>
      </c>
      <c r="M21">
        <v>5.5E-2</v>
      </c>
      <c r="N21">
        <v>4.7E-2</v>
      </c>
      <c r="P21">
        <f>115+90+20+320+90+20+196</f>
        <v>851</v>
      </c>
      <c r="Q21">
        <v>8.7999999999999995E-2</v>
      </c>
      <c r="R21">
        <v>5.6000000000000001E-2</v>
      </c>
      <c r="S21">
        <v>4.2999999999999997E-2</v>
      </c>
      <c r="U21">
        <f>115+90+20+320+90+20+201</f>
        <v>856</v>
      </c>
      <c r="V21">
        <v>4.9000000000000002E-2</v>
      </c>
      <c r="W21">
        <v>4.9000000000000002E-2</v>
      </c>
      <c r="X21">
        <v>5.0999999999999997E-2</v>
      </c>
    </row>
    <row r="22" spans="1:24" x14ac:dyDescent="0.2">
      <c r="F22">
        <f>115+90+20+320+90+20+252</f>
        <v>907</v>
      </c>
      <c r="G22">
        <v>2.96</v>
      </c>
      <c r="H22">
        <v>2.82</v>
      </c>
      <c r="I22">
        <v>2.93</v>
      </c>
      <c r="K22">
        <f>115+90+20+320+90+20+237</f>
        <v>892</v>
      </c>
      <c r="L22">
        <v>4.9000000000000002E-2</v>
      </c>
      <c r="M22">
        <v>5.8999999999999997E-2</v>
      </c>
      <c r="N22">
        <v>4.7E-2</v>
      </c>
      <c r="P22">
        <f>115+90+20+320+90+20+241</f>
        <v>896</v>
      </c>
      <c r="Q22">
        <v>0.111</v>
      </c>
      <c r="R22">
        <v>6.7000000000000004E-2</v>
      </c>
      <c r="S22">
        <v>5.1999999999999998E-2</v>
      </c>
      <c r="U22">
        <f>115+90+20+320+90+20+244</f>
        <v>899</v>
      </c>
      <c r="V22">
        <v>6.5000000000000002E-2</v>
      </c>
      <c r="W22">
        <v>5.2999999999999999E-2</v>
      </c>
      <c r="X22">
        <v>5.5E-2</v>
      </c>
    </row>
    <row r="23" spans="1:24" x14ac:dyDescent="0.2">
      <c r="F23">
        <f>115+90+20+320+90+20+306</f>
        <v>961</v>
      </c>
      <c r="G23">
        <v>4.2</v>
      </c>
      <c r="H23">
        <v>3.83</v>
      </c>
      <c r="I23">
        <v>4.07</v>
      </c>
      <c r="K23">
        <f>115+90+20+320+90+20+288</f>
        <v>943</v>
      </c>
      <c r="L23">
        <v>5.0999999999999997E-2</v>
      </c>
      <c r="M23">
        <v>5.8000000000000003E-2</v>
      </c>
      <c r="N23">
        <v>4.8000000000000001E-2</v>
      </c>
      <c r="P23">
        <f>115+90+20+320+90+20+293</f>
        <v>948</v>
      </c>
      <c r="Q23">
        <v>0.14799999999999999</v>
      </c>
      <c r="R23">
        <v>8.5000000000000006E-2</v>
      </c>
      <c r="S23">
        <v>5.8000000000000003E-2</v>
      </c>
      <c r="U23">
        <f>115+90+20+320+90+20+302</f>
        <v>957</v>
      </c>
      <c r="V23">
        <v>0.08</v>
      </c>
      <c r="W23">
        <v>7.0999999999999994E-2</v>
      </c>
      <c r="X23">
        <v>6.9000000000000006E-2</v>
      </c>
    </row>
    <row r="26" spans="1:24" x14ac:dyDescent="0.2">
      <c r="K26">
        <f>U23+12*60</f>
        <v>1677</v>
      </c>
      <c r="L26">
        <v>0</v>
      </c>
      <c r="P26">
        <v>1637</v>
      </c>
      <c r="Q26">
        <f>0.004/0.2</f>
        <v>0.02</v>
      </c>
      <c r="U26">
        <v>1637</v>
      </c>
      <c r="V26">
        <f>0.004/0.2</f>
        <v>0.02</v>
      </c>
    </row>
    <row r="27" spans="1:24" x14ac:dyDescent="0.2">
      <c r="K27">
        <f>U23+12*60+95</f>
        <v>1772</v>
      </c>
      <c r="L27">
        <v>0</v>
      </c>
      <c r="P27">
        <v>1732</v>
      </c>
      <c r="Q27">
        <f>0.005/0.2</f>
        <v>2.4999999999999998E-2</v>
      </c>
      <c r="U27">
        <v>1732</v>
      </c>
      <c r="V27">
        <f>0.004/0.2</f>
        <v>0.02</v>
      </c>
    </row>
    <row r="28" spans="1:24" x14ac:dyDescent="0.2">
      <c r="K28">
        <f>U23+12*60+95+45</f>
        <v>1817</v>
      </c>
      <c r="L28">
        <v>0</v>
      </c>
      <c r="P28">
        <v>1777</v>
      </c>
      <c r="Q28">
        <f>0.007/0.2</f>
        <v>3.4999999999999996E-2</v>
      </c>
      <c r="U28">
        <v>1777</v>
      </c>
      <c r="V28">
        <f>0.007/0.2</f>
        <v>3.4999999999999996E-2</v>
      </c>
    </row>
    <row r="29" spans="1:24" x14ac:dyDescent="0.2">
      <c r="K29">
        <f>U23+12*60+95+45+70</f>
        <v>1887</v>
      </c>
      <c r="L29">
        <v>0</v>
      </c>
      <c r="P29">
        <v>1847</v>
      </c>
      <c r="Q29">
        <f>0.011/0.3</f>
        <v>3.6666666666666667E-2</v>
      </c>
      <c r="U29">
        <v>1847</v>
      </c>
      <c r="V29">
        <f>0.011/0.3</f>
        <v>3.6666666666666667E-2</v>
      </c>
    </row>
    <row r="30" spans="1:24" x14ac:dyDescent="0.2">
      <c r="K30">
        <f>U23+12*60+95+45+70+50</f>
        <v>1937</v>
      </c>
      <c r="L30">
        <v>0</v>
      </c>
      <c r="P30">
        <v>1897</v>
      </c>
      <c r="Q30">
        <f>0.016/0.3</f>
        <v>5.3333333333333337E-2</v>
      </c>
      <c r="U30">
        <v>1897</v>
      </c>
      <c r="V30">
        <f>0.013/0.3</f>
        <v>4.3333333333333335E-2</v>
      </c>
    </row>
    <row r="31" spans="1:24" x14ac:dyDescent="0.2">
      <c r="K31">
        <f>U23+12*60+95+45+70+50+60</f>
        <v>1997</v>
      </c>
      <c r="L31">
        <v>0</v>
      </c>
      <c r="P31">
        <v>1957</v>
      </c>
      <c r="Q31">
        <f>0.025/0.3</f>
        <v>8.3333333333333343E-2</v>
      </c>
      <c r="U31">
        <v>1957</v>
      </c>
      <c r="V31">
        <f>0.026/0.3</f>
        <v>8.666666666666667E-2</v>
      </c>
    </row>
    <row r="32" spans="1:24" x14ac:dyDescent="0.2">
      <c r="K32">
        <f>U23+12*60+95+45+70+50+60+55</f>
        <v>2052</v>
      </c>
      <c r="L32">
        <v>0</v>
      </c>
      <c r="P32">
        <v>2012</v>
      </c>
      <c r="Q32">
        <f>0.045/0.3</f>
        <v>0.15</v>
      </c>
      <c r="U32">
        <v>2012</v>
      </c>
      <c r="V32">
        <f>0.043/0.3</f>
        <v>0.14333333333333334</v>
      </c>
    </row>
    <row r="33" spans="11:22" x14ac:dyDescent="0.2">
      <c r="K33">
        <f>U23+12*60+95+45+70+50+60+55+25</f>
        <v>2077</v>
      </c>
      <c r="L33">
        <v>0</v>
      </c>
      <c r="P33">
        <v>2037</v>
      </c>
      <c r="Q33">
        <f>0.061/0.3</f>
        <v>0.20333333333333334</v>
      </c>
      <c r="U33">
        <v>2037</v>
      </c>
      <c r="V33">
        <f>0.053/0.3</f>
        <v>0.17666666666666667</v>
      </c>
    </row>
    <row r="34" spans="11:22" x14ac:dyDescent="0.2">
      <c r="K34">
        <f>U23+12*60+95+45+70+50+60+55+25+30</f>
        <v>2107</v>
      </c>
      <c r="L34">
        <v>0</v>
      </c>
      <c r="P34">
        <v>2067</v>
      </c>
      <c r="Q34">
        <f>0.068/0.3</f>
        <v>0.22666666666666668</v>
      </c>
      <c r="U34">
        <v>2067</v>
      </c>
      <c r="V34">
        <f>0.058/0.3</f>
        <v>0.19333333333333336</v>
      </c>
    </row>
    <row r="35" spans="11:22" x14ac:dyDescent="0.2">
      <c r="K35">
        <f>U23+12*60+95+45+70+50+60+55+25+30+25</f>
        <v>2132</v>
      </c>
      <c r="L35">
        <v>0</v>
      </c>
      <c r="P35">
        <v>2092</v>
      </c>
      <c r="Q35">
        <f>0.091/0.3</f>
        <v>0.30333333333333334</v>
      </c>
      <c r="U35">
        <v>2092</v>
      </c>
      <c r="V35">
        <f>0.073/0.3</f>
        <v>0.24333333333333332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HJ_20191212_WT_BY4741_data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 Jashnsaz</cp:lastModifiedBy>
  <dcterms:created xsi:type="dcterms:W3CDTF">2019-12-17T20:25:34Z</dcterms:created>
  <dcterms:modified xsi:type="dcterms:W3CDTF">2019-12-19T22:49:33Z</dcterms:modified>
</cp:coreProperties>
</file>