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jashnsaz/NeuertLab/Dropbox (VU Basic Sciences)/Hossein Jashnsaz/Experiments/Diverse_kinetics_Hog1YFP_TimeLapse/#9 Growth rates/"/>
    </mc:Choice>
  </mc:AlternateContent>
  <xr:revisionPtr revIDLastSave="0" documentId="13_ncr:1_{2D057793-EC8D-A44B-B32B-DE46E855A8BE}" xr6:coauthVersionLast="45" xr6:coauthVersionMax="45" xr10:uidLastSave="{00000000-0000-0000-0000-000000000000}"/>
  <bookViews>
    <workbookView xWindow="1320" yWindow="1800" windowWidth="23660" windowHeight="17440" xr2:uid="{00000000-000D-0000-FFFF-FFFF00000000}"/>
  </bookViews>
  <sheets>
    <sheet name="HJ_20191214_WT_BY4741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9" i="1" l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K39" i="1" l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U23" i="1"/>
  <c r="U22" i="1"/>
  <c r="U21" i="1"/>
  <c r="U20" i="1"/>
  <c r="U19" i="1"/>
  <c r="U18" i="1"/>
  <c r="U17" i="1"/>
  <c r="U15" i="1"/>
  <c r="U14" i="1"/>
  <c r="U13" i="1"/>
  <c r="U12" i="1"/>
  <c r="U11" i="1"/>
  <c r="U10" i="1"/>
  <c r="U9" i="1"/>
  <c r="P23" i="1"/>
  <c r="P22" i="1"/>
  <c r="P21" i="1"/>
  <c r="P20" i="1"/>
  <c r="P19" i="1"/>
  <c r="P18" i="1"/>
  <c r="P17" i="1"/>
  <c r="P15" i="1"/>
  <c r="P14" i="1"/>
  <c r="P13" i="1"/>
  <c r="P12" i="1"/>
  <c r="P11" i="1"/>
  <c r="P10" i="1"/>
  <c r="P9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U7" i="1" l="1"/>
  <c r="U6" i="1"/>
  <c r="U5" i="1"/>
  <c r="P7" i="1"/>
  <c r="P6" i="1"/>
  <c r="P5" i="1"/>
  <c r="K7" i="1"/>
  <c r="K6" i="1"/>
  <c r="K5" i="1"/>
  <c r="F7" i="1"/>
  <c r="F6" i="1"/>
  <c r="F5" i="1"/>
  <c r="A16" i="1"/>
  <c r="A15" i="1"/>
  <c r="A14" i="1"/>
  <c r="A13" i="1"/>
  <c r="A12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<sst xmlns="http://schemas.openxmlformats.org/spreadsheetml/2006/main" count="35" uniqueCount="9">
  <si>
    <t>0M</t>
  </si>
  <si>
    <t>time (min)</t>
  </si>
  <si>
    <t>BR1</t>
  </si>
  <si>
    <t>BR2</t>
  </si>
  <si>
    <t>BR3</t>
  </si>
  <si>
    <t>Pulse20min3M</t>
  </si>
  <si>
    <t>exp_CSM_ctrl</t>
  </si>
  <si>
    <t>exp_then_20min3M</t>
  </si>
  <si>
    <t>exp_then_30min3M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</si>
</sst>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workbookViewId="0">
      <selection activeCell="D22" sqref="D22"/>
    </sheetView>
  </sheetViews>
  <sheetFormatPr baseColWidth="10" defaultRowHeight="16" x14ac:dyDescent="0.2"/>
  <sheetData>
    <row r="1" spans="1:24" x14ac:dyDescent="0.2">
      <c r="B1" t="s">
        <v>0</v>
      </c>
      <c r="C1" t="s">
        <v>0</v>
      </c>
      <c r="D1" t="s">
        <v>0</v>
      </c>
      <c r="G1" t="s">
        <v>6</v>
      </c>
      <c r="H1" t="s">
        <v>6</v>
      </c>
      <c r="I1" t="s">
        <v>6</v>
      </c>
      <c r="L1" t="s">
        <v>5</v>
      </c>
      <c r="M1" t="s">
        <v>5</v>
      </c>
      <c r="N1" t="s">
        <v>5</v>
      </c>
      <c r="Q1" t="s">
        <v>7</v>
      </c>
      <c r="R1" t="s">
        <v>7</v>
      </c>
      <c r="S1" t="s">
        <v>7</v>
      </c>
      <c r="V1" t="s">
        <v>8</v>
      </c>
      <c r="W1" t="s">
        <v>8</v>
      </c>
      <c r="X1" t="s">
        <v>8</v>
      </c>
    </row>
    <row r="2" spans="1:24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t="s">
        <v>1</v>
      </c>
      <c r="V2" t="s">
        <v>2</v>
      </c>
      <c r="W2" t="s">
        <v>3</v>
      </c>
      <c r="X2" t="s">
        <v>4</v>
      </c>
    </row>
    <row r="3" spans="1:24" x14ac:dyDescent="0.2">
      <c r="A3">
        <v>0</v>
      </c>
      <c r="B3">
        <v>0.24199999999999999</v>
      </c>
      <c r="C3">
        <v>0.24199999999999999</v>
      </c>
      <c r="D3">
        <v>0.24199999999999999</v>
      </c>
      <c r="F3">
        <v>0</v>
      </c>
      <c r="G3">
        <v>0.24199999999999999</v>
      </c>
      <c r="H3">
        <v>0.24199999999999999</v>
      </c>
      <c r="I3">
        <v>0.24199999999999999</v>
      </c>
      <c r="K3">
        <v>0</v>
      </c>
      <c r="L3">
        <v>0.24199999999999999</v>
      </c>
      <c r="M3">
        <v>0.24199999999999999</v>
      </c>
      <c r="N3">
        <v>0.24199999999999999</v>
      </c>
      <c r="P3">
        <v>0</v>
      </c>
      <c r="Q3">
        <v>0.24199999999999999</v>
      </c>
      <c r="R3">
        <v>0.24199999999999999</v>
      </c>
      <c r="S3">
        <v>0.24199999999999999</v>
      </c>
      <c r="U3">
        <v>0</v>
      </c>
      <c r="V3">
        <v>0.24199999999999999</v>
      </c>
      <c r="W3">
        <v>0.24199999999999999</v>
      </c>
      <c r="X3">
        <v>0.24199999999999999</v>
      </c>
    </row>
    <row r="4" spans="1:24" x14ac:dyDescent="0.2">
      <c r="A4">
        <v>20</v>
      </c>
      <c r="B4">
        <v>0.28100000000000003</v>
      </c>
      <c r="C4">
        <v>0.28199999999999997</v>
      </c>
      <c r="D4">
        <v>0.28199999999999997</v>
      </c>
      <c r="F4">
        <v>20</v>
      </c>
      <c r="G4">
        <v>0.28100000000000003</v>
      </c>
      <c r="H4">
        <v>0.28199999999999997</v>
      </c>
      <c r="I4">
        <v>0.28199999999999997</v>
      </c>
      <c r="K4">
        <v>20</v>
      </c>
      <c r="L4">
        <v>0.28100000000000003</v>
      </c>
      <c r="M4">
        <v>0.28199999999999997</v>
      </c>
      <c r="N4">
        <v>0.28199999999999997</v>
      </c>
      <c r="P4">
        <v>20</v>
      </c>
      <c r="Q4">
        <v>0.28100000000000003</v>
      </c>
      <c r="R4">
        <v>0.28199999999999997</v>
      </c>
      <c r="S4">
        <v>0.28199999999999997</v>
      </c>
      <c r="U4">
        <v>20</v>
      </c>
      <c r="V4">
        <v>0.28100000000000003</v>
      </c>
      <c r="W4">
        <v>0.28199999999999997</v>
      </c>
      <c r="X4">
        <v>0.28199999999999997</v>
      </c>
    </row>
    <row r="5" spans="1:24" x14ac:dyDescent="0.2">
      <c r="A5">
        <f>20+22</f>
        <v>42</v>
      </c>
      <c r="B5">
        <v>0.32500000000000001</v>
      </c>
      <c r="C5">
        <v>0.32</v>
      </c>
      <c r="D5">
        <v>0.32200000000000001</v>
      </c>
      <c r="F5">
        <f>20+22</f>
        <v>42</v>
      </c>
      <c r="G5">
        <v>0.32500000000000001</v>
      </c>
      <c r="H5">
        <v>0.32</v>
      </c>
      <c r="I5">
        <v>0.32200000000000001</v>
      </c>
      <c r="K5">
        <f>20+22</f>
        <v>42</v>
      </c>
      <c r="L5">
        <v>0.32500000000000001</v>
      </c>
      <c r="M5">
        <v>0.32</v>
      </c>
      <c r="N5">
        <v>0.32200000000000001</v>
      </c>
      <c r="P5">
        <f>20+22</f>
        <v>42</v>
      </c>
      <c r="Q5">
        <v>0.32500000000000001</v>
      </c>
      <c r="R5">
        <v>0.32</v>
      </c>
      <c r="S5">
        <v>0.32200000000000001</v>
      </c>
      <c r="U5">
        <f>20+22</f>
        <v>42</v>
      </c>
      <c r="V5">
        <v>0.32500000000000001</v>
      </c>
      <c r="W5">
        <v>0.32</v>
      </c>
      <c r="X5">
        <v>0.32200000000000001</v>
      </c>
    </row>
    <row r="6" spans="1:24" x14ac:dyDescent="0.2">
      <c r="A6">
        <f>20+22+27</f>
        <v>69</v>
      </c>
      <c r="B6">
        <v>0.39500000000000002</v>
      </c>
      <c r="C6">
        <v>0.39100000000000001</v>
      </c>
      <c r="D6">
        <v>0.39200000000000002</v>
      </c>
      <c r="F6">
        <f>20+22+27</f>
        <v>69</v>
      </c>
      <c r="G6">
        <v>0.39500000000000002</v>
      </c>
      <c r="H6">
        <v>0.39100000000000001</v>
      </c>
      <c r="I6">
        <v>0.39200000000000002</v>
      </c>
      <c r="K6">
        <f>20+22+27</f>
        <v>69</v>
      </c>
      <c r="L6">
        <v>0.39500000000000002</v>
      </c>
      <c r="M6">
        <v>0.39100000000000001</v>
      </c>
      <c r="N6">
        <v>0.39200000000000002</v>
      </c>
      <c r="P6">
        <f>20+22+27</f>
        <v>69</v>
      </c>
      <c r="Q6">
        <v>0.39500000000000002</v>
      </c>
      <c r="R6">
        <v>0.39100000000000001</v>
      </c>
      <c r="S6">
        <v>0.39200000000000002</v>
      </c>
      <c r="U6">
        <f>20+22+27</f>
        <v>69</v>
      </c>
      <c r="V6">
        <v>0.39500000000000002</v>
      </c>
      <c r="W6">
        <v>0.39100000000000001</v>
      </c>
      <c r="X6">
        <v>0.39200000000000002</v>
      </c>
    </row>
    <row r="7" spans="1:24" x14ac:dyDescent="0.2">
      <c r="A7">
        <f>20+22+27+25</f>
        <v>94</v>
      </c>
      <c r="B7">
        <v>0.47099999999999997</v>
      </c>
      <c r="C7">
        <v>0.46700000000000003</v>
      </c>
      <c r="D7">
        <v>0.46800000000000003</v>
      </c>
      <c r="F7">
        <f>20+22+27+25</f>
        <v>94</v>
      </c>
      <c r="G7">
        <v>0.47099999999999997</v>
      </c>
      <c r="H7">
        <v>0.46700000000000003</v>
      </c>
      <c r="I7">
        <v>0.46800000000000003</v>
      </c>
      <c r="K7">
        <f>20+22+27+25</f>
        <v>94</v>
      </c>
      <c r="L7">
        <v>0.47099999999999997</v>
      </c>
      <c r="M7">
        <v>0.46700000000000003</v>
      </c>
      <c r="N7">
        <v>0.46800000000000003</v>
      </c>
      <c r="P7">
        <f>20+22+27+25</f>
        <v>94</v>
      </c>
      <c r="Q7">
        <v>0.47099999999999997</v>
      </c>
      <c r="R7">
        <v>0.46700000000000003</v>
      </c>
      <c r="S7">
        <v>0.46800000000000003</v>
      </c>
      <c r="U7">
        <f>20+22+27+25</f>
        <v>94</v>
      </c>
      <c r="V7">
        <v>0.47099999999999997</v>
      </c>
      <c r="W7">
        <v>0.46700000000000003</v>
      </c>
      <c r="X7">
        <v>0.46800000000000003</v>
      </c>
    </row>
    <row r="8" spans="1:24" x14ac:dyDescent="0.2">
      <c r="A8">
        <f>20+22+27+25+38</f>
        <v>132</v>
      </c>
      <c r="B8">
        <v>0.59799999999999998</v>
      </c>
      <c r="C8">
        <v>0.58699999999999997</v>
      </c>
      <c r="D8">
        <v>0.60099999999999998</v>
      </c>
    </row>
    <row r="9" spans="1:24" x14ac:dyDescent="0.2">
      <c r="A9">
        <f>20+22+27+25+38+39</f>
        <v>171</v>
      </c>
      <c r="B9">
        <v>0.78100000000000003</v>
      </c>
      <c r="C9">
        <v>0.76300000000000001</v>
      </c>
      <c r="D9">
        <v>0.76500000000000001</v>
      </c>
      <c r="F9">
        <f>105+90+20+28</f>
        <v>243</v>
      </c>
      <c r="G9">
        <v>0.46300000000000002</v>
      </c>
      <c r="H9">
        <v>0.46800000000000003</v>
      </c>
      <c r="I9">
        <v>0.497</v>
      </c>
      <c r="K9">
        <f>105+90+20+16</f>
        <v>231</v>
      </c>
      <c r="L9">
        <v>0.31900000000000001</v>
      </c>
      <c r="M9">
        <v>0.317</v>
      </c>
      <c r="N9">
        <v>0.314</v>
      </c>
      <c r="P9">
        <f>105+90+20+34</f>
        <v>249</v>
      </c>
      <c r="Q9">
        <v>0.15</v>
      </c>
      <c r="R9">
        <v>0.13100000000000001</v>
      </c>
      <c r="S9">
        <v>0.11899999999999999</v>
      </c>
      <c r="U9">
        <f>105+90+20+41</f>
        <v>256</v>
      </c>
      <c r="V9">
        <v>0.14799999999999999</v>
      </c>
      <c r="W9">
        <v>0.14199999999999999</v>
      </c>
      <c r="X9">
        <v>0.128</v>
      </c>
    </row>
    <row r="10" spans="1:24" x14ac:dyDescent="0.2">
      <c r="A10">
        <f>20+22+27+25+38+39+23</f>
        <v>194</v>
      </c>
      <c r="B10">
        <v>0.88300000000000001</v>
      </c>
      <c r="C10">
        <v>0.88600000000000001</v>
      </c>
      <c r="D10">
        <v>0.877</v>
      </c>
      <c r="F10">
        <f>105+90+20+65</f>
        <v>280</v>
      </c>
      <c r="G10">
        <v>0.56499999999999995</v>
      </c>
      <c r="H10">
        <v>0.56100000000000005</v>
      </c>
      <c r="I10">
        <v>0.60299999999999998</v>
      </c>
      <c r="K10">
        <f>105+90+20+69</f>
        <v>284</v>
      </c>
      <c r="L10">
        <v>0.34300000000000003</v>
      </c>
      <c r="M10">
        <v>0.34499999999999997</v>
      </c>
      <c r="N10">
        <v>0.34100000000000003</v>
      </c>
      <c r="P10">
        <f>105+90+20+72</f>
        <v>287</v>
      </c>
      <c r="Q10">
        <v>0.16500000000000001</v>
      </c>
      <c r="R10">
        <v>0.14799999999999999</v>
      </c>
      <c r="S10">
        <v>0.13</v>
      </c>
      <c r="U10">
        <f>105+90+20+76</f>
        <v>291</v>
      </c>
      <c r="V10">
        <v>0.159</v>
      </c>
      <c r="W10">
        <v>0.13700000000000001</v>
      </c>
      <c r="X10">
        <v>0.13700000000000001</v>
      </c>
    </row>
    <row r="11" spans="1:24" x14ac:dyDescent="0.2">
      <c r="F11">
        <f>105+90+20+107</f>
        <v>322</v>
      </c>
      <c r="G11">
        <v>0.73099999999999998</v>
      </c>
      <c r="H11">
        <v>0.72799999999999998</v>
      </c>
      <c r="I11">
        <v>0.78100000000000003</v>
      </c>
      <c r="K11">
        <f>105+90+20+110</f>
        <v>325</v>
      </c>
      <c r="L11">
        <v>0.376</v>
      </c>
      <c r="M11">
        <v>0.378</v>
      </c>
      <c r="N11">
        <v>0.371</v>
      </c>
      <c r="P11">
        <f>105+90+20+112</f>
        <v>327</v>
      </c>
      <c r="Q11">
        <v>0.192</v>
      </c>
      <c r="R11">
        <v>0.16800000000000001</v>
      </c>
      <c r="S11">
        <v>0.151</v>
      </c>
      <c r="U11">
        <f>105+90+20+116</f>
        <v>331</v>
      </c>
      <c r="V11">
        <v>0.184</v>
      </c>
      <c r="W11">
        <v>0.157</v>
      </c>
      <c r="X11">
        <v>0.157</v>
      </c>
    </row>
    <row r="12" spans="1:24" x14ac:dyDescent="0.2">
      <c r="A12">
        <f>20+22+27+25+38+39+23+75</f>
        <v>269</v>
      </c>
      <c r="B12">
        <v>1.6</v>
      </c>
      <c r="C12">
        <v>1.45</v>
      </c>
      <c r="D12">
        <v>1.56</v>
      </c>
      <c r="F12">
        <f>105+90+20+153</f>
        <v>368</v>
      </c>
      <c r="G12">
        <v>0.95399999999999996</v>
      </c>
      <c r="H12">
        <v>0.94599999999999995</v>
      </c>
      <c r="I12">
        <v>1.0149999999999999</v>
      </c>
      <c r="K12">
        <f>105+90+20+157</f>
        <v>372</v>
      </c>
      <c r="L12">
        <v>0.41899999999999998</v>
      </c>
      <c r="M12">
        <v>0.41699999999999998</v>
      </c>
      <c r="N12">
        <v>0.41599999999999998</v>
      </c>
      <c r="P12">
        <f>105+90+20+160</f>
        <v>375</v>
      </c>
      <c r="Q12">
        <v>0.23699999999999999</v>
      </c>
      <c r="R12">
        <v>0.20499999999999999</v>
      </c>
      <c r="S12">
        <v>0.17499999999999999</v>
      </c>
      <c r="U12">
        <f>105+90+20+163</f>
        <v>378</v>
      </c>
      <c r="V12">
        <v>0.224</v>
      </c>
      <c r="W12">
        <v>0.184</v>
      </c>
      <c r="X12">
        <v>0.184</v>
      </c>
    </row>
    <row r="13" spans="1:24" x14ac:dyDescent="0.2">
      <c r="A13">
        <f>20+22+27+25+38+39+23+75+70</f>
        <v>339</v>
      </c>
      <c r="B13">
        <v>2.62</v>
      </c>
      <c r="C13">
        <v>2.5</v>
      </c>
      <c r="D13">
        <v>2.54</v>
      </c>
      <c r="F13">
        <f>105+90+20+197</f>
        <v>412</v>
      </c>
      <c r="G13">
        <v>1.31</v>
      </c>
      <c r="H13">
        <v>1.35</v>
      </c>
      <c r="I13">
        <v>1.44</v>
      </c>
      <c r="K13">
        <f>105+90+20+201</f>
        <v>416</v>
      </c>
      <c r="L13">
        <v>0.47299999999999998</v>
      </c>
      <c r="M13">
        <v>0.47</v>
      </c>
      <c r="N13">
        <v>0.46300000000000002</v>
      </c>
      <c r="P13">
        <f>105+90+20+205</f>
        <v>420</v>
      </c>
      <c r="Q13">
        <v>0.28699999999999998</v>
      </c>
      <c r="R13">
        <v>0.24399999999999999</v>
      </c>
      <c r="S13">
        <v>0.20599999999999999</v>
      </c>
      <c r="U13">
        <f>105+90+20+208</f>
        <v>423</v>
      </c>
      <c r="V13">
        <v>0.27500000000000002</v>
      </c>
      <c r="W13">
        <v>0.221</v>
      </c>
      <c r="X13">
        <v>0.221</v>
      </c>
    </row>
    <row r="14" spans="1:24" x14ac:dyDescent="0.2">
      <c r="A14">
        <f>20+22+27+25+38+39+23+75+70+105</f>
        <v>444</v>
      </c>
      <c r="B14">
        <v>3.42</v>
      </c>
      <c r="C14">
        <v>3.3</v>
      </c>
      <c r="D14">
        <v>3.3</v>
      </c>
      <c r="F14">
        <f>105+90+20+240</f>
        <v>455</v>
      </c>
      <c r="G14">
        <v>1.88</v>
      </c>
      <c r="H14">
        <v>1.79</v>
      </c>
      <c r="I14">
        <v>1.95</v>
      </c>
      <c r="K14">
        <f>105+90+20+244</f>
        <v>459</v>
      </c>
      <c r="L14">
        <v>0.53200000000000003</v>
      </c>
      <c r="M14">
        <v>0.53500000000000003</v>
      </c>
      <c r="N14">
        <v>0.53</v>
      </c>
      <c r="P14">
        <f>105+90+20+247</f>
        <v>462</v>
      </c>
      <c r="Q14">
        <v>0.36799999999999999</v>
      </c>
      <c r="R14">
        <v>0.316</v>
      </c>
      <c r="S14">
        <v>0.26400000000000001</v>
      </c>
      <c r="U14">
        <f>105+90+20+250</f>
        <v>465</v>
      </c>
      <c r="V14">
        <v>0.36399999999999999</v>
      </c>
      <c r="W14">
        <v>0.28299999999999997</v>
      </c>
      <c r="X14">
        <v>0.28299999999999997</v>
      </c>
    </row>
    <row r="15" spans="1:24" x14ac:dyDescent="0.2">
      <c r="A15">
        <f>20+22+27+25+38+39+23+75+70+105+108</f>
        <v>552</v>
      </c>
      <c r="B15">
        <v>5.46</v>
      </c>
      <c r="C15">
        <v>5.52</v>
      </c>
      <c r="D15">
        <v>5.61</v>
      </c>
      <c r="F15">
        <f>105+90+20+285</f>
        <v>500</v>
      </c>
      <c r="G15">
        <v>2.5499999999999998</v>
      </c>
      <c r="H15">
        <v>2.5</v>
      </c>
      <c r="I15">
        <v>2.5099999999999998</v>
      </c>
      <c r="K15">
        <f>105+90+20+291</f>
        <v>506</v>
      </c>
      <c r="L15">
        <v>0.622</v>
      </c>
      <c r="M15">
        <v>0.628</v>
      </c>
      <c r="N15">
        <v>0.61399999999999999</v>
      </c>
      <c r="P15">
        <f>105+90+20+298</f>
        <v>513</v>
      </c>
      <c r="Q15">
        <v>0.49199999999999999</v>
      </c>
      <c r="R15">
        <v>0.41899999999999998</v>
      </c>
      <c r="S15">
        <v>0.34899999999999998</v>
      </c>
      <c r="U15">
        <f>105+90+20+302</f>
        <v>517</v>
      </c>
      <c r="V15">
        <v>0.495</v>
      </c>
      <c r="W15">
        <v>0.38</v>
      </c>
      <c r="X15">
        <v>0.38</v>
      </c>
    </row>
    <row r="16" spans="1:24" x14ac:dyDescent="0.2">
      <c r="A16">
        <f>20+22+27+25+38+39+23+75+70+105+108+93</f>
        <v>645</v>
      </c>
      <c r="B16">
        <v>7.65</v>
      </c>
      <c r="C16">
        <v>7.62</v>
      </c>
      <c r="D16">
        <v>7.92</v>
      </c>
    </row>
    <row r="17" spans="1:24" x14ac:dyDescent="0.2">
      <c r="A17">
        <v>746</v>
      </c>
      <c r="B17">
        <v>10.23</v>
      </c>
      <c r="C17">
        <v>10.07</v>
      </c>
      <c r="D17">
        <v>10.16</v>
      </c>
      <c r="F17">
        <f>105+90+20+320+90+20+18</f>
        <v>663</v>
      </c>
      <c r="G17">
        <v>2.5</v>
      </c>
      <c r="H17">
        <v>2.38</v>
      </c>
      <c r="I17">
        <v>2.5</v>
      </c>
      <c r="K17">
        <f>105+90+20+320+90+20+24</f>
        <v>669</v>
      </c>
      <c r="L17">
        <v>0.34399999999999997</v>
      </c>
      <c r="M17">
        <v>0.34899999999999998</v>
      </c>
      <c r="N17">
        <v>0.34699999999999998</v>
      </c>
      <c r="P17">
        <f>105+90+20+320+90+20+30</f>
        <v>675</v>
      </c>
      <c r="Q17">
        <v>0.19500000000000001</v>
      </c>
      <c r="R17">
        <v>0.151</v>
      </c>
      <c r="S17">
        <v>0.12</v>
      </c>
      <c r="U17">
        <f>105+90+20+320+90+20+34</f>
        <v>679</v>
      </c>
      <c r="V17">
        <v>0.17499999999999999</v>
      </c>
      <c r="W17">
        <v>0.159</v>
      </c>
      <c r="X17">
        <v>0.123</v>
      </c>
    </row>
    <row r="18" spans="1:24" x14ac:dyDescent="0.2">
      <c r="F18">
        <f>105+90+20+320+90+20+65</f>
        <v>710</v>
      </c>
      <c r="G18">
        <v>3.06</v>
      </c>
      <c r="H18">
        <v>2.77</v>
      </c>
      <c r="I18">
        <v>2.96</v>
      </c>
      <c r="K18">
        <f>105+90+20+320+90+20+69</f>
        <v>714</v>
      </c>
      <c r="L18">
        <v>0.36</v>
      </c>
      <c r="M18">
        <v>0.36099999999999999</v>
      </c>
      <c r="N18">
        <v>0.36199999999999999</v>
      </c>
      <c r="P18">
        <f>105+90+20+320+90+20+73</f>
        <v>718</v>
      </c>
      <c r="Q18">
        <v>0.22</v>
      </c>
      <c r="R18">
        <v>0.17399999999999999</v>
      </c>
      <c r="S18">
        <v>0.13500000000000001</v>
      </c>
      <c r="U18">
        <f>105+90+20+320+90+20+78</f>
        <v>723</v>
      </c>
      <c r="V18">
        <v>0.192</v>
      </c>
      <c r="W18">
        <v>0.17399999999999999</v>
      </c>
      <c r="X18">
        <v>0.13</v>
      </c>
    </row>
    <row r="19" spans="1:24" x14ac:dyDescent="0.2">
      <c r="F19">
        <f>105+90+20+320+90+20+106</f>
        <v>751</v>
      </c>
      <c r="G19">
        <v>4.03</v>
      </c>
      <c r="H19">
        <v>3.45</v>
      </c>
      <c r="I19">
        <v>3.98</v>
      </c>
      <c r="K19">
        <f>105+90+20+320+90+20+110</f>
        <v>755</v>
      </c>
      <c r="L19">
        <v>0.376</v>
      </c>
      <c r="M19">
        <v>0.379</v>
      </c>
      <c r="N19">
        <v>0.378</v>
      </c>
      <c r="P19">
        <f>105+90+20+320+90+20+115</f>
        <v>760</v>
      </c>
      <c r="Q19">
        <v>0.25700000000000001</v>
      </c>
      <c r="R19">
        <v>0.19600000000000001</v>
      </c>
      <c r="S19">
        <v>0.15</v>
      </c>
      <c r="U19">
        <f>105+90+20+320+90+20+118</f>
        <v>763</v>
      </c>
      <c r="V19">
        <v>0.217</v>
      </c>
      <c r="W19">
        <v>0.19700000000000001</v>
      </c>
      <c r="X19">
        <v>0.156</v>
      </c>
    </row>
    <row r="20" spans="1:24" x14ac:dyDescent="0.2">
      <c r="F20">
        <f>105+90+20+320+90+20+155</f>
        <v>800</v>
      </c>
      <c r="G20">
        <v>5.22</v>
      </c>
      <c r="H20">
        <v>4.88</v>
      </c>
      <c r="I20">
        <v>5.27</v>
      </c>
      <c r="K20">
        <f>105+90+20+320+90+20+158</f>
        <v>803</v>
      </c>
      <c r="L20">
        <v>0.41499999999999998</v>
      </c>
      <c r="M20">
        <v>0.40100000000000002</v>
      </c>
      <c r="N20">
        <v>0.40699999999999997</v>
      </c>
      <c r="P20">
        <f>105+90+20+320+90+20+163</f>
        <v>808</v>
      </c>
      <c r="Q20">
        <v>0.315</v>
      </c>
      <c r="R20">
        <v>0.24399999999999999</v>
      </c>
      <c r="S20">
        <v>0.184</v>
      </c>
      <c r="U20">
        <f>105+90+20+320+90+20+166</f>
        <v>811</v>
      </c>
      <c r="V20">
        <v>0.26100000000000001</v>
      </c>
      <c r="W20">
        <v>0.24</v>
      </c>
      <c r="X20">
        <v>0.17799999999999999</v>
      </c>
    </row>
    <row r="21" spans="1:24" x14ac:dyDescent="0.2">
      <c r="F21">
        <f>105+90+20+320+90+20+196</f>
        <v>841</v>
      </c>
      <c r="G21">
        <v>6.35</v>
      </c>
      <c r="H21">
        <v>6.05</v>
      </c>
      <c r="I21">
        <v>6.4</v>
      </c>
      <c r="K21">
        <f>105+90+20+320+90+20+199</f>
        <v>844</v>
      </c>
      <c r="L21">
        <v>0.44500000000000001</v>
      </c>
      <c r="M21">
        <v>0.435</v>
      </c>
      <c r="N21">
        <v>0.438</v>
      </c>
      <c r="P21">
        <f>105+90+20+320+90+20+203</f>
        <v>848</v>
      </c>
      <c r="Q21">
        <v>0.379</v>
      </c>
      <c r="R21">
        <v>0.28499999999999998</v>
      </c>
      <c r="S21">
        <v>0.20699999999999999</v>
      </c>
      <c r="U21">
        <f>105+90+20+320+90+20+205</f>
        <v>850</v>
      </c>
      <c r="V21">
        <v>0.314</v>
      </c>
      <c r="W21">
        <v>0.27900000000000003</v>
      </c>
      <c r="X21">
        <v>0.19800000000000001</v>
      </c>
    </row>
    <row r="22" spans="1:24" x14ac:dyDescent="0.2">
      <c r="F22">
        <f>105+90+20+320+90+20+225</f>
        <v>870</v>
      </c>
      <c r="G22">
        <v>7.45</v>
      </c>
      <c r="H22">
        <v>7.29</v>
      </c>
      <c r="I22">
        <v>7.76</v>
      </c>
      <c r="K22">
        <f>105+90+20+320+90+20+238</f>
        <v>883</v>
      </c>
      <c r="L22">
        <v>0.48699999999999999</v>
      </c>
      <c r="M22">
        <v>0.48</v>
      </c>
      <c r="N22">
        <v>0.48199999999999998</v>
      </c>
      <c r="P22">
        <f>105+90+20+320+90+20+241</f>
        <v>886</v>
      </c>
      <c r="Q22">
        <v>0.46800000000000003</v>
      </c>
      <c r="R22">
        <v>0.34499999999999997</v>
      </c>
      <c r="S22">
        <v>0.24199999999999999</v>
      </c>
      <c r="U22">
        <f>105+90+20+320+90+20+245</f>
        <v>890</v>
      </c>
      <c r="V22">
        <v>0.375</v>
      </c>
      <c r="W22">
        <v>0.33800000000000002</v>
      </c>
      <c r="X22">
        <v>0.23400000000000001</v>
      </c>
    </row>
    <row r="23" spans="1:24" x14ac:dyDescent="0.2">
      <c r="F23">
        <f>105+90+20+320+90+20+285</f>
        <v>930</v>
      </c>
      <c r="G23">
        <v>9.4700000000000006</v>
      </c>
      <c r="H23">
        <v>9.1300000000000008</v>
      </c>
      <c r="I23">
        <v>9.23</v>
      </c>
      <c r="K23">
        <f>105+90+20+320+90+20+288</f>
        <v>933</v>
      </c>
      <c r="L23">
        <v>0.56599999999999995</v>
      </c>
      <c r="M23">
        <v>0.53200000000000003</v>
      </c>
      <c r="N23">
        <v>0.53</v>
      </c>
      <c r="P23">
        <f>105+90+20+320+90+20+293</f>
        <v>938</v>
      </c>
      <c r="Q23">
        <v>0.622</v>
      </c>
      <c r="R23">
        <v>0.45900000000000002</v>
      </c>
      <c r="S23">
        <v>0.316</v>
      </c>
      <c r="U23">
        <f>105+90+20+320+90+20+296</f>
        <v>941</v>
      </c>
      <c r="V23">
        <v>0.49399999999999999</v>
      </c>
      <c r="W23">
        <v>0.45</v>
      </c>
      <c r="X23">
        <v>0.32200000000000001</v>
      </c>
    </row>
    <row r="26" spans="1:24" x14ac:dyDescent="0.2">
      <c r="K26">
        <f>105+90+20+320+90+20+296+10.5*60</f>
        <v>1571</v>
      </c>
      <c r="L26">
        <v>0.01</v>
      </c>
      <c r="P26">
        <f>105+90+20+320+90+20+296+10.5*60</f>
        <v>1571</v>
      </c>
      <c r="Q26">
        <v>2.8000000000000001E-2</v>
      </c>
      <c r="U26">
        <f>105+90+20+320+90+20+296+10.5*60</f>
        <v>1571</v>
      </c>
      <c r="V26">
        <v>2.5000000000000001E-2</v>
      </c>
    </row>
    <row r="27" spans="1:24" x14ac:dyDescent="0.2">
      <c r="K27">
        <f>105+90+20+320+90+20+296+10.5*60+60</f>
        <v>1631</v>
      </c>
      <c r="L27">
        <v>1.4E-2</v>
      </c>
      <c r="P27">
        <f>105+90+20+320+90+20+296+10.5*60+60</f>
        <v>1631</v>
      </c>
      <c r="Q27">
        <v>3.7999999999999999E-2</v>
      </c>
      <c r="U27">
        <f>105+90+20+320+90+20+296+10.5*60+60</f>
        <v>1631</v>
      </c>
      <c r="V27">
        <v>0.04</v>
      </c>
    </row>
    <row r="28" spans="1:24" x14ac:dyDescent="0.2">
      <c r="K28">
        <f>105+90+20+320+90+20+296+10.5*60+60+73</f>
        <v>1704</v>
      </c>
      <c r="L28">
        <v>2.1999999999999999E-2</v>
      </c>
      <c r="P28">
        <f>105+90+20+320+90+20+296+10.5*60+60+73</f>
        <v>1704</v>
      </c>
      <c r="Q28">
        <v>6.9000000000000006E-2</v>
      </c>
      <c r="U28">
        <f>105+90+20+320+90+20+296+10.5*60+60+73</f>
        <v>1704</v>
      </c>
      <c r="V28">
        <v>6.7000000000000004E-2</v>
      </c>
    </row>
    <row r="29" spans="1:24" x14ac:dyDescent="0.2">
      <c r="K29">
        <f>105+90+20+320+90+20+296+10.5*60+60+73+47</f>
        <v>1751</v>
      </c>
      <c r="L29">
        <v>4.2999999999999997E-2</v>
      </c>
      <c r="P29">
        <f>105+90+20+320+90+20+296+10.5*60+60+73+47</f>
        <v>1751</v>
      </c>
      <c r="Q29">
        <v>0.112</v>
      </c>
      <c r="U29">
        <f>105+90+20+320+90+20+296+10.5*60+60+73+47</f>
        <v>1751</v>
      </c>
      <c r="V29">
        <v>0.106</v>
      </c>
    </row>
    <row r="30" spans="1:24" x14ac:dyDescent="0.2">
      <c r="K30">
        <f>105+90+20+320+90+20+296+10.5*60+60+73+47+57</f>
        <v>1808</v>
      </c>
      <c r="L30">
        <v>5.5E-2</v>
      </c>
      <c r="P30">
        <f>105+90+20+320+90+20+296+10.5*60+60+73+47+57</f>
        <v>1808</v>
      </c>
      <c r="Q30">
        <v>0.13900000000000001</v>
      </c>
      <c r="U30">
        <f>105+90+20+320+90+20+296+10.5*60+60+73+47+57</f>
        <v>1808</v>
      </c>
      <c r="V30">
        <v>0.158</v>
      </c>
    </row>
    <row r="31" spans="1:24" x14ac:dyDescent="0.2">
      <c r="K31">
        <f>105+90+20+320+90+20+296+10.5*60+60+73+47+57+73</f>
        <v>1881</v>
      </c>
      <c r="L31">
        <v>0.11</v>
      </c>
      <c r="P31">
        <f>105+90+20+320+90+20+296+10.5*60+60+73+47+57+73</f>
        <v>1881</v>
      </c>
      <c r="Q31">
        <v>0.21199999999999999</v>
      </c>
      <c r="U31">
        <f>105+90+20+320+90+20+296+10.5*60+60+73+47+57+73</f>
        <v>1881</v>
      </c>
      <c r="V31">
        <v>0.27700000000000002</v>
      </c>
    </row>
    <row r="32" spans="1:24" x14ac:dyDescent="0.2">
      <c r="K32">
        <f>105+90+20+320+90+20+296+10.5*60+60+73+47+57+73+65</f>
        <v>1946</v>
      </c>
      <c r="L32">
        <v>0.20100000000000001</v>
      </c>
      <c r="P32">
        <f>105+90+20+320+90+20+296+10.5*60+60+73+47+57+73+65</f>
        <v>1946</v>
      </c>
      <c r="Q32">
        <v>0.38300000000000001</v>
      </c>
      <c r="U32">
        <f>105+90+20+320+90+20+296+10.5*60+60+73+47+57+73+65</f>
        <v>1946</v>
      </c>
      <c r="V32">
        <v>0.501</v>
      </c>
    </row>
    <row r="33" spans="11:22" x14ac:dyDescent="0.2">
      <c r="K33">
        <f>105+90+20+320+90+20+296+10.5*60+60+73+47+57+73+65+47</f>
        <v>1993</v>
      </c>
      <c r="L33">
        <v>0.314</v>
      </c>
      <c r="P33">
        <f>105+90+20+320+90+20+296+10.5*60+60+73+47+57+73+65+47</f>
        <v>1993</v>
      </c>
      <c r="Q33">
        <v>0.66900000000000004</v>
      </c>
      <c r="U33">
        <f>105+90+20+320+90+20+296+10.5*60+60+73+47+57+73+65+47</f>
        <v>1993</v>
      </c>
      <c r="V33">
        <v>0.67400000000000004</v>
      </c>
    </row>
    <row r="34" spans="11:22" x14ac:dyDescent="0.2">
      <c r="K34">
        <f>105+90+20+320+90+20+296+10.5*60+60+73+47+57+73+65+47+93</f>
        <v>2086</v>
      </c>
      <c r="L34">
        <v>0.63900000000000001</v>
      </c>
      <c r="P34">
        <f>105+90+20+320+90+20+296+10.5*60+60+73+47+57+73+65+47+93</f>
        <v>2086</v>
      </c>
      <c r="Q34">
        <v>1.238</v>
      </c>
      <c r="U34">
        <f>105+90+20+320+90+20+296+10.5*60+60+73+47+57+73+65+47+93</f>
        <v>2086</v>
      </c>
      <c r="V34">
        <v>1.2310000000000001</v>
      </c>
    </row>
    <row r="35" spans="11:22" x14ac:dyDescent="0.2">
      <c r="K35">
        <f>105+90+20+320+90+20+296+10.5*60+60+73+47+57+73+65+47+93+50</f>
        <v>2136</v>
      </c>
      <c r="L35">
        <v>0.83</v>
      </c>
      <c r="P35">
        <f>105+90+20+320+90+20+296+10.5*60+60+73+47+57+73+65+47+93+50</f>
        <v>2136</v>
      </c>
      <c r="Q35">
        <v>1.8</v>
      </c>
      <c r="U35">
        <f>105+90+20+320+90+20+296+10.5*60+60+73+47+57+73+65+47+93+50</f>
        <v>2136</v>
      </c>
      <c r="V35">
        <v>1.51</v>
      </c>
    </row>
    <row r="36" spans="11:22" x14ac:dyDescent="0.2">
      <c r="K36">
        <f>105+90+20+320+90+20+296+10.5*60+60+73+47+57+73+65+47+93+50+75</f>
        <v>2211</v>
      </c>
      <c r="L36">
        <v>1.0900000000000001</v>
      </c>
      <c r="P36">
        <f>105+90+20+320+90+20+296+10.5*60+60+73+47+57+73+65+47+93+50+75</f>
        <v>2211</v>
      </c>
      <c r="Q36">
        <v>2.0299999999999998</v>
      </c>
      <c r="U36">
        <f>105+90+20+320+90+20+296+10.5*60+60+73+47+57+73+65+47+93+50+75</f>
        <v>2211</v>
      </c>
      <c r="V36">
        <v>2.14</v>
      </c>
    </row>
    <row r="37" spans="11:22" x14ac:dyDescent="0.2">
      <c r="K37">
        <f>105+90+20+320+90+20+296+10.5*60+60+73+47+57+73+65+47+93+50+75+56</f>
        <v>2267</v>
      </c>
      <c r="L37">
        <v>1.4</v>
      </c>
      <c r="P37">
        <f>105+90+20+320+90+20+296+10.5*60+60+73+47+57+73+65+47+93+50+75+56</f>
        <v>2267</v>
      </c>
      <c r="Q37">
        <v>2.34</v>
      </c>
      <c r="U37">
        <f>105+90+20+320+90+20+296+10.5*60+60+73+47+57+73+65+47+93+50+75+56</f>
        <v>2267</v>
      </c>
      <c r="V37">
        <v>2.66</v>
      </c>
    </row>
    <row r="38" spans="11:22" x14ac:dyDescent="0.2">
      <c r="K38">
        <f>105+90+20+320+90+20+296+10.5*60+60+73+47+57+73+65+47+93+50+75+56+86</f>
        <v>2353</v>
      </c>
      <c r="L38">
        <v>1.98</v>
      </c>
      <c r="P38">
        <f>105+90+20+320+90+20+296+10.5*60+60+73+47+57+73+65+47+93+50+75+56+86</f>
        <v>2353</v>
      </c>
      <c r="Q38">
        <v>2.74</v>
      </c>
      <c r="U38">
        <f>105+90+20+320+90+20+296+10.5*60+60+73+47+57+73+65+47+93+50+75+56+86</f>
        <v>2353</v>
      </c>
      <c r="V38">
        <v>3.31</v>
      </c>
    </row>
    <row r="39" spans="11:22" x14ac:dyDescent="0.2">
      <c r="K39">
        <f>105+90+20+320+90+20+296+10.5*60+60+73+47+57+73+65+47+93+50+75+56+86+40</f>
        <v>2393</v>
      </c>
      <c r="L39">
        <v>2.4300000000000002</v>
      </c>
      <c r="P39">
        <f>105+90+20+320+90+20+296+10.5*60+60+73+47+57+73+65+47+93+50+75+56+86+40</f>
        <v>2393</v>
      </c>
      <c r="Q39">
        <v>5.39</v>
      </c>
      <c r="U39">
        <f>105+90+20+320+90+20+296+10.5*60+60+73+47+57+73+65+47+93+50+75+56+86+40</f>
        <v>2393</v>
      </c>
      <c r="V39">
        <v>5.73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HJ_20191214_WT_BY4741_data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 Jashnsaz</cp:lastModifiedBy>
  <dcterms:created xsi:type="dcterms:W3CDTF">2019-12-16T19:16:01Z</dcterms:created>
  <dcterms:modified xsi:type="dcterms:W3CDTF">2020-02-05T15:44:58Z</dcterms:modified>
</cp:coreProperties>
</file>