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einjashnsaz/NeuertLab/Dropbox (VU Basic Sciences)/Hossein Jashnsaz/Experiments/Diverse_kinetics_Hog1YFP_TimeLapse/#9 Growth rates/"/>
    </mc:Choice>
  </mc:AlternateContent>
  <xr:revisionPtr revIDLastSave="0" documentId="8_{EF2F89A6-7F20-E849-8901-0AC5A636424C}" xr6:coauthVersionLast="45" xr6:coauthVersionMax="45" xr10:uidLastSave="{00000000-0000-0000-0000-000000000000}"/>
  <bookViews>
    <workbookView xWindow="37000" yWindow="1140" windowWidth="26500" windowHeight="17440" xr2:uid="{00000000-000D-0000-FFFF-FFFF00000000}"/>
  </bookViews>
  <sheets>
    <sheet name="HJ_20191215_WT_BY4741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5" i="1" l="1"/>
  <c r="U34" i="1"/>
  <c r="U33" i="1"/>
  <c r="P35" i="1"/>
  <c r="P34" i="1"/>
  <c r="P33" i="1"/>
  <c r="K35" i="1"/>
  <c r="K34" i="1"/>
  <c r="K33" i="1"/>
  <c r="K32" i="1"/>
  <c r="U32" i="1" l="1"/>
  <c r="U31" i="1"/>
  <c r="U30" i="1"/>
  <c r="U29" i="1"/>
  <c r="U28" i="1"/>
  <c r="U27" i="1"/>
  <c r="U26" i="1"/>
  <c r="P32" i="1"/>
  <c r="P31" i="1"/>
  <c r="P30" i="1"/>
  <c r="P29" i="1"/>
  <c r="P28" i="1"/>
  <c r="P27" i="1"/>
  <c r="P26" i="1"/>
  <c r="K31" i="1"/>
  <c r="K30" i="1"/>
  <c r="K29" i="1"/>
  <c r="K28" i="1"/>
  <c r="K27" i="1"/>
  <c r="K26" i="1"/>
  <c r="U23" i="1"/>
  <c r="U22" i="1" l="1"/>
  <c r="U21" i="1"/>
  <c r="U20" i="1"/>
  <c r="U19" i="1"/>
  <c r="U18" i="1"/>
  <c r="U17" i="1"/>
  <c r="U15" i="1"/>
  <c r="U14" i="1"/>
  <c r="U13" i="1"/>
  <c r="U12" i="1"/>
  <c r="U11" i="1"/>
  <c r="U10" i="1"/>
  <c r="U9" i="1"/>
  <c r="P23" i="1"/>
  <c r="P22" i="1"/>
  <c r="P21" i="1"/>
  <c r="P20" i="1"/>
  <c r="P19" i="1"/>
  <c r="P18" i="1"/>
  <c r="P17" i="1"/>
  <c r="P15" i="1"/>
  <c r="P14" i="1"/>
  <c r="P13" i="1"/>
  <c r="P12" i="1"/>
  <c r="P11" i="1"/>
  <c r="P10" i="1"/>
  <c r="P9" i="1"/>
  <c r="K23" i="1"/>
  <c r="K22" i="1"/>
  <c r="K21" i="1"/>
  <c r="K20" i="1"/>
  <c r="K19" i="1"/>
  <c r="K18" i="1"/>
  <c r="K17" i="1"/>
  <c r="K15" i="1"/>
  <c r="K14" i="1"/>
  <c r="K13" i="1"/>
  <c r="K12" i="1"/>
  <c r="K11" i="1"/>
  <c r="K10" i="1"/>
  <c r="K9" i="1"/>
  <c r="I23" i="1"/>
  <c r="H23" i="1"/>
  <c r="G23" i="1"/>
  <c r="F23" i="1"/>
  <c r="F22" i="1"/>
  <c r="F21" i="1"/>
  <c r="F20" i="1"/>
  <c r="F19" i="1"/>
  <c r="F18" i="1"/>
  <c r="F17" i="1"/>
  <c r="F14" i="1"/>
  <c r="F12" i="1"/>
  <c r="F11" i="1"/>
  <c r="F10" i="1"/>
  <c r="F9" i="1"/>
  <c r="F15" i="1"/>
  <c r="F13" i="1"/>
  <c r="U7" i="1"/>
  <c r="U6" i="1"/>
  <c r="U5" i="1"/>
  <c r="P7" i="1"/>
  <c r="P6" i="1"/>
  <c r="P5" i="1"/>
  <c r="K7" i="1"/>
  <c r="K6" i="1"/>
  <c r="K5" i="1"/>
  <c r="F7" i="1"/>
  <c r="F6" i="1"/>
  <c r="F5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<sst xmlns="http://schemas.openxmlformats.org/spreadsheetml/2006/main" count="35" uniqueCount="9">
  <si>
    <t>0M</t>
  </si>
  <si>
    <t>time (min)</t>
  </si>
  <si>
    <t>BR1</t>
  </si>
  <si>
    <t>BR2</t>
  </si>
  <si>
    <t>BR3</t>
  </si>
  <si>
    <t>exp_then_20min3M</t>
  </si>
  <si>
    <t>exp_then_30min3M</t>
  </si>
  <si>
    <t>t3_CSM_ctrl</t>
  </si>
  <si>
    <t>Pulse30min3M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</si>
</sst>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activeCell="M32" sqref="M32"/>
    </sheetView>
  </sheetViews>
  <sheetFormatPr baseColWidth="10" defaultRowHeight="16" x14ac:dyDescent="0.2"/>
  <sheetData>
    <row r="1" spans="1:24" x14ac:dyDescent="0.2">
      <c r="B1" t="s">
        <v>0</v>
      </c>
      <c r="C1" t="s">
        <v>0</v>
      </c>
      <c r="D1" t="s">
        <v>0</v>
      </c>
      <c r="G1" t="s">
        <v>7</v>
      </c>
      <c r="H1" t="s">
        <v>7</v>
      </c>
      <c r="I1" t="s">
        <v>7</v>
      </c>
      <c r="L1" t="s">
        <v>8</v>
      </c>
      <c r="M1" t="s">
        <v>8</v>
      </c>
      <c r="N1" t="s">
        <v>8</v>
      </c>
      <c r="Q1" t="s">
        <v>5</v>
      </c>
      <c r="R1" t="s">
        <v>5</v>
      </c>
      <c r="S1" t="s">
        <v>5</v>
      </c>
      <c r="V1" t="s">
        <v>6</v>
      </c>
      <c r="W1" t="s">
        <v>6</v>
      </c>
      <c r="X1" t="s">
        <v>6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1</v>
      </c>
      <c r="L2" t="s">
        <v>2</v>
      </c>
      <c r="M2" t="s">
        <v>3</v>
      </c>
      <c r="N2" t="s">
        <v>4</v>
      </c>
      <c r="P2" t="s">
        <v>1</v>
      </c>
      <c r="Q2" t="s">
        <v>2</v>
      </c>
      <c r="R2" t="s">
        <v>3</v>
      </c>
      <c r="S2" t="s">
        <v>4</v>
      </c>
      <c r="U2" t="s">
        <v>1</v>
      </c>
      <c r="V2" t="s">
        <v>2</v>
      </c>
      <c r="W2" t="s">
        <v>3</v>
      </c>
      <c r="X2" t="s">
        <v>4</v>
      </c>
    </row>
    <row r="3" spans="1:24" x14ac:dyDescent="0.2">
      <c r="A3">
        <v>0</v>
      </c>
      <c r="B3">
        <v>0.24299999999999999</v>
      </c>
      <c r="C3">
        <v>0.24299999999999999</v>
      </c>
      <c r="D3">
        <v>0.24299999999999999</v>
      </c>
      <c r="F3">
        <v>0</v>
      </c>
      <c r="G3">
        <v>0.24299999999999999</v>
      </c>
      <c r="H3">
        <v>0.24299999999999999</v>
      </c>
      <c r="I3">
        <v>0.24299999999999999</v>
      </c>
      <c r="K3">
        <v>0</v>
      </c>
      <c r="L3">
        <v>0.24299999999999999</v>
      </c>
      <c r="M3">
        <v>0.24299999999999999</v>
      </c>
      <c r="N3">
        <v>0.24299999999999999</v>
      </c>
      <c r="P3">
        <v>0</v>
      </c>
      <c r="Q3">
        <v>0.24299999999999999</v>
      </c>
      <c r="R3">
        <v>0.24299999999999999</v>
      </c>
      <c r="S3">
        <v>0.24299999999999999</v>
      </c>
      <c r="U3">
        <v>0</v>
      </c>
      <c r="V3">
        <v>0.24299999999999999</v>
      </c>
      <c r="W3">
        <v>0.24299999999999999</v>
      </c>
      <c r="X3">
        <v>0.24299999999999999</v>
      </c>
    </row>
    <row r="4" spans="1:24" x14ac:dyDescent="0.2">
      <c r="A4">
        <v>19</v>
      </c>
      <c r="B4">
        <v>0.28499999999999998</v>
      </c>
      <c r="C4">
        <v>0.28599999999999998</v>
      </c>
      <c r="D4">
        <v>0.28999999999999998</v>
      </c>
      <c r="F4">
        <v>19</v>
      </c>
      <c r="G4">
        <v>0.28499999999999998</v>
      </c>
      <c r="H4">
        <v>0.28599999999999998</v>
      </c>
      <c r="I4">
        <v>0.28999999999999998</v>
      </c>
      <c r="K4">
        <v>19</v>
      </c>
      <c r="L4">
        <v>0.28499999999999998</v>
      </c>
      <c r="M4">
        <v>0.28599999999999998</v>
      </c>
      <c r="N4">
        <v>0.28999999999999998</v>
      </c>
      <c r="P4">
        <v>19</v>
      </c>
      <c r="Q4">
        <v>0.28499999999999998</v>
      </c>
      <c r="R4">
        <v>0.28599999999999998</v>
      </c>
      <c r="S4">
        <v>0.28999999999999998</v>
      </c>
      <c r="U4">
        <v>19</v>
      </c>
      <c r="V4">
        <v>0.28499999999999998</v>
      </c>
      <c r="W4">
        <v>0.28599999999999998</v>
      </c>
      <c r="X4">
        <v>0.28999999999999998</v>
      </c>
    </row>
    <row r="5" spans="1:24" x14ac:dyDescent="0.2">
      <c r="A5">
        <f>19+32</f>
        <v>51</v>
      </c>
      <c r="B5">
        <v>0.36199999999999999</v>
      </c>
      <c r="C5">
        <v>0.36499999999999999</v>
      </c>
      <c r="D5">
        <v>0.36</v>
      </c>
      <c r="F5">
        <f>19+32</f>
        <v>51</v>
      </c>
      <c r="G5">
        <v>0.36199999999999999</v>
      </c>
      <c r="H5">
        <v>0.36499999999999999</v>
      </c>
      <c r="I5">
        <v>0.36</v>
      </c>
      <c r="K5">
        <f>19+32</f>
        <v>51</v>
      </c>
      <c r="L5">
        <v>0.36199999999999999</v>
      </c>
      <c r="M5">
        <v>0.36499999999999999</v>
      </c>
      <c r="N5">
        <v>0.36</v>
      </c>
      <c r="P5">
        <f>19+32</f>
        <v>51</v>
      </c>
      <c r="Q5">
        <v>0.36199999999999999</v>
      </c>
      <c r="R5">
        <v>0.36499999999999999</v>
      </c>
      <c r="S5">
        <v>0.36</v>
      </c>
      <c r="U5">
        <f>19+32</f>
        <v>51</v>
      </c>
      <c r="V5">
        <v>0.36199999999999999</v>
      </c>
      <c r="W5">
        <v>0.36499999999999999</v>
      </c>
      <c r="X5">
        <v>0.36</v>
      </c>
    </row>
    <row r="6" spans="1:24" x14ac:dyDescent="0.2">
      <c r="A6">
        <f>19+32+36</f>
        <v>87</v>
      </c>
      <c r="B6">
        <v>0.46200000000000002</v>
      </c>
      <c r="C6">
        <v>0.46600000000000003</v>
      </c>
      <c r="D6">
        <v>0.46500000000000002</v>
      </c>
      <c r="F6">
        <f>19+32+36</f>
        <v>87</v>
      </c>
      <c r="G6">
        <v>0.46200000000000002</v>
      </c>
      <c r="H6">
        <v>0.46600000000000003</v>
      </c>
      <c r="I6">
        <v>0.46500000000000002</v>
      </c>
      <c r="K6">
        <f>19+32+36</f>
        <v>87</v>
      </c>
      <c r="L6">
        <v>0.46200000000000002</v>
      </c>
      <c r="M6">
        <v>0.46600000000000003</v>
      </c>
      <c r="N6">
        <v>0.46500000000000002</v>
      </c>
      <c r="P6">
        <f>19+32+36</f>
        <v>87</v>
      </c>
      <c r="Q6">
        <v>0.46200000000000002</v>
      </c>
      <c r="R6">
        <v>0.46600000000000003</v>
      </c>
      <c r="S6">
        <v>0.46500000000000002</v>
      </c>
      <c r="U6">
        <f>19+32+36</f>
        <v>87</v>
      </c>
      <c r="V6">
        <v>0.46200000000000002</v>
      </c>
      <c r="W6">
        <v>0.46600000000000003</v>
      </c>
      <c r="X6">
        <v>0.46500000000000002</v>
      </c>
    </row>
    <row r="7" spans="1:24" x14ac:dyDescent="0.2">
      <c r="A7">
        <f>19+32+36+34</f>
        <v>121</v>
      </c>
      <c r="B7">
        <v>0.56799999999999995</v>
      </c>
      <c r="C7">
        <v>0.56999999999999995</v>
      </c>
      <c r="D7">
        <v>0.57799999999999996</v>
      </c>
      <c r="F7">
        <f>19+32+36+34</f>
        <v>121</v>
      </c>
      <c r="G7">
        <v>0.56799999999999995</v>
      </c>
      <c r="H7">
        <v>0.56999999999999995</v>
      </c>
      <c r="I7">
        <v>0.57799999999999996</v>
      </c>
      <c r="K7">
        <f>19+32+36+34</f>
        <v>121</v>
      </c>
      <c r="L7">
        <v>0.56799999999999995</v>
      </c>
      <c r="M7">
        <v>0.56999999999999995</v>
      </c>
      <c r="N7">
        <v>0.57799999999999996</v>
      </c>
      <c r="P7">
        <f>19+32+36+34</f>
        <v>121</v>
      </c>
      <c r="Q7">
        <v>0.56799999999999995</v>
      </c>
      <c r="R7">
        <v>0.56999999999999995</v>
      </c>
      <c r="S7">
        <v>0.57799999999999996</v>
      </c>
      <c r="U7">
        <f>19+32+36+34</f>
        <v>121</v>
      </c>
      <c r="V7">
        <v>0.56799999999999995</v>
      </c>
      <c r="W7">
        <v>0.56999999999999995</v>
      </c>
      <c r="X7">
        <v>0.57799999999999996</v>
      </c>
    </row>
    <row r="8" spans="1:24" x14ac:dyDescent="0.2">
      <c r="A8">
        <f>19+32+36+34+27</f>
        <v>148</v>
      </c>
      <c r="B8">
        <v>0.64100000000000001</v>
      </c>
      <c r="C8">
        <v>0.67200000000000004</v>
      </c>
      <c r="D8">
        <v>0.66900000000000004</v>
      </c>
    </row>
    <row r="9" spans="1:24" x14ac:dyDescent="0.2">
      <c r="A9">
        <f>19+32+36+34+27+25</f>
        <v>173</v>
      </c>
      <c r="B9">
        <v>0.754</v>
      </c>
      <c r="C9">
        <v>0.78200000000000003</v>
      </c>
      <c r="D9">
        <v>0.78900000000000003</v>
      </c>
      <c r="F9">
        <f>142+90+20+17</f>
        <v>269</v>
      </c>
      <c r="G9">
        <v>0.54100000000000004</v>
      </c>
      <c r="H9">
        <v>0.58399999999999996</v>
      </c>
      <c r="I9">
        <v>0.61399999999999999</v>
      </c>
      <c r="K9">
        <f>142+90+20+21</f>
        <v>273</v>
      </c>
      <c r="L9">
        <v>0.376</v>
      </c>
      <c r="M9">
        <v>0.40100000000000002</v>
      </c>
      <c r="N9">
        <v>0.40300000000000002</v>
      </c>
      <c r="P9">
        <f>142+90+20+26</f>
        <v>278</v>
      </c>
      <c r="Q9">
        <v>0.32600000000000001</v>
      </c>
      <c r="R9">
        <v>0.33900000000000002</v>
      </c>
      <c r="S9">
        <v>0.26400000000000001</v>
      </c>
      <c r="U9">
        <f>142+90+20+32</f>
        <v>284</v>
      </c>
      <c r="V9">
        <v>0.28000000000000003</v>
      </c>
      <c r="W9">
        <v>0.26100000000000001</v>
      </c>
      <c r="X9">
        <v>0.26400000000000001</v>
      </c>
    </row>
    <row r="10" spans="1:24" x14ac:dyDescent="0.2">
      <c r="A10">
        <f>19+32+36+34+27+25+35</f>
        <v>208</v>
      </c>
      <c r="B10">
        <v>0.95599999999999996</v>
      </c>
      <c r="C10">
        <v>0.97299999999999998</v>
      </c>
      <c r="D10">
        <v>0.99</v>
      </c>
      <c r="F10">
        <f>142+90+20+65</f>
        <v>317</v>
      </c>
      <c r="G10">
        <v>0.70699999999999996</v>
      </c>
      <c r="H10">
        <v>0.77100000000000002</v>
      </c>
      <c r="I10">
        <v>0.82399999999999995</v>
      </c>
      <c r="K10">
        <f>142+90+20+69</f>
        <v>321</v>
      </c>
      <c r="L10">
        <v>0.43099999999999999</v>
      </c>
      <c r="M10">
        <v>0.45700000000000002</v>
      </c>
      <c r="N10">
        <v>0.46300000000000002</v>
      </c>
      <c r="P10">
        <f>142+90+20+73</f>
        <v>325</v>
      </c>
      <c r="Q10">
        <v>0.38100000000000001</v>
      </c>
      <c r="R10">
        <v>0.39500000000000002</v>
      </c>
      <c r="S10">
        <v>0.29499999999999998</v>
      </c>
      <c r="U10">
        <f>142+90+20+77</f>
        <v>329</v>
      </c>
      <c r="V10">
        <v>0.307</v>
      </c>
      <c r="W10">
        <v>0.28299999999999997</v>
      </c>
      <c r="X10">
        <v>0.28899999999999998</v>
      </c>
    </row>
    <row r="11" spans="1:24" x14ac:dyDescent="0.2">
      <c r="A11">
        <f>19+32+36+34+27+25+35+90</f>
        <v>298</v>
      </c>
      <c r="B11">
        <v>1.87</v>
      </c>
      <c r="C11">
        <v>2.0699999999999998</v>
      </c>
      <c r="D11">
        <v>2.11</v>
      </c>
      <c r="F11">
        <f>142+90+20+109</f>
        <v>361</v>
      </c>
      <c r="G11">
        <v>0.90800000000000003</v>
      </c>
      <c r="H11">
        <v>1.0009999999999999</v>
      </c>
      <c r="I11">
        <v>1.044</v>
      </c>
      <c r="K11">
        <f>142+90+20+113</f>
        <v>365</v>
      </c>
      <c r="L11">
        <v>0.495</v>
      </c>
      <c r="M11">
        <v>0.53700000000000003</v>
      </c>
      <c r="N11">
        <v>0.53</v>
      </c>
      <c r="P11">
        <f>142+90+20+116</f>
        <v>368</v>
      </c>
      <c r="Q11">
        <v>0.46800000000000003</v>
      </c>
      <c r="R11">
        <v>0.49299999999999999</v>
      </c>
      <c r="S11">
        <v>0.35499999999999998</v>
      </c>
      <c r="U11">
        <f>142+90+20+119</f>
        <v>371</v>
      </c>
      <c r="V11">
        <v>0.371</v>
      </c>
      <c r="W11">
        <v>0.33600000000000002</v>
      </c>
      <c r="X11">
        <v>0.34499999999999997</v>
      </c>
    </row>
    <row r="12" spans="1:24" x14ac:dyDescent="0.2">
      <c r="A12">
        <f>19+32+36+34+27+25+35+90+80</f>
        <v>378</v>
      </c>
      <c r="B12">
        <v>3.02</v>
      </c>
      <c r="C12">
        <v>3.45</v>
      </c>
      <c r="D12">
        <v>3.48</v>
      </c>
      <c r="F12">
        <f>142+90+20+153</f>
        <v>405</v>
      </c>
      <c r="G12">
        <v>1.33</v>
      </c>
      <c r="H12">
        <v>1.5</v>
      </c>
      <c r="I12">
        <v>1.62</v>
      </c>
      <c r="K12">
        <f>142+90+20+156</f>
        <v>408</v>
      </c>
      <c r="L12">
        <v>0.57099999999999995</v>
      </c>
      <c r="M12">
        <v>0.628</v>
      </c>
      <c r="N12">
        <v>0.628</v>
      </c>
      <c r="P12">
        <f>142+90+20+159</f>
        <v>411</v>
      </c>
      <c r="Q12">
        <v>0.6</v>
      </c>
      <c r="R12">
        <v>0.63600000000000001</v>
      </c>
      <c r="S12">
        <v>0.45200000000000001</v>
      </c>
      <c r="U12">
        <f>142+90+20+163</f>
        <v>415</v>
      </c>
      <c r="V12">
        <v>0.46300000000000002</v>
      </c>
      <c r="W12">
        <v>0.42199999999999999</v>
      </c>
      <c r="X12">
        <v>0.438</v>
      </c>
    </row>
    <row r="13" spans="1:24" x14ac:dyDescent="0.2">
      <c r="A13">
        <f>19+32+36+34+27+25+35+90+80+100</f>
        <v>478</v>
      </c>
      <c r="B13">
        <v>5.18</v>
      </c>
      <c r="C13">
        <v>5.56</v>
      </c>
      <c r="D13">
        <v>5.71</v>
      </c>
      <c r="F13">
        <f>142+90+20+197</f>
        <v>449</v>
      </c>
      <c r="G13">
        <v>1.8</v>
      </c>
      <c r="H13">
        <v>2.11</v>
      </c>
      <c r="I13">
        <v>2.23</v>
      </c>
      <c r="K13">
        <f>142+90+20+202</f>
        <v>454</v>
      </c>
      <c r="L13">
        <v>0.68400000000000005</v>
      </c>
      <c r="M13">
        <v>0.75700000000000001</v>
      </c>
      <c r="N13">
        <v>0.745</v>
      </c>
      <c r="P13">
        <f>142+90+20+205</f>
        <v>457</v>
      </c>
      <c r="Q13">
        <v>0.78600000000000003</v>
      </c>
      <c r="R13">
        <v>0.84799999999999998</v>
      </c>
      <c r="S13">
        <v>0.59399999999999997</v>
      </c>
      <c r="U13">
        <f>142+90+20+209</f>
        <v>461</v>
      </c>
      <c r="V13">
        <v>0.60599999999999998</v>
      </c>
      <c r="W13">
        <v>0.54600000000000004</v>
      </c>
      <c r="X13">
        <v>0.58499999999999996</v>
      </c>
    </row>
    <row r="14" spans="1:24" x14ac:dyDescent="0.2">
      <c r="A14">
        <f>19+32+36+34+27+25+35+90+80+100+95</f>
        <v>573</v>
      </c>
      <c r="B14">
        <v>8.81</v>
      </c>
      <c r="C14">
        <v>8.0399999999999991</v>
      </c>
      <c r="D14">
        <v>7.95</v>
      </c>
      <c r="F14">
        <f>142+90+20+236</f>
        <v>488</v>
      </c>
      <c r="G14">
        <v>2.2799999999999998</v>
      </c>
      <c r="H14">
        <v>2.68</v>
      </c>
      <c r="I14">
        <v>2.82</v>
      </c>
      <c r="K14">
        <f>142+90+20+241</f>
        <v>493</v>
      </c>
      <c r="L14">
        <v>0.79100000000000004</v>
      </c>
      <c r="M14">
        <v>0.88900000000000001</v>
      </c>
      <c r="N14">
        <v>0.86899999999999999</v>
      </c>
      <c r="P14">
        <f>142+90+20+245</f>
        <v>497</v>
      </c>
      <c r="Q14">
        <v>0.98399999999999999</v>
      </c>
      <c r="R14">
        <v>1.0649999999999999</v>
      </c>
      <c r="S14">
        <v>0.76600000000000001</v>
      </c>
      <c r="U14">
        <f>142+90+20+248</f>
        <v>500</v>
      </c>
      <c r="V14">
        <v>0.77100000000000002</v>
      </c>
      <c r="W14">
        <v>0.69499999999999995</v>
      </c>
      <c r="X14">
        <v>0.745</v>
      </c>
    </row>
    <row r="15" spans="1:24" x14ac:dyDescent="0.2">
      <c r="A15">
        <f>19+32+36+34+27+25+35+90+80+100+95+96</f>
        <v>669</v>
      </c>
      <c r="B15">
        <v>9.51</v>
      </c>
      <c r="C15">
        <v>10.17</v>
      </c>
      <c r="D15">
        <v>9.8000000000000007</v>
      </c>
      <c r="F15">
        <f>142+90+20+285</f>
        <v>537</v>
      </c>
      <c r="G15">
        <v>3.12</v>
      </c>
      <c r="H15">
        <v>3.84</v>
      </c>
      <c r="I15">
        <v>3.97</v>
      </c>
      <c r="K15">
        <f>142+90+20+293</f>
        <v>545</v>
      </c>
      <c r="L15">
        <v>0.96499999999999997</v>
      </c>
      <c r="M15">
        <v>1.0820000000000001</v>
      </c>
      <c r="N15">
        <v>1.0489999999999999</v>
      </c>
      <c r="P15">
        <f>142+90+20+298</f>
        <v>550</v>
      </c>
      <c r="Q15">
        <v>1.327</v>
      </c>
      <c r="R15">
        <v>1.4379999999999999</v>
      </c>
      <c r="S15">
        <v>1.0549999999999999</v>
      </c>
      <c r="U15">
        <f>142+90+20+304</f>
        <v>556</v>
      </c>
      <c r="V15">
        <v>1.0660000000000001</v>
      </c>
      <c r="W15">
        <v>0.99199999999999999</v>
      </c>
      <c r="X15">
        <v>1.046</v>
      </c>
    </row>
    <row r="17" spans="6:24" x14ac:dyDescent="0.2">
      <c r="F17">
        <f>142+90+20+320+90+20+19</f>
        <v>701</v>
      </c>
      <c r="G17">
        <v>2.99</v>
      </c>
      <c r="H17">
        <v>3.42</v>
      </c>
      <c r="I17">
        <v>3.53</v>
      </c>
      <c r="K17">
        <f>142+90+20+320+90+20+25</f>
        <v>707</v>
      </c>
      <c r="L17">
        <v>0.56899999999999995</v>
      </c>
      <c r="M17">
        <v>0.70299999999999996</v>
      </c>
      <c r="N17">
        <v>0.65200000000000002</v>
      </c>
      <c r="P17">
        <f>142+90+20+320+90+20+27</f>
        <v>709</v>
      </c>
      <c r="Q17">
        <v>0.89400000000000002</v>
      </c>
      <c r="R17">
        <v>0.95299999999999996</v>
      </c>
      <c r="S17">
        <v>0.60199999999999998</v>
      </c>
      <c r="U17">
        <f>142+90+20+320+90+20+32</f>
        <v>714</v>
      </c>
      <c r="V17">
        <v>0.60499999999999998</v>
      </c>
      <c r="W17">
        <v>0.50900000000000001</v>
      </c>
      <c r="X17">
        <v>0.58199999999999996</v>
      </c>
    </row>
    <row r="18" spans="6:24" x14ac:dyDescent="0.2">
      <c r="F18">
        <f>142+90+20+320+90+20+61</f>
        <v>743</v>
      </c>
      <c r="G18">
        <v>3.49</v>
      </c>
      <c r="H18">
        <v>4.18</v>
      </c>
      <c r="I18">
        <v>4.26</v>
      </c>
      <c r="K18">
        <f>142+90+20+320+90+20+64</f>
        <v>746</v>
      </c>
      <c r="L18">
        <v>0.60699999999999998</v>
      </c>
      <c r="M18">
        <v>0.73199999999999998</v>
      </c>
      <c r="N18">
        <v>0.69299999999999995</v>
      </c>
      <c r="P18">
        <f>142+90+20+320+90+20+68</f>
        <v>750</v>
      </c>
      <c r="Q18">
        <v>1.03</v>
      </c>
      <c r="R18">
        <v>1.17</v>
      </c>
      <c r="S18">
        <v>0.71</v>
      </c>
      <c r="U18">
        <f>142+90+20+320+90+20+71</f>
        <v>753</v>
      </c>
      <c r="V18">
        <v>0.65</v>
      </c>
      <c r="W18">
        <v>0.54900000000000004</v>
      </c>
      <c r="X18">
        <v>0.61</v>
      </c>
    </row>
    <row r="19" spans="6:24" x14ac:dyDescent="0.2">
      <c r="F19">
        <f>142+90+20+320+90+20+100</f>
        <v>782</v>
      </c>
      <c r="G19">
        <v>4.38</v>
      </c>
      <c r="H19">
        <v>4.99</v>
      </c>
      <c r="I19">
        <v>5.13</v>
      </c>
      <c r="K19">
        <f>142+90+20+320+90+20+102</f>
        <v>784</v>
      </c>
      <c r="L19">
        <v>0.65700000000000003</v>
      </c>
      <c r="M19">
        <v>0.82399999999999995</v>
      </c>
      <c r="N19">
        <v>0.77100000000000002</v>
      </c>
      <c r="P19">
        <f>142+90+20+320+90+20+106</f>
        <v>788</v>
      </c>
      <c r="Q19">
        <v>1.32</v>
      </c>
      <c r="R19">
        <v>1.33</v>
      </c>
      <c r="S19">
        <v>0.78</v>
      </c>
      <c r="U19">
        <f>142+90+20+320+90+20+111</f>
        <v>793</v>
      </c>
      <c r="V19">
        <v>0.76800000000000002</v>
      </c>
      <c r="W19">
        <v>0.64400000000000002</v>
      </c>
      <c r="X19">
        <v>0.73299999999999998</v>
      </c>
    </row>
    <row r="20" spans="6:24" x14ac:dyDescent="0.2">
      <c r="F20">
        <f>142+90+20+320+90+20+153</f>
        <v>835</v>
      </c>
      <c r="G20">
        <v>5.91</v>
      </c>
      <c r="H20">
        <v>6.86</v>
      </c>
      <c r="I20">
        <v>6.95</v>
      </c>
      <c r="K20">
        <f>142+90+20+320+90+20+156</f>
        <v>838</v>
      </c>
      <c r="L20">
        <v>0.73</v>
      </c>
      <c r="M20">
        <v>0.94299999999999995</v>
      </c>
      <c r="N20">
        <v>0.88200000000000001</v>
      </c>
      <c r="P20">
        <f>142+90+20+320+90+20+160</f>
        <v>842</v>
      </c>
      <c r="Q20">
        <v>1.85</v>
      </c>
      <c r="R20">
        <v>2.0099999999999998</v>
      </c>
      <c r="S20">
        <v>1.21</v>
      </c>
      <c r="U20">
        <f>142+90+20+320+90+20+163</f>
        <v>845</v>
      </c>
      <c r="V20">
        <v>0.97499999999999998</v>
      </c>
      <c r="W20">
        <v>0.85099999999999998</v>
      </c>
      <c r="X20">
        <v>0.98599999999999999</v>
      </c>
    </row>
    <row r="21" spans="6:24" x14ac:dyDescent="0.2">
      <c r="F21">
        <f>142+90+20+320+90+20+202</f>
        <v>884</v>
      </c>
      <c r="G21">
        <v>7.36</v>
      </c>
      <c r="H21">
        <v>8.26</v>
      </c>
      <c r="I21">
        <v>8.7200000000000006</v>
      </c>
      <c r="K21">
        <f>142+90+20+320+90+20+204</f>
        <v>886</v>
      </c>
      <c r="L21">
        <v>1.01</v>
      </c>
      <c r="M21">
        <v>1.3</v>
      </c>
      <c r="N21">
        <v>1.1499999999999999</v>
      </c>
      <c r="P21">
        <f>142+90+20+320+90+20+208</f>
        <v>890</v>
      </c>
      <c r="Q21">
        <v>2.7</v>
      </c>
      <c r="R21">
        <v>2.59</v>
      </c>
      <c r="S21">
        <v>1.63</v>
      </c>
      <c r="U21">
        <f>142+90+20+320+90+20+213</f>
        <v>895</v>
      </c>
      <c r="V21">
        <v>1.52</v>
      </c>
      <c r="W21">
        <v>1.27</v>
      </c>
      <c r="X21">
        <v>1.49</v>
      </c>
    </row>
    <row r="22" spans="6:24" x14ac:dyDescent="0.2">
      <c r="F22">
        <f>142+90+20+320+90+20+249</f>
        <v>931</v>
      </c>
      <c r="G22">
        <v>9.14</v>
      </c>
      <c r="H22">
        <v>10.48</v>
      </c>
      <c r="I22">
        <v>11.12</v>
      </c>
      <c r="K22">
        <f>142+90+20+320+90+20+237</f>
        <v>919</v>
      </c>
      <c r="L22">
        <v>1.05</v>
      </c>
      <c r="M22">
        <v>1.41</v>
      </c>
      <c r="N22">
        <v>1.23</v>
      </c>
      <c r="P22">
        <f>142+90+20+320+90+20+240</f>
        <v>922</v>
      </c>
      <c r="Q22">
        <v>3.13</v>
      </c>
      <c r="R22">
        <v>3.25</v>
      </c>
      <c r="S22">
        <v>2.0299999999999998</v>
      </c>
      <c r="U22">
        <f>142+90+20+320+90+20+245</f>
        <v>927</v>
      </c>
      <c r="V22">
        <v>1.86</v>
      </c>
      <c r="W22">
        <v>1.67</v>
      </c>
      <c r="X22">
        <v>1.84</v>
      </c>
    </row>
    <row r="23" spans="6:24" x14ac:dyDescent="0.2">
      <c r="F23">
        <f>142+90+20+320+90+20+291</f>
        <v>973</v>
      </c>
      <c r="G23">
        <f>20*0.537</f>
        <v>10.74</v>
      </c>
      <c r="H23">
        <f>20*0.654</f>
        <v>13.08</v>
      </c>
      <c r="I23">
        <f>20*0.647</f>
        <v>12.940000000000001</v>
      </c>
      <c r="K23">
        <f>142+90+20+320+90+20+277</f>
        <v>959</v>
      </c>
      <c r="L23">
        <v>1.18</v>
      </c>
      <c r="M23">
        <v>1.73</v>
      </c>
      <c r="N23">
        <v>1.51</v>
      </c>
      <c r="P23">
        <f>142+90+20+320+90+20+282</f>
        <v>964</v>
      </c>
      <c r="Q23">
        <v>3.86</v>
      </c>
      <c r="R23">
        <v>4.05</v>
      </c>
      <c r="S23">
        <v>2.52</v>
      </c>
      <c r="U23">
        <f>142+90+20+320+90+20+286</f>
        <v>968</v>
      </c>
      <c r="V23">
        <v>2.41</v>
      </c>
      <c r="W23">
        <v>2.0099999999999998</v>
      </c>
      <c r="X23">
        <v>2.4300000000000002</v>
      </c>
    </row>
    <row r="26" spans="6:24" x14ac:dyDescent="0.2">
      <c r="K26">
        <f>142+90+20+320+90+20+286+11.5*60</f>
        <v>1658</v>
      </c>
      <c r="L26">
        <v>1.2999999999999999E-2</v>
      </c>
      <c r="P26">
        <f>142+90+20+320+90+20+286+11.5*60</f>
        <v>1658</v>
      </c>
      <c r="Q26">
        <v>0.22800000000000001</v>
      </c>
      <c r="U26">
        <f>142+90+20+320+90+20+286+11.5*60</f>
        <v>1658</v>
      </c>
      <c r="V26">
        <v>0.152</v>
      </c>
    </row>
    <row r="27" spans="6:24" x14ac:dyDescent="0.2">
      <c r="K27">
        <f>142+90+20+320+90+20+286+11.5*60+62</f>
        <v>1720</v>
      </c>
      <c r="L27">
        <v>2.4E-2</v>
      </c>
      <c r="P27">
        <f>142+90+20+320+90+20+286+11.5*60+62</f>
        <v>1720</v>
      </c>
      <c r="Q27">
        <v>0.37</v>
      </c>
      <c r="U27">
        <f>142+90+20+320+90+20+286+11.5*60+62</f>
        <v>1720</v>
      </c>
      <c r="V27">
        <v>0.25700000000000001</v>
      </c>
    </row>
    <row r="28" spans="6:24" x14ac:dyDescent="0.2">
      <c r="K28">
        <f>142+90+20+320+90+20+286+11.5*60+62+31</f>
        <v>1751</v>
      </c>
      <c r="L28">
        <v>3.2000000000000001E-2</v>
      </c>
      <c r="P28">
        <f>142+90+20+320+90+20+286+11.5*60+62+31</f>
        <v>1751</v>
      </c>
      <c r="Q28">
        <v>0.46800000000000003</v>
      </c>
      <c r="U28">
        <f>142+90+20+320+90+20+286+11.5*60+62+31</f>
        <v>1751</v>
      </c>
      <c r="V28">
        <v>0.315</v>
      </c>
    </row>
    <row r="29" spans="6:24" x14ac:dyDescent="0.2">
      <c r="K29">
        <f>142+90+20+320+90+20+286+11.5*60+62+31+44</f>
        <v>1795</v>
      </c>
      <c r="L29">
        <v>4.4999999999999998E-2</v>
      </c>
      <c r="P29">
        <f>142+90+20+320+90+20+286+11.5*60+62+31+44</f>
        <v>1795</v>
      </c>
      <c r="Q29">
        <v>0.624</v>
      </c>
      <c r="U29">
        <f>142+90+20+320+90+20+286+11.5*60+62+31+44</f>
        <v>1795</v>
      </c>
      <c r="V29">
        <v>0.438</v>
      </c>
    </row>
    <row r="30" spans="6:24" x14ac:dyDescent="0.2">
      <c r="K30">
        <f>142+90+20+320+90+20+286+11.5*60+62+31+44+41</f>
        <v>1836</v>
      </c>
      <c r="L30">
        <v>0.06</v>
      </c>
      <c r="P30">
        <f>142+90+20+320+90+20+286+11.5*60+62+31+44+41</f>
        <v>1836</v>
      </c>
      <c r="Q30">
        <v>0.77100000000000002</v>
      </c>
      <c r="U30">
        <f>142+90+20+320+90+20+286+11.5*60+62+31+44+41</f>
        <v>1836</v>
      </c>
      <c r="V30">
        <v>0.55600000000000005</v>
      </c>
    </row>
    <row r="31" spans="6:24" x14ac:dyDescent="0.2">
      <c r="K31">
        <f>142+90+20+320+90+20+286+11.5*60+62+31+44+41+54</f>
        <v>1890</v>
      </c>
      <c r="L31">
        <v>0.104</v>
      </c>
      <c r="P31">
        <f>142+90+20+320+90+20+286+11.5*60+62+31+44+41+54</f>
        <v>1890</v>
      </c>
      <c r="Q31">
        <v>1.0209999999999999</v>
      </c>
      <c r="U31">
        <f>142+90+20+320+90+20+286+11.5*60+62+31+44+41+54</f>
        <v>1890</v>
      </c>
      <c r="V31">
        <v>0.77400000000000002</v>
      </c>
    </row>
    <row r="32" spans="6:24" x14ac:dyDescent="0.2">
      <c r="K32">
        <f>142+90+20+320+90+20+286+11.5*60+62+31+44+41+54+43</f>
        <v>1933</v>
      </c>
      <c r="L32">
        <v>0.13100000000000001</v>
      </c>
      <c r="P32">
        <f>142+90+20+320+90+20+286+11.5*60+62+31+44+41+54+43</f>
        <v>1933</v>
      </c>
      <c r="Q32">
        <v>1.29</v>
      </c>
      <c r="U32">
        <f>142+90+20+320+90+20+286+11.5*60+62+31+44+41+54+43</f>
        <v>1933</v>
      </c>
      <c r="V32">
        <v>1</v>
      </c>
    </row>
    <row r="33" spans="11:22" x14ac:dyDescent="0.2">
      <c r="K33">
        <f>142+90+20+320+90+20+286+11.5*60+62+31+44+41+54+43+45</f>
        <v>1978</v>
      </c>
      <c r="L33">
        <v>0.23200000000000001</v>
      </c>
      <c r="P33">
        <f>142+90+20+320+90+20+286+11.5*60+62+31+44+41+54+43+45</f>
        <v>1978</v>
      </c>
      <c r="Q33">
        <v>1.96</v>
      </c>
      <c r="U33">
        <f>142+90+20+320+90+20+286+11.5*60+62+31+44+41+54+43+45</f>
        <v>1978</v>
      </c>
      <c r="V33">
        <v>1.4</v>
      </c>
    </row>
    <row r="34" spans="11:22" x14ac:dyDescent="0.2">
      <c r="K34">
        <f>142+90+20+320+90+20+286+11.5*60+62+31+44+41+54+43+45+50</f>
        <v>2028</v>
      </c>
      <c r="L34">
        <v>0.34100000000000003</v>
      </c>
      <c r="P34">
        <f>142+90+20+320+90+20+286+11.5*60+62+31+44+41+54+43+45+50</f>
        <v>2028</v>
      </c>
      <c r="Q34">
        <v>2.5</v>
      </c>
      <c r="U34">
        <f>142+90+20+320+90+20+286+11.5*60+62+31+44+41+54+43+45+50</f>
        <v>2028</v>
      </c>
      <c r="V34">
        <v>1.82</v>
      </c>
    </row>
    <row r="35" spans="11:22" x14ac:dyDescent="0.2">
      <c r="K35">
        <f>142+90+20+320+90+20+286+11.5*60+62+31+44+41+54+43+45+50+30</f>
        <v>2058</v>
      </c>
      <c r="L35">
        <v>0.39100000000000001</v>
      </c>
      <c r="P35">
        <f>142+90+20+320+90+20+286+11.5*60+62+31+44+41+54+43+45+50+30</f>
        <v>2058</v>
      </c>
      <c r="Q35">
        <v>2.82</v>
      </c>
      <c r="U35">
        <f>142+90+20+320+90+20+286+11.5*60+62+31+44+41+54+43+45+50+30</f>
        <v>2058</v>
      </c>
      <c r="V35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HJ_20191215_WT_BY4741_data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Hossein Jashnsaz</cp:lastModifiedBy>
  <dcterms:created xsi:type="dcterms:W3CDTF">2019-12-16T19:16:01Z</dcterms:created>
  <dcterms:modified xsi:type="dcterms:W3CDTF">2019-12-17T19:34:40Z</dcterms:modified>
</cp:coreProperties>
</file>