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sseinjashnsaz/NeuertLab/Dropbox (VU Basic Sciences)/Hossein Jashnsaz/Experiments/Diverse_kinetics_Hog1YFP_TimeLapse/#9 Growth rates/"/>
    </mc:Choice>
  </mc:AlternateContent>
  <xr:revisionPtr revIDLastSave="0" documentId="13_ncr:1_{401C3800-FE91-CE4E-A09C-047A4E156E14}" xr6:coauthVersionLast="45" xr6:coauthVersionMax="45" xr10:uidLastSave="{00000000-0000-0000-0000-000000000000}"/>
  <bookViews>
    <workbookView xWindow="0" yWindow="460" windowWidth="33600" windowHeight="19800" xr2:uid="{00000000-000D-0000-FFFF-FFFF00000000}"/>
  </bookViews>
  <sheets>
    <sheet name="HJ_20191215_WT_BY4741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4" i="1" l="1"/>
  <c r="U23" i="1"/>
  <c r="U22" i="1"/>
  <c r="U21" i="1"/>
  <c r="U20" i="1"/>
  <c r="U19" i="1"/>
  <c r="U18" i="1"/>
  <c r="U16" i="1"/>
  <c r="U15" i="1"/>
  <c r="U14" i="1"/>
  <c r="U13" i="1"/>
  <c r="U12" i="1"/>
  <c r="U11" i="1"/>
  <c r="U10" i="1"/>
  <c r="P24" i="1"/>
  <c r="P23" i="1"/>
  <c r="P22" i="1"/>
  <c r="P21" i="1"/>
  <c r="P20" i="1"/>
  <c r="P19" i="1"/>
  <c r="P18" i="1"/>
  <c r="P16" i="1"/>
  <c r="P15" i="1"/>
  <c r="P14" i="1"/>
  <c r="P13" i="1"/>
  <c r="P12" i="1"/>
  <c r="P11" i="1"/>
  <c r="P10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F24" i="1"/>
  <c r="F23" i="1"/>
  <c r="F22" i="1"/>
  <c r="F21" i="1"/>
  <c r="F20" i="1"/>
  <c r="F19" i="1"/>
  <c r="F18" i="1"/>
  <c r="F16" i="1"/>
  <c r="F15" i="1"/>
  <c r="F14" i="1"/>
  <c r="F13" i="1"/>
  <c r="F12" i="1"/>
  <c r="F11" i="1"/>
  <c r="F10" i="1"/>
  <c r="A21" i="1" l="1"/>
  <c r="A20" i="1"/>
  <c r="A19" i="1"/>
  <c r="A18" i="1"/>
  <c r="A17" i="1"/>
  <c r="A16" i="1"/>
  <c r="U8" i="1"/>
  <c r="P8" i="1"/>
  <c r="K8" i="1"/>
  <c r="F8" i="1"/>
  <c r="U7" i="1"/>
  <c r="U6" i="1"/>
  <c r="U5" i="1"/>
  <c r="P7" i="1"/>
  <c r="P6" i="1"/>
  <c r="P5" i="1"/>
  <c r="K7" i="1"/>
  <c r="K6" i="1"/>
  <c r="K5" i="1"/>
  <c r="F7" i="1"/>
  <c r="F6" i="1"/>
  <c r="F5" i="1"/>
  <c r="A14" i="1"/>
  <c r="A12" i="1"/>
  <c r="A11" i="1"/>
  <c r="A15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<sst xmlns="http://schemas.openxmlformats.org/spreadsheetml/2006/main" count="35" uniqueCount="9">
  <si>
    <t>0M</t>
  </si>
  <si>
    <t>time (min)</t>
  </si>
  <si>
    <t>BR1</t>
  </si>
  <si>
    <t>BR2</t>
  </si>
  <si>
    <t>BR3</t>
  </si>
  <si>
    <t>t0_3M_120min</t>
  </si>
  <si>
    <t>t0_3M_90min</t>
  </si>
  <si>
    <t>t0_3M_60min</t>
  </si>
  <si>
    <t>t0_3M_30min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</si>
</sst>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"/>
  <sheetViews>
    <sheetView tabSelected="1" workbookViewId="0">
      <selection activeCell="E20" sqref="E20"/>
    </sheetView>
  </sheetViews>
  <sheetFormatPr baseColWidth="10" defaultRowHeight="16" x14ac:dyDescent="0.2"/>
  <sheetData>
    <row r="1" spans="1:24" x14ac:dyDescent="0.2">
      <c r="B1" t="s">
        <v>0</v>
      </c>
      <c r="C1" t="s">
        <v>0</v>
      </c>
      <c r="D1" t="s">
        <v>0</v>
      </c>
      <c r="G1" t="s">
        <v>5</v>
      </c>
      <c r="H1" t="s">
        <v>5</v>
      </c>
      <c r="I1" t="s">
        <v>5</v>
      </c>
      <c r="L1" t="s">
        <v>6</v>
      </c>
      <c r="M1" t="s">
        <v>6</v>
      </c>
      <c r="N1" t="s">
        <v>6</v>
      </c>
      <c r="Q1" t="s">
        <v>7</v>
      </c>
      <c r="R1" t="s">
        <v>7</v>
      </c>
      <c r="S1" t="s">
        <v>7</v>
      </c>
      <c r="V1" t="s">
        <v>8</v>
      </c>
      <c r="W1" t="s">
        <v>8</v>
      </c>
      <c r="X1" t="s">
        <v>8</v>
      </c>
    </row>
    <row r="2" spans="1:24" x14ac:dyDescent="0.2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K2" t="s">
        <v>1</v>
      </c>
      <c r="L2" t="s">
        <v>2</v>
      </c>
      <c r="M2" t="s">
        <v>3</v>
      </c>
      <c r="N2" t="s">
        <v>4</v>
      </c>
      <c r="P2" t="s">
        <v>1</v>
      </c>
      <c r="Q2" t="s">
        <v>2</v>
      </c>
      <c r="R2" t="s">
        <v>3</v>
      </c>
      <c r="S2" t="s">
        <v>4</v>
      </c>
      <c r="U2" t="s">
        <v>1</v>
      </c>
      <c r="V2" t="s">
        <v>2</v>
      </c>
      <c r="W2" t="s">
        <v>3</v>
      </c>
      <c r="X2" t="s">
        <v>4</v>
      </c>
    </row>
    <row r="3" spans="1:24" x14ac:dyDescent="0.2">
      <c r="A3">
        <v>0</v>
      </c>
      <c r="B3">
        <v>0.26900000000000002</v>
      </c>
      <c r="C3">
        <v>0.26600000000000001</v>
      </c>
      <c r="D3">
        <v>0.26700000000000002</v>
      </c>
      <c r="F3">
        <v>0</v>
      </c>
      <c r="G3">
        <v>0.26900000000000002</v>
      </c>
      <c r="H3">
        <v>0.26600000000000001</v>
      </c>
      <c r="I3">
        <v>0.26700000000000002</v>
      </c>
      <c r="K3">
        <v>0</v>
      </c>
      <c r="L3">
        <v>0.26900000000000002</v>
      </c>
      <c r="M3">
        <v>0.26600000000000001</v>
      </c>
      <c r="N3">
        <v>0.26700000000000002</v>
      </c>
      <c r="P3">
        <v>0</v>
      </c>
      <c r="Q3">
        <v>0.26900000000000002</v>
      </c>
      <c r="R3">
        <v>0.26600000000000001</v>
      </c>
      <c r="S3">
        <v>0.26700000000000002</v>
      </c>
      <c r="U3">
        <v>0</v>
      </c>
      <c r="V3">
        <v>0.26900000000000002</v>
      </c>
      <c r="W3">
        <v>0.26600000000000001</v>
      </c>
      <c r="X3">
        <v>0.26700000000000002</v>
      </c>
    </row>
    <row r="4" spans="1:24" x14ac:dyDescent="0.2">
      <c r="A4">
        <v>15</v>
      </c>
      <c r="B4">
        <v>0.29499999999999998</v>
      </c>
      <c r="C4">
        <v>0.29699999999999999</v>
      </c>
      <c r="D4">
        <v>0.29499999999999998</v>
      </c>
      <c r="F4">
        <v>15</v>
      </c>
      <c r="G4">
        <v>0.29499999999999998</v>
      </c>
      <c r="H4">
        <v>0.29699999999999999</v>
      </c>
      <c r="I4">
        <v>0.29499999999999998</v>
      </c>
      <c r="K4">
        <v>15</v>
      </c>
      <c r="L4">
        <v>0.29499999999999998</v>
      </c>
      <c r="M4">
        <v>0.29699999999999999</v>
      </c>
      <c r="N4">
        <v>0.29499999999999998</v>
      </c>
      <c r="P4">
        <v>15</v>
      </c>
      <c r="Q4">
        <v>0.29499999999999998</v>
      </c>
      <c r="R4">
        <v>0.29699999999999999</v>
      </c>
      <c r="S4">
        <v>0.29499999999999998</v>
      </c>
      <c r="U4">
        <v>15</v>
      </c>
      <c r="V4">
        <v>0.29499999999999998</v>
      </c>
      <c r="W4">
        <v>0.29699999999999999</v>
      </c>
      <c r="X4">
        <v>0.29499999999999998</v>
      </c>
    </row>
    <row r="5" spans="1:24" x14ac:dyDescent="0.2">
      <c r="A5">
        <f>15+20</f>
        <v>35</v>
      </c>
      <c r="B5">
        <v>0.33100000000000002</v>
      </c>
      <c r="C5">
        <v>0.33800000000000002</v>
      </c>
      <c r="D5">
        <v>0.33</v>
      </c>
      <c r="F5">
        <f>15+20</f>
        <v>35</v>
      </c>
      <c r="G5">
        <v>0.33100000000000002</v>
      </c>
      <c r="H5">
        <v>0.33800000000000002</v>
      </c>
      <c r="I5">
        <v>0.33</v>
      </c>
      <c r="K5">
        <f>15+20</f>
        <v>35</v>
      </c>
      <c r="L5">
        <v>0.33100000000000002</v>
      </c>
      <c r="M5">
        <v>0.33800000000000002</v>
      </c>
      <c r="N5">
        <v>0.33</v>
      </c>
      <c r="P5">
        <f>15+20</f>
        <v>35</v>
      </c>
      <c r="Q5">
        <v>0.33100000000000002</v>
      </c>
      <c r="R5">
        <v>0.33800000000000002</v>
      </c>
      <c r="S5">
        <v>0.33</v>
      </c>
      <c r="U5">
        <f>15+20</f>
        <v>35</v>
      </c>
      <c r="V5">
        <v>0.33100000000000002</v>
      </c>
      <c r="W5">
        <v>0.33800000000000002</v>
      </c>
      <c r="X5">
        <v>0.33</v>
      </c>
    </row>
    <row r="6" spans="1:24" x14ac:dyDescent="0.2">
      <c r="A6">
        <f>15+20+19</f>
        <v>54</v>
      </c>
      <c r="B6">
        <v>0.38400000000000001</v>
      </c>
      <c r="C6">
        <v>0.375</v>
      </c>
      <c r="D6">
        <v>0.38100000000000001</v>
      </c>
      <c r="F6">
        <f>15+20+19</f>
        <v>54</v>
      </c>
      <c r="G6">
        <v>0.38400000000000001</v>
      </c>
      <c r="H6">
        <v>0.375</v>
      </c>
      <c r="I6">
        <v>0.38100000000000001</v>
      </c>
      <c r="K6">
        <f>15+20+19</f>
        <v>54</v>
      </c>
      <c r="L6">
        <v>0.38400000000000001</v>
      </c>
      <c r="M6">
        <v>0.375</v>
      </c>
      <c r="N6">
        <v>0.38100000000000001</v>
      </c>
      <c r="P6">
        <f>15+20+19</f>
        <v>54</v>
      </c>
      <c r="Q6">
        <v>0.38400000000000001</v>
      </c>
      <c r="R6">
        <v>0.375</v>
      </c>
      <c r="S6">
        <v>0.38100000000000001</v>
      </c>
      <c r="U6">
        <f>15+20+19</f>
        <v>54</v>
      </c>
      <c r="V6">
        <v>0.38400000000000001</v>
      </c>
      <c r="W6">
        <v>0.375</v>
      </c>
      <c r="X6">
        <v>0.38100000000000001</v>
      </c>
    </row>
    <row r="7" spans="1:24" x14ac:dyDescent="0.2">
      <c r="A7">
        <f>15+20+19+20</f>
        <v>74</v>
      </c>
      <c r="B7">
        <v>0.433</v>
      </c>
      <c r="C7">
        <v>0.434</v>
      </c>
      <c r="D7">
        <v>0.437</v>
      </c>
      <c r="F7">
        <f>15+20+19+20</f>
        <v>74</v>
      </c>
      <c r="G7">
        <v>0.433</v>
      </c>
      <c r="H7">
        <v>0.434</v>
      </c>
      <c r="I7">
        <v>0.437</v>
      </c>
      <c r="K7">
        <f>15+20+19+20</f>
        <v>74</v>
      </c>
      <c r="L7">
        <v>0.433</v>
      </c>
      <c r="M7">
        <v>0.434</v>
      </c>
      <c r="N7">
        <v>0.437</v>
      </c>
      <c r="P7">
        <f>15+20+19+20</f>
        <v>74</v>
      </c>
      <c r="Q7">
        <v>0.433</v>
      </c>
      <c r="R7">
        <v>0.434</v>
      </c>
      <c r="S7">
        <v>0.437</v>
      </c>
      <c r="U7">
        <f>15+20+19+20</f>
        <v>74</v>
      </c>
      <c r="V7">
        <v>0.433</v>
      </c>
      <c r="W7">
        <v>0.434</v>
      </c>
      <c r="X7">
        <v>0.437</v>
      </c>
    </row>
    <row r="8" spans="1:24" x14ac:dyDescent="0.2">
      <c r="A8">
        <f>15+20+19+20+19</f>
        <v>93</v>
      </c>
      <c r="B8">
        <v>0.49099999999999999</v>
      </c>
      <c r="C8">
        <v>0.48199999999999998</v>
      </c>
      <c r="D8">
        <v>0.49299999999999999</v>
      </c>
      <c r="F8">
        <f>15+20+19+20+19</f>
        <v>93</v>
      </c>
      <c r="G8">
        <v>0.49099999999999999</v>
      </c>
      <c r="H8">
        <v>0.48199999999999998</v>
      </c>
      <c r="I8">
        <v>0.49299999999999999</v>
      </c>
      <c r="K8">
        <f>15+20+19+20+19</f>
        <v>93</v>
      </c>
      <c r="L8">
        <v>0.49099999999999999</v>
      </c>
      <c r="M8">
        <v>0.48199999999999998</v>
      </c>
      <c r="N8">
        <v>0.49299999999999999</v>
      </c>
      <c r="P8">
        <f>15+20+19+20+19</f>
        <v>93</v>
      </c>
      <c r="Q8">
        <v>0.49099999999999999</v>
      </c>
      <c r="R8">
        <v>0.48199999999999998</v>
      </c>
      <c r="S8">
        <v>0.49299999999999999</v>
      </c>
      <c r="U8">
        <f>15+20+19+20+19</f>
        <v>93</v>
      </c>
      <c r="V8">
        <v>0.49099999999999999</v>
      </c>
      <c r="W8">
        <v>0.48199999999999998</v>
      </c>
      <c r="X8">
        <v>0.49299999999999999</v>
      </c>
    </row>
    <row r="9" spans="1:24" x14ac:dyDescent="0.2">
      <c r="A9">
        <f>15+20+19+20+19+10</f>
        <v>103</v>
      </c>
      <c r="B9">
        <v>0.53600000000000003</v>
      </c>
      <c r="C9">
        <v>0.52600000000000002</v>
      </c>
      <c r="D9">
        <v>0.53500000000000003</v>
      </c>
    </row>
    <row r="10" spans="1:24" x14ac:dyDescent="0.2">
      <c r="A10">
        <f>15+20+19+20+19+10+20</f>
        <v>123</v>
      </c>
      <c r="B10">
        <v>0.61899999999999999</v>
      </c>
      <c r="C10">
        <v>0.59299999999999997</v>
      </c>
      <c r="D10">
        <v>0.61499999999999999</v>
      </c>
      <c r="F10">
        <f>93+5+120+16</f>
        <v>234</v>
      </c>
      <c r="G10">
        <v>0.14499999999999999</v>
      </c>
      <c r="H10">
        <v>0.16700000000000001</v>
      </c>
      <c r="I10">
        <v>0.16300000000000001</v>
      </c>
      <c r="K10">
        <f>93+5+120+22</f>
        <v>240</v>
      </c>
      <c r="L10">
        <v>0.16500000000000001</v>
      </c>
      <c r="M10">
        <v>0.17</v>
      </c>
      <c r="N10">
        <v>0.16400000000000001</v>
      </c>
      <c r="P10">
        <f>93+5+120+24</f>
        <v>242</v>
      </c>
      <c r="Q10">
        <v>0.185</v>
      </c>
      <c r="R10">
        <v>0.191</v>
      </c>
      <c r="S10">
        <v>0.188</v>
      </c>
      <c r="U10">
        <f>93+5+120+30</f>
        <v>248</v>
      </c>
      <c r="V10">
        <v>0.191</v>
      </c>
      <c r="W10">
        <v>0.21299999999999999</v>
      </c>
      <c r="X10">
        <v>0.218</v>
      </c>
    </row>
    <row r="11" spans="1:24" x14ac:dyDescent="0.2">
      <c r="A11">
        <f>15+20+19+20+19+10+20+30</f>
        <v>153</v>
      </c>
      <c r="B11">
        <v>0.76300000000000001</v>
      </c>
      <c r="C11">
        <v>0.72099999999999997</v>
      </c>
      <c r="D11">
        <v>0.747</v>
      </c>
      <c r="F11">
        <f>93+5+120+60</f>
        <v>278</v>
      </c>
      <c r="G11">
        <v>0.14899999999999999</v>
      </c>
      <c r="H11">
        <v>0.17</v>
      </c>
      <c r="I11">
        <v>0.16500000000000001</v>
      </c>
      <c r="K11">
        <f>93+5+120+63</f>
        <v>281</v>
      </c>
      <c r="L11">
        <v>0.16800000000000001</v>
      </c>
      <c r="M11">
        <v>0.17</v>
      </c>
      <c r="N11">
        <v>0.16600000000000001</v>
      </c>
      <c r="P11">
        <f>93+5+120+66</f>
        <v>284</v>
      </c>
      <c r="Q11">
        <v>0.185</v>
      </c>
      <c r="R11">
        <v>0.19400000000000001</v>
      </c>
      <c r="S11">
        <v>0.189</v>
      </c>
      <c r="U11">
        <f>93+5+120+69</f>
        <v>287</v>
      </c>
      <c r="V11">
        <v>0.2</v>
      </c>
      <c r="W11">
        <v>0.22700000000000001</v>
      </c>
      <c r="X11">
        <v>0.23</v>
      </c>
    </row>
    <row r="12" spans="1:24" x14ac:dyDescent="0.2">
      <c r="A12">
        <f>15+20+19+20+19+10+20+30+23</f>
        <v>176</v>
      </c>
      <c r="B12">
        <v>0.86099999999999999</v>
      </c>
      <c r="C12">
        <v>0.83399999999999996</v>
      </c>
      <c r="D12">
        <v>0.86699999999999999</v>
      </c>
      <c r="F12">
        <f>93+5+120+106</f>
        <v>324</v>
      </c>
      <c r="G12">
        <v>0.155</v>
      </c>
      <c r="H12">
        <v>0.17599999999999999</v>
      </c>
      <c r="I12">
        <v>0.17</v>
      </c>
      <c r="K12">
        <f>93+5+120+109</f>
        <v>327</v>
      </c>
      <c r="L12">
        <v>0.17499999999999999</v>
      </c>
      <c r="M12">
        <v>0.188</v>
      </c>
      <c r="N12">
        <v>0.18099999999999999</v>
      </c>
      <c r="P12">
        <f>93+5+120+112</f>
        <v>330</v>
      </c>
      <c r="Q12">
        <v>0.20599999999999999</v>
      </c>
      <c r="R12">
        <v>0.215</v>
      </c>
      <c r="S12">
        <v>0.20699999999999999</v>
      </c>
      <c r="U12">
        <f>93+5+120+115</f>
        <v>333</v>
      </c>
      <c r="V12">
        <v>0.221</v>
      </c>
      <c r="W12">
        <v>0.254</v>
      </c>
      <c r="X12">
        <v>0.26100000000000001</v>
      </c>
    </row>
    <row r="13" spans="1:24" x14ac:dyDescent="0.2">
      <c r="F13">
        <f>93+5+120+150</f>
        <v>368</v>
      </c>
      <c r="G13">
        <v>0.161</v>
      </c>
      <c r="H13">
        <v>0.183</v>
      </c>
      <c r="I13">
        <v>0.17499999999999999</v>
      </c>
      <c r="K13">
        <f>93+5+120+153</f>
        <v>371</v>
      </c>
      <c r="L13">
        <v>0.184</v>
      </c>
      <c r="M13">
        <v>0.2</v>
      </c>
      <c r="N13">
        <v>0.191</v>
      </c>
      <c r="P13">
        <f>93+5+120+156</f>
        <v>374</v>
      </c>
      <c r="Q13">
        <v>0.218</v>
      </c>
      <c r="R13">
        <v>0.22700000000000001</v>
      </c>
      <c r="S13">
        <v>0.218</v>
      </c>
      <c r="U13">
        <f>93+5+120+159</f>
        <v>377</v>
      </c>
      <c r="V13">
        <v>0.23799999999999999</v>
      </c>
      <c r="W13">
        <v>0.27800000000000002</v>
      </c>
      <c r="X13">
        <v>0.28699999999999998</v>
      </c>
    </row>
    <row r="14" spans="1:24" x14ac:dyDescent="0.2">
      <c r="A14">
        <f>15+20+19+20+19+10+20+30+23+27</f>
        <v>203</v>
      </c>
      <c r="B14">
        <v>1.38</v>
      </c>
      <c r="C14">
        <v>1.06</v>
      </c>
      <c r="D14">
        <v>1.03</v>
      </c>
      <c r="F14">
        <f>93+5+120+198</f>
        <v>416</v>
      </c>
      <c r="G14">
        <v>0.16700000000000001</v>
      </c>
      <c r="H14">
        <v>0.191</v>
      </c>
      <c r="I14">
        <v>0.182</v>
      </c>
      <c r="K14">
        <f>93+5+120+202</f>
        <v>420</v>
      </c>
      <c r="L14">
        <v>0.192</v>
      </c>
      <c r="M14">
        <v>0.21099999999999999</v>
      </c>
      <c r="N14">
        <v>0.2</v>
      </c>
      <c r="P14">
        <f>93+5+120+204</f>
        <v>422</v>
      </c>
      <c r="Q14">
        <v>0.23300000000000001</v>
      </c>
      <c r="R14">
        <v>0.245</v>
      </c>
      <c r="S14">
        <v>0.23499999999999999</v>
      </c>
      <c r="U14">
        <f>93+5+120+207</f>
        <v>425</v>
      </c>
      <c r="V14">
        <v>0.25800000000000001</v>
      </c>
      <c r="W14">
        <v>0.308</v>
      </c>
      <c r="X14">
        <v>0.32100000000000001</v>
      </c>
    </row>
    <row r="15" spans="1:24" x14ac:dyDescent="0.2">
      <c r="A15">
        <f>15+20+19+20+19+10+20+30+23+27+55</f>
        <v>258</v>
      </c>
      <c r="B15">
        <v>1.68</v>
      </c>
      <c r="C15">
        <v>1.56</v>
      </c>
      <c r="D15">
        <v>1.63</v>
      </c>
      <c r="F15">
        <f>93+5+120+240</f>
        <v>458</v>
      </c>
      <c r="G15">
        <v>0.18</v>
      </c>
      <c r="H15">
        <v>0.20200000000000001</v>
      </c>
      <c r="I15">
        <v>0.19600000000000001</v>
      </c>
      <c r="K15">
        <f>93+5+120+243</f>
        <v>461</v>
      </c>
      <c r="L15">
        <v>0.20499999999999999</v>
      </c>
      <c r="M15">
        <v>0.23</v>
      </c>
      <c r="N15">
        <v>0.216</v>
      </c>
      <c r="P15">
        <f>93+5+120+246</f>
        <v>464</v>
      </c>
      <c r="Q15">
        <v>0.249</v>
      </c>
      <c r="R15">
        <v>0.26300000000000001</v>
      </c>
      <c r="S15">
        <v>0.255</v>
      </c>
      <c r="U15">
        <f>93+5+120+249</f>
        <v>467</v>
      </c>
      <c r="V15">
        <v>0.28499999999999998</v>
      </c>
      <c r="W15">
        <v>0.34399999999999997</v>
      </c>
      <c r="X15">
        <v>0.36299999999999999</v>
      </c>
    </row>
    <row r="16" spans="1:24" x14ac:dyDescent="0.2">
      <c r="A16">
        <f>15+20+19+20+19+10+20+30+23+27+55+62</f>
        <v>320</v>
      </c>
      <c r="B16">
        <v>2.42</v>
      </c>
      <c r="C16">
        <v>2.27</v>
      </c>
      <c r="D16">
        <v>2.42</v>
      </c>
      <c r="F16">
        <f>93+5+120+282</f>
        <v>500</v>
      </c>
      <c r="G16">
        <v>0.189</v>
      </c>
      <c r="H16">
        <v>0.214</v>
      </c>
      <c r="I16">
        <v>0.20799999999999999</v>
      </c>
      <c r="K16">
        <f>93+5+120+287</f>
        <v>505</v>
      </c>
      <c r="L16">
        <v>0.215</v>
      </c>
      <c r="M16">
        <v>0.251</v>
      </c>
      <c r="N16">
        <v>0.23</v>
      </c>
      <c r="P16">
        <f>93+5+120+292</f>
        <v>510</v>
      </c>
      <c r="Q16">
        <v>0.26800000000000002</v>
      </c>
      <c r="R16">
        <v>0.28499999999999998</v>
      </c>
      <c r="S16">
        <v>0.26600000000000001</v>
      </c>
      <c r="U16">
        <f>93+5+120+296</f>
        <v>514</v>
      </c>
      <c r="V16">
        <v>0.31900000000000001</v>
      </c>
      <c r="W16">
        <v>0.39100000000000001</v>
      </c>
      <c r="X16">
        <v>0.40500000000000003</v>
      </c>
    </row>
    <row r="17" spans="1:24" x14ac:dyDescent="0.2">
      <c r="A17">
        <f>15+20+19+20+19+10+20+30+23+27+55+62+63</f>
        <v>383</v>
      </c>
      <c r="B17">
        <v>3.51</v>
      </c>
      <c r="C17">
        <v>3.26</v>
      </c>
      <c r="D17">
        <v>3.59</v>
      </c>
    </row>
    <row r="18" spans="1:24" x14ac:dyDescent="0.2">
      <c r="A18">
        <f>15+20+19+20+19+10+20+30+23+27+55+62+63+51</f>
        <v>434</v>
      </c>
      <c r="B18">
        <v>4.57</v>
      </c>
      <c r="C18">
        <v>4.16</v>
      </c>
      <c r="D18">
        <v>4.63</v>
      </c>
      <c r="F18">
        <f>93+5+120+300+120+16</f>
        <v>654</v>
      </c>
      <c r="G18">
        <v>7.2999999999999995E-2</v>
      </c>
      <c r="H18">
        <v>8.3000000000000004E-2</v>
      </c>
      <c r="I18">
        <v>8.3000000000000004E-2</v>
      </c>
      <c r="K18">
        <f>93+5+120+300+120+18</f>
        <v>656</v>
      </c>
      <c r="M18">
        <v>9.2999999999999999E-2</v>
      </c>
      <c r="N18">
        <v>0.09</v>
      </c>
      <c r="P18">
        <f>93+5+120+300+120+21</f>
        <v>659</v>
      </c>
      <c r="Q18">
        <v>0.10299999999999999</v>
      </c>
      <c r="R18">
        <v>0.11</v>
      </c>
      <c r="S18">
        <v>0.107</v>
      </c>
      <c r="U18">
        <f>93+5+120+300+120+25</f>
        <v>663</v>
      </c>
      <c r="V18">
        <v>0.128</v>
      </c>
      <c r="W18">
        <v>0.158</v>
      </c>
      <c r="X18">
        <v>0.16900000000000001</v>
      </c>
    </row>
    <row r="19" spans="1:24" x14ac:dyDescent="0.2">
      <c r="A19">
        <f>15+20+19+20+19+10+20+30+23+27+55+62+63+51+63</f>
        <v>497</v>
      </c>
      <c r="B19">
        <v>5.98</v>
      </c>
      <c r="C19">
        <v>6.21</v>
      </c>
      <c r="D19">
        <v>5.66</v>
      </c>
      <c r="F19">
        <f>93+5+120+300+120+61</f>
        <v>699</v>
      </c>
      <c r="G19">
        <v>6.9000000000000006E-2</v>
      </c>
      <c r="H19">
        <v>0.08</v>
      </c>
      <c r="I19">
        <v>0.08</v>
      </c>
      <c r="K19">
        <f>93+5+120+300+120+63</f>
        <v>701</v>
      </c>
      <c r="M19">
        <v>9.2999999999999999E-2</v>
      </c>
      <c r="N19">
        <v>8.3000000000000004E-2</v>
      </c>
      <c r="P19">
        <f>93+5+120+300+120+65</f>
        <v>703</v>
      </c>
      <c r="Q19">
        <v>9.8000000000000004E-2</v>
      </c>
      <c r="R19">
        <v>0.105</v>
      </c>
      <c r="S19">
        <v>0.10199999999999999</v>
      </c>
      <c r="U19">
        <f>93+5+120+300+120+68</f>
        <v>706</v>
      </c>
      <c r="V19">
        <v>0.13100000000000001</v>
      </c>
      <c r="W19">
        <v>0.16200000000000001</v>
      </c>
      <c r="X19">
        <v>0.16800000000000001</v>
      </c>
    </row>
    <row r="20" spans="1:24" x14ac:dyDescent="0.2">
      <c r="A20">
        <f>15+20+19+20+19+10+20+30+23+27+55+62+63+51+63+91</f>
        <v>588</v>
      </c>
      <c r="B20">
        <v>7.95</v>
      </c>
      <c r="C20">
        <v>7.42</v>
      </c>
      <c r="D20">
        <v>8.39</v>
      </c>
      <c r="F20">
        <f>93+5+120+300+120+105</f>
        <v>743</v>
      </c>
      <c r="G20">
        <v>7.0000000000000007E-2</v>
      </c>
      <c r="H20">
        <v>7.4999999999999997E-2</v>
      </c>
      <c r="I20">
        <v>7.9000000000000001E-2</v>
      </c>
      <c r="K20">
        <f>93+5+120+300+120+107</f>
        <v>745</v>
      </c>
      <c r="M20">
        <v>9.2999999999999999E-2</v>
      </c>
      <c r="N20">
        <v>8.6999999999999994E-2</v>
      </c>
      <c r="P20">
        <f>93+5+120+300+120+110</f>
        <v>748</v>
      </c>
      <c r="Q20">
        <v>9.9000000000000005E-2</v>
      </c>
      <c r="R20">
        <v>0.10199999999999999</v>
      </c>
      <c r="S20">
        <v>0.10199999999999999</v>
      </c>
      <c r="U20">
        <f>93+5+120+300+120+112</f>
        <v>750</v>
      </c>
      <c r="V20">
        <v>0.13900000000000001</v>
      </c>
      <c r="W20">
        <v>0.16800000000000001</v>
      </c>
      <c r="X20">
        <v>0.18099999999999999</v>
      </c>
    </row>
    <row r="21" spans="1:24" x14ac:dyDescent="0.2">
      <c r="A21">
        <f>15+20+19+20+19+10+20+30+23+27+55+62+63+51+63+91+65</f>
        <v>653</v>
      </c>
      <c r="B21">
        <v>9.5299999999999994</v>
      </c>
      <c r="C21">
        <v>8.9700000000000006</v>
      </c>
      <c r="D21">
        <v>9.92</v>
      </c>
      <c r="F21">
        <f>93+5+120+300+120+150</f>
        <v>788</v>
      </c>
      <c r="G21">
        <v>7.0999999999999994E-2</v>
      </c>
      <c r="H21">
        <v>7.5999999999999998E-2</v>
      </c>
      <c r="I21">
        <v>7.8E-2</v>
      </c>
      <c r="K21">
        <f>93+5+120+300+120+153</f>
        <v>791</v>
      </c>
      <c r="M21">
        <v>9.1999999999999998E-2</v>
      </c>
      <c r="N21">
        <v>8.6999999999999994E-2</v>
      </c>
      <c r="P21">
        <f>93+5+120+300+120+158</f>
        <v>796</v>
      </c>
      <c r="Q21">
        <v>0.1</v>
      </c>
      <c r="R21">
        <v>0.109</v>
      </c>
      <c r="S21">
        <v>0.106</v>
      </c>
      <c r="U21">
        <f>93+5+120+300+120+155</f>
        <v>793</v>
      </c>
      <c r="V21">
        <v>0.14299999999999999</v>
      </c>
      <c r="W21">
        <v>0.18099999999999999</v>
      </c>
      <c r="X21">
        <v>0.189</v>
      </c>
    </row>
    <row r="22" spans="1:24" x14ac:dyDescent="0.2">
      <c r="F22">
        <f>93+5+120+300+120+190</f>
        <v>828</v>
      </c>
      <c r="G22">
        <v>7.0000000000000007E-2</v>
      </c>
      <c r="H22">
        <v>7.5999999999999998E-2</v>
      </c>
      <c r="I22">
        <v>7.6999999999999999E-2</v>
      </c>
      <c r="K22">
        <f>93+5+120+300+120+192</f>
        <v>830</v>
      </c>
      <c r="M22">
        <v>9.1999999999999998E-2</v>
      </c>
      <c r="N22">
        <v>8.3000000000000004E-2</v>
      </c>
      <c r="P22">
        <f>93+5+120+300+120+193</f>
        <v>831</v>
      </c>
      <c r="Q22">
        <v>9.6000000000000002E-2</v>
      </c>
      <c r="R22">
        <v>0.108</v>
      </c>
      <c r="S22">
        <v>0.105</v>
      </c>
      <c r="U22">
        <f>93+5+120+300+120+196</f>
        <v>834</v>
      </c>
      <c r="V22">
        <v>0.15</v>
      </c>
      <c r="W22">
        <v>0.18</v>
      </c>
      <c r="X22">
        <v>0.2</v>
      </c>
    </row>
    <row r="23" spans="1:24" x14ac:dyDescent="0.2">
      <c r="F23">
        <f>93+5+120+300+120+235</f>
        <v>873</v>
      </c>
      <c r="G23">
        <v>6.9000000000000006E-2</v>
      </c>
      <c r="H23">
        <v>7.6999999999999999E-2</v>
      </c>
      <c r="I23">
        <v>7.8E-2</v>
      </c>
      <c r="K23">
        <f>93+5+120+300+120+236</f>
        <v>874</v>
      </c>
      <c r="M23">
        <v>9.2999999999999999E-2</v>
      </c>
      <c r="N23">
        <v>8.5000000000000006E-2</v>
      </c>
      <c r="P23">
        <f>93+5+120+300+120+239</f>
        <v>877</v>
      </c>
      <c r="Q23">
        <v>9.8000000000000004E-2</v>
      </c>
      <c r="R23">
        <v>0.104</v>
      </c>
      <c r="S23">
        <v>0.106</v>
      </c>
      <c r="U23">
        <f>93+5+120+300+120+242</f>
        <v>880</v>
      </c>
      <c r="V23">
        <v>0.159</v>
      </c>
      <c r="W23">
        <v>0.19700000000000001</v>
      </c>
      <c r="X23">
        <v>0.224</v>
      </c>
    </row>
    <row r="24" spans="1:24" x14ac:dyDescent="0.2">
      <c r="F24">
        <f>93+5+120+300+120+280</f>
        <v>918</v>
      </c>
      <c r="G24">
        <v>6.8000000000000005E-2</v>
      </c>
      <c r="H24">
        <v>7.5999999999999998E-2</v>
      </c>
      <c r="I24">
        <v>7.9000000000000001E-2</v>
      </c>
      <c r="K24">
        <f>93+5+120+300+120+282</f>
        <v>920</v>
      </c>
      <c r="M24">
        <v>9.4E-2</v>
      </c>
      <c r="N24">
        <v>8.4000000000000005E-2</v>
      </c>
      <c r="P24">
        <f>93+5+120+300+120+284</f>
        <v>922</v>
      </c>
      <c r="Q24">
        <v>9.6000000000000002E-2</v>
      </c>
      <c r="R24">
        <v>0.107</v>
      </c>
      <c r="S24">
        <v>0.10199999999999999</v>
      </c>
      <c r="U24">
        <f>93+5+120+300+120+287</f>
        <v>925</v>
      </c>
      <c r="V24">
        <v>0.16500000000000001</v>
      </c>
      <c r="W24">
        <v>0.20599999999999999</v>
      </c>
      <c r="X24">
        <v>0.23400000000000001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HJ_20191215_WT_BY4741_data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Hossein Jashnsaz</cp:lastModifiedBy>
  <dcterms:created xsi:type="dcterms:W3CDTF">2019-12-16T19:16:01Z</dcterms:created>
  <dcterms:modified xsi:type="dcterms:W3CDTF">2020-02-05T15:45:36Z</dcterms:modified>
</cp:coreProperties>
</file>