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jashnsaz/NeuertLab/Dropbox (VU Basic Sciences)/Hossein Jashnsaz/Experiments/Diverse_kinetics_Hog1YFP_TimeLapse/#9 Growth rates/"/>
    </mc:Choice>
  </mc:AlternateContent>
  <xr:revisionPtr revIDLastSave="0" documentId="13_ncr:1_{5126E37F-1791-6B42-B07B-BEF3897AB2D0}" xr6:coauthVersionLast="45" xr6:coauthVersionMax="45" xr10:uidLastSave="{00000000-0000-0000-0000-000000000000}"/>
  <bookViews>
    <workbookView xWindow="0" yWindow="460" windowWidth="33600" windowHeight="19720" xr2:uid="{00000000-000D-0000-FFFF-FFFF00000000}"/>
  </bookViews>
  <sheets>
    <sheet name="HJ_20191215_WT_BY474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" l="1"/>
  <c r="U25" i="1"/>
  <c r="U24" i="1"/>
  <c r="U22" i="1"/>
  <c r="U21" i="1"/>
  <c r="U20" i="1"/>
  <c r="U19" i="1"/>
  <c r="U17" i="1"/>
  <c r="U16" i="1"/>
  <c r="U15" i="1"/>
  <c r="U14" i="1"/>
  <c r="U13" i="1"/>
  <c r="U12" i="1"/>
  <c r="U11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U9" i="1"/>
  <c r="V8" i="1"/>
  <c r="U8" i="1"/>
  <c r="V7" i="1"/>
  <c r="U7" i="1"/>
  <c r="V6" i="1"/>
  <c r="U6" i="1"/>
  <c r="V5" i="1"/>
  <c r="U5" i="1"/>
  <c r="V4" i="1"/>
  <c r="V3" i="1"/>
  <c r="P9" i="1"/>
  <c r="Q8" i="1"/>
  <c r="P8" i="1"/>
  <c r="Q7" i="1"/>
  <c r="P7" i="1"/>
  <c r="Q6" i="1"/>
  <c r="P6" i="1"/>
  <c r="Q5" i="1"/>
  <c r="P5" i="1"/>
  <c r="Q4" i="1"/>
  <c r="Q3" i="1"/>
  <c r="K9" i="1"/>
  <c r="L8" i="1"/>
  <c r="K8" i="1"/>
  <c r="L7" i="1"/>
  <c r="K7" i="1"/>
  <c r="L6" i="1"/>
  <c r="K6" i="1"/>
  <c r="L5" i="1"/>
  <c r="K5" i="1"/>
  <c r="L4" i="1"/>
  <c r="L3" i="1"/>
  <c r="F9" i="1"/>
  <c r="G8" i="1"/>
  <c r="F8" i="1"/>
  <c r="G7" i="1"/>
  <c r="F7" i="1"/>
  <c r="G6" i="1"/>
  <c r="F6" i="1"/>
  <c r="G5" i="1"/>
  <c r="F5" i="1"/>
  <c r="G4" i="1"/>
  <c r="G3" i="1"/>
  <c r="B8" i="1"/>
  <c r="B7" i="1"/>
  <c r="B6" i="1"/>
  <c r="B5" i="1"/>
  <c r="B4" i="1"/>
  <c r="B3" i="1"/>
  <c r="A19" i="1"/>
  <c r="A18" i="1"/>
  <c r="A17" i="1"/>
  <c r="A16" i="1"/>
  <c r="A15" i="1"/>
  <c r="A14" i="1"/>
  <c r="A11" i="1"/>
  <c r="A12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<sst xmlns="http://schemas.openxmlformats.org/spreadsheetml/2006/main" count="35" uniqueCount="9">
  <si>
    <t>0M</t>
  </si>
  <si>
    <t>time (min)</t>
  </si>
  <si>
    <t>BR1</t>
  </si>
  <si>
    <t>BR2</t>
  </si>
  <si>
    <t>BR3</t>
  </si>
  <si>
    <t>t0_3M_30min_30minSHIFT</t>
  </si>
  <si>
    <t>t0_3M_30min_60minSHIFT</t>
  </si>
  <si>
    <t>t0_3M_30min_90minSHIFT</t>
  </si>
  <si>
    <t>t1_90min_3M30min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</si>
</sst>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D27" sqref="D27"/>
    </sheetView>
  </sheetViews>
  <sheetFormatPr baseColWidth="10" defaultRowHeight="16" x14ac:dyDescent="0.2"/>
  <sheetData>
    <row r="1" spans="1:24" x14ac:dyDescent="0.2">
      <c r="B1" t="s">
        <v>0</v>
      </c>
      <c r="C1" t="s">
        <v>0</v>
      </c>
      <c r="D1" t="s">
        <v>0</v>
      </c>
      <c r="G1" t="s">
        <v>5</v>
      </c>
      <c r="H1" t="s">
        <v>5</v>
      </c>
      <c r="I1" t="s">
        <v>5</v>
      </c>
      <c r="L1" t="s">
        <v>6</v>
      </c>
      <c r="M1" t="s">
        <v>6</v>
      </c>
      <c r="N1" t="s">
        <v>6</v>
      </c>
      <c r="Q1" t="s">
        <v>7</v>
      </c>
      <c r="R1" t="s">
        <v>7</v>
      </c>
      <c r="S1" t="s">
        <v>7</v>
      </c>
      <c r="V1" t="s">
        <v>8</v>
      </c>
      <c r="W1" t="s">
        <v>8</v>
      </c>
      <c r="X1" t="s">
        <v>8</v>
      </c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</row>
    <row r="3" spans="1:24" x14ac:dyDescent="0.2">
      <c r="A3">
        <v>0</v>
      </c>
      <c r="B3">
        <f>ROUND((105/115)*(114/121)*(117/118)*0.215,3)</f>
        <v>0.183</v>
      </c>
      <c r="C3">
        <v>0.191</v>
      </c>
      <c r="D3">
        <v>0.18</v>
      </c>
      <c r="F3">
        <v>0</v>
      </c>
      <c r="G3">
        <f>ROUND((105/115)*(114/121)*(117/118)*0.215,3)</f>
        <v>0.183</v>
      </c>
      <c r="H3">
        <v>0.191</v>
      </c>
      <c r="I3">
        <v>0.18</v>
      </c>
      <c r="K3">
        <v>0</v>
      </c>
      <c r="L3">
        <f>ROUND((105/115)*(114/121)*(117/118)*0.215,3)</f>
        <v>0.183</v>
      </c>
      <c r="M3">
        <v>0.191</v>
      </c>
      <c r="N3">
        <v>0.18</v>
      </c>
      <c r="P3">
        <v>0</v>
      </c>
      <c r="Q3">
        <f>ROUND((105/115)*(114/121)*(117/118)*0.215,3)</f>
        <v>0.183</v>
      </c>
      <c r="R3">
        <v>0.191</v>
      </c>
      <c r="S3">
        <v>0.18</v>
      </c>
      <c r="U3">
        <v>0</v>
      </c>
      <c r="V3">
        <f>ROUND((105/115)*(114/121)*(117/118)*0.215,3)</f>
        <v>0.183</v>
      </c>
      <c r="W3">
        <v>0.191</v>
      </c>
      <c r="X3">
        <v>0.18</v>
      </c>
    </row>
    <row r="4" spans="1:24" x14ac:dyDescent="0.2">
      <c r="A4">
        <v>23</v>
      </c>
      <c r="B4">
        <f>ROUND((114/121)*(117/118)*0.231,3)</f>
        <v>0.216</v>
      </c>
      <c r="C4">
        <v>0.214</v>
      </c>
      <c r="D4">
        <v>0.21299999999999999</v>
      </c>
      <c r="F4">
        <v>23</v>
      </c>
      <c r="G4">
        <f>ROUND((114/121)*(117/118)*0.231,3)</f>
        <v>0.216</v>
      </c>
      <c r="H4">
        <v>0.214</v>
      </c>
      <c r="I4">
        <v>0.21299999999999999</v>
      </c>
      <c r="K4">
        <v>23</v>
      </c>
      <c r="L4">
        <f>ROUND((114/121)*(117/118)*0.231,3)</f>
        <v>0.216</v>
      </c>
      <c r="M4">
        <v>0.214</v>
      </c>
      <c r="N4">
        <v>0.21299999999999999</v>
      </c>
      <c r="P4">
        <v>23</v>
      </c>
      <c r="Q4">
        <f>ROUND((114/121)*(117/118)*0.231,3)</f>
        <v>0.216</v>
      </c>
      <c r="R4">
        <v>0.214</v>
      </c>
      <c r="S4">
        <v>0.21299999999999999</v>
      </c>
      <c r="U4">
        <v>23</v>
      </c>
      <c r="V4">
        <f>ROUND((114/121)*(117/118)*0.231,3)</f>
        <v>0.216</v>
      </c>
      <c r="W4">
        <v>0.214</v>
      </c>
      <c r="X4">
        <v>0.21299999999999999</v>
      </c>
    </row>
    <row r="5" spans="1:24" x14ac:dyDescent="0.2">
      <c r="A5">
        <f>23+27</f>
        <v>50</v>
      </c>
      <c r="B5">
        <f>ROUND((117/118)*0.263,3)</f>
        <v>0.26100000000000001</v>
      </c>
      <c r="C5">
        <v>0.26</v>
      </c>
      <c r="D5">
        <v>0.25800000000000001</v>
      </c>
      <c r="F5">
        <f>23+27</f>
        <v>50</v>
      </c>
      <c r="G5">
        <f>ROUND((117/118)*0.263,3)</f>
        <v>0.26100000000000001</v>
      </c>
      <c r="H5">
        <v>0.26</v>
      </c>
      <c r="I5">
        <v>0.25800000000000001</v>
      </c>
      <c r="K5">
        <f>23+27</f>
        <v>50</v>
      </c>
      <c r="L5">
        <f>ROUND((117/118)*0.263,3)</f>
        <v>0.26100000000000001</v>
      </c>
      <c r="M5">
        <v>0.26</v>
      </c>
      <c r="N5">
        <v>0.25800000000000001</v>
      </c>
      <c r="P5">
        <f>23+27</f>
        <v>50</v>
      </c>
      <c r="Q5">
        <f>ROUND((117/118)*0.263,3)</f>
        <v>0.26100000000000001</v>
      </c>
      <c r="R5">
        <v>0.26</v>
      </c>
      <c r="S5">
        <v>0.25800000000000001</v>
      </c>
      <c r="U5">
        <f>23+27</f>
        <v>50</v>
      </c>
      <c r="V5">
        <f>ROUND((117/118)*0.263,3)</f>
        <v>0.26100000000000001</v>
      </c>
      <c r="W5">
        <v>0.26</v>
      </c>
      <c r="X5">
        <v>0.25800000000000001</v>
      </c>
    </row>
    <row r="6" spans="1:24" x14ac:dyDescent="0.2">
      <c r="A6">
        <f>23+27+40</f>
        <v>90</v>
      </c>
      <c r="B6">
        <f>ROUND((117/118)*0.345,3)</f>
        <v>0.34200000000000003</v>
      </c>
      <c r="C6">
        <v>0.34399999999999997</v>
      </c>
      <c r="D6">
        <v>0.34100000000000003</v>
      </c>
      <c r="F6">
        <f>23+27+40</f>
        <v>90</v>
      </c>
      <c r="G6">
        <f>ROUND((117/118)*0.345,3)</f>
        <v>0.34200000000000003</v>
      </c>
      <c r="H6">
        <v>0.34399999999999997</v>
      </c>
      <c r="I6">
        <v>0.34100000000000003</v>
      </c>
      <c r="K6">
        <f>23+27+40</f>
        <v>90</v>
      </c>
      <c r="L6">
        <f>ROUND((117/118)*0.345,3)</f>
        <v>0.34200000000000003</v>
      </c>
      <c r="M6">
        <v>0.34399999999999997</v>
      </c>
      <c r="N6">
        <v>0.34100000000000003</v>
      </c>
      <c r="P6">
        <f>23+27+40</f>
        <v>90</v>
      </c>
      <c r="Q6">
        <f>ROUND((117/118)*0.345,3)</f>
        <v>0.34200000000000003</v>
      </c>
      <c r="R6">
        <v>0.34399999999999997</v>
      </c>
      <c r="S6">
        <v>0.34100000000000003</v>
      </c>
      <c r="U6">
        <f>23+27+40</f>
        <v>90</v>
      </c>
      <c r="V6">
        <f>ROUND((117/118)*0.345,3)</f>
        <v>0.34200000000000003</v>
      </c>
      <c r="W6">
        <v>0.34399999999999997</v>
      </c>
      <c r="X6">
        <v>0.34100000000000003</v>
      </c>
    </row>
    <row r="7" spans="1:24" x14ac:dyDescent="0.2">
      <c r="A7">
        <f>23+27+40+25</f>
        <v>115</v>
      </c>
      <c r="B7">
        <f>ROUND((117/118)*0.413,3)</f>
        <v>0.41</v>
      </c>
      <c r="C7">
        <v>0.41</v>
      </c>
      <c r="D7">
        <v>0.40799999999999997</v>
      </c>
      <c r="F7">
        <f>23+27+40+25</f>
        <v>115</v>
      </c>
      <c r="G7">
        <f>ROUND((117/118)*0.413,3)</f>
        <v>0.41</v>
      </c>
      <c r="H7">
        <v>0.41</v>
      </c>
      <c r="I7">
        <v>0.40799999999999997</v>
      </c>
      <c r="K7">
        <f>23+27+40+25</f>
        <v>115</v>
      </c>
      <c r="L7">
        <f>ROUND((117/118)*0.413,3)</f>
        <v>0.41</v>
      </c>
      <c r="M7">
        <v>0.41</v>
      </c>
      <c r="N7">
        <v>0.40799999999999997</v>
      </c>
      <c r="P7">
        <f>23+27+40+25</f>
        <v>115</v>
      </c>
      <c r="Q7">
        <f>ROUND((117/118)*0.413,3)</f>
        <v>0.41</v>
      </c>
      <c r="R7">
        <v>0.41</v>
      </c>
      <c r="S7">
        <v>0.40799999999999997</v>
      </c>
      <c r="U7">
        <f>23+27+40+25</f>
        <v>115</v>
      </c>
      <c r="V7">
        <f>ROUND((117/118)*0.413,3)</f>
        <v>0.41</v>
      </c>
      <c r="W7">
        <v>0.41</v>
      </c>
      <c r="X7">
        <v>0.40799999999999997</v>
      </c>
    </row>
    <row r="8" spans="1:24" x14ac:dyDescent="0.2">
      <c r="A8">
        <f>23+27+40+25+15</f>
        <v>130</v>
      </c>
      <c r="B8">
        <f>ROUND((117/118)*0.44,3)</f>
        <v>0.436</v>
      </c>
      <c r="C8">
        <v>0.434</v>
      </c>
      <c r="D8">
        <v>0.436</v>
      </c>
      <c r="F8">
        <f>23+27+40+25+15</f>
        <v>130</v>
      </c>
      <c r="G8">
        <f>ROUND((117/118)*0.44,3)</f>
        <v>0.436</v>
      </c>
      <c r="H8">
        <v>0.434</v>
      </c>
      <c r="I8">
        <v>0.436</v>
      </c>
      <c r="K8">
        <f>23+27+40+25+15</f>
        <v>130</v>
      </c>
      <c r="L8">
        <f>ROUND((117/118)*0.44,3)</f>
        <v>0.436</v>
      </c>
      <c r="M8">
        <v>0.434</v>
      </c>
      <c r="N8">
        <v>0.436</v>
      </c>
      <c r="P8">
        <f>23+27+40+25+15</f>
        <v>130</v>
      </c>
      <c r="Q8">
        <f>ROUND((117/118)*0.44,3)</f>
        <v>0.436</v>
      </c>
      <c r="R8">
        <v>0.434</v>
      </c>
      <c r="S8">
        <v>0.436</v>
      </c>
      <c r="U8">
        <f>23+27+40+25+15</f>
        <v>130</v>
      </c>
      <c r="V8">
        <f>ROUND((117/118)*0.44,3)</f>
        <v>0.436</v>
      </c>
      <c r="W8">
        <v>0.434</v>
      </c>
      <c r="X8">
        <v>0.436</v>
      </c>
    </row>
    <row r="9" spans="1:24" x14ac:dyDescent="0.2">
      <c r="A9">
        <f>23+27+40+25+15+15</f>
        <v>145</v>
      </c>
      <c r="B9">
        <v>0.48599999999999999</v>
      </c>
      <c r="C9">
        <v>0.48299999999999998</v>
      </c>
      <c r="D9">
        <v>0.48499999999999999</v>
      </c>
      <c r="F9">
        <f>23+27+40+25+15+15</f>
        <v>145</v>
      </c>
      <c r="G9">
        <v>0.48599999999999999</v>
      </c>
      <c r="H9">
        <v>0.48299999999999998</v>
      </c>
      <c r="I9">
        <v>0.48499999999999999</v>
      </c>
      <c r="K9">
        <f>23+27+40+25+15+15</f>
        <v>145</v>
      </c>
      <c r="L9">
        <v>0.48599999999999999</v>
      </c>
      <c r="M9">
        <v>0.48299999999999998</v>
      </c>
      <c r="N9">
        <v>0.48499999999999999</v>
      </c>
      <c r="P9">
        <f>23+27+40+25+15+15</f>
        <v>145</v>
      </c>
      <c r="Q9">
        <v>0.48599999999999999</v>
      </c>
      <c r="R9">
        <v>0.48299999999999998</v>
      </c>
      <c r="S9">
        <v>0.48499999999999999</v>
      </c>
      <c r="U9">
        <f>23+27+40+25+15+15</f>
        <v>145</v>
      </c>
      <c r="V9">
        <v>0.48599999999999999</v>
      </c>
      <c r="W9">
        <v>0.48299999999999998</v>
      </c>
      <c r="X9">
        <v>0.48499999999999999</v>
      </c>
    </row>
    <row r="10" spans="1:24" x14ac:dyDescent="0.2">
      <c r="A10">
        <f>23+27+40+25+15+15+30</f>
        <v>175</v>
      </c>
      <c r="B10">
        <v>0.56399999999999995</v>
      </c>
      <c r="C10">
        <v>0.54800000000000004</v>
      </c>
      <c r="D10">
        <v>0.54500000000000004</v>
      </c>
    </row>
    <row r="11" spans="1:24" x14ac:dyDescent="0.2">
      <c r="A11">
        <f>23+27+40+25+15+15+30+33</f>
        <v>208</v>
      </c>
      <c r="B11">
        <v>0.76800000000000002</v>
      </c>
      <c r="C11">
        <v>0.73199999999999998</v>
      </c>
      <c r="D11">
        <v>0.74099999999999999</v>
      </c>
      <c r="F11">
        <f>145+8+120+17</f>
        <v>290</v>
      </c>
      <c r="G11">
        <v>0.23699999999999999</v>
      </c>
      <c r="H11">
        <v>0.23599999999999999</v>
      </c>
      <c r="I11">
        <v>0.22600000000000001</v>
      </c>
      <c r="K11">
        <f>145+8+120+20</f>
        <v>293</v>
      </c>
      <c r="L11">
        <v>0.28699999999999998</v>
      </c>
      <c r="M11">
        <v>0.27100000000000002</v>
      </c>
      <c r="N11">
        <v>0.27600000000000002</v>
      </c>
      <c r="P11">
        <f>145+8+120+26</f>
        <v>299</v>
      </c>
      <c r="Q11">
        <v>0.35299999999999998</v>
      </c>
      <c r="R11">
        <v>0.33700000000000002</v>
      </c>
      <c r="S11">
        <v>0.34799999999999998</v>
      </c>
      <c r="U11">
        <f>145+8+120+31</f>
        <v>304</v>
      </c>
      <c r="V11">
        <v>0.105</v>
      </c>
      <c r="W11">
        <v>0.1</v>
      </c>
      <c r="X11">
        <v>9.6000000000000002E-2</v>
      </c>
    </row>
    <row r="12" spans="1:24" x14ac:dyDescent="0.2">
      <c r="A12">
        <f>23+27+40+25+15+15+30+33+39</f>
        <v>247</v>
      </c>
      <c r="B12">
        <v>0.96499999999999997</v>
      </c>
      <c r="C12">
        <v>0.92700000000000005</v>
      </c>
      <c r="D12">
        <v>0.92500000000000004</v>
      </c>
      <c r="F12">
        <f>145+8+120+64</f>
        <v>337</v>
      </c>
      <c r="G12">
        <v>0.25800000000000001</v>
      </c>
      <c r="H12">
        <v>0.255</v>
      </c>
      <c r="I12">
        <v>0.24</v>
      </c>
      <c r="K12">
        <f>145+8+120+67</f>
        <v>340</v>
      </c>
      <c r="L12">
        <v>0.312</v>
      </c>
      <c r="M12">
        <v>0.29699999999999999</v>
      </c>
      <c r="N12">
        <v>0.29799999999999999</v>
      </c>
      <c r="P12">
        <f>145+8+120+70</f>
        <v>343</v>
      </c>
      <c r="Q12">
        <v>0.38800000000000001</v>
      </c>
      <c r="R12">
        <v>0.38</v>
      </c>
      <c r="S12">
        <v>0.39500000000000002</v>
      </c>
      <c r="U12">
        <f>145+8+120+60</f>
        <v>333</v>
      </c>
      <c r="V12">
        <v>0.108</v>
      </c>
      <c r="W12">
        <v>0.10199999999999999</v>
      </c>
      <c r="X12">
        <v>0.1</v>
      </c>
    </row>
    <row r="13" spans="1:24" x14ac:dyDescent="0.2">
      <c r="F13">
        <f>145+8+120+112</f>
        <v>385</v>
      </c>
      <c r="G13">
        <v>0.28499999999999998</v>
      </c>
      <c r="H13">
        <v>0.27900000000000003</v>
      </c>
      <c r="I13">
        <v>0.26600000000000001</v>
      </c>
      <c r="K13">
        <f>145+8+120+115</f>
        <v>388</v>
      </c>
      <c r="L13">
        <v>0.34799999999999998</v>
      </c>
      <c r="M13">
        <v>0.32400000000000001</v>
      </c>
      <c r="N13">
        <v>0.32</v>
      </c>
      <c r="P13">
        <f>145+8+120+118</f>
        <v>391</v>
      </c>
      <c r="Q13">
        <v>0.438</v>
      </c>
      <c r="R13">
        <v>0.43099999999999999</v>
      </c>
      <c r="S13">
        <v>0.46600000000000003</v>
      </c>
      <c r="U13">
        <f>145+8+120+109</f>
        <v>382</v>
      </c>
      <c r="V13">
        <v>0.124</v>
      </c>
      <c r="W13">
        <v>0.11700000000000001</v>
      </c>
      <c r="X13">
        <v>0.113</v>
      </c>
    </row>
    <row r="14" spans="1:24" x14ac:dyDescent="0.2">
      <c r="A14">
        <f>23+27+40+25+15+15+30+33+39+68</f>
        <v>315</v>
      </c>
      <c r="B14">
        <v>1.75</v>
      </c>
      <c r="C14">
        <v>1.56</v>
      </c>
      <c r="D14">
        <v>1.6</v>
      </c>
      <c r="F14">
        <f>145+8+120+158</f>
        <v>431</v>
      </c>
      <c r="G14">
        <v>0.316</v>
      </c>
      <c r="H14">
        <v>0.309</v>
      </c>
      <c r="I14">
        <v>0.29499999999999998</v>
      </c>
      <c r="K14">
        <f>145+8+120+160</f>
        <v>433</v>
      </c>
      <c r="L14">
        <v>0.39</v>
      </c>
      <c r="M14">
        <v>0.36199999999999999</v>
      </c>
      <c r="N14">
        <v>0.34599999999999997</v>
      </c>
      <c r="P14">
        <f>145+8+120+164</f>
        <v>437</v>
      </c>
      <c r="Q14">
        <v>0.497</v>
      </c>
      <c r="R14">
        <v>0.501</v>
      </c>
      <c r="S14">
        <v>0.53800000000000003</v>
      </c>
      <c r="U14">
        <f>145+8+120+154</f>
        <v>427</v>
      </c>
      <c r="V14">
        <v>0.14899999999999999</v>
      </c>
      <c r="W14">
        <v>0.14099999999999999</v>
      </c>
      <c r="X14">
        <v>0.129</v>
      </c>
    </row>
    <row r="15" spans="1:24" x14ac:dyDescent="0.2">
      <c r="A15">
        <f>23+27+40+25+15+15+30+33+39+68+105</f>
        <v>420</v>
      </c>
      <c r="B15">
        <v>3.47</v>
      </c>
      <c r="C15">
        <v>3.23</v>
      </c>
      <c r="D15">
        <v>3.17</v>
      </c>
      <c r="F15">
        <f>145+8+120+200</f>
        <v>473</v>
      </c>
      <c r="G15">
        <v>0.35499999999999998</v>
      </c>
      <c r="H15">
        <v>0.34399999999999997</v>
      </c>
      <c r="I15">
        <v>0.32600000000000001</v>
      </c>
      <c r="K15">
        <f>145+8+120+204</f>
        <v>477</v>
      </c>
      <c r="L15">
        <v>0.443</v>
      </c>
      <c r="M15">
        <v>0.40400000000000003</v>
      </c>
      <c r="N15">
        <v>0.39600000000000002</v>
      </c>
      <c r="P15">
        <f>145+8+120+208</f>
        <v>481</v>
      </c>
      <c r="Q15">
        <v>0.57099999999999995</v>
      </c>
      <c r="R15">
        <v>0.58299999999999996</v>
      </c>
      <c r="S15">
        <v>0.64700000000000002</v>
      </c>
      <c r="U15">
        <f>145+8+120+197</f>
        <v>470</v>
      </c>
      <c r="V15">
        <v>0.183</v>
      </c>
      <c r="W15">
        <v>0.17100000000000001</v>
      </c>
      <c r="X15">
        <v>0.158</v>
      </c>
    </row>
    <row r="16" spans="1:24" x14ac:dyDescent="0.2">
      <c r="A16">
        <f>23+27+40+25+15+15+30+33+39+68+105+68</f>
        <v>488</v>
      </c>
      <c r="B16">
        <v>5.03</v>
      </c>
      <c r="C16">
        <v>4.71</v>
      </c>
      <c r="D16">
        <v>4.6100000000000003</v>
      </c>
      <c r="F16">
        <f>145+8+120+243</f>
        <v>516</v>
      </c>
      <c r="G16">
        <v>0.39700000000000002</v>
      </c>
      <c r="H16">
        <v>0.38400000000000001</v>
      </c>
      <c r="I16">
        <v>0.36499999999999999</v>
      </c>
      <c r="K16">
        <f>145+8+120+245</f>
        <v>518</v>
      </c>
      <c r="L16">
        <v>0.498</v>
      </c>
      <c r="M16">
        <v>0.443</v>
      </c>
      <c r="N16">
        <v>0.43</v>
      </c>
      <c r="P16">
        <f>145+8+120+249</f>
        <v>522</v>
      </c>
      <c r="Q16">
        <v>0.64</v>
      </c>
      <c r="R16">
        <v>0.66400000000000003</v>
      </c>
      <c r="S16">
        <v>0.73099999999999998</v>
      </c>
      <c r="U16">
        <f>145+8+120+240</f>
        <v>513</v>
      </c>
      <c r="V16">
        <v>0.22800000000000001</v>
      </c>
      <c r="W16">
        <v>0.21099999999999999</v>
      </c>
      <c r="X16">
        <v>0.188</v>
      </c>
    </row>
    <row r="17" spans="1:24" x14ac:dyDescent="0.2">
      <c r="A17">
        <f>23+27+40+25+15+15+30+33+39+68+105+68+52</f>
        <v>540</v>
      </c>
      <c r="B17">
        <v>6.14</v>
      </c>
      <c r="C17">
        <v>5.18</v>
      </c>
      <c r="D17">
        <v>5.28</v>
      </c>
      <c r="F17">
        <f>145+8+120+272</f>
        <v>545</v>
      </c>
      <c r="G17">
        <v>0.42599999999999999</v>
      </c>
      <c r="H17">
        <v>0.41199999999999998</v>
      </c>
      <c r="I17">
        <v>0.39200000000000002</v>
      </c>
      <c r="K17">
        <f>145+8+120+282</f>
        <v>555</v>
      </c>
      <c r="L17">
        <v>0.53900000000000003</v>
      </c>
      <c r="M17">
        <v>0.498</v>
      </c>
      <c r="N17">
        <v>0.46400000000000002</v>
      </c>
      <c r="P17">
        <f>145+8+120+287</f>
        <v>560</v>
      </c>
      <c r="Q17">
        <v>0.72599999999999998</v>
      </c>
      <c r="R17">
        <v>0.74099999999999999</v>
      </c>
      <c r="S17">
        <v>0.86099999999999999</v>
      </c>
      <c r="U17">
        <f>145+8+120+292</f>
        <v>565</v>
      </c>
      <c r="V17">
        <v>0.29899999999999999</v>
      </c>
      <c r="W17">
        <v>0.27</v>
      </c>
      <c r="X17">
        <v>0.23599999999999999</v>
      </c>
    </row>
    <row r="18" spans="1:24" x14ac:dyDescent="0.2">
      <c r="A18">
        <f>23+27+40+25+15+15+30+33+39+68+105+68+52+102</f>
        <v>642</v>
      </c>
      <c r="B18">
        <v>8.36</v>
      </c>
      <c r="C18">
        <v>7.84</v>
      </c>
      <c r="D18">
        <v>7.98</v>
      </c>
    </row>
    <row r="19" spans="1:24" x14ac:dyDescent="0.2">
      <c r="A19">
        <f>23+27+40+25+15+15+30+33+39+68+105+68+52+102+63</f>
        <v>705</v>
      </c>
      <c r="B19">
        <v>10.1</v>
      </c>
      <c r="C19">
        <v>9.67</v>
      </c>
      <c r="D19">
        <v>9.48</v>
      </c>
      <c r="F19">
        <f>145+8+120+300+120+20</f>
        <v>713</v>
      </c>
      <c r="G19">
        <v>0.17799999999999999</v>
      </c>
      <c r="H19">
        <v>0.16600000000000001</v>
      </c>
      <c r="I19">
        <v>0.16200000000000001</v>
      </c>
      <c r="K19">
        <f>145+8+120+300+120+24</f>
        <v>717</v>
      </c>
      <c r="L19">
        <v>0.247</v>
      </c>
      <c r="M19">
        <v>0.22700000000000001</v>
      </c>
      <c r="N19">
        <v>0.21</v>
      </c>
      <c r="P19">
        <f>145+8+120+300+120+28</f>
        <v>721</v>
      </c>
      <c r="Q19">
        <v>0.36499999999999999</v>
      </c>
      <c r="R19">
        <v>0.39100000000000001</v>
      </c>
      <c r="S19">
        <v>0.46</v>
      </c>
      <c r="U19">
        <f>145+8+120+300+120+32</f>
        <v>725</v>
      </c>
      <c r="V19">
        <v>0.10100000000000001</v>
      </c>
      <c r="W19">
        <v>9.7000000000000003E-2</v>
      </c>
      <c r="X19">
        <v>8.5000000000000006E-2</v>
      </c>
    </row>
    <row r="20" spans="1:24" x14ac:dyDescent="0.2">
      <c r="F20">
        <f>145+8+120+300+120+64</f>
        <v>757</v>
      </c>
      <c r="G20">
        <v>0.185</v>
      </c>
      <c r="H20">
        <v>0.16700000000000001</v>
      </c>
      <c r="I20">
        <v>0.16500000000000001</v>
      </c>
      <c r="K20">
        <f>145+8+120+300+120+67</f>
        <v>760</v>
      </c>
      <c r="L20">
        <v>0.251</v>
      </c>
      <c r="M20">
        <v>0.23</v>
      </c>
      <c r="N20">
        <v>0.21299999999999999</v>
      </c>
      <c r="P20">
        <f>145+8+120+300+120+70</f>
        <v>763</v>
      </c>
      <c r="Q20">
        <v>0.38500000000000001</v>
      </c>
      <c r="R20">
        <v>0.42199999999999999</v>
      </c>
      <c r="S20">
        <v>0.47599999999999998</v>
      </c>
      <c r="U20">
        <f>145+8+120+300+120+60</f>
        <v>753</v>
      </c>
      <c r="V20">
        <v>0.106</v>
      </c>
      <c r="W20">
        <v>0.10199999999999999</v>
      </c>
      <c r="X20">
        <v>8.4000000000000005E-2</v>
      </c>
    </row>
    <row r="21" spans="1:24" x14ac:dyDescent="0.2">
      <c r="F21">
        <f>145+8+120+300+120+107</f>
        <v>800</v>
      </c>
      <c r="G21">
        <v>0.19400000000000001</v>
      </c>
      <c r="H21">
        <v>0.17399999999999999</v>
      </c>
      <c r="I21">
        <v>0.17399999999999999</v>
      </c>
      <c r="K21">
        <f>145+8+120+300+120+111</f>
        <v>804</v>
      </c>
      <c r="L21">
        <v>0.25800000000000001</v>
      </c>
      <c r="M21">
        <v>0.23799999999999999</v>
      </c>
      <c r="N21">
        <v>0.218</v>
      </c>
      <c r="P21">
        <f>145+8+120+300+120+114</f>
        <v>807</v>
      </c>
      <c r="Q21">
        <v>0.40400000000000003</v>
      </c>
      <c r="R21">
        <v>0.438</v>
      </c>
      <c r="S21">
        <v>0.502</v>
      </c>
      <c r="U21">
        <f>145+8+120+300+120+104</f>
        <v>797</v>
      </c>
      <c r="V21">
        <v>0.11700000000000001</v>
      </c>
      <c r="W21">
        <v>0.11</v>
      </c>
      <c r="X21">
        <v>0.09</v>
      </c>
    </row>
    <row r="22" spans="1:24" x14ac:dyDescent="0.2">
      <c r="F22">
        <f>145+8+120+300+120+153</f>
        <v>846</v>
      </c>
      <c r="G22">
        <v>0.20599999999999999</v>
      </c>
      <c r="H22">
        <v>0.18</v>
      </c>
      <c r="I22">
        <v>0.188</v>
      </c>
      <c r="K22">
        <f>145+8+120+300+120+156</f>
        <v>849</v>
      </c>
      <c r="L22">
        <v>0.27500000000000002</v>
      </c>
      <c r="M22">
        <v>0.249</v>
      </c>
      <c r="N22">
        <v>0.22600000000000001</v>
      </c>
      <c r="P22">
        <f>145+8+120+300+120+159</f>
        <v>852</v>
      </c>
      <c r="Q22">
        <v>0.42699999999999999</v>
      </c>
      <c r="R22">
        <v>0.46800000000000003</v>
      </c>
      <c r="S22">
        <v>0.54100000000000004</v>
      </c>
      <c r="U22">
        <f>145+8+120+300+120+150</f>
        <v>843</v>
      </c>
      <c r="V22">
        <v>0.13900000000000001</v>
      </c>
      <c r="W22">
        <v>0.13500000000000001</v>
      </c>
      <c r="X22">
        <v>0.105</v>
      </c>
    </row>
    <row r="23" spans="1:24" x14ac:dyDescent="0.2">
      <c r="F23">
        <f>145+8+120+300+120+194</f>
        <v>887</v>
      </c>
      <c r="G23">
        <v>0.219</v>
      </c>
      <c r="H23">
        <v>0.189</v>
      </c>
      <c r="I23">
        <v>0.19</v>
      </c>
      <c r="K23">
        <f>145+8+120+300+120+197</f>
        <v>890</v>
      </c>
      <c r="L23">
        <v>0.29099999999999998</v>
      </c>
      <c r="M23">
        <v>0.26800000000000002</v>
      </c>
      <c r="N23">
        <v>0.24299999999999999</v>
      </c>
      <c r="P23">
        <f>145+8+120+300+120+201</f>
        <v>894</v>
      </c>
      <c r="Q23">
        <v>0.46600000000000003</v>
      </c>
      <c r="R23">
        <v>0.50600000000000001</v>
      </c>
      <c r="S23">
        <v>0.59499999999999997</v>
      </c>
      <c r="U23">
        <f>145+8+120+300+120+191</f>
        <v>884</v>
      </c>
      <c r="V23">
        <v>0.17</v>
      </c>
      <c r="W23">
        <v>0.158</v>
      </c>
      <c r="X23">
        <v>0.126</v>
      </c>
    </row>
    <row r="24" spans="1:24" x14ac:dyDescent="0.2">
      <c r="F24">
        <f>145+8+120+300+120+244</f>
        <v>937</v>
      </c>
      <c r="G24">
        <v>0.23400000000000001</v>
      </c>
      <c r="H24">
        <v>0.20399999999999999</v>
      </c>
      <c r="I24">
        <v>0.20200000000000001</v>
      </c>
      <c r="K24">
        <f>145+8+120+300+120+248</f>
        <v>941</v>
      </c>
      <c r="L24">
        <v>0.317</v>
      </c>
      <c r="M24">
        <v>0.29299999999999998</v>
      </c>
      <c r="N24">
        <v>0.26400000000000001</v>
      </c>
      <c r="P24">
        <f>145+8+120+300+120+251</f>
        <v>944</v>
      </c>
      <c r="Q24">
        <v>0.51500000000000001</v>
      </c>
      <c r="R24">
        <v>0.56299999999999994</v>
      </c>
      <c r="S24">
        <v>0.67</v>
      </c>
      <c r="U24">
        <f>145+8+120+300+120+240</f>
        <v>933</v>
      </c>
      <c r="V24">
        <v>0.215</v>
      </c>
      <c r="W24">
        <v>0.19900000000000001</v>
      </c>
      <c r="X24">
        <v>0.153</v>
      </c>
    </row>
    <row r="25" spans="1:24" x14ac:dyDescent="0.2">
      <c r="F25">
        <f>145+8+120+300+120+295</f>
        <v>988</v>
      </c>
      <c r="G25">
        <v>0.25700000000000001</v>
      </c>
      <c r="H25">
        <v>0.218</v>
      </c>
      <c r="I25">
        <v>0.219</v>
      </c>
      <c r="K25">
        <f>145+8+120+300+120+297</f>
        <v>990</v>
      </c>
      <c r="L25">
        <v>0.34</v>
      </c>
      <c r="M25">
        <v>0.318</v>
      </c>
      <c r="N25">
        <v>0.28699999999999998</v>
      </c>
      <c r="P25">
        <f>145+8+120+300+120+299</f>
        <v>992</v>
      </c>
      <c r="Q25">
        <v>0.58099999999999996</v>
      </c>
      <c r="R25">
        <v>0.63600000000000001</v>
      </c>
      <c r="S25">
        <v>0.75</v>
      </c>
      <c r="U25">
        <f>145+8+120+300+120+291</f>
        <v>984</v>
      </c>
      <c r="V25">
        <v>0.28499999999999998</v>
      </c>
      <c r="W25">
        <v>0.26</v>
      </c>
      <c r="X25">
        <v>0.20100000000000001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HJ_20191215_WT_BY4741_data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Jashnsaz</cp:lastModifiedBy>
  <dcterms:created xsi:type="dcterms:W3CDTF">2019-12-16T19:16:01Z</dcterms:created>
  <dcterms:modified xsi:type="dcterms:W3CDTF">2020-02-05T15:45:51Z</dcterms:modified>
</cp:coreProperties>
</file>