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viney\Data\THY-Tau22\github\"/>
    </mc:Choice>
  </mc:AlternateContent>
  <xr:revisionPtr revIDLastSave="0" documentId="13_ncr:1_{D29B7AF9-927E-4836-A8CE-B3CDDBA9C094}" xr6:coauthVersionLast="47" xr6:coauthVersionMax="47" xr10:uidLastSave="{00000000-0000-0000-0000-000000000000}"/>
  <bookViews>
    <workbookView xWindow="-90" yWindow="-90" windowWidth="19380" windowHeight="11580" xr2:uid="{8EA53D4C-CC3A-4E7F-9A3D-F4FF52E83133}"/>
  </bookViews>
  <sheets>
    <sheet name="PSD theta" sheetId="1" r:id="rId1"/>
    <sheet name="EMD" sheetId="7" r:id="rId2"/>
    <sheet name="ripples" sheetId="6" r:id="rId3"/>
    <sheet name="speed" sheetId="2" r:id="rId4"/>
    <sheet name="gla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D30" i="1"/>
  <c r="R17" i="1"/>
  <c r="M17" i="1"/>
  <c r="M16" i="1"/>
  <c r="R15" i="1"/>
  <c r="M15" i="1"/>
  <c r="G29" i="5"/>
  <c r="F29" i="5"/>
  <c r="C30" i="1" l="1"/>
  <c r="E30" i="1"/>
  <c r="H11" i="7"/>
  <c r="H12" i="7"/>
  <c r="H13" i="7"/>
  <c r="H14" i="7"/>
  <c r="H15" i="7"/>
  <c r="H16" i="7"/>
  <c r="H9" i="7"/>
  <c r="H8" i="7"/>
  <c r="H3" i="7"/>
  <c r="H4" i="7"/>
  <c r="H5" i="7"/>
  <c r="H7" i="7"/>
  <c r="H6" i="7"/>
  <c r="M38" i="1"/>
  <c r="M39" i="1"/>
  <c r="M40" i="1"/>
  <c r="M41" i="1"/>
  <c r="M42" i="1"/>
  <c r="R38" i="1"/>
  <c r="R39" i="1"/>
  <c r="R40" i="1"/>
  <c r="R41" i="1"/>
  <c r="R42" i="1"/>
  <c r="R37" i="1"/>
  <c r="M37" i="1"/>
  <c r="H38" i="1"/>
  <c r="H39" i="1"/>
  <c r="H40" i="1"/>
  <c r="H41" i="1"/>
  <c r="H42" i="1"/>
  <c r="H37" i="1"/>
  <c r="E38" i="1"/>
  <c r="E39" i="1"/>
  <c r="E40" i="1"/>
  <c r="E41" i="1"/>
  <c r="E42" i="1"/>
  <c r="E37" i="1"/>
  <c r="D34" i="1"/>
  <c r="M22" i="1"/>
  <c r="C34" i="1" s="1"/>
  <c r="F33" i="1"/>
  <c r="D33" i="1"/>
  <c r="R21" i="1"/>
  <c r="C33" i="1" s="1"/>
  <c r="M21" i="1"/>
  <c r="E33" i="1" s="1"/>
  <c r="F32" i="1" l="1"/>
  <c r="D32" i="1"/>
  <c r="F31" i="1"/>
  <c r="D31" i="1"/>
  <c r="M19" i="1"/>
  <c r="C31" i="1" s="1"/>
  <c r="F29" i="1" l="1"/>
  <c r="D29" i="1"/>
  <c r="D28" i="1"/>
  <c r="M12" i="1"/>
  <c r="C28" i="1" s="1"/>
  <c r="E28" i="1" l="1"/>
  <c r="D27" i="1"/>
  <c r="F27" i="1"/>
  <c r="F26" i="1"/>
  <c r="M7" i="1"/>
  <c r="E26" i="1" s="1"/>
  <c r="D26" i="1" l="1"/>
  <c r="F25" i="1"/>
  <c r="D25" i="1"/>
  <c r="R6" i="1" l="1"/>
  <c r="M6" i="1"/>
  <c r="F2" i="1" l="1"/>
  <c r="E2" i="1"/>
  <c r="AB4" i="1"/>
  <c r="AG4" i="1"/>
  <c r="AB5" i="1"/>
  <c r="AG5" i="1"/>
  <c r="AB8" i="1"/>
  <c r="AG8" i="1"/>
  <c r="AB9" i="1"/>
  <c r="AG9" i="1"/>
  <c r="AB10" i="1"/>
  <c r="AG10" i="1"/>
  <c r="AB11" i="1"/>
  <c r="AG11" i="1"/>
  <c r="AB13" i="1"/>
  <c r="AG13" i="1"/>
  <c r="AB14" i="1"/>
  <c r="AG14" i="1"/>
  <c r="W8" i="1"/>
  <c r="W9" i="1"/>
  <c r="W10" i="1"/>
  <c r="W11" i="1"/>
  <c r="W13" i="1"/>
  <c r="W14" i="1"/>
  <c r="W18" i="1"/>
  <c r="AB18" i="1"/>
  <c r="W20" i="1"/>
  <c r="AB20" i="1"/>
  <c r="F10" i="1"/>
  <c r="R11" i="1"/>
  <c r="R13" i="1"/>
  <c r="R14" i="1"/>
  <c r="R18" i="1"/>
  <c r="R20" i="1"/>
  <c r="R2" i="1"/>
  <c r="R3" i="1"/>
  <c r="R4" i="1"/>
  <c r="R5" i="1"/>
  <c r="R8" i="1"/>
  <c r="R9" i="1"/>
  <c r="R10" i="1"/>
  <c r="W2" i="1"/>
  <c r="W3" i="1"/>
  <c r="W4" i="1"/>
  <c r="W5" i="1"/>
  <c r="AB2" i="1"/>
  <c r="AB3" i="1"/>
  <c r="AG2" i="1"/>
  <c r="AG3" i="1"/>
  <c r="AG18" i="1"/>
  <c r="AG20" i="1"/>
  <c r="M2" i="1"/>
  <c r="M3" i="1"/>
  <c r="E25" i="1" s="1"/>
  <c r="M4" i="1"/>
  <c r="M5" i="1"/>
  <c r="M8" i="1"/>
  <c r="M9" i="1"/>
  <c r="M10" i="1"/>
  <c r="M11" i="1"/>
  <c r="M13" i="1"/>
  <c r="M14" i="1"/>
  <c r="G14" i="1" s="1"/>
  <c r="M18" i="1"/>
  <c r="M20" i="1"/>
  <c r="E20" i="1"/>
  <c r="F20" i="1"/>
  <c r="G13" i="2"/>
  <c r="E13" i="2" s="1"/>
  <c r="H13" i="2"/>
  <c r="F13" i="2" s="1"/>
  <c r="H10" i="1" l="1"/>
  <c r="C32" i="1"/>
  <c r="E31" i="1"/>
  <c r="G10" i="1"/>
  <c r="E27" i="1"/>
  <c r="G5" i="1"/>
  <c r="C26" i="1"/>
  <c r="C29" i="1"/>
  <c r="C25" i="1"/>
  <c r="F28" i="1"/>
  <c r="E29" i="1"/>
  <c r="G8" i="1"/>
  <c r="C27" i="1"/>
  <c r="H20" i="1"/>
  <c r="E32" i="1"/>
  <c r="G18" i="1"/>
  <c r="G4" i="1"/>
  <c r="H4" i="1"/>
  <c r="G13" i="1"/>
  <c r="H13" i="1"/>
  <c r="G11" i="1"/>
  <c r="H2" i="1"/>
  <c r="H9" i="1"/>
  <c r="G2" i="1"/>
  <c r="G9" i="1"/>
  <c r="H8" i="1"/>
  <c r="H5" i="1"/>
  <c r="G20" i="1"/>
  <c r="H11" i="1"/>
  <c r="H18" i="1"/>
  <c r="G12" i="2"/>
  <c r="E12" i="2" s="1"/>
  <c r="H12" i="2"/>
  <c r="F12" i="2" s="1"/>
  <c r="F18" i="1"/>
  <c r="E18" i="1"/>
  <c r="H7" i="2" l="1"/>
  <c r="F7" i="2" s="1"/>
  <c r="G7" i="2"/>
  <c r="E7" i="2" s="1"/>
  <c r="E9" i="1"/>
  <c r="F9" i="1"/>
  <c r="E10" i="1"/>
  <c r="G6" i="2"/>
  <c r="E6" i="2" s="1"/>
  <c r="H6" i="2"/>
  <c r="F6" i="2" s="1"/>
  <c r="E8" i="1"/>
  <c r="F8" i="1"/>
  <c r="G5" i="2"/>
  <c r="E5" i="2" s="1"/>
  <c r="H5" i="2"/>
  <c r="F5" i="2" s="1"/>
  <c r="E5" i="1"/>
  <c r="F5" i="1"/>
  <c r="H4" i="2"/>
  <c r="F4" i="2" s="1"/>
  <c r="G4" i="2"/>
  <c r="E4" i="2" s="1"/>
  <c r="F4" i="1"/>
  <c r="E4" i="1"/>
  <c r="G11" i="2" l="1"/>
  <c r="E11" i="2" s="1"/>
  <c r="H11" i="2"/>
  <c r="F11" i="2" s="1"/>
  <c r="H10" i="2"/>
  <c r="F10" i="2" s="1"/>
  <c r="G10" i="2"/>
  <c r="E10" i="2" s="1"/>
  <c r="E13" i="1" l="1"/>
  <c r="F13" i="1"/>
  <c r="G9" i="2"/>
  <c r="E9" i="2" s="1"/>
  <c r="H9" i="2"/>
  <c r="F9" i="2" s="1"/>
  <c r="E11" i="1"/>
  <c r="F11" i="1"/>
  <c r="H2" i="2" l="1"/>
  <c r="F2" i="2" s="1"/>
  <c r="H3" i="2"/>
  <c r="F3" i="2" s="1"/>
  <c r="G8" i="2"/>
  <c r="E8" i="2" s="1"/>
  <c r="H8" i="2"/>
  <c r="F8" i="2" s="1"/>
  <c r="E3" i="1"/>
  <c r="G3" i="2"/>
  <c r="E3" i="2" s="1"/>
  <c r="G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Viney</author>
  </authors>
  <commentList>
    <comment ref="K11" authorId="0" shapeId="0" xr:uid="{506A2210-DECE-41E4-A51C-7786E71CC566}">
      <text>
        <r>
          <rPr>
            <b/>
            <sz val="9"/>
            <color indexed="81"/>
            <rFont val="Tahoma"/>
            <family val="2"/>
          </rPr>
          <t>Tim Viney:</t>
        </r>
        <r>
          <rPr>
            <sz val="9"/>
            <color indexed="81"/>
            <rFont val="Tahoma"/>
            <family val="2"/>
          </rPr>
          <t xml:space="preserve">
good PSD example</t>
        </r>
      </text>
    </comment>
  </commentList>
</comments>
</file>

<file path=xl/sharedStrings.xml><?xml version="1.0" encoding="utf-8"?>
<sst xmlns="http://schemas.openxmlformats.org/spreadsheetml/2006/main" count="691" uniqueCount="240">
  <si>
    <t>file</t>
  </si>
  <si>
    <t>location</t>
  </si>
  <si>
    <t>genotype</t>
  </si>
  <si>
    <t>config</t>
  </si>
  <si>
    <t>TV140-HF1</t>
  </si>
  <si>
    <t>wt</t>
  </si>
  <si>
    <t>CA1 SP/SR border</t>
  </si>
  <si>
    <t>hf</t>
  </si>
  <si>
    <t>epoch 1 start</t>
  </si>
  <si>
    <t>epoch 1 end</t>
  </si>
  <si>
    <t>epoch 2 start</t>
  </si>
  <si>
    <t>epoch 3 end</t>
  </si>
  <si>
    <t>epoch 2 end</t>
  </si>
  <si>
    <t>epoch 3 start</t>
  </si>
  <si>
    <t>psd 2</t>
  </si>
  <si>
    <t>psd 1</t>
  </si>
  <si>
    <t>psd 3</t>
  </si>
  <si>
    <t>CA1 SR</t>
  </si>
  <si>
    <t>TV140-HF2</t>
  </si>
  <si>
    <t>data</t>
  </si>
  <si>
    <t>mean speed (Hz)</t>
  </si>
  <si>
    <t>s.d. speed (Hz)</t>
  </si>
  <si>
    <t>mean speed (cm/s)</t>
  </si>
  <si>
    <t>s.d. speed (cm/s)</t>
  </si>
  <si>
    <t>mean psd</t>
  </si>
  <si>
    <t>s.d. psd</t>
  </si>
  <si>
    <t>fm</t>
  </si>
  <si>
    <t>TV140</t>
  </si>
  <si>
    <t>TV139-HF4</t>
  </si>
  <si>
    <t>CA1/SUB SP</t>
  </si>
  <si>
    <t>CA1/SUB SP/SR border</t>
  </si>
  <si>
    <t>CA1/SUB SR</t>
  </si>
  <si>
    <t>TV147</t>
  </si>
  <si>
    <t>TV148</t>
  </si>
  <si>
    <t>TV136/BS04</t>
  </si>
  <si>
    <t>animal</t>
  </si>
  <si>
    <t>TV139</t>
  </si>
  <si>
    <t>TV142</t>
  </si>
  <si>
    <t>TV137</t>
  </si>
  <si>
    <t>TV134</t>
  </si>
  <si>
    <t>TV143</t>
  </si>
  <si>
    <t>TV139-HF5</t>
  </si>
  <si>
    <t>TV142-HF3</t>
  </si>
  <si>
    <t>yes</t>
  </si>
  <si>
    <t>TV142-HF4</t>
  </si>
  <si>
    <t>CA1d SP</t>
  </si>
  <si>
    <t>CA1d SLM</t>
  </si>
  <si>
    <t>TV147-HF5</t>
  </si>
  <si>
    <t>epoch 4 start</t>
  </si>
  <si>
    <t>epoch 4 end</t>
  </si>
  <si>
    <t>psd 4</t>
  </si>
  <si>
    <t>CA1/SUB SR/SLM</t>
  </si>
  <si>
    <t>TV147-HF7</t>
  </si>
  <si>
    <t>TV148-HF9</t>
  </si>
  <si>
    <t>TV148-HF17</t>
  </si>
  <si>
    <t>TV136-HF2</t>
  </si>
  <si>
    <t>TV137-HF4</t>
  </si>
  <si>
    <t>epoch 5 start</t>
  </si>
  <si>
    <t>epoch 5 end</t>
  </si>
  <si>
    <t>psd 5</t>
  </si>
  <si>
    <t>speed 1</t>
  </si>
  <si>
    <t>speed 2</t>
  </si>
  <si>
    <t>speed 3</t>
  </si>
  <si>
    <t>speed 4</t>
  </si>
  <si>
    <t>speed 5</t>
  </si>
  <si>
    <t>speed 1 (cm/s)</t>
  </si>
  <si>
    <t>speed 2 (cm/s)</t>
  </si>
  <si>
    <t>speed 3 (cm/s)</t>
  </si>
  <si>
    <t>speed 4 (cm/s)</t>
  </si>
  <si>
    <t>speed 5 (cm/s)</t>
  </si>
  <si>
    <t>TV136</t>
  </si>
  <si>
    <t>TV147-HF2</t>
  </si>
  <si>
    <t>mean psd (slow)</t>
  </si>
  <si>
    <t>mean speed (4-6 cm/s)</t>
  </si>
  <si>
    <t>mean speed (6-12 cm/s)</t>
  </si>
  <si>
    <t>mean psd (fast)</t>
  </si>
  <si>
    <t>TV147-HF8</t>
  </si>
  <si>
    <t>TV139-HF6</t>
  </si>
  <si>
    <t>TV136-HF1</t>
  </si>
  <si>
    <t>TV134a</t>
  </si>
  <si>
    <t>TV143-HF2</t>
  </si>
  <si>
    <t>nodata</t>
  </si>
  <si>
    <t>tg</t>
  </si>
  <si>
    <t>TV133f</t>
  </si>
  <si>
    <t>TV133e</t>
  </si>
  <si>
    <t>TV133c</t>
  </si>
  <si>
    <t>Av speed</t>
  </si>
  <si>
    <t>Rate mov</t>
  </si>
  <si>
    <t>Rate rest</t>
  </si>
  <si>
    <t>Condition</t>
  </si>
  <si>
    <t>Genotype</t>
  </si>
  <si>
    <t>Name</t>
  </si>
  <si>
    <t>TV133g</t>
  </si>
  <si>
    <t>TV133h</t>
  </si>
  <si>
    <t>na</t>
  </si>
  <si>
    <t>TV134c</t>
  </si>
  <si>
    <t>TV134d</t>
  </si>
  <si>
    <t>TV134i</t>
  </si>
  <si>
    <t>TV135a</t>
  </si>
  <si>
    <t>ntg</t>
  </si>
  <si>
    <t>TV136b</t>
  </si>
  <si>
    <t>Notes</t>
  </si>
  <si>
    <t>TV136c</t>
  </si>
  <si>
    <t>TV136d</t>
  </si>
  <si>
    <t>TV137b</t>
  </si>
  <si>
    <t>TV137c</t>
  </si>
  <si>
    <t>TV137i</t>
  </si>
  <si>
    <t>TV137j</t>
  </si>
  <si>
    <t>TV137k</t>
  </si>
  <si>
    <t>TV139a</t>
  </si>
  <si>
    <t>TV139c</t>
  </si>
  <si>
    <t>TV139d</t>
  </si>
  <si>
    <t>TV139e</t>
  </si>
  <si>
    <t>TV140a</t>
  </si>
  <si>
    <t>TV140b</t>
  </si>
  <si>
    <t>TV140c</t>
  </si>
  <si>
    <t>TV140d</t>
  </si>
  <si>
    <t>TV140h</t>
  </si>
  <si>
    <t>identified</t>
  </si>
  <si>
    <t>TV142a</t>
  </si>
  <si>
    <t>TV142b</t>
  </si>
  <si>
    <t>TV142c</t>
  </si>
  <si>
    <t>TV142d</t>
  </si>
  <si>
    <t>TV142g</t>
  </si>
  <si>
    <t>TV142k</t>
  </si>
  <si>
    <t>TV142t</t>
  </si>
  <si>
    <t>TV136BS04a</t>
  </si>
  <si>
    <t>BS01c</t>
  </si>
  <si>
    <t>BS01e</t>
  </si>
  <si>
    <t>BS02c</t>
  </si>
  <si>
    <t>BS02d</t>
  </si>
  <si>
    <t>BS02e</t>
  </si>
  <si>
    <t>BS02f</t>
  </si>
  <si>
    <t>BS03a</t>
  </si>
  <si>
    <t>BS03c</t>
  </si>
  <si>
    <t>BS03d</t>
  </si>
  <si>
    <t>BS03e</t>
  </si>
  <si>
    <t>TV153</t>
  </si>
  <si>
    <t>Silicon probe data</t>
  </si>
  <si>
    <t>mouse</t>
  </si>
  <si>
    <t>mean IF</t>
  </si>
  <si>
    <t>imf2</t>
  </si>
  <si>
    <t>imf3</t>
  </si>
  <si>
    <t>imf4</t>
  </si>
  <si>
    <t>imf5</t>
  </si>
  <si>
    <t>imf6</t>
  </si>
  <si>
    <t>epoch start</t>
  </si>
  <si>
    <t>epoch end</t>
  </si>
  <si>
    <t>state</t>
  </si>
  <si>
    <t>movement</t>
  </si>
  <si>
    <t>partial movement</t>
  </si>
  <si>
    <t>mask_freqs=np.array([350, 200, 70, 40, 30, 7, 1])/samplingRate</t>
  </si>
  <si>
    <t>SP</t>
  </si>
  <si>
    <t>SP/SR</t>
  </si>
  <si>
    <t>50 Hz noise in some of recording</t>
  </si>
  <si>
    <t>SP confirmed</t>
  </si>
  <si>
    <t>duration</t>
  </si>
  <si>
    <t>yes (weak)</t>
  </si>
  <si>
    <t>no (not much movement)</t>
  </si>
  <si>
    <t>no (not exactly in SP)</t>
  </si>
  <si>
    <t>TTPS22e_L_1134um_31072020_SiliconProbeBuzsakiOrganisation16ch_S753.smr</t>
  </si>
  <si>
    <t>TTPS2.2b_12082020_1150um_first_entry_goodrecording_left_CA1.smr</t>
  </si>
  <si>
    <t>PAC mid-gamma observed?</t>
  </si>
  <si>
    <t>TTPS2.2h_12082020_900um_leftCA1_L.smr</t>
  </si>
  <si>
    <t>TV145-LHS-842um-L3.smr</t>
  </si>
  <si>
    <t>yes (best PAC + high gamma)</t>
  </si>
  <si>
    <t>yes (good PAC and high gamma)</t>
  </si>
  <si>
    <t>TV149 L site A16linear 95c7 L-maze 1150um 1.smr</t>
  </si>
  <si>
    <t>TV153-1-RHS-95C7-2117um-Lmaze.smr</t>
  </si>
  <si>
    <t>yes (weak, and high gamma)</t>
  </si>
  <si>
    <t>TV149</t>
  </si>
  <si>
    <t>imf7</t>
  </si>
  <si>
    <t>n detected ripples (3 SD threshold)</t>
  </si>
  <si>
    <t>mean freq</t>
  </si>
  <si>
    <t>mean cycle no.</t>
  </si>
  <si>
    <t>CA1 SP</t>
  </si>
  <si>
    <t>s.d. freq</t>
  </si>
  <si>
    <t>mean duration (s)</t>
  </si>
  <si>
    <t>s.d. duration</t>
  </si>
  <si>
    <t>s.d. cycle no.</t>
  </si>
  <si>
    <t>CA1 SP/SR</t>
  </si>
  <si>
    <t>CA1 SP and SP/SR</t>
  </si>
  <si>
    <t>BS01d</t>
  </si>
  <si>
    <t>BS01f</t>
  </si>
  <si>
    <t>Interneurons in/near CA1 (includes DG and SUB)</t>
  </si>
  <si>
    <t>TO115a</t>
  </si>
  <si>
    <t>TO115c</t>
  </si>
  <si>
    <t>TO116a</t>
  </si>
  <si>
    <t>TO116b</t>
  </si>
  <si>
    <t>TO116c</t>
  </si>
  <si>
    <t>TO116d</t>
  </si>
  <si>
    <t>TO116e</t>
  </si>
  <si>
    <t>TO116f</t>
  </si>
  <si>
    <t>TO116h</t>
  </si>
  <si>
    <t>TO117a</t>
  </si>
  <si>
    <t>TO117c</t>
  </si>
  <si>
    <t>TO118a</t>
  </si>
  <si>
    <t>TO118b</t>
  </si>
  <si>
    <t>TO118c</t>
  </si>
  <si>
    <t>TO118d</t>
  </si>
  <si>
    <t>TO118e</t>
  </si>
  <si>
    <t>TV130e</t>
  </si>
  <si>
    <t>TV132d</t>
  </si>
  <si>
    <t>Location</t>
  </si>
  <si>
    <t>CA1</t>
  </si>
  <si>
    <t>identified (dends)</t>
  </si>
  <si>
    <t>TV134j</t>
  </si>
  <si>
    <t>deep SUBd</t>
  </si>
  <si>
    <t>CA1 SO</t>
  </si>
  <si>
    <t>CA3/DG</t>
  </si>
  <si>
    <t>DG</t>
  </si>
  <si>
    <t>Age</t>
  </si>
  <si>
    <t>TV166a</t>
  </si>
  <si>
    <t>TV164b</t>
  </si>
  <si>
    <t>TV166</t>
  </si>
  <si>
    <t>TV166-HF1</t>
  </si>
  <si>
    <t>CA1d SP upper</t>
  </si>
  <si>
    <t>TV166-HF2</t>
  </si>
  <si>
    <t>CA1d SR</t>
  </si>
  <si>
    <t>TV155-HF3</t>
  </si>
  <si>
    <t>TO126</t>
  </si>
  <si>
    <t>TO124</t>
  </si>
  <si>
    <t>TO125</t>
  </si>
  <si>
    <t>TV145</t>
  </si>
  <si>
    <t>50 Hz noise</t>
  </si>
  <si>
    <t>yes (weak, and high gamma band)</t>
  </si>
  <si>
    <t>hf/fm</t>
  </si>
  <si>
    <t>CA3</t>
  </si>
  <si>
    <t>SUBd</t>
  </si>
  <si>
    <t>ProS</t>
  </si>
  <si>
    <t>ProS SR</t>
  </si>
  <si>
    <t>ProS SP</t>
  </si>
  <si>
    <t>ProS SP/SR</t>
  </si>
  <si>
    <t>DG ML</t>
  </si>
  <si>
    <t>Pyramidal cells in/near CA1 (includes DG and SUB)</t>
  </si>
  <si>
    <t>ProS SLM</t>
  </si>
  <si>
    <t>CA1 alv/SO</t>
  </si>
  <si>
    <t>Hilus</t>
  </si>
  <si>
    <t>ProS SP/SR border</t>
  </si>
  <si>
    <t>ProS SR/SLM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</si>
</sst>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Var(--jp-code-font-family)"/>
    </font>
    <font>
      <sz val="10"/>
      <color rgb="FFFF0000"/>
      <name val="Var(--jp-code-font-family)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Var(--jp-code-font-family)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3" xfId="0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2" fontId="0" fillId="0" borderId="5" xfId="0" applyNumberFormat="1" applyBorder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Border="1"/>
    <xf numFmtId="0" fontId="5" fillId="0" borderId="0" xfId="0" applyFont="1" applyFill="1" applyAlignment="1">
      <alignment wrapText="1"/>
    </xf>
    <xf numFmtId="0" fontId="0" fillId="0" borderId="0" xfId="0" applyFill="1" applyBorder="1"/>
    <xf numFmtId="0" fontId="10" fillId="0" borderId="0" xfId="0" applyFont="1"/>
    <xf numFmtId="0" fontId="6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2" fontId="0" fillId="0" borderId="4" xfId="0" applyNumberFormat="1" applyBorder="1"/>
    <xf numFmtId="2" fontId="0" fillId="0" borderId="6" xfId="0" applyNumberFormat="1" applyBorder="1"/>
    <xf numFmtId="0" fontId="11" fillId="0" borderId="0" xfId="0" applyFont="1"/>
    <xf numFmtId="0" fontId="12" fillId="0" borderId="0" xfId="0" applyFont="1" applyAlignment="1">
      <alignment horizontal="left" vertical="center"/>
    </xf>
    <xf numFmtId="2" fontId="4" fillId="0" borderId="0" xfId="0" applyNumberFormat="1" applyFont="1"/>
    <xf numFmtId="0" fontId="4" fillId="0" borderId="0" xfId="0" applyFont="1" applyFill="1"/>
    <xf numFmtId="0" fontId="4" fillId="0" borderId="0" xfId="0" applyFont="1" applyFill="1" applyBorder="1"/>
    <xf numFmtId="2" fontId="4" fillId="0" borderId="0" xfId="0" applyNumberFormat="1" applyFont="1" applyFill="1"/>
    <xf numFmtId="0" fontId="6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 wrapText="1"/>
    </xf>
    <xf numFmtId="0" fontId="4" fillId="0" borderId="0" xfId="0" applyFont="1" applyFill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9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0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1E75B2C-5581-4686-AAE0-2ACEBF3AE193}">
  <we:reference id="1404635f-823d-4566-959e-40c866451e89" version="1.0.0.43" store="EXCatalog" storeType="EXCatalog"/>
  <we:alternateReferences>
    <we:reference id="WA200000078" version="1.0.0.43" store="en-GB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A945-9DC9-47DF-92EB-F15D5E8E863E}">
  <dimension ref="A1:AG42"/>
  <sheetViews>
    <sheetView tabSelected="1" workbookViewId="0">
      <pane ySplit="1" topLeftCell="A25" activePane="bottomLeft" state="frozen"/>
      <selection pane="bottomLeft" activeCell="D44" sqref="D44"/>
    </sheetView>
  </sheetViews>
  <sheetFormatPr defaultRowHeight="14.75"/>
  <cols>
    <col min="1" max="1" width="14.40625" customWidth="1"/>
    <col min="3" max="3" width="12" customWidth="1"/>
    <col min="4" max="4" width="20.1328125" customWidth="1"/>
    <col min="5" max="5" width="5.76953125" customWidth="1"/>
    <col min="6" max="6" width="7.953125" customWidth="1"/>
    <col min="7" max="7" width="8.31640625" customWidth="1"/>
    <col min="8" max="8" width="7.81640625" customWidth="1"/>
  </cols>
  <sheetData>
    <row r="1" spans="1:33" s="1" customFormat="1" ht="44.25">
      <c r="A1" s="22" t="s">
        <v>35</v>
      </c>
      <c r="B1" s="22" t="s">
        <v>2</v>
      </c>
      <c r="C1" s="22" t="s">
        <v>0</v>
      </c>
      <c r="D1" s="22" t="s">
        <v>1</v>
      </c>
      <c r="E1" s="22" t="s">
        <v>24</v>
      </c>
      <c r="F1" s="22" t="s">
        <v>25</v>
      </c>
      <c r="G1" s="22" t="s">
        <v>22</v>
      </c>
      <c r="H1" s="22" t="s">
        <v>23</v>
      </c>
      <c r="I1" s="22" t="s">
        <v>8</v>
      </c>
      <c r="J1" s="22" t="s">
        <v>9</v>
      </c>
      <c r="K1" s="22" t="s">
        <v>15</v>
      </c>
      <c r="L1" s="22" t="s">
        <v>60</v>
      </c>
      <c r="M1" s="22" t="s">
        <v>65</v>
      </c>
      <c r="N1" s="22" t="s">
        <v>10</v>
      </c>
      <c r="O1" s="22" t="s">
        <v>12</v>
      </c>
      <c r="P1" s="22" t="s">
        <v>14</v>
      </c>
      <c r="Q1" s="22" t="s">
        <v>61</v>
      </c>
      <c r="R1" s="22" t="s">
        <v>66</v>
      </c>
      <c r="S1" s="22" t="s">
        <v>13</v>
      </c>
      <c r="T1" s="22" t="s">
        <v>11</v>
      </c>
      <c r="U1" s="22" t="s">
        <v>16</v>
      </c>
      <c r="V1" s="22" t="s">
        <v>62</v>
      </c>
      <c r="W1" s="22" t="s">
        <v>67</v>
      </c>
      <c r="X1" s="22" t="s">
        <v>48</v>
      </c>
      <c r="Y1" s="22" t="s">
        <v>49</v>
      </c>
      <c r="Z1" s="22" t="s">
        <v>50</v>
      </c>
      <c r="AA1" s="22" t="s">
        <v>63</v>
      </c>
      <c r="AB1" s="22" t="s">
        <v>68</v>
      </c>
      <c r="AC1" s="22" t="s">
        <v>57</v>
      </c>
      <c r="AD1" s="22" t="s">
        <v>58</v>
      </c>
      <c r="AE1" s="22" t="s">
        <v>59</v>
      </c>
      <c r="AF1" s="22" t="s">
        <v>64</v>
      </c>
      <c r="AG1" s="22" t="s">
        <v>69</v>
      </c>
    </row>
    <row r="2" spans="1:33">
      <c r="A2" s="7" t="s">
        <v>27</v>
      </c>
      <c r="B2" s="7" t="s">
        <v>99</v>
      </c>
      <c r="C2" s="7" t="s">
        <v>4</v>
      </c>
      <c r="D2" s="7" t="s">
        <v>238</v>
      </c>
      <c r="E2" s="7">
        <f>AVERAGE(K2,P2)</f>
        <v>6.9957180500000007</v>
      </c>
      <c r="F2" s="7">
        <f>_xlfn.STDEV.S(K2,P2)</f>
        <v>0.48319441856669326</v>
      </c>
      <c r="G2" s="7">
        <f>AVERAGE(M2,R2)</f>
        <v>4.7183444424999994</v>
      </c>
      <c r="H2" s="7">
        <f>_xlfn.STDEV.S(M2,R2)</f>
        <v>0.20954755694940666</v>
      </c>
      <c r="I2" s="7">
        <v>105</v>
      </c>
      <c r="J2" s="7">
        <v>111</v>
      </c>
      <c r="K2" s="7">
        <v>6.6540480000000004</v>
      </c>
      <c r="L2" s="7">
        <v>121.22472</v>
      </c>
      <c r="M2" s="7">
        <f t="shared" ref="M2:M19" si="0">0.0377*L2</f>
        <v>4.5701719440000002</v>
      </c>
      <c r="N2" s="7">
        <v>124.5</v>
      </c>
      <c r="O2" s="7">
        <v>128.5</v>
      </c>
      <c r="P2" s="7">
        <v>7.3373881000000001</v>
      </c>
      <c r="Q2" s="7">
        <v>129.08533</v>
      </c>
      <c r="R2" s="7">
        <f t="shared" ref="R2:R18" si="1">0.0377*Q2</f>
        <v>4.8665169409999995</v>
      </c>
      <c r="S2" s="7"/>
      <c r="T2" s="7"/>
      <c r="U2" s="7"/>
      <c r="V2" s="7"/>
      <c r="W2" s="7">
        <f t="shared" ref="W2:W18" si="2">0.0377*V2</f>
        <v>0</v>
      </c>
      <c r="X2" s="7"/>
      <c r="Y2" s="7"/>
      <c r="Z2" s="7"/>
      <c r="AA2" s="7"/>
      <c r="AB2" s="7">
        <f t="shared" ref="AB2:AB18" si="3">0.0377*AA2</f>
        <v>0</v>
      </c>
      <c r="AC2" s="7"/>
      <c r="AD2" s="7"/>
      <c r="AE2" s="7"/>
      <c r="AF2" s="7"/>
      <c r="AG2" s="7">
        <f t="shared" ref="AG2:AG18" si="4">0.0377*AF2</f>
        <v>0</v>
      </c>
    </row>
    <row r="3" spans="1:33">
      <c r="A3" s="7" t="s">
        <v>27</v>
      </c>
      <c r="B3" s="7" t="s">
        <v>99</v>
      </c>
      <c r="C3" s="7" t="s">
        <v>18</v>
      </c>
      <c r="D3" s="7" t="s">
        <v>230</v>
      </c>
      <c r="E3" s="7">
        <f>K3</f>
        <v>7.1993670999999999</v>
      </c>
      <c r="F3" s="7">
        <v>0</v>
      </c>
      <c r="G3" s="7">
        <v>8.8689999999999998</v>
      </c>
      <c r="H3" s="7"/>
      <c r="I3" s="7">
        <v>9.5</v>
      </c>
      <c r="J3" s="7">
        <v>22</v>
      </c>
      <c r="K3" s="7">
        <v>7.1993670999999999</v>
      </c>
      <c r="L3" s="7">
        <v>235.25245000000001</v>
      </c>
      <c r="M3" s="7">
        <f t="shared" si="0"/>
        <v>8.8690173649999995</v>
      </c>
      <c r="N3" s="7"/>
      <c r="O3" s="7"/>
      <c r="P3" s="7"/>
      <c r="Q3" s="7"/>
      <c r="R3" s="7">
        <f t="shared" si="1"/>
        <v>0</v>
      </c>
      <c r="S3" s="7"/>
      <c r="T3" s="7"/>
      <c r="U3" s="7"/>
      <c r="V3" s="7"/>
      <c r="W3" s="7">
        <f t="shared" si="2"/>
        <v>0</v>
      </c>
      <c r="X3" s="7"/>
      <c r="Y3" s="7"/>
      <c r="Z3" s="7"/>
      <c r="AA3" s="7"/>
      <c r="AB3" s="7">
        <f t="shared" si="3"/>
        <v>0</v>
      </c>
      <c r="AC3" s="7"/>
      <c r="AD3" s="7"/>
      <c r="AE3" s="7"/>
      <c r="AF3" s="7"/>
      <c r="AG3" s="7">
        <f t="shared" si="4"/>
        <v>0</v>
      </c>
    </row>
    <row r="4" spans="1:33">
      <c r="A4" s="7" t="s">
        <v>32</v>
      </c>
      <c r="B4" s="7" t="s">
        <v>99</v>
      </c>
      <c r="C4" s="7" t="s">
        <v>47</v>
      </c>
      <c r="D4" s="7" t="s">
        <v>238</v>
      </c>
      <c r="E4" s="7">
        <f>AVERAGE(K4,P4,U4,Z4)</f>
        <v>6.3957572499999999</v>
      </c>
      <c r="F4" s="7">
        <f>_xlfn.STDEV.S(K4,P4,U4,Z4)</f>
        <v>0.19138115601630343</v>
      </c>
      <c r="G4" s="7">
        <f>AVERAGE(M4,R4,W4,AB4)</f>
        <v>4.2724113119999991</v>
      </c>
      <c r="H4" s="7">
        <f>_xlfn.STDEV.P(M4,R4,W4,AB4)</f>
        <v>0.20589757856555532</v>
      </c>
      <c r="I4" s="7">
        <v>13</v>
      </c>
      <c r="J4" s="7">
        <v>34</v>
      </c>
      <c r="K4" s="7">
        <v>6.5521908</v>
      </c>
      <c r="L4" s="7">
        <v>111.10043</v>
      </c>
      <c r="M4" s="7">
        <f t="shared" si="0"/>
        <v>4.1884862109999998</v>
      </c>
      <c r="N4" s="7">
        <v>59</v>
      </c>
      <c r="O4" s="7">
        <v>82</v>
      </c>
      <c r="P4" s="7">
        <v>6.3369580000000001</v>
      </c>
      <c r="Q4" s="7">
        <v>105.57106</v>
      </c>
      <c r="R4" s="7">
        <f t="shared" si="1"/>
        <v>3.980028962</v>
      </c>
      <c r="S4" s="7">
        <v>101</v>
      </c>
      <c r="T4" s="7">
        <v>130</v>
      </c>
      <c r="U4" s="7">
        <v>6.1504900999999998</v>
      </c>
      <c r="V4" s="7">
        <v>119.79908</v>
      </c>
      <c r="W4" s="7">
        <f t="shared" si="2"/>
        <v>4.5164253159999994</v>
      </c>
      <c r="X4" s="7">
        <v>182</v>
      </c>
      <c r="Y4" s="7">
        <v>199</v>
      </c>
      <c r="Z4" s="7">
        <v>6.5433900999999999</v>
      </c>
      <c r="AA4" s="7">
        <v>116.83566999999999</v>
      </c>
      <c r="AB4" s="7">
        <f t="shared" si="3"/>
        <v>4.4047047589999995</v>
      </c>
      <c r="AC4" s="7"/>
      <c r="AD4" s="7"/>
      <c r="AE4" s="7"/>
      <c r="AF4" s="7"/>
      <c r="AG4" s="7">
        <f t="shared" si="4"/>
        <v>0</v>
      </c>
    </row>
    <row r="5" spans="1:33">
      <c r="A5" s="7" t="s">
        <v>32</v>
      </c>
      <c r="B5" s="7" t="s">
        <v>99</v>
      </c>
      <c r="C5" s="7" t="s">
        <v>52</v>
      </c>
      <c r="D5" s="7" t="s">
        <v>239</v>
      </c>
      <c r="E5" s="7">
        <f>AVERAGE(K5,P5,U5,Z5)</f>
        <v>6.0262157500000004</v>
      </c>
      <c r="F5" s="7">
        <f>_xlfn.STDEV.S(K5,P5,U5,Z5)</f>
        <v>0.13740418523508188</v>
      </c>
      <c r="G5" s="7">
        <f>AVERAGE(M5,R5,W5,AB5)</f>
        <v>5.0430996882499999</v>
      </c>
      <c r="H5" s="7">
        <f>_xlfn.STDEV.P(M5,R5,W5,AB5)</f>
        <v>0.45699540592944149</v>
      </c>
      <c r="I5" s="7">
        <v>173</v>
      </c>
      <c r="J5" s="7">
        <v>190</v>
      </c>
      <c r="K5" s="7">
        <v>6.0802212000000004</v>
      </c>
      <c r="L5" s="7">
        <v>113.28802</v>
      </c>
      <c r="M5" s="7">
        <f t="shared" si="0"/>
        <v>4.2709583540000002</v>
      </c>
      <c r="N5" s="7">
        <v>212</v>
      </c>
      <c r="O5" s="7">
        <v>238</v>
      </c>
      <c r="P5" s="7">
        <v>5.8848094</v>
      </c>
      <c r="Q5" s="7">
        <v>136.26392000000001</v>
      </c>
      <c r="R5" s="7">
        <f t="shared" si="1"/>
        <v>5.137149784</v>
      </c>
      <c r="S5" s="7">
        <v>241.5</v>
      </c>
      <c r="T5" s="7">
        <v>249</v>
      </c>
      <c r="U5" s="7">
        <v>5.9476297999999996</v>
      </c>
      <c r="V5" s="7">
        <v>142.37459000000001</v>
      </c>
      <c r="W5" s="7">
        <f t="shared" si="2"/>
        <v>5.3675220430000001</v>
      </c>
      <c r="X5" s="7">
        <v>255</v>
      </c>
      <c r="Y5" s="7">
        <v>264</v>
      </c>
      <c r="Z5" s="7">
        <v>6.1922025999999999</v>
      </c>
      <c r="AA5" s="7">
        <v>143.15036000000001</v>
      </c>
      <c r="AB5" s="7">
        <f t="shared" si="3"/>
        <v>5.396768572</v>
      </c>
      <c r="AC5" s="7"/>
      <c r="AD5" s="7"/>
      <c r="AE5" s="7"/>
      <c r="AF5" s="7"/>
      <c r="AG5" s="7">
        <f t="shared" si="4"/>
        <v>0</v>
      </c>
    </row>
    <row r="6" spans="1:33">
      <c r="A6" s="7" t="s">
        <v>32</v>
      </c>
      <c r="B6" s="7" t="s">
        <v>99</v>
      </c>
      <c r="C6" s="7" t="s">
        <v>71</v>
      </c>
      <c r="D6" s="7" t="s">
        <v>230</v>
      </c>
      <c r="E6" s="7"/>
      <c r="F6" s="7"/>
      <c r="G6" s="7"/>
      <c r="H6" s="7"/>
      <c r="I6" s="7">
        <v>116</v>
      </c>
      <c r="J6" s="7">
        <v>128</v>
      </c>
      <c r="K6" s="7">
        <v>6.6988469000000004</v>
      </c>
      <c r="L6" s="7">
        <v>123.74632</v>
      </c>
      <c r="M6" s="7">
        <f t="shared" si="0"/>
        <v>4.6652362639999998</v>
      </c>
      <c r="N6" s="7">
        <v>147.01279</v>
      </c>
      <c r="O6" s="7">
        <v>154.77017000000001</v>
      </c>
      <c r="P6" s="7">
        <v>5.6613125000000002</v>
      </c>
      <c r="Q6" s="7">
        <v>131.47121999999999</v>
      </c>
      <c r="R6" s="7">
        <f t="shared" si="1"/>
        <v>4.9564649939999992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>
      <c r="A7" s="7" t="s">
        <v>32</v>
      </c>
      <c r="B7" s="7" t="s">
        <v>99</v>
      </c>
      <c r="C7" s="7" t="s">
        <v>76</v>
      </c>
      <c r="D7" s="7" t="s">
        <v>235</v>
      </c>
      <c r="E7" s="7"/>
      <c r="F7" s="7"/>
      <c r="G7" s="7"/>
      <c r="H7" s="7"/>
      <c r="I7" s="7">
        <v>541.50972999999999</v>
      </c>
      <c r="J7" s="7">
        <v>553.59154000000001</v>
      </c>
      <c r="K7" s="7">
        <v>6.3419553999999998</v>
      </c>
      <c r="L7" s="7">
        <v>170.10068999999999</v>
      </c>
      <c r="M7" s="7">
        <f t="shared" si="0"/>
        <v>6.4127960129999995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>
      <c r="A8" s="7" t="s">
        <v>33</v>
      </c>
      <c r="B8" s="7" t="s">
        <v>99</v>
      </c>
      <c r="C8" s="7" t="s">
        <v>53</v>
      </c>
      <c r="D8" s="7" t="s">
        <v>230</v>
      </c>
      <c r="E8" s="7">
        <f>AVERAGE(K8,P8,U8)</f>
        <v>5.8493359333333332</v>
      </c>
      <c r="F8" s="7">
        <f>_xlfn.STDEV.S(K8,P8,U8)</f>
        <v>0.22059834461528341</v>
      </c>
      <c r="G8" s="7">
        <f>AVERAGE(M8,R8,W8)</f>
        <v>4.9041889173333324</v>
      </c>
      <c r="H8" s="7">
        <f>_xlfn.STDEV.P(M8,R8,W8)</f>
        <v>0.51158438340788281</v>
      </c>
      <c r="I8" s="7">
        <v>36</v>
      </c>
      <c r="J8" s="7">
        <v>48</v>
      </c>
      <c r="K8" s="7">
        <v>5.6996988000000002</v>
      </c>
      <c r="L8" s="7">
        <v>148.6592</v>
      </c>
      <c r="M8" s="7">
        <f t="shared" si="0"/>
        <v>5.6044518399999994</v>
      </c>
      <c r="N8" s="7">
        <v>50</v>
      </c>
      <c r="O8" s="7">
        <v>56.5</v>
      </c>
      <c r="P8" s="7">
        <v>6.1026767</v>
      </c>
      <c r="Q8" s="7">
        <v>116.61994</v>
      </c>
      <c r="R8" s="7">
        <f t="shared" si="1"/>
        <v>4.3965717379999996</v>
      </c>
      <c r="S8" s="7">
        <v>59</v>
      </c>
      <c r="T8" s="7">
        <v>74.5</v>
      </c>
      <c r="U8" s="7">
        <v>5.7456322999999996</v>
      </c>
      <c r="V8" s="7">
        <v>124.97462</v>
      </c>
      <c r="W8" s="7">
        <f t="shared" si="2"/>
        <v>4.711543174</v>
      </c>
      <c r="X8" s="7"/>
      <c r="Y8" s="7"/>
      <c r="Z8" s="7"/>
      <c r="AA8" s="7"/>
      <c r="AB8" s="7">
        <f t="shared" si="3"/>
        <v>0</v>
      </c>
      <c r="AC8" s="7"/>
      <c r="AD8" s="7"/>
      <c r="AE8" s="7"/>
      <c r="AF8" s="7"/>
      <c r="AG8" s="7">
        <f t="shared" si="4"/>
        <v>0</v>
      </c>
    </row>
    <row r="9" spans="1:33">
      <c r="A9" s="7" t="s">
        <v>33</v>
      </c>
      <c r="B9" s="7" t="s">
        <v>99</v>
      </c>
      <c r="C9" s="7" t="s">
        <v>54</v>
      </c>
      <c r="D9" s="7" t="s">
        <v>231</v>
      </c>
      <c r="E9" s="7">
        <f>AVERAGE(K9,P9,U9)</f>
        <v>6.5573055666666669</v>
      </c>
      <c r="F9" s="7">
        <f>_xlfn.STDEV.S(K9,P9,U9)</f>
        <v>0.23111884286562043</v>
      </c>
      <c r="G9" s="7">
        <f>AVERAGE(M9,R9,W9)</f>
        <v>8.6993418546666668</v>
      </c>
      <c r="H9" s="7">
        <f>_xlfn.STDEV.P(M9,R9,W9)</f>
        <v>0.22104910272029948</v>
      </c>
      <c r="I9" s="7">
        <v>281</v>
      </c>
      <c r="J9" s="7">
        <v>292</v>
      </c>
      <c r="K9" s="7">
        <v>6.6363070000000004</v>
      </c>
      <c r="L9" s="7">
        <v>222.88011</v>
      </c>
      <c r="M9" s="7">
        <f t="shared" si="0"/>
        <v>8.4025801470000001</v>
      </c>
      <c r="N9" s="7">
        <v>393.5</v>
      </c>
      <c r="O9" s="7">
        <v>410</v>
      </c>
      <c r="P9" s="7">
        <v>6.7385649000000001</v>
      </c>
      <c r="Q9" s="7">
        <v>232.43009000000001</v>
      </c>
      <c r="R9" s="7">
        <f t="shared" si="1"/>
        <v>8.7626143929999998</v>
      </c>
      <c r="S9" s="7">
        <v>421.5</v>
      </c>
      <c r="T9" s="7">
        <v>433</v>
      </c>
      <c r="U9" s="7">
        <v>6.2970448000000001</v>
      </c>
      <c r="V9" s="7">
        <v>236.94512</v>
      </c>
      <c r="W9" s="7">
        <f t="shared" si="2"/>
        <v>8.9328310239999986</v>
      </c>
      <c r="X9" s="7"/>
      <c r="Y9" s="7"/>
      <c r="Z9" s="7"/>
      <c r="AA9" s="7"/>
      <c r="AB9" s="7">
        <f t="shared" si="3"/>
        <v>0</v>
      </c>
      <c r="AC9" s="7"/>
      <c r="AD9" s="7"/>
      <c r="AE9" s="7"/>
      <c r="AF9" s="7"/>
      <c r="AG9" s="7">
        <f t="shared" si="4"/>
        <v>0</v>
      </c>
    </row>
    <row r="10" spans="1:33">
      <c r="A10" s="7" t="s">
        <v>36</v>
      </c>
      <c r="B10" s="7" t="s">
        <v>82</v>
      </c>
      <c r="C10" s="7" t="s">
        <v>28</v>
      </c>
      <c r="D10" s="7" t="s">
        <v>231</v>
      </c>
      <c r="E10" s="7">
        <f>AVERAGE(K10,P10,U10)</f>
        <v>6.8174060333333344</v>
      </c>
      <c r="F10" s="7">
        <f>_xlfn.STDEV.S(K10,P10,U10)</f>
        <v>9.799143756248993E-2</v>
      </c>
      <c r="G10" s="7">
        <f>AVERAGE(M10,R10,W10)</f>
        <v>7.3248241083333321</v>
      </c>
      <c r="H10" s="7">
        <f>_xlfn.STDEV.P(M10,R10,W10)</f>
        <v>0.59400388842969076</v>
      </c>
      <c r="I10" s="7">
        <v>36.5</v>
      </c>
      <c r="J10" s="7">
        <v>57</v>
      </c>
      <c r="K10" s="7">
        <v>6.8554006000000003</v>
      </c>
      <c r="L10" s="7">
        <v>214.47178</v>
      </c>
      <c r="M10" s="7">
        <f t="shared" si="0"/>
        <v>8.0855861059999992</v>
      </c>
      <c r="N10" s="7">
        <v>60.5</v>
      </c>
      <c r="O10" s="7">
        <v>73</v>
      </c>
      <c r="P10" s="7">
        <v>6.7061069</v>
      </c>
      <c r="Q10" s="7">
        <v>192.38659999999999</v>
      </c>
      <c r="R10" s="7">
        <f t="shared" si="1"/>
        <v>7.2529748199999986</v>
      </c>
      <c r="S10" s="7">
        <v>75.5</v>
      </c>
      <c r="T10" s="7">
        <v>80.5</v>
      </c>
      <c r="U10" s="7">
        <v>6.8907106000000002</v>
      </c>
      <c r="V10" s="7">
        <v>176.01886999999999</v>
      </c>
      <c r="W10" s="7">
        <f t="shared" si="2"/>
        <v>6.6359113989999994</v>
      </c>
      <c r="X10" s="7"/>
      <c r="Y10" s="7"/>
      <c r="Z10" s="7"/>
      <c r="AA10" s="7"/>
      <c r="AB10" s="7">
        <f t="shared" si="3"/>
        <v>0</v>
      </c>
      <c r="AC10" s="7"/>
      <c r="AD10" s="7"/>
      <c r="AE10" s="7"/>
      <c r="AF10" s="7"/>
      <c r="AG10" s="7">
        <f t="shared" si="4"/>
        <v>0</v>
      </c>
    </row>
    <row r="11" spans="1:33">
      <c r="A11" s="7" t="s">
        <v>36</v>
      </c>
      <c r="B11" s="7" t="s">
        <v>82</v>
      </c>
      <c r="C11" s="7" t="s">
        <v>41</v>
      </c>
      <c r="D11" s="7" t="s">
        <v>231</v>
      </c>
      <c r="E11" s="7">
        <f>AVERAGE(K11,P11,U11)</f>
        <v>6.6927149666666663</v>
      </c>
      <c r="F11" s="7">
        <f>_xlfn.STDEV.S(K11,P11,U11)</f>
        <v>9.870687929442068E-2</v>
      </c>
      <c r="G11" s="7">
        <f>AVERAGE(M11,R11,W11)</f>
        <v>8.083825767333332</v>
      </c>
      <c r="H11" s="7">
        <f>_xlfn.STDEV.P(M11,R11,W11)</f>
        <v>0.46372910386277327</v>
      </c>
      <c r="I11" s="7">
        <v>36</v>
      </c>
      <c r="J11" s="7">
        <v>70</v>
      </c>
      <c r="K11" s="7">
        <v>6.7859676999999996</v>
      </c>
      <c r="L11" s="7">
        <v>211.18387999999999</v>
      </c>
      <c r="M11" s="7">
        <f t="shared" si="0"/>
        <v>7.9616322759999987</v>
      </c>
      <c r="N11" s="7">
        <v>70</v>
      </c>
      <c r="O11" s="7">
        <v>103</v>
      </c>
      <c r="P11" s="7">
        <v>6.5893347999999996</v>
      </c>
      <c r="Q11" s="7">
        <v>230.84685999999999</v>
      </c>
      <c r="R11" s="7">
        <f t="shared" si="1"/>
        <v>8.7029266219999997</v>
      </c>
      <c r="S11" s="7">
        <v>103</v>
      </c>
      <c r="T11" s="7">
        <v>130</v>
      </c>
      <c r="U11" s="7">
        <v>6.7028423999999998</v>
      </c>
      <c r="V11" s="7">
        <v>201.24451999999999</v>
      </c>
      <c r="W11" s="7">
        <f t="shared" si="2"/>
        <v>7.5869184039999995</v>
      </c>
      <c r="X11" s="7"/>
      <c r="Y11" s="7"/>
      <c r="Z11" s="7"/>
      <c r="AA11" s="7"/>
      <c r="AB11" s="7">
        <f t="shared" si="3"/>
        <v>0</v>
      </c>
      <c r="AC11" s="7"/>
      <c r="AD11" s="7"/>
      <c r="AE11" s="7"/>
      <c r="AF11" s="7"/>
      <c r="AG11" s="7">
        <f t="shared" si="4"/>
        <v>0</v>
      </c>
    </row>
    <row r="12" spans="1:33">
      <c r="A12" s="7" t="s">
        <v>36</v>
      </c>
      <c r="B12" s="7" t="s">
        <v>82</v>
      </c>
      <c r="C12" s="7" t="s">
        <v>77</v>
      </c>
      <c r="D12" s="7" t="s">
        <v>239</v>
      </c>
      <c r="E12" s="7"/>
      <c r="F12" s="7"/>
      <c r="G12" s="7"/>
      <c r="H12" s="7"/>
      <c r="I12" s="7">
        <v>37.890616000000001</v>
      </c>
      <c r="J12" s="7">
        <v>48.539400000000001</v>
      </c>
      <c r="K12" s="7">
        <v>6.3980826999999998</v>
      </c>
      <c r="L12" s="7">
        <v>122.94992000000001</v>
      </c>
      <c r="M12" s="7">
        <f t="shared" si="0"/>
        <v>4.6352119839999997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>
      <c r="A13" s="7" t="s">
        <v>37</v>
      </c>
      <c r="B13" s="7" t="s">
        <v>82</v>
      </c>
      <c r="C13" s="7" t="s">
        <v>42</v>
      </c>
      <c r="D13" s="7" t="s">
        <v>45</v>
      </c>
      <c r="E13" s="7">
        <f>AVERAGE(K13,P13,U13)</f>
        <v>6.8244158333333331</v>
      </c>
      <c r="F13" s="7">
        <f>_xlfn.STDEV.S(K13,P13,U13)</f>
        <v>0.8126263727590084</v>
      </c>
      <c r="G13" s="7">
        <f>AVERAGE(M13,R13,W13)</f>
        <v>6.4393844406666672</v>
      </c>
      <c r="H13" s="7">
        <f>_xlfn.STDEV.P(M13,R13,W13)</f>
        <v>0.75448360353955368</v>
      </c>
      <c r="I13" s="7">
        <v>25</v>
      </c>
      <c r="J13" s="7">
        <v>33</v>
      </c>
      <c r="K13" s="7">
        <v>6.6910428</v>
      </c>
      <c r="L13" s="7">
        <v>171.82900000000001</v>
      </c>
      <c r="M13" s="7">
        <f t="shared" si="0"/>
        <v>6.4779533000000002</v>
      </c>
      <c r="N13" s="7">
        <v>96</v>
      </c>
      <c r="O13" s="7">
        <v>103</v>
      </c>
      <c r="P13" s="7">
        <v>7.6954780999999999</v>
      </c>
      <c r="Q13" s="7">
        <v>194.78901999999999</v>
      </c>
      <c r="R13" s="7">
        <f t="shared" si="1"/>
        <v>7.343546053999999</v>
      </c>
      <c r="S13" s="7">
        <v>107.5</v>
      </c>
      <c r="T13" s="7">
        <v>113</v>
      </c>
      <c r="U13" s="7">
        <v>6.0867266000000004</v>
      </c>
      <c r="V13" s="7">
        <v>145.79983999999999</v>
      </c>
      <c r="W13" s="7">
        <f t="shared" si="2"/>
        <v>5.4966539679999995</v>
      </c>
      <c r="X13" s="7"/>
      <c r="Y13" s="7"/>
      <c r="Z13" s="7"/>
      <c r="AA13" s="7"/>
      <c r="AB13" s="7">
        <f t="shared" si="3"/>
        <v>0</v>
      </c>
      <c r="AC13" s="7"/>
      <c r="AD13" s="7"/>
      <c r="AE13" s="7"/>
      <c r="AF13" s="7"/>
      <c r="AG13" s="7">
        <f t="shared" si="4"/>
        <v>0</v>
      </c>
    </row>
    <row r="14" spans="1:33">
      <c r="A14" s="7" t="s">
        <v>37</v>
      </c>
      <c r="B14" s="7" t="s">
        <v>82</v>
      </c>
      <c r="C14" s="7" t="s">
        <v>44</v>
      </c>
      <c r="D14" s="7" t="s">
        <v>46</v>
      </c>
      <c r="E14" s="7">
        <v>6.7411371000000004</v>
      </c>
      <c r="F14" s="7"/>
      <c r="G14" s="7">
        <f>M14</f>
        <v>4.4004284479999995</v>
      </c>
      <c r="H14" s="7"/>
      <c r="I14" s="7">
        <v>104.5</v>
      </c>
      <c r="J14" s="7">
        <v>118</v>
      </c>
      <c r="K14" s="7">
        <v>6.7411371000000004</v>
      </c>
      <c r="L14" s="7">
        <v>116.72224</v>
      </c>
      <c r="M14" s="7">
        <f t="shared" si="0"/>
        <v>4.4004284479999995</v>
      </c>
      <c r="N14" s="7"/>
      <c r="O14" s="7"/>
      <c r="P14" s="7"/>
      <c r="Q14" s="7"/>
      <c r="R14" s="7">
        <f t="shared" si="1"/>
        <v>0</v>
      </c>
      <c r="S14" s="7"/>
      <c r="T14" s="7"/>
      <c r="U14" s="7"/>
      <c r="V14" s="7"/>
      <c r="W14" s="7">
        <f t="shared" si="2"/>
        <v>0</v>
      </c>
      <c r="X14" s="7"/>
      <c r="Y14" s="7"/>
      <c r="Z14" s="7"/>
      <c r="AA14" s="7"/>
      <c r="AB14" s="7">
        <f t="shared" si="3"/>
        <v>0</v>
      </c>
      <c r="AC14" s="7"/>
      <c r="AD14" s="7"/>
      <c r="AE14" s="7"/>
      <c r="AF14" s="7"/>
      <c r="AG14" s="7">
        <f t="shared" si="4"/>
        <v>0</v>
      </c>
    </row>
    <row r="15" spans="1:33">
      <c r="A15" s="7" t="s">
        <v>214</v>
      </c>
      <c r="B15" s="7" t="s">
        <v>82</v>
      </c>
      <c r="C15" s="7" t="s">
        <v>215</v>
      </c>
      <c r="D15" s="7" t="s">
        <v>216</v>
      </c>
      <c r="E15" s="7"/>
      <c r="F15" s="7"/>
      <c r="G15" s="7"/>
      <c r="H15" s="7"/>
      <c r="I15" s="7">
        <v>60</v>
      </c>
      <c r="J15" s="7">
        <v>80</v>
      </c>
      <c r="K15" s="7">
        <v>8.6463336000000002</v>
      </c>
      <c r="L15" s="7">
        <v>163.60429999999999</v>
      </c>
      <c r="M15" s="7">
        <f t="shared" si="0"/>
        <v>6.167882109999999</v>
      </c>
      <c r="N15" s="7">
        <v>216</v>
      </c>
      <c r="O15" s="7">
        <v>246</v>
      </c>
      <c r="P15" s="7">
        <v>8.1064986999999995</v>
      </c>
      <c r="Q15" s="7">
        <v>163.77525</v>
      </c>
      <c r="R15" s="7">
        <f t="shared" si="1"/>
        <v>6.1743269249999999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>
      <c r="A16" s="7" t="s">
        <v>214</v>
      </c>
      <c r="B16" s="7" t="s">
        <v>82</v>
      </c>
      <c r="C16" s="7" t="s">
        <v>217</v>
      </c>
      <c r="D16" s="7" t="s">
        <v>218</v>
      </c>
      <c r="E16" s="7"/>
      <c r="F16" s="7"/>
      <c r="G16" s="7"/>
      <c r="H16" s="7"/>
      <c r="I16" s="7">
        <v>86.752780999999999</v>
      </c>
      <c r="J16" s="7">
        <v>126.48162000000001</v>
      </c>
      <c r="K16" s="7">
        <v>7.9240054999999998</v>
      </c>
      <c r="L16" s="7">
        <v>110.65009999999999</v>
      </c>
      <c r="M16" s="7">
        <f t="shared" si="0"/>
        <v>4.1715087699999991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7" t="s">
        <v>214</v>
      </c>
      <c r="B17" s="7" t="s">
        <v>82</v>
      </c>
      <c r="C17" s="7" t="s">
        <v>219</v>
      </c>
      <c r="D17" s="7" t="s">
        <v>46</v>
      </c>
      <c r="E17" s="7"/>
      <c r="F17" s="7"/>
      <c r="G17" s="7"/>
      <c r="H17" s="7"/>
      <c r="I17" s="7">
        <v>8.9145955000000008</v>
      </c>
      <c r="J17" s="7">
        <v>28.695986999999999</v>
      </c>
      <c r="K17" s="7">
        <v>6.3719989999999997</v>
      </c>
      <c r="L17" s="7">
        <v>29.421593000000001</v>
      </c>
      <c r="M17" s="7">
        <f t="shared" si="0"/>
        <v>1.1091940561</v>
      </c>
      <c r="N17" s="7">
        <v>153.51398</v>
      </c>
      <c r="O17" s="7">
        <v>168.10769999999999</v>
      </c>
      <c r="P17" s="7">
        <v>8.4160079000000003</v>
      </c>
      <c r="Q17" s="7">
        <v>134.09872999999999</v>
      </c>
      <c r="R17" s="7">
        <f t="shared" si="1"/>
        <v>5.0555221209999992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7" t="s">
        <v>34</v>
      </c>
      <c r="B18" s="7" t="s">
        <v>82</v>
      </c>
      <c r="C18" s="7" t="s">
        <v>55</v>
      </c>
      <c r="D18" s="7" t="s">
        <v>231</v>
      </c>
      <c r="E18" s="7">
        <f>AVERAGE(K18,P18,U18)</f>
        <v>7.2711584</v>
      </c>
      <c r="F18" s="7">
        <f>_xlfn.STDEV.S(K18,P18,U18)</f>
        <v>0.25139784779355212</v>
      </c>
      <c r="G18" s="7">
        <f>AVERAGE(M18,R18,W18)</f>
        <v>9.3849550599999993</v>
      </c>
      <c r="H18" s="7">
        <f>_xlfn.STDEV.P(M18,R18,W18)</f>
        <v>0.89425623603109139</v>
      </c>
      <c r="I18" s="7">
        <v>100.5</v>
      </c>
      <c r="J18" s="7">
        <v>114.5</v>
      </c>
      <c r="K18" s="7">
        <v>7.3591851000000004</v>
      </c>
      <c r="L18" s="7">
        <v>275.90652</v>
      </c>
      <c r="M18" s="7">
        <f t="shared" si="0"/>
        <v>10.401675804</v>
      </c>
      <c r="N18" s="7">
        <v>117.5</v>
      </c>
      <c r="O18" s="7">
        <v>121</v>
      </c>
      <c r="P18" s="7">
        <v>7.4667057999999997</v>
      </c>
      <c r="Q18" s="7">
        <v>252.73050000000001</v>
      </c>
      <c r="R18" s="7">
        <f t="shared" si="1"/>
        <v>9.5279398499999992</v>
      </c>
      <c r="S18" s="7">
        <v>124</v>
      </c>
      <c r="T18" s="7">
        <v>128</v>
      </c>
      <c r="U18" s="7">
        <v>6.9875843</v>
      </c>
      <c r="V18" s="7">
        <v>218.17637999999999</v>
      </c>
      <c r="W18" s="7">
        <f t="shared" si="2"/>
        <v>8.2252495259999989</v>
      </c>
      <c r="X18" s="7"/>
      <c r="Y18" s="7"/>
      <c r="Z18" s="7"/>
      <c r="AA18" s="7"/>
      <c r="AB18" s="7">
        <f t="shared" si="3"/>
        <v>0</v>
      </c>
      <c r="AC18" s="7"/>
      <c r="AD18" s="7"/>
      <c r="AE18" s="7"/>
      <c r="AF18" s="7"/>
      <c r="AG18" s="7">
        <f t="shared" si="4"/>
        <v>0</v>
      </c>
    </row>
    <row r="19" spans="1:33">
      <c r="A19" s="7" t="s">
        <v>34</v>
      </c>
      <c r="B19" s="7" t="s">
        <v>82</v>
      </c>
      <c r="C19" s="7" t="s">
        <v>78</v>
      </c>
      <c r="D19" s="7" t="s">
        <v>231</v>
      </c>
      <c r="E19" s="7"/>
      <c r="F19" s="7"/>
      <c r="G19" s="7"/>
      <c r="H19" s="7"/>
      <c r="I19" s="7">
        <v>68.601322999999994</v>
      </c>
      <c r="J19" s="7">
        <v>72.695133999999996</v>
      </c>
      <c r="K19" s="7">
        <v>8.3013759999999994</v>
      </c>
      <c r="L19" s="7">
        <v>127.79165</v>
      </c>
      <c r="M19" s="7">
        <f t="shared" si="0"/>
        <v>4.8177452049999996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A20" s="7" t="s">
        <v>38</v>
      </c>
      <c r="B20" s="7" t="s">
        <v>82</v>
      </c>
      <c r="C20" s="7" t="s">
        <v>56</v>
      </c>
      <c r="D20" s="7" t="s">
        <v>231</v>
      </c>
      <c r="E20" s="7">
        <f>AVERAGE(K20,P20,U20,Z20,AE20)</f>
        <v>7.4147053400000003</v>
      </c>
      <c r="F20" s="7">
        <f>_xlfn.STDEV.S(K20,P20,U20,Z20,AE20)</f>
        <v>0.42775168224848392</v>
      </c>
      <c r="G20" s="7">
        <f>AVERAGE(M20,R20,W20,AB20,AG20)</f>
        <v>7.9925679157999996</v>
      </c>
      <c r="H20" s="7">
        <f>_xlfn.STDEV.P(M20,R20,W20,AB20,AG20)</f>
        <v>3.0286943187784825</v>
      </c>
      <c r="I20" s="7">
        <v>0</v>
      </c>
      <c r="J20" s="7">
        <v>15</v>
      </c>
      <c r="K20" s="7">
        <v>7.5846676000000004</v>
      </c>
      <c r="L20" s="7">
        <v>183.08157</v>
      </c>
      <c r="M20" s="7">
        <f>0.0377*L20</f>
        <v>6.9021751889999994</v>
      </c>
      <c r="N20" s="7">
        <v>18</v>
      </c>
      <c r="O20" s="7">
        <v>22.5</v>
      </c>
      <c r="P20" s="7">
        <v>6.7345740000000003</v>
      </c>
      <c r="Q20" s="7">
        <v>112.40353</v>
      </c>
      <c r="R20" s="7">
        <f>0.0377*Q20</f>
        <v>4.2376130810000001</v>
      </c>
      <c r="S20" s="7">
        <v>26</v>
      </c>
      <c r="T20" s="7">
        <v>38.5</v>
      </c>
      <c r="U20" s="7">
        <v>7.4207292000000002</v>
      </c>
      <c r="V20" s="7">
        <v>153.04884999999999</v>
      </c>
      <c r="W20" s="7">
        <f>0.0377*V20</f>
        <v>5.7699416449999994</v>
      </c>
      <c r="X20" s="7">
        <v>59</v>
      </c>
      <c r="Y20" s="7">
        <v>78.5</v>
      </c>
      <c r="Z20" s="7">
        <v>7.4287625000000004</v>
      </c>
      <c r="AA20" s="7">
        <v>290.52843000000001</v>
      </c>
      <c r="AB20" s="7">
        <f>0.0377*AA20</f>
        <v>10.952921811</v>
      </c>
      <c r="AC20" s="7">
        <v>82</v>
      </c>
      <c r="AD20" s="7">
        <v>99.5</v>
      </c>
      <c r="AE20" s="7">
        <v>7.9047934</v>
      </c>
      <c r="AF20" s="7">
        <v>320.95988999999997</v>
      </c>
      <c r="AG20" s="7">
        <f>0.0377*AF20</f>
        <v>12.100187852999998</v>
      </c>
    </row>
    <row r="21" spans="1:33">
      <c r="A21" s="7" t="s">
        <v>39</v>
      </c>
      <c r="B21" s="7" t="s">
        <v>82</v>
      </c>
      <c r="C21" s="7" t="s">
        <v>79</v>
      </c>
      <c r="D21" s="7" t="s">
        <v>231</v>
      </c>
      <c r="E21" s="7"/>
      <c r="F21" s="7"/>
      <c r="G21" s="7"/>
      <c r="H21" s="7"/>
      <c r="I21" s="7">
        <v>93.746635999999995</v>
      </c>
      <c r="J21" s="7">
        <v>100.55089</v>
      </c>
      <c r="K21" s="7">
        <v>7.3039088999999997</v>
      </c>
      <c r="L21" s="7">
        <v>187.20286999999999</v>
      </c>
      <c r="M21" s="7">
        <f t="shared" ref="M21:M22" si="5">0.0377*L21</f>
        <v>7.0575481989999993</v>
      </c>
      <c r="N21" s="7">
        <v>82.168002999999999</v>
      </c>
      <c r="O21" s="7">
        <v>92.613861</v>
      </c>
      <c r="P21" s="7">
        <v>6.8019613000000003</v>
      </c>
      <c r="Q21" s="7">
        <v>143.77345</v>
      </c>
      <c r="R21" s="7">
        <f t="shared" ref="R21" si="6">0.0377*Q21</f>
        <v>5.4202590649999998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>
      <c r="A22" s="7" t="s">
        <v>40</v>
      </c>
      <c r="B22" s="7" t="s">
        <v>82</v>
      </c>
      <c r="C22" s="7" t="s">
        <v>80</v>
      </c>
      <c r="D22" s="7"/>
      <c r="E22" s="7"/>
      <c r="F22" s="7"/>
      <c r="G22" s="7"/>
      <c r="H22" s="7"/>
      <c r="I22" s="7">
        <v>80.180115000000001</v>
      </c>
      <c r="J22" s="7">
        <v>100.26434</v>
      </c>
      <c r="K22" s="7">
        <v>7.3250254000000004</v>
      </c>
      <c r="L22" s="7">
        <v>140.15019000000001</v>
      </c>
      <c r="M22" s="7">
        <f t="shared" si="5"/>
        <v>5.2836621629999998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5.5" thickBot="1"/>
    <row r="24" spans="1:33" ht="73.75">
      <c r="A24" s="9" t="s">
        <v>35</v>
      </c>
      <c r="B24" s="10" t="s">
        <v>2</v>
      </c>
      <c r="C24" s="9" t="s">
        <v>73</v>
      </c>
      <c r="D24" s="9" t="s">
        <v>72</v>
      </c>
      <c r="E24" s="9" t="s">
        <v>74</v>
      </c>
      <c r="F24" s="23" t="s">
        <v>75</v>
      </c>
    </row>
    <row r="25" spans="1:33">
      <c r="A25" s="12" t="s">
        <v>27</v>
      </c>
      <c r="B25" s="12" t="s">
        <v>99</v>
      </c>
      <c r="C25" s="13">
        <f>AVERAGE(M2,R2)</f>
        <v>4.7183444424999994</v>
      </c>
      <c r="D25" s="13">
        <f>AVERAGE(K2,P2)</f>
        <v>6.9957180500000007</v>
      </c>
      <c r="E25" s="13">
        <f>M3</f>
        <v>8.8690173649999995</v>
      </c>
      <c r="F25" s="24">
        <f>K3</f>
        <v>7.1993670999999999</v>
      </c>
    </row>
    <row r="26" spans="1:33">
      <c r="A26" s="12" t="s">
        <v>32</v>
      </c>
      <c r="B26" s="12" t="s">
        <v>99</v>
      </c>
      <c r="C26" s="13">
        <f>AVERAGE(M4,R4,W4,AB4,M5,R5,W5,AB5,R6,M6)</f>
        <v>4.6883745259000005</v>
      </c>
      <c r="D26" s="13">
        <f>AVERAGE(K4,P4,U4,Z4,K5,P5,U5,Z5,P6,K6)</f>
        <v>6.2048051400000004</v>
      </c>
      <c r="E26" s="13">
        <f>M7</f>
        <v>6.4127960129999995</v>
      </c>
      <c r="F26" s="24">
        <f>K7</f>
        <v>6.3419553999999998</v>
      </c>
    </row>
    <row r="27" spans="1:33">
      <c r="A27" s="12" t="s">
        <v>33</v>
      </c>
      <c r="B27" s="12" t="s">
        <v>99</v>
      </c>
      <c r="C27" s="13">
        <f>AVERAGE(M8,R8,W8)</f>
        <v>4.9041889173333324</v>
      </c>
      <c r="D27" s="13">
        <f>AVERAGE(K8,P8,U8)</f>
        <v>5.8493359333333332</v>
      </c>
      <c r="E27" s="13">
        <f>AVERAGE(M9,R9,W9)</f>
        <v>8.6993418546666668</v>
      </c>
      <c r="F27" s="24">
        <f>AVERAGE(K9,P9,U9)</f>
        <v>6.5573055666666669</v>
      </c>
    </row>
    <row r="28" spans="1:33">
      <c r="A28" s="12" t="s">
        <v>36</v>
      </c>
      <c r="B28" s="12" t="s">
        <v>82</v>
      </c>
      <c r="C28" s="13">
        <f>M12</f>
        <v>4.6352119839999997</v>
      </c>
      <c r="D28" s="13">
        <f>K12</f>
        <v>6.3980826999999998</v>
      </c>
      <c r="E28" s="13">
        <f>AVERAGE(K10,P10,U10,U11,P11,K11)</f>
        <v>6.7550605000000017</v>
      </c>
      <c r="F28" s="24">
        <f>AVERAGE(M10,R10,W10,W11,R11,M11)</f>
        <v>7.7043249378333316</v>
      </c>
    </row>
    <row r="29" spans="1:33">
      <c r="A29" s="12" t="s">
        <v>37</v>
      </c>
      <c r="B29" s="12" t="s">
        <v>82</v>
      </c>
      <c r="C29" s="13">
        <f>AVERAGE(W13,M14)</f>
        <v>4.948541208</v>
      </c>
      <c r="D29" s="13">
        <f>AVERAGE(K14,U13)</f>
        <v>6.4139318500000009</v>
      </c>
      <c r="E29" s="13">
        <f>AVERAGE(M13,R13)</f>
        <v>6.9107496770000001</v>
      </c>
      <c r="F29" s="24">
        <f>AVERAGE(K13,P13)</f>
        <v>7.1932604500000004</v>
      </c>
    </row>
    <row r="30" spans="1:33">
      <c r="A30" s="20" t="s">
        <v>214</v>
      </c>
      <c r="B30" s="20" t="s">
        <v>82</v>
      </c>
      <c r="C30" s="13">
        <f>AVERAGE(M16,R17)</f>
        <v>4.6135154454999991</v>
      </c>
      <c r="D30" s="13">
        <f>AVERAGE(K16,P17)</f>
        <v>8.1700067000000001</v>
      </c>
      <c r="E30" s="13">
        <f>AVERAGE(M15,R15)</f>
        <v>6.1711045174999999</v>
      </c>
      <c r="F30" s="24">
        <f>AVERAGE(K15,P15)</f>
        <v>8.3764161500000007</v>
      </c>
    </row>
    <row r="31" spans="1:33">
      <c r="A31" s="12" t="s">
        <v>70</v>
      </c>
      <c r="B31" s="12" t="s">
        <v>82</v>
      </c>
      <c r="C31" s="13">
        <f>M19</f>
        <v>4.8177452049999996</v>
      </c>
      <c r="D31" s="13">
        <f>K19</f>
        <v>8.3013759999999994</v>
      </c>
      <c r="E31" s="13">
        <f>AVERAGE(M18,R18,W18)</f>
        <v>9.3849550599999993</v>
      </c>
      <c r="F31" s="24">
        <f>AVERAGE(K18,P18,U18)</f>
        <v>7.2711584</v>
      </c>
    </row>
    <row r="32" spans="1:33">
      <c r="A32" s="12" t="s">
        <v>38</v>
      </c>
      <c r="B32" s="12" t="s">
        <v>82</v>
      </c>
      <c r="C32" s="13">
        <f>AVERAGE(R20,W20)</f>
        <v>5.0037773629999993</v>
      </c>
      <c r="D32" s="13">
        <f>AVERAGE(P20,U20)</f>
        <v>7.0776516000000003</v>
      </c>
      <c r="E32" s="13">
        <f>AVERAGE(M20,AB20,AG20)</f>
        <v>9.9850949509999989</v>
      </c>
      <c r="F32" s="24">
        <f>AVERAGE(AE20,Z20,K20)</f>
        <v>7.6394078333333333</v>
      </c>
    </row>
    <row r="33" spans="1:21">
      <c r="A33" s="12" t="s">
        <v>39</v>
      </c>
      <c r="B33" s="12" t="s">
        <v>82</v>
      </c>
      <c r="C33" s="12">
        <f>R21</f>
        <v>5.4202590649999998</v>
      </c>
      <c r="D33" s="13">
        <f>P21</f>
        <v>6.8019613000000003</v>
      </c>
      <c r="E33" s="13">
        <f>M21</f>
        <v>7.0575481989999993</v>
      </c>
      <c r="F33" s="24">
        <f>K21</f>
        <v>7.3039088999999997</v>
      </c>
    </row>
    <row r="34" spans="1:21" ht="15.5" thickBot="1">
      <c r="A34" s="14" t="s">
        <v>40</v>
      </c>
      <c r="B34" s="14" t="s">
        <v>82</v>
      </c>
      <c r="C34" s="15">
        <f>M22</f>
        <v>5.2836621629999998</v>
      </c>
      <c r="D34" s="15">
        <f>K22</f>
        <v>7.3250254000000004</v>
      </c>
      <c r="E34" s="15" t="s">
        <v>81</v>
      </c>
      <c r="F34" s="25" t="s">
        <v>81</v>
      </c>
    </row>
    <row r="35" spans="1:21">
      <c r="B35" s="4"/>
      <c r="C35" s="4"/>
      <c r="D35" s="4"/>
    </row>
    <row r="36" spans="1:21">
      <c r="A36" s="2" t="s">
        <v>138</v>
      </c>
      <c r="B36" s="4"/>
      <c r="C36" s="4"/>
      <c r="D36" s="4"/>
      <c r="H36" s="2" t="s">
        <v>156</v>
      </c>
      <c r="M36" s="2" t="s">
        <v>156</v>
      </c>
      <c r="R36" s="2" t="s">
        <v>156</v>
      </c>
    </row>
    <row r="37" spans="1:21">
      <c r="A37" t="s">
        <v>170</v>
      </c>
      <c r="B37" s="4" t="s">
        <v>99</v>
      </c>
      <c r="C37" s="4"/>
      <c r="D37" s="4"/>
      <c r="E37">
        <f>AVERAGE(K37,P37,U37)</f>
        <v>6.9771989666666663</v>
      </c>
      <c r="H37">
        <f>J37-I37</f>
        <v>43.824780000000032</v>
      </c>
      <c r="I37">
        <v>576.21668</v>
      </c>
      <c r="J37">
        <v>620.04146000000003</v>
      </c>
      <c r="K37">
        <v>7.2818468999999997</v>
      </c>
      <c r="M37">
        <f>O37-N37</f>
        <v>57.550719999999956</v>
      </c>
      <c r="N37">
        <v>750.36968999999999</v>
      </c>
      <c r="O37">
        <v>807.92040999999995</v>
      </c>
      <c r="P37">
        <v>6.9377899999999997</v>
      </c>
      <c r="R37">
        <f>T37-S37</f>
        <v>85.794000000000096</v>
      </c>
      <c r="S37">
        <v>1416.1460999999999</v>
      </c>
      <c r="T37">
        <v>1501.9401</v>
      </c>
      <c r="U37">
        <v>6.7119600000000004</v>
      </c>
    </row>
    <row r="38" spans="1:21">
      <c r="A38" t="s">
        <v>137</v>
      </c>
      <c r="B38" t="s">
        <v>99</v>
      </c>
      <c r="C38" s="4"/>
      <c r="D38" s="4"/>
      <c r="E38">
        <f t="shared" ref="E38:E42" si="7">AVERAGE(K38,P38,U38)</f>
        <v>6.6783352999999996</v>
      </c>
      <c r="H38">
        <f t="shared" ref="H38:H42" si="8">J38-I38</f>
        <v>33.367850000000033</v>
      </c>
      <c r="I38">
        <v>287.88006999999999</v>
      </c>
      <c r="J38">
        <v>321.24792000000002</v>
      </c>
      <c r="K38">
        <v>6.4085242999999998</v>
      </c>
      <c r="M38">
        <f t="shared" ref="M38:M42" si="9">O38-N38</f>
        <v>93.898050000000012</v>
      </c>
      <c r="N38">
        <v>386.73282999999998</v>
      </c>
      <c r="O38">
        <v>480.63087999999999</v>
      </c>
      <c r="P38">
        <v>6.7446042999999998</v>
      </c>
      <c r="R38">
        <f t="shared" ref="R38:R42" si="10">T38-S38</f>
        <v>192.14321000000007</v>
      </c>
      <c r="S38">
        <v>834.89648999999997</v>
      </c>
      <c r="T38">
        <v>1027.0397</v>
      </c>
      <c r="U38">
        <v>6.8818773000000002</v>
      </c>
    </row>
    <row r="39" spans="1:21">
      <c r="A39" t="s">
        <v>220</v>
      </c>
      <c r="B39" s="4" t="s">
        <v>99</v>
      </c>
      <c r="C39" s="4"/>
      <c r="D39" s="4"/>
      <c r="E39">
        <f t="shared" si="7"/>
        <v>6.7368593666666667</v>
      </c>
      <c r="H39">
        <f t="shared" si="8"/>
        <v>182.46440000000001</v>
      </c>
      <c r="I39">
        <v>226.25547</v>
      </c>
      <c r="J39">
        <v>408.71987000000001</v>
      </c>
      <c r="K39">
        <v>6.8816478999999999</v>
      </c>
      <c r="M39">
        <f t="shared" si="9"/>
        <v>84.453689999999995</v>
      </c>
      <c r="N39">
        <v>474.93428</v>
      </c>
      <c r="O39">
        <v>559.38797</v>
      </c>
      <c r="P39">
        <v>6.6138959000000002</v>
      </c>
      <c r="R39">
        <f t="shared" si="10"/>
        <v>81.961680000000001</v>
      </c>
      <c r="S39">
        <v>798.67997000000003</v>
      </c>
      <c r="T39">
        <v>880.64165000000003</v>
      </c>
      <c r="U39">
        <v>6.7150343000000001</v>
      </c>
    </row>
    <row r="40" spans="1:21">
      <c r="A40" t="s">
        <v>221</v>
      </c>
      <c r="B40" s="4" t="s">
        <v>82</v>
      </c>
      <c r="E40">
        <f t="shared" si="7"/>
        <v>6.6499980000000001</v>
      </c>
      <c r="H40">
        <f t="shared" si="8"/>
        <v>150.13110000000006</v>
      </c>
      <c r="I40">
        <v>851.57479999999998</v>
      </c>
      <c r="J40">
        <v>1001.7059</v>
      </c>
      <c r="K40">
        <v>6.7113357999999996</v>
      </c>
      <c r="M40">
        <f t="shared" si="9"/>
        <v>141.46759999999995</v>
      </c>
      <c r="N40">
        <v>1136.0262</v>
      </c>
      <c r="O40">
        <v>1277.4938</v>
      </c>
      <c r="P40">
        <v>6.7124772000000004</v>
      </c>
      <c r="R40">
        <f t="shared" si="10"/>
        <v>218.41309999999999</v>
      </c>
      <c r="S40">
        <v>1348.1378</v>
      </c>
      <c r="T40">
        <v>1566.5509</v>
      </c>
      <c r="U40">
        <v>6.5261810000000002</v>
      </c>
    </row>
    <row r="41" spans="1:21">
      <c r="A41" t="s">
        <v>222</v>
      </c>
      <c r="B41" s="4" t="s">
        <v>82</v>
      </c>
      <c r="E41">
        <f t="shared" si="7"/>
        <v>6.3784223666666664</v>
      </c>
      <c r="H41">
        <f t="shared" si="8"/>
        <v>56.848439999999982</v>
      </c>
      <c r="I41">
        <v>762.07592999999997</v>
      </c>
      <c r="J41">
        <v>818.92436999999995</v>
      </c>
      <c r="K41">
        <v>6.1793420000000001</v>
      </c>
      <c r="M41">
        <f t="shared" si="9"/>
        <v>47.249000000000024</v>
      </c>
      <c r="N41">
        <v>1401.4202</v>
      </c>
      <c r="O41">
        <v>1448.6692</v>
      </c>
      <c r="P41">
        <v>6.7133976000000004</v>
      </c>
      <c r="R41">
        <f t="shared" si="10"/>
        <v>10.107100000000173</v>
      </c>
      <c r="S41">
        <v>1658.9241999999999</v>
      </c>
      <c r="T41">
        <v>1669.0313000000001</v>
      </c>
      <c r="U41">
        <v>6.2425274999999996</v>
      </c>
    </row>
    <row r="42" spans="1:21">
      <c r="A42" t="s">
        <v>223</v>
      </c>
      <c r="B42" s="4" t="s">
        <v>82</v>
      </c>
      <c r="E42">
        <f t="shared" si="7"/>
        <v>6.1184374000000004</v>
      </c>
      <c r="H42">
        <f t="shared" si="8"/>
        <v>105.27894000000001</v>
      </c>
      <c r="I42">
        <v>66.739249999999998</v>
      </c>
      <c r="J42">
        <v>172.01819</v>
      </c>
      <c r="K42">
        <v>6.1003793999999996</v>
      </c>
      <c r="M42">
        <f t="shared" si="9"/>
        <v>95.701969999999989</v>
      </c>
      <c r="N42">
        <v>210.16162</v>
      </c>
      <c r="O42">
        <v>305.86358999999999</v>
      </c>
      <c r="P42">
        <v>6.1028064999999998</v>
      </c>
      <c r="R42">
        <f t="shared" si="10"/>
        <v>13.116010000000017</v>
      </c>
      <c r="S42">
        <v>416.94542999999999</v>
      </c>
      <c r="T42">
        <v>430.06144</v>
      </c>
      <c r="U42">
        <v>6.1521262999999999</v>
      </c>
    </row>
  </sheetData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2F8F-902A-4A86-8453-AEB43AF1161B}">
  <dimension ref="A1:P41"/>
  <sheetViews>
    <sheetView workbookViewId="0">
      <selection activeCell="B24" sqref="B24"/>
    </sheetView>
  </sheetViews>
  <sheetFormatPr defaultRowHeight="14.75"/>
  <cols>
    <col min="3" max="3" width="9.5" bestFit="1" customWidth="1"/>
    <col min="4" max="4" width="9.5" customWidth="1"/>
    <col min="6" max="6" width="9.90625" bestFit="1" customWidth="1"/>
    <col min="7" max="7" width="9.2265625" bestFit="1" customWidth="1"/>
    <col min="8" max="8" width="9.2265625" customWidth="1"/>
  </cols>
  <sheetData>
    <row r="1" spans="1:15">
      <c r="A1" s="26" t="s">
        <v>151</v>
      </c>
      <c r="B1" s="8"/>
      <c r="C1" s="8"/>
      <c r="D1" s="8"/>
      <c r="E1" s="8"/>
      <c r="F1" s="8"/>
      <c r="G1" s="8"/>
      <c r="H1" s="8"/>
      <c r="I1" s="8" t="s">
        <v>140</v>
      </c>
      <c r="J1" s="8"/>
      <c r="K1" s="26"/>
      <c r="L1" s="8"/>
      <c r="M1" s="8"/>
      <c r="N1" s="8"/>
      <c r="O1" s="7"/>
    </row>
    <row r="2" spans="1:15">
      <c r="A2" s="8" t="s">
        <v>139</v>
      </c>
      <c r="B2" s="8" t="s">
        <v>2</v>
      </c>
      <c r="C2" s="8" t="s">
        <v>0</v>
      </c>
      <c r="D2" s="8" t="s">
        <v>1</v>
      </c>
      <c r="E2" s="8" t="s">
        <v>148</v>
      </c>
      <c r="F2" s="8" t="s">
        <v>146</v>
      </c>
      <c r="G2" s="8" t="s">
        <v>147</v>
      </c>
      <c r="H2" s="8" t="s">
        <v>156</v>
      </c>
      <c r="I2" s="8" t="s">
        <v>171</v>
      </c>
      <c r="J2" s="8" t="s">
        <v>145</v>
      </c>
      <c r="K2" s="8" t="s">
        <v>144</v>
      </c>
      <c r="L2" s="8" t="s">
        <v>143</v>
      </c>
      <c r="M2" s="8" t="s">
        <v>142</v>
      </c>
      <c r="N2" s="8" t="s">
        <v>141</v>
      </c>
      <c r="O2" s="8" t="s">
        <v>162</v>
      </c>
    </row>
    <row r="3" spans="1:15">
      <c r="A3" s="7" t="s">
        <v>27</v>
      </c>
      <c r="B3" s="29" t="s">
        <v>99</v>
      </c>
      <c r="C3" s="7" t="s">
        <v>4</v>
      </c>
      <c r="D3" s="7" t="s">
        <v>152</v>
      </c>
      <c r="E3" s="7" t="s">
        <v>150</v>
      </c>
      <c r="F3" s="7">
        <v>102</v>
      </c>
      <c r="G3" s="7">
        <v>117</v>
      </c>
      <c r="H3" s="7">
        <f t="shared" ref="H3:H16" si="0">G3-F3</f>
        <v>15</v>
      </c>
      <c r="I3" s="27">
        <v>3.5260104773199101</v>
      </c>
      <c r="J3" s="27">
        <v>8.0556366496474201</v>
      </c>
      <c r="K3" s="27">
        <v>19.5232786844294</v>
      </c>
      <c r="L3" s="27">
        <v>29.320531276998601</v>
      </c>
      <c r="M3" s="27">
        <v>55.731396149162698</v>
      </c>
      <c r="N3" s="27">
        <v>134.21762679800199</v>
      </c>
      <c r="O3" s="7" t="s">
        <v>158</v>
      </c>
    </row>
    <row r="4" spans="1:15">
      <c r="A4" s="7" t="s">
        <v>32</v>
      </c>
      <c r="B4" s="29" t="s">
        <v>99</v>
      </c>
      <c r="C4" s="7" t="s">
        <v>47</v>
      </c>
      <c r="D4" s="7" t="s">
        <v>153</v>
      </c>
      <c r="E4" s="7" t="s">
        <v>149</v>
      </c>
      <c r="F4" s="7">
        <v>58</v>
      </c>
      <c r="G4" s="7">
        <v>86</v>
      </c>
      <c r="H4" s="7">
        <f t="shared" si="0"/>
        <v>28</v>
      </c>
      <c r="I4" s="27">
        <v>3.1025469797893401</v>
      </c>
      <c r="J4" s="27">
        <v>7.1019648836062403</v>
      </c>
      <c r="K4" s="27">
        <v>19.174034805674999</v>
      </c>
      <c r="L4" s="27">
        <v>29.0259577525776</v>
      </c>
      <c r="M4" s="27">
        <v>56.919243455852602</v>
      </c>
      <c r="N4" s="27">
        <v>150.13261515340901</v>
      </c>
      <c r="O4" s="7" t="s">
        <v>159</v>
      </c>
    </row>
    <row r="5" spans="1:15">
      <c r="A5" s="7" t="s">
        <v>33</v>
      </c>
      <c r="B5" s="29" t="s">
        <v>99</v>
      </c>
      <c r="C5" s="7" t="s">
        <v>54</v>
      </c>
      <c r="D5" s="7" t="s">
        <v>152</v>
      </c>
      <c r="E5" s="7" t="s">
        <v>150</v>
      </c>
      <c r="F5" s="7">
        <v>390</v>
      </c>
      <c r="G5" s="7">
        <v>434</v>
      </c>
      <c r="H5" s="7">
        <f t="shared" si="0"/>
        <v>44</v>
      </c>
      <c r="I5" s="27">
        <v>3.0896828735400201</v>
      </c>
      <c r="J5" s="27">
        <v>6.9054656820291997</v>
      </c>
      <c r="K5" s="27">
        <v>18.498026122696</v>
      </c>
      <c r="L5" s="27">
        <v>27.590396813177598</v>
      </c>
      <c r="M5" s="27">
        <v>54.3815066079055</v>
      </c>
      <c r="N5" s="27">
        <v>139.90233564824999</v>
      </c>
      <c r="O5" s="7" t="s">
        <v>154</v>
      </c>
    </row>
    <row r="6" spans="1:15">
      <c r="A6" s="7" t="s">
        <v>36</v>
      </c>
      <c r="B6" s="29" t="s">
        <v>82</v>
      </c>
      <c r="C6" s="7" t="s">
        <v>41</v>
      </c>
      <c r="D6" s="7" t="s">
        <v>152</v>
      </c>
      <c r="E6" s="7" t="s">
        <v>149</v>
      </c>
      <c r="F6" s="7">
        <v>35</v>
      </c>
      <c r="G6" s="7">
        <v>135</v>
      </c>
      <c r="H6" s="7">
        <f t="shared" si="0"/>
        <v>100</v>
      </c>
      <c r="I6" s="27">
        <v>2.9787761270917499</v>
      </c>
      <c r="J6" s="27">
        <v>7.0885270461981396</v>
      </c>
      <c r="K6" s="27">
        <v>18.7788926252408</v>
      </c>
      <c r="L6" s="27">
        <v>29.927922468699499</v>
      </c>
      <c r="M6" s="27">
        <v>62.568533721142998</v>
      </c>
      <c r="N6" s="27">
        <v>143.671854468465</v>
      </c>
      <c r="O6" s="7" t="s">
        <v>43</v>
      </c>
    </row>
    <row r="7" spans="1:15">
      <c r="A7" s="18" t="s">
        <v>37</v>
      </c>
      <c r="B7" s="30" t="s">
        <v>82</v>
      </c>
      <c r="C7" s="7" t="s">
        <v>42</v>
      </c>
      <c r="D7" s="7" t="s">
        <v>155</v>
      </c>
      <c r="E7" s="7" t="s">
        <v>149</v>
      </c>
      <c r="F7" s="7">
        <v>23</v>
      </c>
      <c r="G7" s="7">
        <v>37</v>
      </c>
      <c r="H7" s="7">
        <f t="shared" si="0"/>
        <v>14</v>
      </c>
      <c r="I7" s="27">
        <v>2.9926420932031599</v>
      </c>
      <c r="J7" s="27">
        <v>6.8497407566648301</v>
      </c>
      <c r="K7" s="27">
        <v>17.925956035969602</v>
      </c>
      <c r="L7" s="27">
        <v>28.198782003309201</v>
      </c>
      <c r="M7" s="27">
        <v>55.275058208433499</v>
      </c>
      <c r="N7" s="27">
        <v>140.76901681448399</v>
      </c>
      <c r="O7" s="7" t="s">
        <v>43</v>
      </c>
    </row>
    <row r="8" spans="1:15">
      <c r="A8" s="18" t="s">
        <v>70</v>
      </c>
      <c r="B8" s="30" t="s">
        <v>82</v>
      </c>
      <c r="C8" s="7" t="s">
        <v>55</v>
      </c>
      <c r="D8" s="7" t="s">
        <v>152</v>
      </c>
      <c r="E8" s="7" t="s">
        <v>149</v>
      </c>
      <c r="F8" s="7">
        <v>99</v>
      </c>
      <c r="G8" s="7">
        <v>129</v>
      </c>
      <c r="H8" s="7">
        <f t="shared" si="0"/>
        <v>30</v>
      </c>
      <c r="I8" s="27">
        <v>2.9625461938014599</v>
      </c>
      <c r="J8" s="27">
        <v>7.2316336561851902</v>
      </c>
      <c r="K8" s="27">
        <v>16.993183195916298</v>
      </c>
      <c r="L8" s="27">
        <v>29.660556353810598</v>
      </c>
      <c r="M8" s="27">
        <v>54.165228940095503</v>
      </c>
      <c r="N8" s="27">
        <v>111.865388997975</v>
      </c>
      <c r="O8" s="7" t="s">
        <v>43</v>
      </c>
    </row>
    <row r="9" spans="1:15">
      <c r="A9" s="18" t="s">
        <v>38</v>
      </c>
      <c r="B9" s="30" t="s">
        <v>82</v>
      </c>
      <c r="C9" s="7" t="s">
        <v>56</v>
      </c>
      <c r="D9" s="7" t="s">
        <v>152</v>
      </c>
      <c r="E9" s="7" t="s">
        <v>149</v>
      </c>
      <c r="F9" s="7">
        <v>60</v>
      </c>
      <c r="G9" s="7">
        <v>99</v>
      </c>
      <c r="H9" s="7">
        <f t="shared" si="0"/>
        <v>39</v>
      </c>
      <c r="I9" s="27">
        <v>3.48474706453029</v>
      </c>
      <c r="J9" s="27">
        <v>7.9688817097829396</v>
      </c>
      <c r="K9" s="27">
        <v>18.226898557577599</v>
      </c>
      <c r="L9" s="27">
        <v>29.810591246908299</v>
      </c>
      <c r="M9" s="27">
        <v>62.430211146695797</v>
      </c>
      <c r="N9" s="27">
        <v>142.484680703756</v>
      </c>
      <c r="O9" s="7" t="s">
        <v>157</v>
      </c>
    </row>
    <row r="10" spans="1:15">
      <c r="A10" s="8" t="s">
        <v>138</v>
      </c>
      <c r="B10" s="29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7" t="s">
        <v>170</v>
      </c>
      <c r="B11" s="31" t="s">
        <v>99</v>
      </c>
      <c r="C11" s="7" t="s">
        <v>167</v>
      </c>
      <c r="D11" s="7"/>
      <c r="E11" s="7"/>
      <c r="F11" s="7">
        <v>750.36968999999999</v>
      </c>
      <c r="G11" s="7">
        <v>807.92040999999995</v>
      </c>
      <c r="H11" s="7">
        <f t="shared" si="0"/>
        <v>57.550719999999956</v>
      </c>
      <c r="I11" s="27">
        <v>2.99814270782674</v>
      </c>
      <c r="J11" s="27">
        <v>7.3781999785274097</v>
      </c>
      <c r="K11" s="27">
        <v>13.566465970376299</v>
      </c>
      <c r="L11" s="27">
        <v>28.112055906462899</v>
      </c>
      <c r="M11" s="27">
        <v>56.638592238483099</v>
      </c>
      <c r="N11" s="27">
        <v>133.74981926061201</v>
      </c>
      <c r="O11" s="7" t="s">
        <v>169</v>
      </c>
    </row>
    <row r="12" spans="1:15">
      <c r="A12" s="7" t="s">
        <v>137</v>
      </c>
      <c r="B12" s="29" t="s">
        <v>99</v>
      </c>
      <c r="C12" s="7" t="s">
        <v>168</v>
      </c>
      <c r="D12" s="7"/>
      <c r="E12" s="28"/>
      <c r="F12" s="7">
        <v>386.73282999999998</v>
      </c>
      <c r="G12" s="7">
        <v>480.63087999999999</v>
      </c>
      <c r="H12" s="7">
        <f t="shared" si="0"/>
        <v>93.898050000000012</v>
      </c>
      <c r="I12" s="27">
        <v>2.9560220170340199</v>
      </c>
      <c r="J12" s="27">
        <v>7.2759141171461197</v>
      </c>
      <c r="K12" s="27">
        <v>17.484754811036201</v>
      </c>
      <c r="L12" s="27">
        <v>29.116266587985301</v>
      </c>
      <c r="M12" s="27">
        <v>57.996098821143299</v>
      </c>
      <c r="N12" s="27">
        <v>144.72239845711701</v>
      </c>
      <c r="O12" s="7" t="s">
        <v>166</v>
      </c>
    </row>
    <row r="13" spans="1:15">
      <c r="A13" s="7" t="s">
        <v>220</v>
      </c>
      <c r="B13" s="31" t="s">
        <v>99</v>
      </c>
      <c r="C13" s="7" t="s">
        <v>160</v>
      </c>
      <c r="D13" s="7" t="s">
        <v>152</v>
      </c>
      <c r="E13" s="7" t="s">
        <v>149</v>
      </c>
      <c r="F13" s="7">
        <v>226.25547</v>
      </c>
      <c r="G13" s="7">
        <v>408.71987000000001</v>
      </c>
      <c r="H13" s="7">
        <f t="shared" si="0"/>
        <v>182.46440000000001</v>
      </c>
      <c r="I13" s="27">
        <v>2.5930218883402301</v>
      </c>
      <c r="J13" s="27">
        <v>7.0648129387180996</v>
      </c>
      <c r="K13" s="27">
        <v>17.631221614138099</v>
      </c>
      <c r="L13" s="27">
        <v>29.2238635313618</v>
      </c>
      <c r="M13" s="27">
        <v>56.8329500730013</v>
      </c>
      <c r="N13" s="27">
        <v>137.96511686050999</v>
      </c>
      <c r="O13" s="7" t="s">
        <v>225</v>
      </c>
    </row>
    <row r="14" spans="1:15">
      <c r="A14" s="7" t="s">
        <v>221</v>
      </c>
      <c r="B14" s="31" t="s">
        <v>82</v>
      </c>
      <c r="C14" s="7" t="s">
        <v>161</v>
      </c>
      <c r="D14" s="7" t="s">
        <v>152</v>
      </c>
      <c r="E14" s="7"/>
      <c r="F14" s="7">
        <v>851.57479999999998</v>
      </c>
      <c r="G14" s="7">
        <v>1001.7059</v>
      </c>
      <c r="H14" s="7">
        <f t="shared" si="0"/>
        <v>150.13110000000006</v>
      </c>
      <c r="I14" s="27">
        <v>2.4254480099782998</v>
      </c>
      <c r="J14" s="27">
        <v>6.8132466151196098</v>
      </c>
      <c r="K14" s="27">
        <v>15.9846488767121</v>
      </c>
      <c r="L14" s="27">
        <v>29.438165948759</v>
      </c>
      <c r="M14" s="27">
        <v>56.3917429709511</v>
      </c>
      <c r="N14" s="27">
        <v>148.992383213761</v>
      </c>
      <c r="O14" s="7" t="s">
        <v>225</v>
      </c>
    </row>
    <row r="15" spans="1:15">
      <c r="A15" s="7" t="s">
        <v>222</v>
      </c>
      <c r="B15" s="31" t="s">
        <v>82</v>
      </c>
      <c r="C15" s="7" t="s">
        <v>163</v>
      </c>
      <c r="D15" s="7" t="s">
        <v>153</v>
      </c>
      <c r="E15" s="7" t="s">
        <v>150</v>
      </c>
      <c r="F15" s="7">
        <v>762.07592999999997</v>
      </c>
      <c r="G15" s="7">
        <v>818.92436999999995</v>
      </c>
      <c r="H15" s="7">
        <f t="shared" si="0"/>
        <v>56.848439999999982</v>
      </c>
      <c r="I15" s="27">
        <v>2.4984748824091398</v>
      </c>
      <c r="J15" s="27">
        <v>7.1236551132110097</v>
      </c>
      <c r="K15" s="27">
        <v>16.9970473508466</v>
      </c>
      <c r="L15" s="27">
        <v>28.0139055079249</v>
      </c>
      <c r="M15" s="27">
        <v>53.443808269714097</v>
      </c>
      <c r="N15" s="27">
        <v>151.68488369873899</v>
      </c>
      <c r="O15" s="7" t="s">
        <v>224</v>
      </c>
    </row>
    <row r="16" spans="1:15">
      <c r="A16" s="7" t="s">
        <v>223</v>
      </c>
      <c r="B16" s="31" t="s">
        <v>82</v>
      </c>
      <c r="C16" s="7" t="s">
        <v>164</v>
      </c>
      <c r="D16" s="7" t="s">
        <v>153</v>
      </c>
      <c r="E16" s="7" t="s">
        <v>149</v>
      </c>
      <c r="F16" s="7">
        <v>66.739249999999998</v>
      </c>
      <c r="G16" s="7">
        <v>172.01819</v>
      </c>
      <c r="H16" s="7">
        <f t="shared" si="0"/>
        <v>105.27894000000001</v>
      </c>
      <c r="I16" s="27">
        <v>3.1030892040351299</v>
      </c>
      <c r="J16" s="27">
        <v>6.7343276182618101</v>
      </c>
      <c r="K16" s="27">
        <v>18.083648964922499</v>
      </c>
      <c r="L16" s="27">
        <v>30.7827337674488</v>
      </c>
      <c r="M16" s="27">
        <v>63.044593496830501</v>
      </c>
      <c r="N16" s="27">
        <v>146.73258794105101</v>
      </c>
      <c r="O16" s="7" t="s">
        <v>165</v>
      </c>
    </row>
    <row r="18" spans="1:16">
      <c r="A18" s="11"/>
    </row>
    <row r="19" spans="1:16">
      <c r="G19" s="21"/>
      <c r="J19" s="2"/>
      <c r="K19" s="2"/>
      <c r="L19" s="2"/>
      <c r="M19" s="2"/>
      <c r="N19" s="2"/>
    </row>
    <row r="22" spans="1:16">
      <c r="J22" s="2"/>
      <c r="K22" s="2"/>
      <c r="L22" s="2"/>
      <c r="M22" s="2"/>
      <c r="N22" s="2"/>
    </row>
    <row r="28" spans="1:16">
      <c r="L28" s="16"/>
      <c r="M28" s="16"/>
      <c r="N28" s="16"/>
      <c r="O28" s="16"/>
      <c r="P28" s="16"/>
    </row>
    <row r="29" spans="1:16">
      <c r="L29" s="16"/>
      <c r="M29" s="16"/>
      <c r="N29" s="16"/>
      <c r="O29" s="16"/>
      <c r="P29" s="16"/>
    </row>
    <row r="30" spans="1:16">
      <c r="L30" s="16"/>
      <c r="M30" s="16"/>
      <c r="N30" s="16"/>
      <c r="O30" s="16"/>
      <c r="P30" s="16"/>
    </row>
    <row r="31" spans="1:16">
      <c r="L31" s="16"/>
      <c r="M31" s="16"/>
      <c r="N31" s="16"/>
      <c r="O31" s="16"/>
      <c r="P31" s="16"/>
    </row>
    <row r="32" spans="1:16">
      <c r="J32" s="12"/>
      <c r="K32" s="12"/>
      <c r="L32" s="16"/>
      <c r="M32" s="16"/>
      <c r="N32" s="16"/>
      <c r="O32" s="16"/>
      <c r="P32" s="16"/>
    </row>
    <row r="33" spans="10:16">
      <c r="J33" s="12"/>
      <c r="K33" s="12"/>
      <c r="L33" s="16"/>
      <c r="M33" s="16"/>
      <c r="N33" s="16"/>
      <c r="O33" s="16"/>
      <c r="P33" s="16"/>
    </row>
    <row r="34" spans="10:16">
      <c r="J34" s="12"/>
      <c r="K34" s="12"/>
      <c r="L34" s="16"/>
      <c r="M34" s="16"/>
      <c r="N34" s="16"/>
      <c r="O34" s="16"/>
      <c r="P34" s="16"/>
    </row>
    <row r="36" spans="10:16">
      <c r="K36" s="4"/>
      <c r="L36" s="16"/>
      <c r="M36" s="16"/>
      <c r="N36" s="16"/>
      <c r="O36" s="16"/>
      <c r="P36" s="16"/>
    </row>
    <row r="37" spans="10:16">
      <c r="L37" s="16"/>
      <c r="M37" s="16"/>
      <c r="N37" s="16"/>
      <c r="O37" s="16"/>
      <c r="P37" s="16"/>
    </row>
    <row r="38" spans="10:16">
      <c r="K38" s="4"/>
      <c r="L38" s="16"/>
      <c r="M38" s="16"/>
      <c r="N38" s="16"/>
      <c r="O38" s="16"/>
      <c r="P38" s="16"/>
    </row>
    <row r="39" spans="10:16">
      <c r="K39" s="4"/>
      <c r="L39" s="16"/>
      <c r="M39" s="16"/>
      <c r="N39" s="16"/>
      <c r="O39" s="16"/>
      <c r="P39" s="16"/>
    </row>
    <row r="40" spans="10:16">
      <c r="K40" s="4"/>
      <c r="L40" s="16"/>
      <c r="M40" s="16"/>
      <c r="N40" s="16"/>
      <c r="O40" s="17"/>
      <c r="P40" s="16"/>
    </row>
    <row r="41" spans="10:16">
      <c r="K41" s="4"/>
      <c r="L41" s="16"/>
      <c r="M41" s="16"/>
      <c r="N41" s="16"/>
      <c r="O41" s="16"/>
      <c r="P41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1F6A-8FAB-44E0-80DD-44198DF1726A}">
  <dimension ref="A1:K59"/>
  <sheetViews>
    <sheetView workbookViewId="0">
      <pane ySplit="1" topLeftCell="A2" activePane="bottomLeft" state="frozen"/>
      <selection pane="bottomLeft" activeCell="G4" sqref="G4"/>
    </sheetView>
  </sheetViews>
  <sheetFormatPr defaultRowHeight="14.75"/>
  <cols>
    <col min="1" max="1" width="10.54296875" bestFit="1" customWidth="1"/>
    <col min="3" max="3" width="19.1328125" bestFit="1" customWidth="1"/>
    <col min="4" max="4" width="8.04296875" customWidth="1"/>
    <col min="5" max="7" width="11.08984375" customWidth="1"/>
    <col min="8" max="9" width="5.76953125" customWidth="1"/>
    <col min="10" max="10" width="8.31640625" customWidth="1"/>
    <col min="11" max="11" width="7.81640625" customWidth="1"/>
  </cols>
  <sheetData>
    <row r="1" spans="1:11" s="1" customFormat="1" ht="59">
      <c r="A1" s="1" t="s">
        <v>35</v>
      </c>
      <c r="B1" s="1" t="s">
        <v>2</v>
      </c>
      <c r="C1" s="1" t="s">
        <v>1</v>
      </c>
      <c r="D1" s="1" t="s">
        <v>3</v>
      </c>
      <c r="E1" s="1" t="s">
        <v>172</v>
      </c>
      <c r="F1" s="1" t="s">
        <v>177</v>
      </c>
      <c r="G1" s="1" t="s">
        <v>178</v>
      </c>
      <c r="H1" s="1" t="s">
        <v>173</v>
      </c>
      <c r="I1" s="1" t="s">
        <v>176</v>
      </c>
      <c r="J1" s="1" t="s">
        <v>174</v>
      </c>
      <c r="K1" s="1" t="s">
        <v>179</v>
      </c>
    </row>
    <row r="2" spans="1:11">
      <c r="A2" t="s">
        <v>27</v>
      </c>
      <c r="B2" t="s">
        <v>99</v>
      </c>
      <c r="C2" t="s">
        <v>175</v>
      </c>
      <c r="D2" s="5" t="s">
        <v>226</v>
      </c>
      <c r="E2">
        <v>67</v>
      </c>
      <c r="F2">
        <v>5.1462686567164177E-2</v>
      </c>
      <c r="G2">
        <v>2.2789769340921216E-2</v>
      </c>
      <c r="H2">
        <v>130.23880597014926</v>
      </c>
      <c r="I2">
        <v>22.648894248371231</v>
      </c>
      <c r="J2">
        <v>6.6865671641791042</v>
      </c>
      <c r="K2">
        <v>3.0261935047178299</v>
      </c>
    </row>
    <row r="3" spans="1:11">
      <c r="A3" t="s">
        <v>32</v>
      </c>
      <c r="B3" t="s">
        <v>99</v>
      </c>
      <c r="C3" t="s">
        <v>180</v>
      </c>
      <c r="D3" s="5" t="s">
        <v>7</v>
      </c>
      <c r="E3">
        <v>47</v>
      </c>
      <c r="F3">
        <v>4.9510638297872341E-2</v>
      </c>
      <c r="G3">
        <v>1.970419547073508E-2</v>
      </c>
      <c r="H3">
        <v>121.17021276595744</v>
      </c>
      <c r="I3">
        <v>20.156258224331257</v>
      </c>
      <c r="J3">
        <v>5.8297872340425529</v>
      </c>
      <c r="K3">
        <v>1.8687260126268566</v>
      </c>
    </row>
    <row r="4" spans="1:11">
      <c r="A4" t="s">
        <v>33</v>
      </c>
      <c r="B4" t="s">
        <v>99</v>
      </c>
      <c r="C4" t="s">
        <v>181</v>
      </c>
      <c r="D4" s="5" t="s">
        <v>7</v>
      </c>
      <c r="E4">
        <v>41</v>
      </c>
      <c r="F4">
        <v>5.8187500000000003E-2</v>
      </c>
      <c r="G4">
        <v>2.4753004548482879E-2</v>
      </c>
      <c r="H4">
        <v>122.575</v>
      </c>
      <c r="I4">
        <v>27.690776694127798</v>
      </c>
      <c r="J4">
        <v>7.15</v>
      </c>
      <c r="K4">
        <v>3.5688525972305847</v>
      </c>
    </row>
    <row r="5" spans="1:11">
      <c r="A5" t="s">
        <v>36</v>
      </c>
      <c r="B5" t="s">
        <v>82</v>
      </c>
      <c r="C5" t="s">
        <v>180</v>
      </c>
      <c r="D5" s="5" t="s">
        <v>7</v>
      </c>
      <c r="E5">
        <v>31</v>
      </c>
      <c r="F5">
        <v>4.8516129032258076E-2</v>
      </c>
      <c r="G5">
        <v>1.8667031486450311E-2</v>
      </c>
      <c r="H5">
        <v>126.61290322580645</v>
      </c>
      <c r="I5">
        <v>24.323757137628292</v>
      </c>
      <c r="J5">
        <v>6</v>
      </c>
      <c r="K5">
        <v>2.2060522810365728</v>
      </c>
    </row>
    <row r="6" spans="1:11">
      <c r="A6" t="s">
        <v>37</v>
      </c>
      <c r="B6" t="s">
        <v>82</v>
      </c>
      <c r="C6" t="s">
        <v>175</v>
      </c>
      <c r="D6" s="5" t="s">
        <v>7</v>
      </c>
      <c r="E6">
        <v>41</v>
      </c>
      <c r="F6">
        <v>5.4968253968253979E-2</v>
      </c>
      <c r="G6">
        <v>1.8606249603871177E-2</v>
      </c>
      <c r="H6">
        <v>120.11111111111111</v>
      </c>
      <c r="I6">
        <v>23.119682378044235</v>
      </c>
      <c r="J6">
        <v>6.6190476190476186</v>
      </c>
      <c r="K6">
        <v>2.6665706587939892</v>
      </c>
    </row>
    <row r="7" spans="1:11">
      <c r="A7" t="s">
        <v>34</v>
      </c>
      <c r="B7" t="s">
        <v>82</v>
      </c>
      <c r="C7" t="s">
        <v>175</v>
      </c>
      <c r="D7" s="5" t="s">
        <v>226</v>
      </c>
      <c r="E7">
        <v>94</v>
      </c>
      <c r="F7">
        <v>5.256382978723402E-2</v>
      </c>
      <c r="G7">
        <v>2.1974843148736677E-2</v>
      </c>
      <c r="H7">
        <v>133.14893617021278</v>
      </c>
      <c r="I7">
        <v>23.686100205439423</v>
      </c>
      <c r="J7">
        <v>7.1063829787234045</v>
      </c>
      <c r="K7">
        <v>3.3487859623515277</v>
      </c>
    </row>
    <row r="8" spans="1:11">
      <c r="A8" t="s">
        <v>38</v>
      </c>
      <c r="B8" t="s">
        <v>82</v>
      </c>
      <c r="C8" t="s">
        <v>175</v>
      </c>
      <c r="D8" s="5" t="s">
        <v>7</v>
      </c>
      <c r="E8">
        <v>58</v>
      </c>
      <c r="F8">
        <v>5.1362068965517246E-2</v>
      </c>
      <c r="G8">
        <v>1.7504584137297313E-2</v>
      </c>
      <c r="H8">
        <v>124.81034482758621</v>
      </c>
      <c r="I8">
        <v>25.369865323759093</v>
      </c>
      <c r="J8">
        <v>6.5172413793103452</v>
      </c>
      <c r="K8">
        <v>2.891253472538899</v>
      </c>
    </row>
    <row r="16" spans="1:11">
      <c r="D16" s="5"/>
    </row>
    <row r="19" spans="3:4">
      <c r="C19" s="6"/>
      <c r="D19" s="5"/>
    </row>
    <row r="33" spans="1:4">
      <c r="A33" s="1"/>
      <c r="B33" s="2"/>
      <c r="C33" s="1"/>
      <c r="D33" s="1"/>
    </row>
    <row r="34" spans="1:4">
      <c r="C34" s="4"/>
      <c r="D34" s="4"/>
    </row>
    <row r="35" spans="1:4">
      <c r="C35" s="4"/>
      <c r="D35" s="4"/>
    </row>
    <row r="36" spans="1:4">
      <c r="C36" s="4"/>
      <c r="D36" s="4"/>
    </row>
    <row r="37" spans="1:4">
      <c r="C37" s="4"/>
      <c r="D37" s="4"/>
    </row>
    <row r="38" spans="1:4">
      <c r="C38" s="4"/>
      <c r="D38" s="4"/>
    </row>
    <row r="39" spans="1:4">
      <c r="C39" s="4"/>
      <c r="D39" s="4"/>
    </row>
    <row r="40" spans="1:4">
      <c r="C40" s="4"/>
      <c r="D40" s="4"/>
    </row>
    <row r="41" spans="1:4">
      <c r="C41" s="4"/>
      <c r="D41" s="4"/>
    </row>
    <row r="42" spans="1:4">
      <c r="C42" s="4"/>
      <c r="D42" s="4"/>
    </row>
    <row r="43" spans="1:4">
      <c r="B43" s="4"/>
      <c r="C43" s="4"/>
    </row>
    <row r="44" spans="1:4">
      <c r="B44" s="4"/>
      <c r="C44" s="4"/>
    </row>
    <row r="45" spans="1:4">
      <c r="B45" s="4"/>
      <c r="C45" s="4"/>
    </row>
    <row r="46" spans="1:4">
      <c r="B46" s="4"/>
      <c r="C46" s="4"/>
    </row>
    <row r="47" spans="1:4">
      <c r="B47" s="4"/>
      <c r="C47" s="4"/>
    </row>
    <row r="48" spans="1:4">
      <c r="B48" s="4"/>
      <c r="C48" s="4"/>
    </row>
    <row r="49" spans="2:3">
      <c r="B49" s="4"/>
      <c r="C49" s="4"/>
    </row>
    <row r="50" spans="2:3">
      <c r="B50" s="4"/>
      <c r="C50" s="4"/>
    </row>
    <row r="51" spans="2:3">
      <c r="B51" s="4"/>
      <c r="C51" s="4"/>
    </row>
    <row r="52" spans="2:3">
      <c r="B52" s="4"/>
      <c r="C52" s="4"/>
    </row>
    <row r="53" spans="2:3">
      <c r="B53" s="4"/>
      <c r="C53" s="4"/>
    </row>
    <row r="54" spans="2:3">
      <c r="B54" s="4"/>
      <c r="C54" s="4"/>
    </row>
    <row r="55" spans="2:3">
      <c r="B55" s="4"/>
      <c r="C55" s="4"/>
    </row>
    <row r="56" spans="2:3">
      <c r="B56" s="4"/>
      <c r="C56" s="4"/>
    </row>
    <row r="57" spans="2:3">
      <c r="B57" s="4"/>
      <c r="C57" s="4"/>
    </row>
    <row r="58" spans="2:3">
      <c r="B58" s="4"/>
      <c r="C58" s="4"/>
    </row>
    <row r="59" spans="2:3">
      <c r="B59" s="4"/>
      <c r="C59" s="4"/>
    </row>
  </sheetData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4288-43D3-4367-93AC-9A1A5C323960}">
  <dimension ref="A1:BH22"/>
  <sheetViews>
    <sheetView workbookViewId="0">
      <selection activeCell="G15" sqref="G15"/>
    </sheetView>
  </sheetViews>
  <sheetFormatPr defaultRowHeight="14.75"/>
  <cols>
    <col min="3" max="3" width="9.5" bestFit="1" customWidth="1"/>
    <col min="4" max="4" width="15.04296875" bestFit="1" customWidth="1"/>
    <col min="7" max="7" width="10" customWidth="1"/>
    <col min="8" max="8" width="10.6796875" bestFit="1" customWidth="1"/>
  </cols>
  <sheetData>
    <row r="1" spans="1:60" ht="44.25">
      <c r="A1" s="2" t="s">
        <v>35</v>
      </c>
      <c r="B1" s="1" t="s">
        <v>2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20</v>
      </c>
      <c r="H1" s="1" t="s">
        <v>21</v>
      </c>
      <c r="I1" s="1" t="s">
        <v>19</v>
      </c>
    </row>
    <row r="2" spans="1:60">
      <c r="A2" t="s">
        <v>27</v>
      </c>
      <c r="B2" t="s">
        <v>99</v>
      </c>
      <c r="C2" t="s">
        <v>4</v>
      </c>
      <c r="D2" t="s">
        <v>6</v>
      </c>
      <c r="E2" s="3">
        <f>0.0377*G2</f>
        <v>3.3351547439999996</v>
      </c>
      <c r="F2" s="3">
        <f>0.0377*H2</f>
        <v>2.1766262923597854</v>
      </c>
      <c r="G2" s="3">
        <f>AVERAGE(I2:U2)</f>
        <v>88.465643076923072</v>
      </c>
      <c r="H2" s="3">
        <f>_xlfn.STDEV.S(I2:U2)</f>
        <v>57.735445420683966</v>
      </c>
      <c r="I2">
        <v>13.099043</v>
      </c>
      <c r="J2">
        <v>72.419372999999993</v>
      </c>
      <c r="K2">
        <v>43.200816000000003</v>
      </c>
      <c r="L2">
        <v>152.82217</v>
      </c>
      <c r="M2">
        <v>74.791683000000006</v>
      </c>
      <c r="N2">
        <v>151.1206</v>
      </c>
      <c r="O2">
        <v>124.33956000000001</v>
      </c>
      <c r="P2">
        <v>133.86299</v>
      </c>
      <c r="Q2">
        <v>28.815048000000001</v>
      </c>
      <c r="R2">
        <v>77.394471999999993</v>
      </c>
      <c r="S2">
        <v>55.436895999999997</v>
      </c>
      <c r="T2">
        <v>196.78746000000001</v>
      </c>
      <c r="U2">
        <v>25.963249000000001</v>
      </c>
    </row>
    <row r="3" spans="1:60">
      <c r="A3" t="s">
        <v>27</v>
      </c>
      <c r="B3" t="s">
        <v>99</v>
      </c>
      <c r="C3" t="s">
        <v>18</v>
      </c>
      <c r="D3" t="s">
        <v>17</v>
      </c>
      <c r="E3" s="3">
        <f>0.0377*G3</f>
        <v>8.364093725</v>
      </c>
      <c r="F3" s="3">
        <f>0.0377*H3</f>
        <v>3.4696912375564022</v>
      </c>
      <c r="G3" s="3">
        <f>AVERAGE(I3:R3)</f>
        <v>221.85925000000003</v>
      </c>
      <c r="H3" s="3">
        <f>_xlfn.STDEV.S(I3:R3)</f>
        <v>92.034250333061067</v>
      </c>
      <c r="I3">
        <v>76.703819999999993</v>
      </c>
      <c r="J3">
        <v>208.74977000000001</v>
      </c>
      <c r="K3">
        <v>144.3314</v>
      </c>
      <c r="L3">
        <v>265.23289</v>
      </c>
      <c r="M3">
        <v>193.08855</v>
      </c>
      <c r="N3">
        <v>431.97080999999997</v>
      </c>
      <c r="O3">
        <v>238.32031000000001</v>
      </c>
      <c r="P3">
        <v>194.19663</v>
      </c>
      <c r="Q3">
        <v>253.49218999999999</v>
      </c>
      <c r="R3">
        <v>212.50613000000001</v>
      </c>
    </row>
    <row r="4" spans="1:60">
      <c r="A4" t="s">
        <v>32</v>
      </c>
      <c r="B4" t="s">
        <v>99</v>
      </c>
      <c r="C4" t="s">
        <v>47</v>
      </c>
      <c r="D4" t="s">
        <v>30</v>
      </c>
      <c r="E4" s="3">
        <f t="shared" ref="E4" si="0">0.0377*G4</f>
        <v>3.8832339925022232</v>
      </c>
      <c r="F4" s="3">
        <f t="shared" ref="F4" si="1">0.0377*H4</f>
        <v>1.1787240612806966</v>
      </c>
      <c r="G4" s="3">
        <f>AVERAGE(I4:BA4)</f>
        <v>103.00355417777781</v>
      </c>
      <c r="H4" s="3">
        <f>_xlfn.STDEV.S(I4:BA4)</f>
        <v>31.26589021964713</v>
      </c>
      <c r="I4">
        <v>48.881782000000001</v>
      </c>
      <c r="J4">
        <v>91.202088000000003</v>
      </c>
      <c r="K4">
        <v>154.08888999999999</v>
      </c>
      <c r="L4">
        <v>92.648336</v>
      </c>
      <c r="M4">
        <v>137.84603999999999</v>
      </c>
      <c r="N4">
        <v>85.368989999999997</v>
      </c>
      <c r="O4">
        <v>87.933214000000007</v>
      </c>
      <c r="P4">
        <v>78.112909000000002</v>
      </c>
      <c r="Q4">
        <v>80.575982999999994</v>
      </c>
      <c r="R4">
        <v>70.308617999999996</v>
      </c>
      <c r="S4">
        <v>130.32660999999999</v>
      </c>
      <c r="T4">
        <v>129.89215999999999</v>
      </c>
      <c r="U4">
        <v>150.90646000000001</v>
      </c>
      <c r="V4">
        <v>110.60236999999999</v>
      </c>
      <c r="W4">
        <v>82.428483</v>
      </c>
      <c r="X4">
        <v>80.686265000000006</v>
      </c>
      <c r="Y4">
        <v>97.464343</v>
      </c>
      <c r="Z4">
        <v>140.77746999999999</v>
      </c>
      <c r="AA4">
        <v>137.24265</v>
      </c>
      <c r="AB4">
        <v>97.731572</v>
      </c>
      <c r="AC4">
        <v>105.58804000000001</v>
      </c>
      <c r="AD4">
        <v>105.58095</v>
      </c>
      <c r="AE4">
        <v>57.640610000000002</v>
      </c>
      <c r="AF4">
        <v>122.13995</v>
      </c>
      <c r="AG4">
        <v>103.64407</v>
      </c>
      <c r="AH4">
        <v>82.461532000000005</v>
      </c>
      <c r="AI4">
        <v>141.15898000000001</v>
      </c>
      <c r="AJ4">
        <v>95.862841000000003</v>
      </c>
      <c r="AK4">
        <v>98.679978000000006</v>
      </c>
      <c r="AL4">
        <v>48.400713000000003</v>
      </c>
      <c r="AM4">
        <v>65.156918000000005</v>
      </c>
      <c r="AN4">
        <v>60.485092999999999</v>
      </c>
      <c r="AO4">
        <v>110.28014</v>
      </c>
      <c r="AP4">
        <v>127.30723</v>
      </c>
      <c r="AQ4">
        <v>164.95081999999999</v>
      </c>
      <c r="AR4">
        <v>118.10016</v>
      </c>
      <c r="AS4">
        <v>90.410273000000004</v>
      </c>
      <c r="AT4">
        <v>117.69137000000001</v>
      </c>
      <c r="AU4">
        <v>137.86677</v>
      </c>
      <c r="AV4">
        <v>104.44711</v>
      </c>
      <c r="AW4">
        <v>119.78206</v>
      </c>
      <c r="AX4">
        <v>39.304447000000003</v>
      </c>
      <c r="AY4">
        <v>98.544906999999995</v>
      </c>
      <c r="AZ4">
        <v>163.18092999999999</v>
      </c>
      <c r="BA4">
        <v>71.468812999999997</v>
      </c>
    </row>
    <row r="5" spans="1:60">
      <c r="A5" t="s">
        <v>32</v>
      </c>
      <c r="B5" t="s">
        <v>99</v>
      </c>
      <c r="C5" t="s">
        <v>52</v>
      </c>
      <c r="D5" t="s">
        <v>51</v>
      </c>
      <c r="E5" s="3">
        <f t="shared" ref="E5" si="2">0.0377*G5</f>
        <v>4.6473116280933331</v>
      </c>
      <c r="F5" s="3">
        <f t="shared" ref="F5" si="3">0.0377*H5</f>
        <v>1.131605656896886</v>
      </c>
      <c r="G5" s="3">
        <f>AVERAGE(I5:W5)</f>
        <v>123.27086546666666</v>
      </c>
      <c r="H5" s="3">
        <f>_xlfn.STDEV.S(I5:W5)</f>
        <v>30.016065169678672</v>
      </c>
      <c r="I5">
        <v>73.599609999999998</v>
      </c>
      <c r="J5">
        <v>112.28279000000001</v>
      </c>
      <c r="K5">
        <v>158.15543</v>
      </c>
      <c r="L5">
        <v>109.35478000000001</v>
      </c>
      <c r="M5">
        <v>65.224118000000004</v>
      </c>
      <c r="N5">
        <v>158.87026</v>
      </c>
      <c r="O5">
        <v>114.81596999999999</v>
      </c>
      <c r="P5">
        <v>87.854264000000001</v>
      </c>
      <c r="Q5">
        <v>115.67644</v>
      </c>
      <c r="R5">
        <v>142.40683999999999</v>
      </c>
      <c r="S5">
        <v>135.45760999999999</v>
      </c>
      <c r="T5">
        <v>130.11147</v>
      </c>
      <c r="U5">
        <v>157.9366</v>
      </c>
      <c r="V5">
        <v>143.35324</v>
      </c>
      <c r="W5">
        <v>143.96356</v>
      </c>
    </row>
    <row r="6" spans="1:60">
      <c r="A6" t="s">
        <v>33</v>
      </c>
      <c r="B6" t="s">
        <v>99</v>
      </c>
      <c r="C6" t="s">
        <v>53</v>
      </c>
      <c r="D6" t="s">
        <v>31</v>
      </c>
      <c r="E6" s="3">
        <f t="shared" ref="E6" si="4">0.0377*G6</f>
        <v>3.8838155371294119</v>
      </c>
      <c r="F6" s="3">
        <f t="shared" ref="F6" si="5">0.0377*H6</f>
        <v>2.0428442476116073</v>
      </c>
      <c r="G6" s="3">
        <f>AVERAGE(I6:Y6)</f>
        <v>103.01897976470589</v>
      </c>
      <c r="H6" s="3">
        <f>_xlfn.STDEV.S(I6:Y6)</f>
        <v>54.186850069273412</v>
      </c>
      <c r="I6">
        <v>98.778091000000003</v>
      </c>
      <c r="J6">
        <v>47.052329999999998</v>
      </c>
      <c r="K6">
        <v>11.587301999999999</v>
      </c>
      <c r="L6">
        <v>219.20728</v>
      </c>
      <c r="M6">
        <v>112.98912</v>
      </c>
      <c r="N6">
        <v>161.58654999999999</v>
      </c>
      <c r="O6">
        <v>137.72980000000001</v>
      </c>
      <c r="P6">
        <v>99.010962000000006</v>
      </c>
      <c r="Q6">
        <v>102.92735</v>
      </c>
      <c r="R6">
        <v>157.55122</v>
      </c>
      <c r="S6">
        <v>22.293624999999999</v>
      </c>
      <c r="T6">
        <v>169.27223000000001</v>
      </c>
      <c r="U6">
        <v>80.311379000000002</v>
      </c>
      <c r="V6">
        <v>102.71052</v>
      </c>
      <c r="W6">
        <v>57.173876999999997</v>
      </c>
      <c r="X6">
        <v>93.086854000000002</v>
      </c>
      <c r="Y6">
        <v>78.054165999999995</v>
      </c>
    </row>
    <row r="7" spans="1:60">
      <c r="A7" t="s">
        <v>33</v>
      </c>
      <c r="B7" t="s">
        <v>99</v>
      </c>
      <c r="C7" t="s">
        <v>54</v>
      </c>
      <c r="D7" t="s">
        <v>29</v>
      </c>
      <c r="E7" s="3">
        <f t="shared" ref="E7" si="6">0.0377*G7</f>
        <v>7.583955570425001</v>
      </c>
      <c r="F7" s="3">
        <f t="shared" ref="F7" si="7">0.0377*H7</f>
        <v>2.9359443939895016</v>
      </c>
      <c r="G7" s="3">
        <f>AVERAGE(I7:AB7)</f>
        <v>201.16593025000003</v>
      </c>
      <c r="H7" s="3">
        <f>_xlfn.STDEV.S(I7:AB7)</f>
        <v>77.876509124389969</v>
      </c>
      <c r="I7">
        <v>198.63891000000001</v>
      </c>
      <c r="J7">
        <v>304.10370999999998</v>
      </c>
      <c r="K7">
        <v>194.36394000000001</v>
      </c>
      <c r="L7">
        <v>268.07404000000002</v>
      </c>
      <c r="M7">
        <v>222.77913000000001</v>
      </c>
      <c r="N7">
        <v>113.59352</v>
      </c>
      <c r="O7">
        <v>90.382964000000001</v>
      </c>
      <c r="P7">
        <v>202.96055000000001</v>
      </c>
      <c r="Q7">
        <v>224.92153999999999</v>
      </c>
      <c r="R7">
        <v>238.82509999999999</v>
      </c>
      <c r="S7">
        <v>168.91086999999999</v>
      </c>
      <c r="T7">
        <v>19.800771000000001</v>
      </c>
      <c r="U7">
        <v>332.71906999999999</v>
      </c>
      <c r="V7">
        <v>191.59299999999999</v>
      </c>
      <c r="W7">
        <v>120.71434000000001</v>
      </c>
      <c r="X7">
        <v>248.86392000000001</v>
      </c>
      <c r="Y7">
        <v>236.13795999999999</v>
      </c>
      <c r="Z7">
        <v>256.90577000000002</v>
      </c>
      <c r="AA7">
        <v>275.79345999999998</v>
      </c>
      <c r="AB7">
        <v>113.23604</v>
      </c>
    </row>
    <row r="8" spans="1:60">
      <c r="A8" t="s">
        <v>36</v>
      </c>
      <c r="B8" t="s">
        <v>82</v>
      </c>
      <c r="C8" t="s">
        <v>28</v>
      </c>
      <c r="D8" t="s">
        <v>29</v>
      </c>
      <c r="E8" s="3">
        <f t="shared" ref="E8:F11" si="8">0.0377*G8</f>
        <v>6.511183578685884</v>
      </c>
      <c r="F8" s="3">
        <f t="shared" si="8"/>
        <v>2.7630733129095315</v>
      </c>
      <c r="G8" s="3">
        <f>AVERAGE(I8:AP8)</f>
        <v>172.71043975294123</v>
      </c>
      <c r="H8" s="3">
        <f>_xlfn.STDEV.S(I8:AP8)</f>
        <v>73.291069307945136</v>
      </c>
      <c r="I8">
        <v>118.74930000000001</v>
      </c>
      <c r="J8">
        <v>124.45686000000001</v>
      </c>
      <c r="K8">
        <v>182.37061</v>
      </c>
      <c r="L8">
        <v>152.06220999999999</v>
      </c>
      <c r="M8">
        <v>131.71207999999999</v>
      </c>
      <c r="N8">
        <v>185.46805000000001</v>
      </c>
      <c r="O8">
        <v>209.8038</v>
      </c>
      <c r="P8">
        <v>234.61444</v>
      </c>
      <c r="Q8">
        <v>212.44141999999999</v>
      </c>
      <c r="R8">
        <v>224.18483000000001</v>
      </c>
      <c r="S8">
        <v>217.59493000000001</v>
      </c>
      <c r="T8">
        <v>266.53521999999998</v>
      </c>
      <c r="U8">
        <v>283.64760999999999</v>
      </c>
      <c r="V8">
        <v>337.92545000000001</v>
      </c>
      <c r="W8">
        <v>213.48969</v>
      </c>
      <c r="X8">
        <v>104.94234</v>
      </c>
      <c r="Y8">
        <v>148.16381000000001</v>
      </c>
      <c r="Z8">
        <v>6.0278105000000002</v>
      </c>
      <c r="AA8">
        <v>158.10601</v>
      </c>
      <c r="AB8">
        <v>175.10003</v>
      </c>
      <c r="AC8">
        <v>186.08166</v>
      </c>
      <c r="AD8">
        <v>205.49511999999999</v>
      </c>
      <c r="AE8">
        <v>228.29253</v>
      </c>
      <c r="AF8">
        <v>240.08682999999999</v>
      </c>
      <c r="AG8">
        <v>191.72554</v>
      </c>
      <c r="AH8">
        <v>176.14087000000001</v>
      </c>
      <c r="AI8">
        <v>111.55637</v>
      </c>
      <c r="AJ8">
        <v>174.44381999999999</v>
      </c>
      <c r="AK8">
        <v>135.75022000000001</v>
      </c>
      <c r="AL8">
        <v>193.98687000000001</v>
      </c>
      <c r="AM8">
        <v>190.47274999999999</v>
      </c>
      <c r="AN8">
        <v>149.61475999999999</v>
      </c>
      <c r="AO8">
        <v>0</v>
      </c>
      <c r="AP8">
        <v>1.1111111</v>
      </c>
    </row>
    <row r="9" spans="1:60">
      <c r="A9" t="s">
        <v>36</v>
      </c>
      <c r="B9" t="s">
        <v>82</v>
      </c>
      <c r="C9" t="s">
        <v>41</v>
      </c>
      <c r="D9" t="s">
        <v>29</v>
      </c>
      <c r="E9" s="3">
        <f t="shared" si="8"/>
        <v>7.6815349468577789</v>
      </c>
      <c r="F9" s="3">
        <f t="shared" si="8"/>
        <v>1.619086614594649</v>
      </c>
      <c r="G9" s="3">
        <f>AVERAGE(I9:BA9)</f>
        <v>203.75424262222228</v>
      </c>
      <c r="H9" s="3">
        <f>_xlfn.STDEV.S(I9:BA9)</f>
        <v>42.946594551582201</v>
      </c>
      <c r="I9">
        <v>117.45881</v>
      </c>
      <c r="J9">
        <v>155.55456000000001</v>
      </c>
      <c r="K9">
        <v>180.53093000000001</v>
      </c>
      <c r="L9">
        <v>131.2516</v>
      </c>
      <c r="M9">
        <v>81.949488000000002</v>
      </c>
      <c r="N9">
        <v>189.77388999999999</v>
      </c>
      <c r="O9">
        <v>129.38675000000001</v>
      </c>
      <c r="P9">
        <v>195.8691</v>
      </c>
      <c r="Q9">
        <v>211.10409000000001</v>
      </c>
      <c r="R9">
        <v>212.7475</v>
      </c>
      <c r="S9">
        <v>214.64915999999999</v>
      </c>
      <c r="T9">
        <v>176.56116</v>
      </c>
      <c r="U9">
        <v>229.67451</v>
      </c>
      <c r="V9">
        <v>206.42581000000001</v>
      </c>
      <c r="W9">
        <v>200.41425000000001</v>
      </c>
      <c r="X9">
        <v>185.14057</v>
      </c>
      <c r="Y9">
        <v>215.74186</v>
      </c>
      <c r="Z9">
        <v>228.97466</v>
      </c>
      <c r="AA9">
        <v>218.31608</v>
      </c>
      <c r="AB9">
        <v>286.14303000000001</v>
      </c>
      <c r="AC9">
        <v>217.58733000000001</v>
      </c>
      <c r="AD9">
        <v>230.21827999999999</v>
      </c>
      <c r="AE9">
        <v>109.73475999999999</v>
      </c>
      <c r="AF9">
        <v>237.32741999999999</v>
      </c>
      <c r="AG9">
        <v>222.97120000000001</v>
      </c>
      <c r="AH9">
        <v>181.5549</v>
      </c>
      <c r="AI9">
        <v>253.78200000000001</v>
      </c>
      <c r="AJ9">
        <v>245.76424</v>
      </c>
      <c r="AK9">
        <v>264.94815</v>
      </c>
      <c r="AL9">
        <v>267.01765999999998</v>
      </c>
      <c r="AM9">
        <v>228.23895999999999</v>
      </c>
      <c r="AN9">
        <v>176.59688</v>
      </c>
      <c r="AO9">
        <v>227.34395000000001</v>
      </c>
      <c r="AP9">
        <v>238.48241999999999</v>
      </c>
      <c r="AQ9">
        <v>219.87870000000001</v>
      </c>
      <c r="AR9">
        <v>176.87078</v>
      </c>
      <c r="AS9">
        <v>189.93799000000001</v>
      </c>
      <c r="AT9">
        <v>217.76989</v>
      </c>
      <c r="AU9">
        <v>250.40280000000001</v>
      </c>
      <c r="AV9">
        <v>251.50924000000001</v>
      </c>
      <c r="AW9">
        <v>240.93915000000001</v>
      </c>
      <c r="AX9">
        <v>182.6319</v>
      </c>
      <c r="AY9">
        <v>197.11707000000001</v>
      </c>
      <c r="AZ9">
        <v>183.87133</v>
      </c>
      <c r="BA9">
        <v>188.77610999999999</v>
      </c>
    </row>
    <row r="10" spans="1:60">
      <c r="A10" t="s">
        <v>37</v>
      </c>
      <c r="B10" t="s">
        <v>82</v>
      </c>
      <c r="C10" t="s">
        <v>42</v>
      </c>
      <c r="D10" t="s">
        <v>29</v>
      </c>
      <c r="E10" s="3">
        <f t="shared" si="8"/>
        <v>6.4369991197777772</v>
      </c>
      <c r="F10" s="3">
        <f t="shared" si="8"/>
        <v>1.520498529627899</v>
      </c>
      <c r="G10" s="3">
        <f>AVERAGE(I10:Z10)</f>
        <v>170.74268222222221</v>
      </c>
      <c r="H10" s="3">
        <f>_xlfn.STDEV.S(I10:Z10)</f>
        <v>40.331525984824907</v>
      </c>
      <c r="I10">
        <v>202.53216</v>
      </c>
      <c r="J10">
        <v>226.16167999999999</v>
      </c>
      <c r="K10">
        <v>147.73267999999999</v>
      </c>
      <c r="L10">
        <v>141.14107999999999</v>
      </c>
      <c r="M10">
        <v>165.73238000000001</v>
      </c>
      <c r="N10">
        <v>101.62372999999999</v>
      </c>
      <c r="O10">
        <v>281.92367999999999</v>
      </c>
      <c r="P10">
        <v>196.84800000000001</v>
      </c>
      <c r="Q10">
        <v>176.14098999999999</v>
      </c>
      <c r="R10">
        <v>156.51678999999999</v>
      </c>
      <c r="S10">
        <v>178.73143999999999</v>
      </c>
      <c r="T10">
        <v>163.79399000000001</v>
      </c>
      <c r="U10">
        <v>159.33285000000001</v>
      </c>
      <c r="V10">
        <v>162.86158</v>
      </c>
      <c r="W10">
        <v>111.42883</v>
      </c>
      <c r="X10">
        <v>158.34099000000001</v>
      </c>
      <c r="Y10">
        <v>178.73143999999999</v>
      </c>
      <c r="Z10">
        <v>163.79399000000001</v>
      </c>
    </row>
    <row r="11" spans="1:60">
      <c r="A11" t="s">
        <v>37</v>
      </c>
      <c r="B11" t="s">
        <v>82</v>
      </c>
      <c r="C11" t="s">
        <v>44</v>
      </c>
      <c r="D11" t="s">
        <v>46</v>
      </c>
      <c r="E11" s="3">
        <f t="shared" si="8"/>
        <v>4.036790114314285</v>
      </c>
      <c r="F11" s="3">
        <f t="shared" si="8"/>
        <v>1.2904953728498121</v>
      </c>
      <c r="G11" s="3">
        <f>AVERAGE(I11:O11)</f>
        <v>107.07666085714285</v>
      </c>
      <c r="H11" s="3">
        <f>_xlfn.STDEV.S(I11:O11)</f>
        <v>34.230646494689978</v>
      </c>
      <c r="I11">
        <v>60.243285999999998</v>
      </c>
      <c r="J11">
        <v>110.09085</v>
      </c>
      <c r="K11">
        <v>169.08519000000001</v>
      </c>
      <c r="L11">
        <v>91.788663</v>
      </c>
      <c r="M11">
        <v>105.68836</v>
      </c>
      <c r="N11">
        <v>125.6349</v>
      </c>
      <c r="O11">
        <v>87.005376999999996</v>
      </c>
    </row>
    <row r="12" spans="1:60">
      <c r="A12" t="s">
        <v>34</v>
      </c>
      <c r="B12" t="s">
        <v>82</v>
      </c>
      <c r="C12" t="s">
        <v>55</v>
      </c>
      <c r="D12" t="s">
        <v>29</v>
      </c>
      <c r="E12" s="3">
        <f t="shared" ref="E12" si="9">0.0377*G12</f>
        <v>9.4466479862857131</v>
      </c>
      <c r="F12" s="3">
        <f t="shared" ref="F12" si="10">0.0377*H12</f>
        <v>1.7230404612104042</v>
      </c>
      <c r="G12" s="3">
        <f>AVERAGE(I12:V12)</f>
        <v>250.57421714285715</v>
      </c>
      <c r="H12" s="3">
        <f>_xlfn.STDEV.S(I12:V12)</f>
        <v>45.703991013538577</v>
      </c>
      <c r="I12">
        <v>266.25864000000001</v>
      </c>
      <c r="J12">
        <v>308.96521999999999</v>
      </c>
      <c r="K12">
        <v>290.96064000000001</v>
      </c>
      <c r="L12">
        <v>165.80241000000001</v>
      </c>
      <c r="M12">
        <v>276.52026000000001</v>
      </c>
      <c r="N12">
        <v>225.20733000000001</v>
      </c>
      <c r="O12">
        <v>296.34823999999998</v>
      </c>
      <c r="P12">
        <v>288.07736</v>
      </c>
      <c r="Q12">
        <v>235.45955000000001</v>
      </c>
      <c r="R12">
        <v>271.38745999999998</v>
      </c>
      <c r="S12">
        <v>250.25156999999999</v>
      </c>
      <c r="T12">
        <v>207.59335999999999</v>
      </c>
      <c r="U12">
        <v>259.88565</v>
      </c>
      <c r="V12">
        <v>165.32135</v>
      </c>
    </row>
    <row r="13" spans="1:60">
      <c r="A13" t="s">
        <v>38</v>
      </c>
      <c r="B13" t="s">
        <v>82</v>
      </c>
      <c r="C13" t="s">
        <v>56</v>
      </c>
      <c r="D13" t="s">
        <v>29</v>
      </c>
      <c r="E13" s="3">
        <f t="shared" ref="E13" si="11">0.0377*G13</f>
        <v>8.6383868261999979</v>
      </c>
      <c r="F13" s="3">
        <f t="shared" ref="F13" si="12">0.0377*H13</f>
        <v>3.8126078646208494</v>
      </c>
      <c r="G13" s="3">
        <f>AVERAGE(I13:BH13)</f>
        <v>229.13492907692304</v>
      </c>
      <c r="H13" s="3">
        <f>_xlfn.STDEV.S(I13:BH13)</f>
        <v>101.13018208543367</v>
      </c>
      <c r="I13">
        <v>53.164371000000003</v>
      </c>
      <c r="J13">
        <v>191.76563999999999</v>
      </c>
      <c r="K13">
        <v>180.48951</v>
      </c>
      <c r="L13">
        <v>129.94442000000001</v>
      </c>
      <c r="M13">
        <v>210.26598999999999</v>
      </c>
      <c r="N13">
        <v>66.297878999999995</v>
      </c>
      <c r="O13">
        <v>243.11309</v>
      </c>
      <c r="P13">
        <v>222.88283999999999</v>
      </c>
      <c r="Q13">
        <v>151.82187999999999</v>
      </c>
      <c r="R13">
        <v>170.45212000000001</v>
      </c>
      <c r="S13">
        <v>183.50283999999999</v>
      </c>
      <c r="T13">
        <v>134.57640000000001</v>
      </c>
      <c r="U13">
        <v>145.4931</v>
      </c>
      <c r="V13">
        <v>55.635084999999997</v>
      </c>
      <c r="W13">
        <v>83.759549000000007</v>
      </c>
      <c r="X13">
        <v>63.316232999999997</v>
      </c>
      <c r="Y13">
        <v>192.20704000000001</v>
      </c>
      <c r="Z13">
        <v>151.42965000000001</v>
      </c>
      <c r="AA13">
        <v>264.67610000000002</v>
      </c>
      <c r="AB13">
        <v>225.92457999999999</v>
      </c>
      <c r="AC13">
        <v>314.97062</v>
      </c>
      <c r="AD13">
        <v>283.59282000000002</v>
      </c>
      <c r="AE13">
        <v>292.23050999999998</v>
      </c>
      <c r="AF13">
        <v>329.61914000000002</v>
      </c>
      <c r="AG13">
        <v>339.91757999999999</v>
      </c>
      <c r="AH13">
        <v>390.92531000000002</v>
      </c>
      <c r="AI13">
        <v>309.22721000000001</v>
      </c>
      <c r="AJ13">
        <v>245.78989999999999</v>
      </c>
      <c r="AK13">
        <v>305.38328999999999</v>
      </c>
      <c r="AL13">
        <v>315.59784000000002</v>
      </c>
      <c r="AM13">
        <v>168.76779999999999</v>
      </c>
      <c r="AN13">
        <v>177.86806000000001</v>
      </c>
      <c r="AO13">
        <v>151.70233999999999</v>
      </c>
      <c r="AP13">
        <v>257.10957000000002</v>
      </c>
      <c r="AQ13">
        <v>277.36912000000001</v>
      </c>
      <c r="AR13">
        <v>62.268434999999997</v>
      </c>
      <c r="AS13">
        <v>196.53724</v>
      </c>
      <c r="AT13">
        <v>206.05731</v>
      </c>
      <c r="AU13">
        <v>248.80187000000001</v>
      </c>
      <c r="AV13">
        <v>147.13547</v>
      </c>
      <c r="AW13">
        <v>211.10637</v>
      </c>
      <c r="AX13">
        <v>394.70413000000002</v>
      </c>
      <c r="AY13">
        <v>384.42430999999999</v>
      </c>
      <c r="AZ13">
        <v>445.35201000000001</v>
      </c>
      <c r="BA13">
        <v>414.58693</v>
      </c>
      <c r="BB13">
        <v>340.95294000000001</v>
      </c>
      <c r="BC13">
        <v>266.49964999999997</v>
      </c>
      <c r="BD13">
        <v>122.28266000000001</v>
      </c>
      <c r="BE13">
        <v>229.25738000000001</v>
      </c>
      <c r="BF13">
        <v>405.64402000000001</v>
      </c>
      <c r="BG13">
        <v>333.15643</v>
      </c>
      <c r="BH13">
        <v>225.45973000000001</v>
      </c>
    </row>
    <row r="14" spans="1:60">
      <c r="E14" s="3"/>
      <c r="F14" s="3"/>
      <c r="G14" s="3"/>
      <c r="H14" s="3"/>
    </row>
    <row r="15" spans="1:60">
      <c r="E15" s="3"/>
      <c r="F15" s="3"/>
      <c r="G15" s="3"/>
      <c r="H15" s="3"/>
    </row>
    <row r="16" spans="1:60">
      <c r="E16" s="3"/>
      <c r="F16" s="3"/>
      <c r="G16" s="3"/>
      <c r="H16" s="3"/>
    </row>
    <row r="17" spans="5:8">
      <c r="E17" s="3"/>
      <c r="F17" s="3"/>
      <c r="G17" s="3"/>
      <c r="H17" s="3"/>
    </row>
    <row r="18" spans="5:8">
      <c r="E18" s="3"/>
      <c r="F18" s="3"/>
      <c r="G18" s="3"/>
      <c r="H18" s="3"/>
    </row>
    <row r="19" spans="5:8">
      <c r="F19" s="3"/>
      <c r="G19" s="3"/>
      <c r="H19" s="3"/>
    </row>
    <row r="20" spans="5:8">
      <c r="G20" s="3"/>
      <c r="H20" s="3"/>
    </row>
    <row r="21" spans="5:8">
      <c r="G21" s="3"/>
      <c r="H21" s="3"/>
    </row>
    <row r="22" spans="5:8">
      <c r="H22" s="3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6E51-DCEB-4190-A06E-707487B80279}">
  <dimension ref="A1:N72"/>
  <sheetViews>
    <sheetView topLeftCell="A56" workbookViewId="0">
      <selection activeCell="C78" sqref="C78"/>
    </sheetView>
  </sheetViews>
  <sheetFormatPr defaultRowHeight="14.75"/>
  <cols>
    <col min="1" max="1" width="8.76953125" style="29" bestFit="1" customWidth="1"/>
    <col min="2" max="2" width="12.7265625" style="29" customWidth="1"/>
    <col min="3" max="3" width="8.7265625" style="29"/>
    <col min="4" max="4" width="11.6796875" style="29" bestFit="1" customWidth="1"/>
    <col min="5" max="5" width="12.453125" style="29" customWidth="1"/>
    <col min="6" max="7" width="8.76953125" style="29" bestFit="1" customWidth="1"/>
    <col min="8" max="8" width="11.1796875" style="29" bestFit="1" customWidth="1"/>
    <col min="9" max="9" width="15.953125" style="29" bestFit="1" customWidth="1"/>
    <col min="10" max="10" width="10.7265625" style="29" customWidth="1"/>
    <col min="11" max="11" width="11.2265625" style="29" bestFit="1" customWidth="1"/>
    <col min="12" max="12" width="11.6796875" style="29" bestFit="1" customWidth="1"/>
    <col min="13" max="13" width="13.04296875" style="29" bestFit="1" customWidth="1"/>
    <col min="14" max="14" width="8.7265625" style="29"/>
    <col min="15" max="15" width="8.76953125" style="29" bestFit="1" customWidth="1"/>
    <col min="16" max="18" width="8.7265625" style="29"/>
    <col min="19" max="20" width="8.76953125" style="29" bestFit="1" customWidth="1"/>
    <col min="21" max="21" width="11.1796875" style="29" bestFit="1" customWidth="1"/>
    <col min="22" max="22" width="17.453125" style="29" customWidth="1"/>
    <col min="23" max="23" width="6.40625" style="29" bestFit="1" customWidth="1"/>
    <col min="24" max="24" width="11.2265625" style="29" bestFit="1" customWidth="1"/>
    <col min="25" max="25" width="11.6796875" style="29" bestFit="1" customWidth="1"/>
    <col min="26" max="26" width="13.04296875" style="29" bestFit="1" customWidth="1"/>
    <col min="27" max="16384" width="8.7265625" style="29"/>
  </cols>
  <sheetData>
    <row r="1" spans="1:14">
      <c r="A1" s="32" t="s">
        <v>234</v>
      </c>
    </row>
    <row r="2" spans="1:14">
      <c r="A2" s="32" t="s">
        <v>211</v>
      </c>
      <c r="B2" s="32" t="s">
        <v>91</v>
      </c>
      <c r="C2" s="32" t="s">
        <v>90</v>
      </c>
      <c r="D2" s="32" t="s">
        <v>89</v>
      </c>
      <c r="E2" s="32" t="s">
        <v>203</v>
      </c>
      <c r="F2" s="32" t="s">
        <v>88</v>
      </c>
      <c r="G2" s="32" t="s">
        <v>87</v>
      </c>
      <c r="H2" s="32" t="s">
        <v>86</v>
      </c>
      <c r="I2" s="32" t="s">
        <v>101</v>
      </c>
      <c r="J2" s="32"/>
      <c r="K2" s="32"/>
      <c r="L2" s="32"/>
      <c r="M2" s="32"/>
      <c r="N2" s="32"/>
    </row>
    <row r="3" spans="1:14">
      <c r="A3" s="29">
        <v>5.5</v>
      </c>
      <c r="B3" s="33" t="s">
        <v>85</v>
      </c>
      <c r="C3" s="33" t="s">
        <v>82</v>
      </c>
      <c r="D3" s="33" t="s">
        <v>26</v>
      </c>
      <c r="E3" s="33" t="s">
        <v>204</v>
      </c>
      <c r="F3" s="33">
        <v>1.54</v>
      </c>
      <c r="G3" s="33">
        <v>1.05</v>
      </c>
      <c r="H3" s="33" t="s">
        <v>94</v>
      </c>
    </row>
    <row r="4" spans="1:14">
      <c r="A4" s="29">
        <v>5.5</v>
      </c>
      <c r="B4" s="19" t="s">
        <v>84</v>
      </c>
      <c r="C4" s="19" t="s">
        <v>82</v>
      </c>
      <c r="D4" s="19" t="s">
        <v>26</v>
      </c>
      <c r="E4" s="19" t="s">
        <v>227</v>
      </c>
      <c r="F4" s="34">
        <v>0.33</v>
      </c>
      <c r="G4" s="34">
        <v>1.86</v>
      </c>
      <c r="H4" s="33" t="s">
        <v>94</v>
      </c>
    </row>
    <row r="5" spans="1:14">
      <c r="A5" s="29">
        <v>5.5</v>
      </c>
      <c r="B5" s="19" t="s">
        <v>83</v>
      </c>
      <c r="C5" s="19" t="s">
        <v>82</v>
      </c>
      <c r="D5" s="19" t="s">
        <v>26</v>
      </c>
      <c r="E5" s="19" t="s">
        <v>227</v>
      </c>
      <c r="F5" s="34">
        <v>0.57999999999999996</v>
      </c>
      <c r="G5" s="34">
        <v>0.64</v>
      </c>
      <c r="H5" s="33" t="s">
        <v>94</v>
      </c>
    </row>
    <row r="6" spans="1:14">
      <c r="A6" s="29">
        <v>5.5</v>
      </c>
      <c r="B6" s="19" t="s">
        <v>92</v>
      </c>
      <c r="C6" s="19" t="s">
        <v>82</v>
      </c>
      <c r="D6" s="19" t="s">
        <v>26</v>
      </c>
      <c r="E6" s="19" t="s">
        <v>227</v>
      </c>
      <c r="F6" s="34">
        <v>1.32</v>
      </c>
      <c r="G6" s="34">
        <v>0.12</v>
      </c>
      <c r="H6" s="33" t="s">
        <v>94</v>
      </c>
    </row>
    <row r="7" spans="1:14">
      <c r="A7" s="29">
        <v>5.5</v>
      </c>
      <c r="B7" s="19" t="s">
        <v>93</v>
      </c>
      <c r="C7" s="19" t="s">
        <v>82</v>
      </c>
      <c r="D7" s="19" t="s">
        <v>26</v>
      </c>
      <c r="E7" s="19" t="s">
        <v>227</v>
      </c>
      <c r="F7" s="34">
        <v>0.23</v>
      </c>
      <c r="G7" s="34">
        <v>0.02</v>
      </c>
      <c r="H7" s="33" t="s">
        <v>94</v>
      </c>
    </row>
    <row r="8" spans="1:14">
      <c r="A8" s="34">
        <v>10</v>
      </c>
      <c r="B8" s="19" t="s">
        <v>97</v>
      </c>
      <c r="C8" s="19" t="s">
        <v>82</v>
      </c>
      <c r="D8" s="19" t="s">
        <v>26</v>
      </c>
      <c r="E8" s="33" t="s">
        <v>231</v>
      </c>
      <c r="F8" s="34">
        <v>2.7</v>
      </c>
      <c r="G8" s="34">
        <v>4.3</v>
      </c>
      <c r="H8" s="33" t="s">
        <v>94</v>
      </c>
      <c r="I8" s="35"/>
      <c r="K8" s="34"/>
      <c r="L8" s="34"/>
    </row>
    <row r="9" spans="1:14">
      <c r="A9" s="29">
        <v>13.5</v>
      </c>
      <c r="B9" s="33" t="s">
        <v>100</v>
      </c>
      <c r="C9" s="19" t="s">
        <v>82</v>
      </c>
      <c r="D9" s="19" t="s">
        <v>26</v>
      </c>
      <c r="E9" s="33" t="s">
        <v>231</v>
      </c>
      <c r="F9" s="34">
        <v>10.82</v>
      </c>
      <c r="G9" s="34">
        <v>1.86</v>
      </c>
      <c r="H9" s="33" t="s">
        <v>94</v>
      </c>
      <c r="M9" s="33"/>
    </row>
    <row r="10" spans="1:14">
      <c r="A10" s="29">
        <v>13.5</v>
      </c>
      <c r="B10" s="33" t="s">
        <v>102</v>
      </c>
      <c r="C10" s="19" t="s">
        <v>82</v>
      </c>
      <c r="D10" s="19" t="s">
        <v>26</v>
      </c>
      <c r="E10" s="33" t="s">
        <v>230</v>
      </c>
      <c r="F10" s="34">
        <v>9.1300000000000008</v>
      </c>
      <c r="G10" s="29" t="s">
        <v>94</v>
      </c>
      <c r="H10" s="33" t="s">
        <v>94</v>
      </c>
    </row>
    <row r="11" spans="1:14">
      <c r="A11" s="29">
        <v>13.5</v>
      </c>
      <c r="B11" s="19" t="s">
        <v>126</v>
      </c>
      <c r="C11" s="19" t="s">
        <v>82</v>
      </c>
      <c r="D11" s="19" t="s">
        <v>7</v>
      </c>
      <c r="E11" s="33" t="s">
        <v>175</v>
      </c>
      <c r="F11" s="34">
        <v>0.42</v>
      </c>
      <c r="G11" s="34">
        <v>6.18</v>
      </c>
      <c r="H11" s="33">
        <v>7.758414385</v>
      </c>
      <c r="I11" s="35" t="s">
        <v>118</v>
      </c>
      <c r="J11" s="32"/>
      <c r="K11" s="32"/>
      <c r="L11" s="32"/>
      <c r="M11" s="32"/>
    </row>
    <row r="12" spans="1:14">
      <c r="A12" s="34">
        <v>18</v>
      </c>
      <c r="B12" s="19" t="s">
        <v>110</v>
      </c>
      <c r="C12" s="19" t="s">
        <v>82</v>
      </c>
      <c r="D12" s="19" t="s">
        <v>7</v>
      </c>
      <c r="E12" s="33" t="s">
        <v>229</v>
      </c>
      <c r="F12" s="34">
        <v>0.73</v>
      </c>
      <c r="G12" s="34">
        <v>1.91</v>
      </c>
      <c r="H12" s="34">
        <v>6.4278500000000003</v>
      </c>
    </row>
    <row r="13" spans="1:14">
      <c r="A13" s="34">
        <v>18</v>
      </c>
      <c r="B13" s="19" t="s">
        <v>112</v>
      </c>
      <c r="C13" s="19" t="s">
        <v>82</v>
      </c>
      <c r="D13" s="19" t="s">
        <v>7</v>
      </c>
      <c r="E13" s="33" t="s">
        <v>210</v>
      </c>
      <c r="F13" s="34">
        <v>0.01</v>
      </c>
      <c r="G13" s="34">
        <v>0.56999999999999995</v>
      </c>
      <c r="H13" s="34">
        <v>8.1199999999999992</v>
      </c>
    </row>
    <row r="14" spans="1:14">
      <c r="A14" s="34">
        <v>18.25</v>
      </c>
      <c r="B14" s="19" t="s">
        <v>120</v>
      </c>
      <c r="C14" s="19" t="s">
        <v>82</v>
      </c>
      <c r="D14" s="19" t="s">
        <v>7</v>
      </c>
      <c r="E14" s="19" t="s">
        <v>204</v>
      </c>
      <c r="F14" s="34">
        <v>1.99</v>
      </c>
      <c r="G14" s="34">
        <v>3.47</v>
      </c>
      <c r="H14" s="34">
        <v>6.705729914</v>
      </c>
    </row>
    <row r="15" spans="1:14">
      <c r="A15" s="34">
        <v>18.25</v>
      </c>
      <c r="B15" s="19" t="s">
        <v>122</v>
      </c>
      <c r="C15" s="19" t="s">
        <v>82</v>
      </c>
      <c r="D15" s="19" t="s">
        <v>7</v>
      </c>
      <c r="E15" s="33" t="s">
        <v>210</v>
      </c>
      <c r="F15" s="34">
        <v>5.33</v>
      </c>
      <c r="G15" s="34">
        <v>5.68</v>
      </c>
      <c r="H15" s="34">
        <v>5.1128057629999999</v>
      </c>
      <c r="I15" s="29" t="s">
        <v>205</v>
      </c>
    </row>
    <row r="16" spans="1:14">
      <c r="A16" s="34">
        <v>18.25</v>
      </c>
      <c r="B16" s="19" t="s">
        <v>123</v>
      </c>
      <c r="C16" s="19" t="s">
        <v>82</v>
      </c>
      <c r="D16" s="19" t="s">
        <v>7</v>
      </c>
      <c r="E16" s="33" t="s">
        <v>175</v>
      </c>
      <c r="F16" s="34">
        <v>0.27</v>
      </c>
      <c r="G16" s="34">
        <v>0</v>
      </c>
      <c r="H16" s="34">
        <v>6.5431746769999997</v>
      </c>
    </row>
    <row r="17" spans="1:13">
      <c r="A17" s="34">
        <v>18.25</v>
      </c>
      <c r="B17" s="19" t="s">
        <v>125</v>
      </c>
      <c r="C17" s="19" t="s">
        <v>82</v>
      </c>
      <c r="D17" s="19" t="s">
        <v>7</v>
      </c>
      <c r="E17" s="33" t="s">
        <v>175</v>
      </c>
      <c r="F17" s="34">
        <v>0.33</v>
      </c>
      <c r="G17" s="34">
        <v>0</v>
      </c>
      <c r="H17" s="34">
        <v>4.1862455120000002</v>
      </c>
      <c r="I17" s="35" t="s">
        <v>118</v>
      </c>
    </row>
    <row r="18" spans="1:13">
      <c r="A18" s="29">
        <v>27</v>
      </c>
      <c r="B18" s="29" t="s">
        <v>186</v>
      </c>
      <c r="C18" s="19" t="s">
        <v>82</v>
      </c>
      <c r="D18" s="19" t="s">
        <v>7</v>
      </c>
      <c r="E18" s="33" t="s">
        <v>232</v>
      </c>
      <c r="F18" s="33">
        <v>0.38</v>
      </c>
      <c r="G18" s="29" t="s">
        <v>94</v>
      </c>
      <c r="H18" s="29" t="s">
        <v>94</v>
      </c>
      <c r="K18" s="33"/>
    </row>
    <row r="19" spans="1:13">
      <c r="A19" s="29">
        <v>16</v>
      </c>
      <c r="B19" s="29" t="s">
        <v>187</v>
      </c>
      <c r="C19" s="19" t="s">
        <v>82</v>
      </c>
      <c r="D19" s="19" t="s">
        <v>7</v>
      </c>
      <c r="E19" s="33" t="s">
        <v>229</v>
      </c>
      <c r="F19" s="34">
        <v>17.89</v>
      </c>
      <c r="G19" s="34">
        <v>3.58</v>
      </c>
      <c r="H19" s="34">
        <v>1.6557839999999999</v>
      </c>
    </row>
    <row r="20" spans="1:13">
      <c r="A20" s="29">
        <v>16</v>
      </c>
      <c r="B20" s="29" t="s">
        <v>188</v>
      </c>
      <c r="C20" s="19" t="s">
        <v>82</v>
      </c>
      <c r="D20" s="19" t="s">
        <v>7</v>
      </c>
      <c r="E20" s="33" t="s">
        <v>229</v>
      </c>
      <c r="F20" s="34">
        <v>0.69</v>
      </c>
      <c r="G20" s="34">
        <v>0</v>
      </c>
      <c r="H20" s="34">
        <v>0.27596399999999999</v>
      </c>
    </row>
    <row r="21" spans="1:13">
      <c r="A21" s="29">
        <v>16</v>
      </c>
      <c r="B21" s="29" t="s">
        <v>189</v>
      </c>
      <c r="C21" s="29" t="s">
        <v>82</v>
      </c>
      <c r="D21" s="29" t="s">
        <v>7</v>
      </c>
      <c r="E21" s="33" t="s">
        <v>204</v>
      </c>
      <c r="F21" s="34">
        <v>14.88</v>
      </c>
      <c r="G21" s="34">
        <v>11.89</v>
      </c>
      <c r="H21" s="34">
        <v>0.78742733330000003</v>
      </c>
    </row>
    <row r="22" spans="1:13">
      <c r="A22" s="29">
        <v>16</v>
      </c>
      <c r="B22" s="29" t="s">
        <v>190</v>
      </c>
      <c r="C22" s="29" t="s">
        <v>82</v>
      </c>
      <c r="D22" s="29" t="s">
        <v>7</v>
      </c>
      <c r="E22" s="33" t="s">
        <v>228</v>
      </c>
      <c r="F22" s="34">
        <v>2.75</v>
      </c>
      <c r="G22" s="34">
        <v>3.28</v>
      </c>
      <c r="H22" s="34">
        <v>0.401505</v>
      </c>
    </row>
    <row r="23" spans="1:13">
      <c r="A23" s="29">
        <v>27.5</v>
      </c>
      <c r="B23" s="29" t="s">
        <v>194</v>
      </c>
      <c r="C23" s="29" t="s">
        <v>82</v>
      </c>
      <c r="D23" s="29" t="s">
        <v>7</v>
      </c>
      <c r="E23" s="33" t="s">
        <v>229</v>
      </c>
      <c r="F23" s="34">
        <v>0.84</v>
      </c>
      <c r="G23" s="34">
        <v>0.18</v>
      </c>
      <c r="H23" s="34">
        <v>3.8265500000000001</v>
      </c>
      <c r="I23" s="35" t="s">
        <v>118</v>
      </c>
      <c r="K23" s="34"/>
      <c r="L23" s="34"/>
      <c r="M23" s="34"/>
    </row>
    <row r="24" spans="1:13">
      <c r="A24" s="29">
        <v>18.7</v>
      </c>
      <c r="B24" s="29" t="s">
        <v>196</v>
      </c>
      <c r="C24" s="29" t="s">
        <v>82</v>
      </c>
      <c r="D24" s="29" t="s">
        <v>7</v>
      </c>
      <c r="E24" s="19" t="s">
        <v>204</v>
      </c>
      <c r="F24" s="33">
        <v>0.23</v>
      </c>
      <c r="G24" s="29" t="s">
        <v>94</v>
      </c>
      <c r="H24" s="29" t="s">
        <v>94</v>
      </c>
    </row>
    <row r="25" spans="1:13">
      <c r="A25" s="29">
        <v>18.7</v>
      </c>
      <c r="B25" s="29" t="s">
        <v>197</v>
      </c>
      <c r="C25" s="29" t="s">
        <v>82</v>
      </c>
      <c r="D25" s="29" t="s">
        <v>7</v>
      </c>
      <c r="E25" s="19" t="s">
        <v>204</v>
      </c>
      <c r="F25" s="34">
        <v>0.23</v>
      </c>
      <c r="G25" s="34">
        <v>0</v>
      </c>
      <c r="H25" s="34">
        <v>2.4227276670000002</v>
      </c>
    </row>
    <row r="26" spans="1:13">
      <c r="A26" s="29">
        <v>18.7</v>
      </c>
      <c r="B26" s="29" t="s">
        <v>199</v>
      </c>
      <c r="C26" s="29" t="s">
        <v>82</v>
      </c>
      <c r="D26" s="29" t="s">
        <v>7</v>
      </c>
      <c r="E26" s="33" t="s">
        <v>233</v>
      </c>
      <c r="F26" s="34">
        <v>0.38</v>
      </c>
      <c r="G26" s="34">
        <v>0</v>
      </c>
      <c r="H26" s="34">
        <v>2.0817939999999999</v>
      </c>
      <c r="I26" s="29" t="s">
        <v>118</v>
      </c>
    </row>
    <row r="27" spans="1:13">
      <c r="A27" s="30">
        <v>18.7</v>
      </c>
      <c r="B27" s="30" t="s">
        <v>200</v>
      </c>
      <c r="C27" s="30" t="s">
        <v>82</v>
      </c>
      <c r="D27" s="30" t="s">
        <v>7</v>
      </c>
      <c r="E27" s="38" t="s">
        <v>204</v>
      </c>
      <c r="F27" s="38">
        <v>2.87</v>
      </c>
      <c r="G27" s="30" t="s">
        <v>94</v>
      </c>
      <c r="H27" s="30" t="s">
        <v>94</v>
      </c>
      <c r="I27" s="30"/>
      <c r="J27" s="30"/>
      <c r="K27" s="30"/>
    </row>
    <row r="28" spans="1:13">
      <c r="A28" s="30">
        <v>17</v>
      </c>
      <c r="B28" s="30" t="s">
        <v>213</v>
      </c>
      <c r="C28" s="30" t="s">
        <v>82</v>
      </c>
      <c r="D28" s="30" t="s">
        <v>7</v>
      </c>
      <c r="E28" s="38" t="s">
        <v>175</v>
      </c>
      <c r="F28" s="38">
        <v>0.55000000000000004</v>
      </c>
      <c r="G28" s="30" t="s">
        <v>94</v>
      </c>
      <c r="H28" s="30" t="s">
        <v>94</v>
      </c>
      <c r="I28" s="30"/>
      <c r="J28" s="30"/>
      <c r="K28" s="30"/>
    </row>
    <row r="29" spans="1:13">
      <c r="A29" s="30">
        <v>17</v>
      </c>
      <c r="B29" s="30" t="s">
        <v>212</v>
      </c>
      <c r="C29" s="30" t="s">
        <v>82</v>
      </c>
      <c r="D29" s="30" t="s">
        <v>7</v>
      </c>
      <c r="E29" s="38" t="s">
        <v>175</v>
      </c>
      <c r="F29" s="38">
        <f>(0.71340561+0.255197)/2</f>
        <v>0.48430130500000002</v>
      </c>
      <c r="G29" s="30">
        <f>(0.72835277+2.389318)/2</f>
        <v>1.5588353849999999</v>
      </c>
      <c r="H29" s="30" t="s">
        <v>94</v>
      </c>
      <c r="I29" s="30" t="s">
        <v>118</v>
      </c>
      <c r="J29" s="30"/>
      <c r="K29" s="30"/>
    </row>
    <row r="30" spans="1:13">
      <c r="A30" s="36">
        <v>18</v>
      </c>
      <c r="B30" s="37" t="s">
        <v>113</v>
      </c>
      <c r="C30" s="37" t="s">
        <v>99</v>
      </c>
      <c r="D30" s="37" t="s">
        <v>26</v>
      </c>
      <c r="E30" s="37" t="s">
        <v>175</v>
      </c>
      <c r="F30" s="38">
        <v>1.05</v>
      </c>
      <c r="G30" s="37" t="s">
        <v>94</v>
      </c>
      <c r="H30" s="37" t="s">
        <v>94</v>
      </c>
      <c r="I30" s="30"/>
      <c r="J30" s="30"/>
      <c r="K30" s="30"/>
      <c r="L30" s="30"/>
    </row>
    <row r="31" spans="1:13">
      <c r="A31" s="36">
        <v>18</v>
      </c>
      <c r="B31" s="37" t="s">
        <v>114</v>
      </c>
      <c r="C31" s="37" t="s">
        <v>99</v>
      </c>
      <c r="D31" s="37" t="s">
        <v>26</v>
      </c>
      <c r="E31" s="37" t="s">
        <v>175</v>
      </c>
      <c r="F31" s="36">
        <v>0.67</v>
      </c>
      <c r="G31" s="37" t="s">
        <v>94</v>
      </c>
      <c r="H31" s="37" t="s">
        <v>94</v>
      </c>
      <c r="I31" s="30"/>
      <c r="J31" s="30"/>
      <c r="K31" s="30"/>
    </row>
    <row r="32" spans="1:13">
      <c r="A32" s="36">
        <v>18</v>
      </c>
      <c r="B32" s="37" t="s">
        <v>115</v>
      </c>
      <c r="C32" s="37" t="s">
        <v>99</v>
      </c>
      <c r="D32" s="37" t="s">
        <v>26</v>
      </c>
      <c r="E32" s="37" t="s">
        <v>204</v>
      </c>
      <c r="F32" s="36">
        <v>1.78</v>
      </c>
      <c r="G32" s="37" t="s">
        <v>94</v>
      </c>
      <c r="H32" s="37" t="s">
        <v>94</v>
      </c>
      <c r="I32" s="30"/>
      <c r="J32" s="30"/>
      <c r="K32" s="30"/>
    </row>
    <row r="33" spans="1:13">
      <c r="A33" s="34">
        <v>18</v>
      </c>
      <c r="B33" s="19" t="s">
        <v>117</v>
      </c>
      <c r="C33" s="19" t="s">
        <v>99</v>
      </c>
      <c r="D33" s="19" t="s">
        <v>26</v>
      </c>
      <c r="E33" s="33" t="s">
        <v>175</v>
      </c>
      <c r="F33" s="34">
        <v>0.45</v>
      </c>
      <c r="G33" s="34">
        <v>0.34</v>
      </c>
      <c r="H33" s="19" t="s">
        <v>94</v>
      </c>
      <c r="I33" s="19" t="s">
        <v>118</v>
      </c>
      <c r="J33" s="39"/>
      <c r="K33" s="39"/>
      <c r="L33" s="39"/>
    </row>
    <row r="34" spans="1:13">
      <c r="A34" s="34">
        <v>5</v>
      </c>
      <c r="B34" s="19" t="s">
        <v>202</v>
      </c>
      <c r="C34" s="19" t="s">
        <v>99</v>
      </c>
      <c r="D34" s="19" t="s">
        <v>7</v>
      </c>
      <c r="E34" s="33" t="s">
        <v>175</v>
      </c>
      <c r="F34" s="34">
        <v>1.47</v>
      </c>
      <c r="G34" s="34">
        <v>2.46</v>
      </c>
      <c r="H34" s="34">
        <v>7.0041000000000002</v>
      </c>
      <c r="I34" s="19"/>
      <c r="J34" s="19"/>
      <c r="K34" s="34"/>
      <c r="L34" s="34"/>
      <c r="M34" s="34"/>
    </row>
    <row r="35" spans="1:13">
      <c r="A35" s="29">
        <v>6</v>
      </c>
      <c r="B35" s="29" t="s">
        <v>127</v>
      </c>
      <c r="C35" s="29" t="s">
        <v>5</v>
      </c>
      <c r="D35" s="29" t="s">
        <v>7</v>
      </c>
      <c r="E35" s="29" t="s">
        <v>204</v>
      </c>
      <c r="F35" s="29">
        <v>0.52</v>
      </c>
      <c r="G35" s="29" t="s">
        <v>94</v>
      </c>
      <c r="H35" s="29" t="s">
        <v>94</v>
      </c>
      <c r="M35" s="33"/>
    </row>
    <row r="36" spans="1:13">
      <c r="A36" s="29">
        <v>6</v>
      </c>
      <c r="B36" s="29" t="s">
        <v>128</v>
      </c>
      <c r="C36" s="29" t="s">
        <v>5</v>
      </c>
      <c r="D36" s="29" t="s">
        <v>7</v>
      </c>
      <c r="E36" s="29" t="s">
        <v>175</v>
      </c>
      <c r="F36" s="29">
        <v>0.79</v>
      </c>
      <c r="G36" s="29">
        <v>0</v>
      </c>
      <c r="H36" s="33">
        <v>7.1676092020000004</v>
      </c>
      <c r="M36" s="19"/>
    </row>
    <row r="37" spans="1:13">
      <c r="A37" s="29">
        <v>6</v>
      </c>
      <c r="B37" s="29" t="s">
        <v>129</v>
      </c>
      <c r="C37" s="29" t="s">
        <v>5</v>
      </c>
      <c r="D37" s="29" t="s">
        <v>7</v>
      </c>
      <c r="E37" s="29" t="s">
        <v>175</v>
      </c>
      <c r="F37" s="29">
        <v>0.23636360000000001</v>
      </c>
      <c r="G37" s="29">
        <v>2.66716055E-3</v>
      </c>
      <c r="H37" s="33">
        <v>3.8654773050000002</v>
      </c>
      <c r="M37" s="33"/>
    </row>
    <row r="38" spans="1:13">
      <c r="A38" s="29">
        <v>6</v>
      </c>
      <c r="B38" s="29" t="s">
        <v>130</v>
      </c>
      <c r="C38" s="29" t="s">
        <v>5</v>
      </c>
      <c r="D38" s="29" t="s">
        <v>7</v>
      </c>
      <c r="E38" s="29" t="s">
        <v>210</v>
      </c>
      <c r="F38" s="33">
        <v>0.85</v>
      </c>
      <c r="G38" s="29" t="s">
        <v>94</v>
      </c>
      <c r="H38" s="29" t="s">
        <v>94</v>
      </c>
    </row>
    <row r="39" spans="1:13">
      <c r="A39" s="29">
        <v>6</v>
      </c>
      <c r="B39" s="29" t="s">
        <v>131</v>
      </c>
      <c r="C39" s="29" t="s">
        <v>5</v>
      </c>
      <c r="D39" s="29" t="s">
        <v>7</v>
      </c>
      <c r="E39" s="29" t="s">
        <v>210</v>
      </c>
      <c r="F39" s="33">
        <v>0.98</v>
      </c>
      <c r="G39" s="29" t="s">
        <v>94</v>
      </c>
      <c r="H39" s="29" t="s">
        <v>94</v>
      </c>
    </row>
    <row r="40" spans="1:13">
      <c r="A40" s="29">
        <v>6</v>
      </c>
      <c r="B40" s="29" t="s">
        <v>132</v>
      </c>
      <c r="C40" s="29" t="s">
        <v>5</v>
      </c>
      <c r="D40" s="29" t="s">
        <v>7</v>
      </c>
      <c r="E40" s="29" t="s">
        <v>210</v>
      </c>
      <c r="F40" s="33">
        <v>1.26</v>
      </c>
      <c r="G40" s="29" t="s">
        <v>94</v>
      </c>
      <c r="H40" s="29" t="s">
        <v>94</v>
      </c>
    </row>
    <row r="41" spans="1:13">
      <c r="A41" s="29">
        <v>6</v>
      </c>
      <c r="B41" s="29" t="s">
        <v>133</v>
      </c>
      <c r="C41" s="29" t="s">
        <v>5</v>
      </c>
      <c r="D41" s="29" t="s">
        <v>7</v>
      </c>
      <c r="E41" s="29" t="s">
        <v>175</v>
      </c>
      <c r="F41" s="33">
        <v>3.02</v>
      </c>
      <c r="G41" s="29" t="s">
        <v>94</v>
      </c>
      <c r="H41" s="29" t="s">
        <v>94</v>
      </c>
    </row>
    <row r="42" spans="1:13">
      <c r="A42" s="29">
        <v>6</v>
      </c>
      <c r="B42" s="29" t="s">
        <v>135</v>
      </c>
      <c r="C42" s="29" t="s">
        <v>5</v>
      </c>
      <c r="D42" s="29" t="s">
        <v>7</v>
      </c>
      <c r="E42" s="29" t="s">
        <v>204</v>
      </c>
      <c r="F42" s="34">
        <v>1.1399999999999999</v>
      </c>
      <c r="G42" s="34">
        <v>3.86</v>
      </c>
      <c r="H42" s="34">
        <v>4.7580849550000002</v>
      </c>
    </row>
    <row r="43" spans="1:13">
      <c r="A43" s="29">
        <v>6</v>
      </c>
      <c r="B43" s="29" t="s">
        <v>136</v>
      </c>
      <c r="C43" s="29" t="s">
        <v>5</v>
      </c>
      <c r="D43" s="29" t="s">
        <v>7</v>
      </c>
      <c r="E43" s="29" t="s">
        <v>228</v>
      </c>
      <c r="F43" s="34">
        <v>0.17</v>
      </c>
      <c r="G43" s="34">
        <v>0</v>
      </c>
      <c r="H43" s="34">
        <v>4.1148452930000001</v>
      </c>
      <c r="I43" s="19" t="s">
        <v>118</v>
      </c>
    </row>
    <row r="44" spans="1:13">
      <c r="I44" s="35"/>
    </row>
    <row r="45" spans="1:13">
      <c r="A45" s="32" t="s">
        <v>184</v>
      </c>
    </row>
    <row r="46" spans="1:13">
      <c r="A46" s="32" t="s">
        <v>211</v>
      </c>
      <c r="B46" s="32" t="s">
        <v>91</v>
      </c>
      <c r="C46" s="32" t="s">
        <v>90</v>
      </c>
      <c r="D46" s="32" t="s">
        <v>89</v>
      </c>
      <c r="E46" s="32"/>
      <c r="F46" s="32" t="s">
        <v>88</v>
      </c>
      <c r="G46" s="32" t="s">
        <v>87</v>
      </c>
      <c r="H46" s="32" t="s">
        <v>86</v>
      </c>
      <c r="I46" s="32" t="s">
        <v>101</v>
      </c>
      <c r="J46" s="32"/>
      <c r="K46" s="32"/>
      <c r="L46" s="32"/>
      <c r="M46" s="32"/>
    </row>
    <row r="47" spans="1:13">
      <c r="A47" s="34">
        <v>10</v>
      </c>
      <c r="B47" s="19" t="s">
        <v>95</v>
      </c>
      <c r="C47" s="19" t="s">
        <v>82</v>
      </c>
      <c r="D47" s="19" t="s">
        <v>26</v>
      </c>
      <c r="E47" s="33" t="s">
        <v>231</v>
      </c>
      <c r="F47" s="34">
        <v>1.68</v>
      </c>
      <c r="G47" s="34">
        <v>9.2100000000000009</v>
      </c>
      <c r="H47" s="33" t="s">
        <v>94</v>
      </c>
    </row>
    <row r="48" spans="1:13">
      <c r="A48" s="34">
        <v>10</v>
      </c>
      <c r="B48" s="19" t="s">
        <v>96</v>
      </c>
      <c r="C48" s="19" t="s">
        <v>82</v>
      </c>
      <c r="D48" s="19" t="s">
        <v>26</v>
      </c>
      <c r="E48" s="33" t="s">
        <v>231</v>
      </c>
      <c r="F48" s="34">
        <v>10.35</v>
      </c>
      <c r="G48" s="34">
        <v>17.260000000000002</v>
      </c>
      <c r="H48" s="33" t="s">
        <v>94</v>
      </c>
    </row>
    <row r="49" spans="1:14">
      <c r="A49" s="34">
        <v>10</v>
      </c>
      <c r="B49" s="19" t="s">
        <v>206</v>
      </c>
      <c r="C49" s="19" t="s">
        <v>82</v>
      </c>
      <c r="D49" s="19" t="s">
        <v>26</v>
      </c>
      <c r="E49" s="33" t="s">
        <v>231</v>
      </c>
      <c r="F49" s="34">
        <v>12.93</v>
      </c>
      <c r="G49" s="34">
        <v>18.79</v>
      </c>
      <c r="H49" s="33" t="s">
        <v>94</v>
      </c>
    </row>
    <row r="50" spans="1:14">
      <c r="A50" s="34">
        <v>13.5</v>
      </c>
      <c r="B50" s="19" t="s">
        <v>103</v>
      </c>
      <c r="C50" s="19" t="s">
        <v>82</v>
      </c>
      <c r="D50" s="29" t="s">
        <v>26</v>
      </c>
      <c r="E50" s="33" t="s">
        <v>235</v>
      </c>
      <c r="F50" s="34">
        <v>13.19</v>
      </c>
      <c r="G50" s="34">
        <v>20.010000000000002</v>
      </c>
      <c r="H50" s="29" t="s">
        <v>94</v>
      </c>
    </row>
    <row r="51" spans="1:14">
      <c r="A51" s="34">
        <v>14.3</v>
      </c>
      <c r="B51" s="19" t="s">
        <v>104</v>
      </c>
      <c r="C51" s="19" t="s">
        <v>82</v>
      </c>
      <c r="D51" s="29" t="s">
        <v>7</v>
      </c>
      <c r="E51" s="33" t="s">
        <v>231</v>
      </c>
      <c r="F51" s="34">
        <v>25.8</v>
      </c>
      <c r="G51" s="34">
        <v>49.19</v>
      </c>
      <c r="H51" s="34">
        <v>8.2525300000000001</v>
      </c>
    </row>
    <row r="52" spans="1:14">
      <c r="A52" s="34">
        <v>14.3</v>
      </c>
      <c r="B52" s="19" t="s">
        <v>105</v>
      </c>
      <c r="C52" s="19" t="s">
        <v>82</v>
      </c>
      <c r="D52" s="29" t="s">
        <v>7</v>
      </c>
      <c r="E52" s="33" t="s">
        <v>235</v>
      </c>
      <c r="F52" s="34">
        <v>13.14</v>
      </c>
      <c r="G52" s="34">
        <v>11.15</v>
      </c>
      <c r="H52" s="34">
        <v>6.6465100000000001</v>
      </c>
    </row>
    <row r="53" spans="1:14">
      <c r="A53" s="34">
        <v>14.3</v>
      </c>
      <c r="B53" s="19" t="s">
        <v>106</v>
      </c>
      <c r="C53" s="19" t="s">
        <v>82</v>
      </c>
      <c r="D53" s="29" t="s">
        <v>7</v>
      </c>
      <c r="E53" s="33" t="s">
        <v>230</v>
      </c>
      <c r="F53" s="34">
        <v>24.18</v>
      </c>
      <c r="G53" s="34">
        <v>26.62</v>
      </c>
      <c r="H53" s="34">
        <v>6.37</v>
      </c>
    </row>
    <row r="54" spans="1:14">
      <c r="A54" s="29">
        <v>14.3</v>
      </c>
      <c r="B54" s="19" t="s">
        <v>107</v>
      </c>
      <c r="C54" s="19" t="s">
        <v>82</v>
      </c>
      <c r="D54" s="29" t="s">
        <v>7</v>
      </c>
      <c r="E54" s="33" t="s">
        <v>230</v>
      </c>
      <c r="F54" s="34">
        <v>28.88</v>
      </c>
      <c r="G54" s="34">
        <v>23.11</v>
      </c>
      <c r="H54" s="34">
        <v>7.4981530000000003</v>
      </c>
    </row>
    <row r="55" spans="1:14">
      <c r="A55" s="29">
        <v>14.3</v>
      </c>
      <c r="B55" s="19" t="s">
        <v>108</v>
      </c>
      <c r="C55" s="19" t="s">
        <v>82</v>
      </c>
      <c r="D55" s="29" t="s">
        <v>7</v>
      </c>
      <c r="E55" s="33" t="s">
        <v>210</v>
      </c>
      <c r="F55" s="34">
        <v>8.33</v>
      </c>
      <c r="G55" s="34">
        <v>25.15</v>
      </c>
      <c r="H55" s="34">
        <v>13.6962215</v>
      </c>
    </row>
    <row r="56" spans="1:14">
      <c r="A56" s="34">
        <v>18</v>
      </c>
      <c r="B56" s="19" t="s">
        <v>109</v>
      </c>
      <c r="C56" s="19" t="s">
        <v>82</v>
      </c>
      <c r="D56" s="29" t="s">
        <v>7</v>
      </c>
      <c r="E56" s="33" t="s">
        <v>229</v>
      </c>
      <c r="F56" s="34">
        <v>7.08</v>
      </c>
      <c r="G56" s="34">
        <v>13.54</v>
      </c>
      <c r="H56" s="34">
        <v>7.1630000000000003</v>
      </c>
    </row>
    <row r="57" spans="1:14">
      <c r="A57" s="34">
        <v>18</v>
      </c>
      <c r="B57" s="19" t="s">
        <v>111</v>
      </c>
      <c r="C57" s="19" t="s">
        <v>82</v>
      </c>
      <c r="D57" s="29" t="s">
        <v>7</v>
      </c>
      <c r="E57" s="33" t="s">
        <v>210</v>
      </c>
      <c r="F57" s="34">
        <v>14.18</v>
      </c>
      <c r="G57" s="34">
        <v>2.38</v>
      </c>
      <c r="H57" s="34">
        <v>6.7256799999999997</v>
      </c>
    </row>
    <row r="58" spans="1:14">
      <c r="A58" s="34">
        <v>18.25</v>
      </c>
      <c r="B58" s="19" t="s">
        <v>119</v>
      </c>
      <c r="C58" s="19" t="s">
        <v>82</v>
      </c>
      <c r="D58" s="29" t="s">
        <v>7</v>
      </c>
      <c r="E58" s="33" t="s">
        <v>236</v>
      </c>
      <c r="F58" s="34">
        <v>14.62</v>
      </c>
      <c r="G58" s="34">
        <v>21.71</v>
      </c>
      <c r="H58" s="34">
        <v>5.4040661610000003</v>
      </c>
    </row>
    <row r="59" spans="1:14">
      <c r="A59" s="34">
        <v>18.25</v>
      </c>
      <c r="B59" s="19" t="s">
        <v>121</v>
      </c>
      <c r="C59" s="19" t="s">
        <v>82</v>
      </c>
      <c r="D59" s="29" t="s">
        <v>7</v>
      </c>
      <c r="E59" s="33" t="s">
        <v>175</v>
      </c>
      <c r="F59" s="34">
        <v>18.09</v>
      </c>
      <c r="G59" s="34">
        <v>10.56</v>
      </c>
      <c r="H59" s="34">
        <v>5.2085637629999999</v>
      </c>
    </row>
    <row r="60" spans="1:14">
      <c r="A60" s="34">
        <v>18.25</v>
      </c>
      <c r="B60" s="19" t="s">
        <v>124</v>
      </c>
      <c r="C60" s="19" t="s">
        <v>82</v>
      </c>
      <c r="D60" s="29" t="s">
        <v>7</v>
      </c>
      <c r="E60" s="33" t="s">
        <v>175</v>
      </c>
      <c r="F60" s="34">
        <v>10</v>
      </c>
      <c r="G60" s="34">
        <v>11.3</v>
      </c>
      <c r="H60" s="34">
        <v>4.0339</v>
      </c>
    </row>
    <row r="61" spans="1:14">
      <c r="A61" s="34">
        <v>27</v>
      </c>
      <c r="B61" s="29" t="s">
        <v>185</v>
      </c>
      <c r="C61" s="29" t="s">
        <v>82</v>
      </c>
      <c r="D61" s="29" t="s">
        <v>7</v>
      </c>
      <c r="E61" s="33" t="s">
        <v>207</v>
      </c>
      <c r="F61" s="34">
        <v>15.95</v>
      </c>
      <c r="G61" s="34">
        <v>18.600000000000001</v>
      </c>
      <c r="H61" s="34">
        <v>4.1530319999999996</v>
      </c>
      <c r="I61" s="19" t="s">
        <v>118</v>
      </c>
    </row>
    <row r="62" spans="1:14">
      <c r="A62" s="36">
        <v>16</v>
      </c>
      <c r="B62" s="30" t="s">
        <v>191</v>
      </c>
      <c r="C62" s="30" t="s">
        <v>82</v>
      </c>
      <c r="D62" s="30" t="s">
        <v>7</v>
      </c>
      <c r="E62" s="38" t="s">
        <v>204</v>
      </c>
      <c r="F62" s="36">
        <v>10.25</v>
      </c>
      <c r="G62" s="36">
        <v>9.14</v>
      </c>
      <c r="H62" s="36">
        <v>0.59364933330000003</v>
      </c>
      <c r="I62" s="30"/>
      <c r="J62" s="30"/>
      <c r="K62" s="30"/>
      <c r="L62" s="30"/>
      <c r="M62" s="30"/>
      <c r="N62" s="30"/>
    </row>
    <row r="63" spans="1:14">
      <c r="A63" s="36">
        <v>16</v>
      </c>
      <c r="B63" s="30" t="s">
        <v>192</v>
      </c>
      <c r="C63" s="30" t="s">
        <v>82</v>
      </c>
      <c r="D63" s="30" t="s">
        <v>7</v>
      </c>
      <c r="E63" s="38" t="s">
        <v>204</v>
      </c>
      <c r="F63" s="36">
        <v>58.68</v>
      </c>
      <c r="G63" s="36">
        <v>54.95</v>
      </c>
      <c r="H63" s="36">
        <v>0.38683499999999998</v>
      </c>
      <c r="I63" s="30"/>
      <c r="J63" s="30"/>
      <c r="K63" s="30"/>
      <c r="L63" s="30"/>
      <c r="M63" s="30"/>
      <c r="N63" s="30"/>
    </row>
    <row r="64" spans="1:14">
      <c r="A64" s="36">
        <v>16</v>
      </c>
      <c r="B64" s="30" t="s">
        <v>193</v>
      </c>
      <c r="C64" s="30" t="s">
        <v>82</v>
      </c>
      <c r="D64" s="30" t="s">
        <v>7</v>
      </c>
      <c r="E64" s="38" t="s">
        <v>204</v>
      </c>
      <c r="F64" s="36">
        <v>8.26</v>
      </c>
      <c r="G64" s="36">
        <v>9.09</v>
      </c>
      <c r="H64" s="36">
        <v>0.51975733329999996</v>
      </c>
      <c r="I64" s="30"/>
      <c r="J64" s="30"/>
      <c r="K64" s="30"/>
      <c r="L64" s="30"/>
      <c r="M64" s="30"/>
      <c r="N64" s="30"/>
    </row>
    <row r="65" spans="1:14">
      <c r="A65" s="36">
        <v>27.5</v>
      </c>
      <c r="B65" s="30" t="s">
        <v>195</v>
      </c>
      <c r="C65" s="30" t="s">
        <v>82</v>
      </c>
      <c r="D65" s="30" t="s">
        <v>7</v>
      </c>
      <c r="E65" s="38" t="s">
        <v>208</v>
      </c>
      <c r="F65" s="36">
        <v>10.25</v>
      </c>
      <c r="G65" s="36">
        <v>18.760000000000002</v>
      </c>
      <c r="H65" s="36">
        <v>3.059355</v>
      </c>
      <c r="I65" s="37" t="s">
        <v>118</v>
      </c>
      <c r="J65" s="30"/>
      <c r="K65" s="30"/>
      <c r="L65" s="30"/>
      <c r="M65" s="30"/>
      <c r="N65" s="30"/>
    </row>
    <row r="66" spans="1:14">
      <c r="A66" s="36">
        <v>18.7</v>
      </c>
      <c r="B66" s="37" t="s">
        <v>198</v>
      </c>
      <c r="C66" s="30" t="s">
        <v>82</v>
      </c>
      <c r="D66" s="30" t="s">
        <v>7</v>
      </c>
      <c r="E66" s="38" t="s">
        <v>233</v>
      </c>
      <c r="F66" s="38">
        <v>25.96</v>
      </c>
      <c r="G66" s="30" t="s">
        <v>94</v>
      </c>
      <c r="H66" s="30" t="s">
        <v>94</v>
      </c>
      <c r="I66" s="37" t="s">
        <v>118</v>
      </c>
      <c r="J66" s="30"/>
      <c r="K66" s="30"/>
      <c r="L66" s="30"/>
      <c r="M66" s="30"/>
      <c r="N66" s="30"/>
    </row>
    <row r="67" spans="1:14">
      <c r="A67" s="36">
        <v>5.5</v>
      </c>
      <c r="B67" s="30" t="s">
        <v>201</v>
      </c>
      <c r="C67" s="30" t="s">
        <v>99</v>
      </c>
      <c r="D67" s="30" t="s">
        <v>7</v>
      </c>
      <c r="E67" s="38" t="s">
        <v>209</v>
      </c>
      <c r="F67" s="36">
        <v>33.01</v>
      </c>
      <c r="G67" s="36">
        <v>28.13</v>
      </c>
      <c r="H67" s="36">
        <v>7.9475369999999996</v>
      </c>
      <c r="I67" s="30" t="s">
        <v>118</v>
      </c>
      <c r="J67" s="30"/>
      <c r="K67" s="30"/>
      <c r="L67" s="30"/>
      <c r="M67" s="30"/>
      <c r="N67" s="30"/>
    </row>
    <row r="68" spans="1:14">
      <c r="A68" s="36">
        <v>6</v>
      </c>
      <c r="B68" s="30" t="s">
        <v>182</v>
      </c>
      <c r="C68" s="30" t="s">
        <v>5</v>
      </c>
      <c r="D68" s="30" t="s">
        <v>7</v>
      </c>
      <c r="E68" s="38" t="s">
        <v>204</v>
      </c>
      <c r="F68" s="30">
        <v>9.19</v>
      </c>
      <c r="G68" s="30">
        <v>9.76</v>
      </c>
      <c r="H68" s="38">
        <v>7.2934419999999998</v>
      </c>
      <c r="I68" s="30"/>
      <c r="J68" s="30"/>
      <c r="K68" s="30"/>
      <c r="L68" s="30"/>
      <c r="M68" s="30"/>
      <c r="N68" s="30"/>
    </row>
    <row r="69" spans="1:14">
      <c r="A69" s="34">
        <v>6</v>
      </c>
      <c r="B69" s="29" t="s">
        <v>183</v>
      </c>
      <c r="C69" s="29" t="s">
        <v>5</v>
      </c>
      <c r="D69" s="29" t="s">
        <v>7</v>
      </c>
      <c r="E69" s="33" t="s">
        <v>204</v>
      </c>
      <c r="F69" s="29">
        <v>13.66</v>
      </c>
      <c r="G69" s="29" t="s">
        <v>94</v>
      </c>
      <c r="H69" s="29" t="s">
        <v>94</v>
      </c>
    </row>
    <row r="70" spans="1:14">
      <c r="A70" s="34">
        <v>6</v>
      </c>
      <c r="B70" s="29" t="s">
        <v>134</v>
      </c>
      <c r="C70" s="29" t="s">
        <v>5</v>
      </c>
      <c r="D70" s="29" t="s">
        <v>7</v>
      </c>
      <c r="E70" s="33" t="s">
        <v>204</v>
      </c>
      <c r="F70" s="34">
        <v>1.71</v>
      </c>
      <c r="G70" s="34">
        <v>8.7799999999999994</v>
      </c>
      <c r="H70" s="34">
        <v>4.9993970000000001</v>
      </c>
    </row>
    <row r="71" spans="1:14">
      <c r="A71" s="34">
        <v>10</v>
      </c>
      <c r="B71" s="19" t="s">
        <v>98</v>
      </c>
      <c r="C71" s="19" t="s">
        <v>99</v>
      </c>
      <c r="D71" s="29" t="s">
        <v>7</v>
      </c>
      <c r="E71" s="33" t="s">
        <v>237</v>
      </c>
      <c r="F71" s="34">
        <v>33.340000000000003</v>
      </c>
      <c r="G71" s="34">
        <v>59.95</v>
      </c>
      <c r="H71" s="33">
        <v>6.1377484999999998</v>
      </c>
    </row>
    <row r="72" spans="1:14">
      <c r="A72" s="34">
        <v>18</v>
      </c>
      <c r="B72" s="19" t="s">
        <v>116</v>
      </c>
      <c r="C72" s="19" t="s">
        <v>99</v>
      </c>
      <c r="D72" s="29" t="s">
        <v>26</v>
      </c>
      <c r="E72" s="33" t="s">
        <v>229</v>
      </c>
      <c r="F72" s="33">
        <v>9.4</v>
      </c>
      <c r="G72" s="29" t="s">
        <v>94</v>
      </c>
      <c r="H72" s="29" t="s">
        <v>94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37F2560DC0C4594C278FC7E0542FD" ma:contentTypeVersion="15" ma:contentTypeDescription="Create a new document." ma:contentTypeScope="" ma:versionID="c0b9f81846d8f8e179617220d3b0568a">
  <xsd:schema xmlns:xsd="http://www.w3.org/2001/XMLSchema" xmlns:xs="http://www.w3.org/2001/XMLSchema" xmlns:p="http://schemas.microsoft.com/office/2006/metadata/properties" xmlns:ns2="e04f52ab-6fa8-435e-96d2-9be6ffcd8dd4" xmlns:ns3="7e5eca58-a64b-4e37-8262-dafbd92e5445" targetNamespace="http://schemas.microsoft.com/office/2006/metadata/properties" ma:root="true" ma:fieldsID="8fddf07d56722f39f6fef8e4894d63c7" ns2:_="" ns3:_="">
    <xsd:import namespace="e04f52ab-6fa8-435e-96d2-9be6ffcd8dd4"/>
    <xsd:import namespace="7e5eca58-a64b-4e37-8262-dafbd92e54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f52ab-6fa8-435e-96d2-9be6ffcd8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eca58-a64b-4e37-8262-dafbd92e54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532c30e-b546-40ea-ab0e-4d0b50e7574c}" ma:internalName="TaxCatchAll" ma:showField="CatchAllData" ma:web="7e5eca58-a64b-4e37-8262-dafbd92e54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5eca58-a64b-4e37-8262-dafbd92e5445" xsi:nil="true"/>
    <lcf76f155ced4ddcb4097134ff3c332f xmlns="e04f52ab-6fa8-435e-96d2-9be6ffcd8dd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62F884-0521-40C4-A239-461BFCDB83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4f52ab-6fa8-435e-96d2-9be6ffcd8dd4"/>
    <ds:schemaRef ds:uri="7e5eca58-a64b-4e37-8262-dafbd92e54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0B1764-8213-45ED-9FC6-9551BB206C38}">
  <ds:schemaRefs>
    <ds:schemaRef ds:uri="http://schemas.microsoft.com/office/2006/metadata/properties"/>
    <ds:schemaRef ds:uri="http://schemas.microsoft.com/office/infopath/2007/PartnerControls"/>
    <ds:schemaRef ds:uri="7e5eca58-a64b-4e37-8262-dafbd92e5445"/>
    <ds:schemaRef ds:uri="e04f52ab-6fa8-435e-96d2-9be6ffcd8dd4"/>
  </ds:schemaRefs>
</ds:datastoreItem>
</file>

<file path=customXml/itemProps3.xml><?xml version="1.0" encoding="utf-8"?>
<ds:datastoreItem xmlns:ds="http://schemas.openxmlformats.org/officeDocument/2006/customXml" ds:itemID="{69009C7A-DF2C-4529-88EB-D2956AE5A1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PSD theta</vt:lpstr>
      <vt:lpstr>EMD</vt:lpstr>
      <vt:lpstr>ripples</vt:lpstr>
      <vt:lpstr>speed</vt:lpstr>
      <vt:lpstr>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Viney</dc:creator>
  <cp:lastModifiedBy>Tim Viney</cp:lastModifiedBy>
  <dcterms:created xsi:type="dcterms:W3CDTF">2020-12-01T19:09:34Z</dcterms:created>
  <dcterms:modified xsi:type="dcterms:W3CDTF">2022-10-14T11:55:21Z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0x010100D3737F2560DC0C4594C278FC7E0542FD</vt:lpwstr>
  </property>
</Properties>
</file>