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сходы" sheetId="1" r:id="rId4"/>
    <sheet state="visible" name="Сводная таблица расходов" sheetId="2" r:id="rId5"/>
    <sheet state="visible" name="Доходы" sheetId="3" r:id="rId6"/>
    <sheet state="visible" name="Сводная таблица доходов" sheetId="4" r:id="rId7"/>
    <sheet state="visible" name="Сводка по прибыли и убыткам" sheetId="5" r:id="rId8"/>
  </sheets>
  <definedNames/>
  <calcPr/>
  <pivotCaches>
    <pivotCache cacheId="0" r:id="rId9"/>
  </pivotCaches>
  <extLst>
    <ext uri="GoogleSheetsCustomDataVersion1">
      <go:sheetsCustomData xmlns:go="http://customooxmlschemas.google.com/" r:id="rId10" roundtripDataSignature="AMtx7mhz76G4HU0XNamxPsKvTf1UShNjKw=="/>
    </ext>
  </extLst>
</workbook>
</file>

<file path=xl/sharedStrings.xml><?xml version="1.0" encoding="utf-8"?>
<sst xmlns="http://schemas.openxmlformats.org/spreadsheetml/2006/main" count="145" uniqueCount="73">
  <si>
    <t>Бюджет мероприятия «Выставка нейротехнологий»</t>
  </si>
  <si>
    <t>РАСХОДЫ</t>
  </si>
  <si>
    <t>ДОХОДЫ</t>
  </si>
  <si>
    <t>ОБЩИЙ ДОХОД</t>
  </si>
  <si>
    <t>ОБЩИЕ РАСХОДЫ</t>
  </si>
  <si>
    <t>Предполагаемые</t>
  </si>
  <si>
    <t>Фактические</t>
  </si>
  <si>
    <t>Конференц-зал СПбГУТ</t>
  </si>
  <si>
    <t>БИЛЕТЫ</t>
  </si>
  <si>
    <t xml:space="preserve"> </t>
  </si>
  <si>
    <t>Угощения</t>
  </si>
  <si>
    <t>Предполагаемое кол-во</t>
  </si>
  <si>
    <t>Фактическое кол-во</t>
  </si>
  <si>
    <t>Тип</t>
  </si>
  <si>
    <t>Цена</t>
  </si>
  <si>
    <t>Предполагаемый доход</t>
  </si>
  <si>
    <t>Фактический доход</t>
  </si>
  <si>
    <t>Арендная плата</t>
  </si>
  <si>
    <t>Со своим докладом @</t>
  </si>
  <si>
    <t>Еда (печенье)</t>
  </si>
  <si>
    <t>Обслуживающий персонал</t>
  </si>
  <si>
    <t>SUM из Предполагаемые</t>
  </si>
  <si>
    <t>Напитки (чай/кофе)</t>
  </si>
  <si>
    <t>Обычный @</t>
  </si>
  <si>
    <t>Оборудование</t>
  </si>
  <si>
    <t>Итого</t>
  </si>
  <si>
    <t>Брелоки</t>
  </si>
  <si>
    <t>Столы и стулья</t>
  </si>
  <si>
    <t>Енотик в футболке</t>
  </si>
  <si>
    <t>Итог</t>
  </si>
  <si>
    <t>Значёк</t>
  </si>
  <si>
    <t>Канцтовары</t>
  </si>
  <si>
    <t>Коврик для мыши</t>
  </si>
  <si>
    <t>Мерчендайз</t>
  </si>
  <si>
    <t>ЭКСПОНЕНТЫ И ПРОДАВЦЫ</t>
  </si>
  <si>
    <t>Персонал</t>
  </si>
  <si>
    <t>Большие стенды @</t>
  </si>
  <si>
    <t>Прочее</t>
  </si>
  <si>
    <t>Реклама</t>
  </si>
  <si>
    <t>Программа</t>
  </si>
  <si>
    <t>Реклама в поисковике</t>
  </si>
  <si>
    <t>Футболки</t>
  </si>
  <si>
    <t>Средние стенды @</t>
  </si>
  <si>
    <t>Свой стенд @</t>
  </si>
  <si>
    <t>Исполнители</t>
  </si>
  <si>
    <t>Докладчики</t>
  </si>
  <si>
    <t>Приглашенные</t>
  </si>
  <si>
    <t>ПРОДАЖА ТОВАРОВ</t>
  </si>
  <si>
    <t>Футболка @</t>
  </si>
  <si>
    <t>Брелоки @</t>
  </si>
  <si>
    <t>Значек @</t>
  </si>
  <si>
    <t>Енотик в футболке @</t>
  </si>
  <si>
    <t>Призы</t>
  </si>
  <si>
    <t>Коврик @</t>
  </si>
  <si>
    <t>Рюкзак</t>
  </si>
  <si>
    <t>Всего ()</t>
  </si>
  <si>
    <t>Всего (0,00 ₽)</t>
  </si>
  <si>
    <t>Всего (1 000,00 ₽)</t>
  </si>
  <si>
    <t>Всего (4 000,00 ₽)</t>
  </si>
  <si>
    <t>Всего (5 000,00 ₽)</t>
  </si>
  <si>
    <t>Всего (25 000,00 ₽)</t>
  </si>
  <si>
    <t>Всего (50 000,00 ₽)</t>
  </si>
  <si>
    <t>Всего (100 000,00 ₽)</t>
  </si>
  <si>
    <t>Всего (184 000,00 ₽)</t>
  </si>
  <si>
    <t>Всего (190 000,00 ₽)</t>
  </si>
  <si>
    <t>Всего (Предполагаемый доход)</t>
  </si>
  <si>
    <t xml:space="preserve">СВОДКА </t>
  </si>
  <si>
    <t>по прибыли и убыткам</t>
  </si>
  <si>
    <t>В этой ячейке находится линейчатая диаграмма, в которой сравниваются предполагаемые и фактические доходы и расходы.</t>
  </si>
  <si>
    <t xml:space="preserve"> Итого</t>
  </si>
  <si>
    <t>Общий доход</t>
  </si>
  <si>
    <t>Общие расходы</t>
  </si>
  <si>
    <t>Общая прибыль 
(или убытки)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</si>
</sst>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&quot;₽&quot;;[Red]\-#,##0.00\ &quot;₽&quot;"/>
  </numFmts>
  <fonts count="22">
    <font>
      <sz val="10.0"/>
      <color rgb="FF000000"/>
      <name val="Arial"/>
    </font>
    <font>
      <sz val="10.0"/>
      <color theme="0"/>
      <name val="Arial"/>
    </font>
    <font>
      <sz val="10.0"/>
      <color theme="1"/>
      <name val="Arial"/>
    </font>
    <font>
      <b/>
      <sz val="18.0"/>
      <color theme="4"/>
      <name val="Arial"/>
    </font>
    <font/>
    <font>
      <b/>
      <sz val="22.0"/>
      <color theme="4"/>
      <name val="Arial"/>
    </font>
    <font>
      <sz val="22.0"/>
      <color theme="4"/>
      <name val="Arial"/>
    </font>
    <font>
      <b/>
      <sz val="18.0"/>
      <color theme="0"/>
      <name val="Century Gothic"/>
    </font>
    <font>
      <sz val="10.0"/>
      <color theme="0"/>
      <name val="Century Gothic"/>
    </font>
    <font>
      <b/>
      <sz val="18.0"/>
      <color theme="0"/>
      <name val="Arial"/>
    </font>
    <font>
      <b/>
      <sz val="12.0"/>
      <color theme="0"/>
      <name val="Arial"/>
    </font>
    <font>
      <b/>
      <sz val="10.0"/>
      <color theme="1"/>
      <name val="Arial"/>
    </font>
    <font>
      <b/>
      <sz val="9.0"/>
      <color theme="1"/>
      <name val="Arial"/>
    </font>
    <font>
      <b/>
      <sz val="12.0"/>
      <color theme="4"/>
      <name val="Arial"/>
    </font>
    <font>
      <sz val="9.0"/>
      <color theme="1"/>
      <name val="Arial"/>
    </font>
    <font>
      <sz val="9.0"/>
      <color theme="0"/>
      <name val="Arial"/>
    </font>
    <font>
      <sz val="10.0"/>
      <name val="Arial"/>
    </font>
    <font>
      <color theme="1"/>
      <name val="Lucida Sans"/>
    </font>
    <font>
      <b/>
      <sz val="12.0"/>
      <color rgb="FFFF0000"/>
      <name val="Arial"/>
    </font>
    <font>
      <sz val="9.0"/>
      <color rgb="FF111111"/>
      <name val="Arial"/>
    </font>
    <font>
      <sz val="11.0"/>
      <color theme="1"/>
      <name val="Arial"/>
    </font>
    <font>
      <sz val="12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15737F"/>
        <bgColor rgb="FF15737F"/>
      </patternFill>
    </fill>
    <fill>
      <patternFill patternType="solid">
        <fgColor theme="5"/>
        <bgColor theme="5"/>
      </patternFill>
    </fill>
    <fill>
      <patternFill patternType="solid">
        <fgColor rgb="FF870533"/>
        <bgColor rgb="FF870533"/>
      </patternFill>
    </fill>
    <fill>
      <patternFill patternType="solid">
        <fgColor theme="4"/>
        <bgColor theme="4"/>
      </patternFill>
    </fill>
  </fills>
  <borders count="1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right/>
      <top/>
    </border>
    <border>
      <left/>
      <right/>
      <bottom/>
    </border>
    <border>
      <left/>
      <right/>
      <top style="medium">
        <color theme="0"/>
      </top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1" fillId="2" fontId="5" numFmtId="0" xfId="0" applyAlignment="1" applyBorder="1" applyFont="1">
      <alignment horizontal="center" vertical="center"/>
    </xf>
    <xf borderId="4" fillId="2" fontId="6" numFmtId="0" xfId="0" applyAlignment="1" applyBorder="1" applyFont="1">
      <alignment vertical="center"/>
    </xf>
    <xf borderId="4" fillId="2" fontId="5" numFmtId="0" xfId="0" applyAlignment="1" applyBorder="1" applyFont="1">
      <alignment horizontal="right" vertical="center"/>
    </xf>
    <xf borderId="4" fillId="3" fontId="7" numFmtId="0" xfId="0" applyAlignment="1" applyBorder="1" applyFill="1" applyFont="1">
      <alignment horizontal="left" vertical="center"/>
    </xf>
    <xf borderId="4" fillId="3" fontId="8" numFmtId="0" xfId="0" applyAlignment="1" applyBorder="1" applyFont="1">
      <alignment vertical="center"/>
    </xf>
    <xf borderId="4" fillId="3" fontId="9" numFmtId="0" xfId="0" applyAlignment="1" applyBorder="1" applyFont="1">
      <alignment horizontal="left" vertical="center"/>
    </xf>
    <xf borderId="4" fillId="3" fontId="9" numFmtId="0" xfId="0" applyAlignment="1" applyBorder="1" applyFont="1">
      <alignment horizontal="right" vertical="center"/>
    </xf>
    <xf borderId="4" fillId="3" fontId="1" numFmtId="0" xfId="0" applyAlignment="1" applyBorder="1" applyFont="1">
      <alignment vertical="center"/>
    </xf>
    <xf borderId="5" fillId="4" fontId="10" numFmtId="0" xfId="0" applyAlignment="1" applyBorder="1" applyFill="1" applyFont="1">
      <alignment horizontal="center" vertical="center"/>
    </xf>
    <xf borderId="4" fillId="5" fontId="2" numFmtId="0" xfId="0" applyAlignment="1" applyBorder="1" applyFill="1" applyFont="1">
      <alignment horizontal="right"/>
    </xf>
    <xf borderId="4" fillId="5" fontId="11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6" fillId="0" fontId="4" numFmtId="0" xfId="0" applyBorder="1" applyFont="1"/>
    <xf borderId="4" fillId="5" fontId="12" numFmtId="0" xfId="0" applyAlignment="1" applyBorder="1" applyFont="1">
      <alignment vertical="center"/>
    </xf>
    <xf borderId="4" fillId="5" fontId="12" numFmtId="164" xfId="0" applyAlignment="1" applyBorder="1" applyFont="1" applyNumberFormat="1">
      <alignment horizontal="right" vertical="center"/>
    </xf>
    <xf borderId="0" fillId="0" fontId="2" numFmtId="0" xfId="0" applyAlignment="1" applyFont="1">
      <alignment horizontal="left"/>
    </xf>
    <xf borderId="0" fillId="0" fontId="13" numFmtId="0" xfId="0" applyFont="1"/>
    <xf borderId="0" fillId="0" fontId="14" numFmtId="0" xfId="0" applyAlignment="1" applyFont="1">
      <alignment horizontal="left" vertical="center"/>
    </xf>
    <xf borderId="0" fillId="0" fontId="15" numFmtId="0" xfId="0" applyFont="1"/>
    <xf borderId="0" fillId="0" fontId="14" numFmtId="0" xfId="0" applyAlignment="1" applyFont="1">
      <alignment horizontal="right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0" fillId="0" fontId="2" numFmtId="164" xfId="0" applyAlignment="1" applyFont="1" applyNumberFormat="1">
      <alignment horizontal="right" readingOrder="0" vertical="center"/>
    </xf>
    <xf borderId="0" fillId="0" fontId="14" numFmtId="164" xfId="0" applyAlignment="1" applyFont="1" applyNumberFormat="1">
      <alignment horizontal="right" vertical="center"/>
    </xf>
    <xf borderId="0" fillId="0" fontId="2" numFmtId="164" xfId="0" applyAlignment="1" applyFont="1" applyNumberFormat="1">
      <alignment horizontal="right" vertical="center"/>
    </xf>
    <xf borderId="0" fillId="0" fontId="16" numFmtId="0" xfId="0" applyAlignment="1" applyFont="1">
      <alignment horizontal="right" vertical="center"/>
    </xf>
    <xf borderId="0" fillId="0" fontId="17" numFmtId="0" xfId="0" applyFont="1"/>
    <xf borderId="0" fillId="0" fontId="17" numFmtId="164" xfId="0" applyFont="1" applyNumberFormat="1"/>
    <xf borderId="0" fillId="0" fontId="14" numFmtId="164" xfId="0" applyAlignment="1" applyFont="1" applyNumberFormat="1">
      <alignment horizontal="right"/>
    </xf>
    <xf borderId="0" fillId="0" fontId="16" numFmtId="164" xfId="0" applyAlignment="1" applyFont="1" applyNumberFormat="1">
      <alignment horizontal="right" vertical="center"/>
    </xf>
    <xf borderId="0" fillId="0" fontId="2" numFmtId="0" xfId="0" applyAlignment="1" applyFont="1">
      <alignment horizontal="right" readingOrder="0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right" vertical="center"/>
    </xf>
    <xf borderId="7" fillId="2" fontId="11" numFmtId="0" xfId="0" applyAlignment="1" applyBorder="1" applyFont="1">
      <alignment horizontal="right" vertical="center"/>
    </xf>
    <xf borderId="7" fillId="2" fontId="11" numFmtId="164" xfId="0" applyAlignment="1" applyBorder="1" applyFont="1" applyNumberFormat="1">
      <alignment horizontal="right" vertical="center"/>
    </xf>
    <xf borderId="0" fillId="0" fontId="18" numFmtId="0" xfId="0" applyFont="1"/>
    <xf borderId="0" fillId="0" fontId="19" numFmtId="164" xfId="0" applyAlignment="1" applyFont="1" applyNumberFormat="1">
      <alignment horizontal="right" vertical="center"/>
    </xf>
    <xf borderId="1" fillId="2" fontId="5" numFmtId="0" xfId="0" applyAlignment="1" applyBorder="1" applyFont="1">
      <alignment horizontal="center"/>
    </xf>
    <xf borderId="4" fillId="2" fontId="6" numFmtId="0" xfId="0" applyBorder="1" applyFont="1"/>
    <xf borderId="4" fillId="2" fontId="5" numFmtId="0" xfId="0" applyAlignment="1" applyBorder="1" applyFont="1">
      <alignment horizontal="center"/>
    </xf>
    <xf borderId="4" fillId="2" fontId="5" numFmtId="0" xfId="0" applyAlignment="1" applyBorder="1" applyFont="1">
      <alignment horizontal="right" vertical="top"/>
    </xf>
    <xf borderId="4" fillId="2" fontId="13" numFmtId="0" xfId="0" applyAlignment="1" applyBorder="1" applyFont="1">
      <alignment horizontal="right" vertical="top"/>
    </xf>
    <xf borderId="0" fillId="0" fontId="14" numFmtId="0" xfId="0" applyFont="1"/>
    <xf borderId="0" fillId="0" fontId="14" numFmtId="0" xfId="0" applyAlignment="1" applyFont="1">
      <alignment horizontal="center"/>
    </xf>
    <xf borderId="8" fillId="3" fontId="1" numFmtId="0" xfId="0" applyAlignment="1" applyBorder="1" applyFont="1">
      <alignment horizontal="center" vertical="center"/>
    </xf>
    <xf borderId="9" fillId="0" fontId="4" numFmtId="0" xfId="0" applyBorder="1" applyFont="1"/>
    <xf borderId="10" fillId="0" fontId="4" numFmtId="0" xfId="0" applyBorder="1" applyFont="1"/>
    <xf borderId="0" fillId="0" fontId="10" numFmtId="0" xfId="0" applyAlignment="1" applyFont="1">
      <alignment vertical="center"/>
    </xf>
    <xf borderId="0" fillId="0" fontId="10" numFmtId="0" xfId="0" applyAlignment="1" applyFont="1">
      <alignment horizontal="right" vertical="center"/>
    </xf>
    <xf borderId="11" fillId="0" fontId="4" numFmtId="0" xfId="0" applyBorder="1" applyFont="1"/>
    <xf borderId="12" fillId="0" fontId="4" numFmtId="0" xfId="0" applyBorder="1" applyFont="1"/>
    <xf borderId="0" fillId="0" fontId="20" numFmtId="0" xfId="0" applyAlignment="1" applyFont="1">
      <alignment vertical="center"/>
    </xf>
    <xf borderId="0" fillId="0" fontId="20" numFmtId="164" xfId="0" applyAlignment="1" applyFont="1" applyNumberFormat="1">
      <alignment horizontal="right" vertical="center"/>
    </xf>
    <xf borderId="0" fillId="0" fontId="21" numFmtId="0" xfId="0" applyFont="1"/>
    <xf borderId="0" fillId="0" fontId="21" numFmtId="0" xfId="0" applyAlignment="1" applyFont="1">
      <alignment horizontal="right" vertical="center"/>
    </xf>
    <xf borderId="4" fillId="6" fontId="10" numFmtId="0" xfId="0" applyAlignment="1" applyBorder="1" applyFill="1" applyFont="1">
      <alignment horizontal="center" shrinkToFit="0" vertical="center" wrapText="1"/>
    </xf>
    <xf borderId="4" fillId="7" fontId="10" numFmtId="164" xfId="0" applyAlignment="1" applyBorder="1" applyFill="1" applyFont="1" applyNumberFormat="1">
      <alignment horizontal="right" vertical="center"/>
    </xf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15737F"/>
          <bgColor rgb="FF15737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</dxfs>
  <tableStyles count="11">
    <tableStyle count="4" pivot="0" name="Сводка по прибыли и убыткам-style">
      <tableStyleElement dxfId="1" type="headerRow"/>
      <tableStyleElement dxfId="2" type="firstRowStripe"/>
      <tableStyleElement dxfId="3" type="secondRowStripe"/>
      <tableStyleElement dxfId="3" type="totalRow"/>
    </tableStyle>
    <tableStyle count="4" pivot="0" name="Расходы-style">
      <tableStyleElement dxfId="1" type="headerRow"/>
      <tableStyleElement dxfId="2" type="firstRowStripe"/>
      <tableStyleElement dxfId="3" type="secondRowStripe"/>
      <tableStyleElement dxfId="3" type="totalRow"/>
    </tableStyle>
    <tableStyle count="4" pivot="0" name="Расходы-style 2">
      <tableStyleElement dxfId="1" type="headerRow"/>
      <tableStyleElement dxfId="2" type="firstRowStripe"/>
      <tableStyleElement dxfId="3" type="secondRowStripe"/>
      <tableStyleElement dxfId="3" type="totalRow"/>
    </tableStyle>
    <tableStyle count="4" pivot="0" name="Расходы-style 3">
      <tableStyleElement dxfId="1" type="headerRow"/>
      <tableStyleElement dxfId="2" type="firstRowStripe"/>
      <tableStyleElement dxfId="3" type="secondRowStripe"/>
      <tableStyleElement dxfId="3" type="totalRow"/>
    </tableStyle>
    <tableStyle count="4" pivot="0" name="Расходы-style 4">
      <tableStyleElement dxfId="1" type="headerRow"/>
      <tableStyleElement dxfId="2" type="firstRowStripe"/>
      <tableStyleElement dxfId="3" type="secondRowStripe"/>
      <tableStyleElement dxfId="3" type="totalRow"/>
    </tableStyle>
    <tableStyle count="4" pivot="0" name="Расходы-style 5">
      <tableStyleElement dxfId="1" type="headerRow"/>
      <tableStyleElement dxfId="2" type="firstRowStripe"/>
      <tableStyleElement dxfId="3" type="secondRowStripe"/>
      <tableStyleElement dxfId="3" type="totalRow"/>
    </tableStyle>
    <tableStyle count="4" pivot="0" name="Расходы-style 6">
      <tableStyleElement dxfId="1" type="headerRow"/>
      <tableStyleElement dxfId="2" type="firstRowStripe"/>
      <tableStyleElement dxfId="3" type="secondRowStripe"/>
      <tableStyleElement dxfId="3" type="totalRow"/>
    </tableStyle>
    <tableStyle count="4" pivot="0" name="Расходы-style 7">
      <tableStyleElement dxfId="1" type="headerRow"/>
      <tableStyleElement dxfId="2" type="firstRowStripe"/>
      <tableStyleElement dxfId="3" type="secondRowStripe"/>
      <tableStyleElement dxfId="3" type="totalRow"/>
    </tableStyle>
    <tableStyle count="4" pivot="0" name="Доходы-style">
      <tableStyleElement dxfId="1" type="headerRow"/>
      <tableStyleElement dxfId="2" type="firstRowStripe"/>
      <tableStyleElement dxfId="3" type="secondRowStripe"/>
      <tableStyleElement dxfId="3" type="totalRow"/>
    </tableStyle>
    <tableStyle count="4" pivot="0" name="Доходы-style 2">
      <tableStyleElement dxfId="1" type="headerRow"/>
      <tableStyleElement dxfId="2" type="firstRowStripe"/>
      <tableStyleElement dxfId="3" type="secondRowStripe"/>
      <tableStyleElement dxfId="3" type="totalRow"/>
    </tableStyle>
    <tableStyle count="4" pivot="0" name="Доходы-style 3">
      <tableStyleElement dxfId="1" type="headerRow"/>
      <tableStyleElement dxfId="2" type="firstRowStripe"/>
      <tableStyleElement dxfId="3" type="secondRowStripe"/>
      <tableStyleElement dxfId="3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E7E7E"/>
                </a:solidFill>
                <a:latin typeface="+mn-lt"/>
              </a:defRPr>
            </a:pPr>
            <a:r>
              <a:t>Предполагаемые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'Сводка по прибыли и убыткам'!$C$1:$C$4</c:f>
            </c:strRef>
          </c:tx>
          <c:dPt>
            <c:idx val="0"/>
            <c:spPr>
              <a:solidFill>
                <a:srgbClr val="B50745"/>
              </a:solidFill>
            </c:spPr>
          </c:dPt>
          <c:dPt>
            <c:idx val="1"/>
            <c:spPr>
              <a:solidFill>
                <a:srgbClr val="1C9AAA"/>
              </a:solidFill>
            </c:spPr>
          </c:dPt>
          <c:dPt>
            <c:idx val="2"/>
            <c:spPr>
              <a:solidFill>
                <a:srgbClr val="E0C93A"/>
              </a:solidFill>
            </c:spPr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'Сводка по прибыли и убыткам'!$C$5:$C$12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292929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2</xdr:row>
      <xdr:rowOff>104775</xdr:rowOff>
    </xdr:from>
    <xdr:ext cx="5162550" cy="2276475"/>
    <xdr:graphicFrame>
      <xdr:nvGraphicFramePr>
        <xdr:cNvPr descr="Линейчатая диаграмма, в которой сравниваются предполагаемые и фактические доходы и расходы" id="1690308859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6:H32" sheet="Расходы"/>
  </cacheSource>
  <cacheFields>
    <cacheField name="Конференц-зал СПбГУТ" numFmtId="0">
      <sharedItems containsBlank="1">
        <s v="Арендная плата"/>
        <s v="Обслуживающий персонал"/>
        <s v="Оборудование"/>
        <s v="Столы и стулья"/>
        <s v="Итог"/>
        <m/>
        <s v="Мерчендайз"/>
        <s v="Футболки"/>
        <s v="Брелоки"/>
        <s v="Значёк"/>
        <s v="Коврик для мыши"/>
        <s v="Енотик в футболке"/>
        <s v="Реклама"/>
        <s v="Реклама в поисковике"/>
        <s v="Прочее"/>
        <s v="Персонал"/>
        <s v="Канцтовары"/>
      </sharedItems>
    </cacheField>
    <cacheField name="Предполагаемые">
      <sharedItems containsBlank="1" containsMixedTypes="1" containsNumber="1">
        <n v="75000.0"/>
        <n v="0.0"/>
        <n v="12500.0"/>
        <n v="5000.0"/>
        <n v="92500.0"/>
        <m/>
        <s v="Предполагаемые"/>
        <n v="49500.0"/>
        <n v="2500.0"/>
        <n v="2000.0"/>
        <n v="15000.0"/>
        <n v="4950.0"/>
        <n v="73950.0"/>
        <n v="1000.0"/>
        <n v="5516.666666666667"/>
        <n v="1250.0"/>
      </sharedItems>
    </cacheField>
    <cacheField name="Фактические">
      <sharedItems containsBlank="1" containsMixedTypes="1" containsNumber="1" containsInteger="1">
        <n v="0.0"/>
        <m/>
        <s v="Фактические"/>
        <n v="4950.0"/>
        <n v="1000.0"/>
        <n v="850.0"/>
      </sharedItems>
    </cacheField>
    <cacheField name=" " numFmtId="0">
      <sharedItems containsString="0" containsBlank="1">
        <m/>
      </sharedItems>
    </cacheField>
    <cacheField name="Угощения" numFmtId="0">
      <sharedItems containsBlank="1">
        <s v="Еда (печенье)"/>
        <s v="Напитки (чай/кофе)"/>
        <m/>
        <s v="Итог"/>
        <s v="Программа"/>
        <s v="Исполнители"/>
        <s v="Докладчики"/>
        <s v="Призы"/>
        <s v="Рюкзак"/>
        <s v=" "/>
      </sharedItems>
    </cacheField>
    <cacheField name="Предполагаемые2">
      <sharedItems containsBlank="1" containsMixedTypes="1" containsNumber="1" containsInteger="1">
        <n v="2500.0"/>
        <n v="750.0"/>
        <m/>
        <n v="3250.0"/>
        <s v="Предполагаемые"/>
        <s v="Приглашенные"/>
        <n v="0.0"/>
        <n v="1500.0"/>
      </sharedItems>
    </cacheField>
    <cacheField name="Фактические2">
      <sharedItems containsBlank="1" containsMixedTypes="1" containsNumber="1" containsInteger="1">
        <n v="0.0"/>
        <m/>
        <s v="Фактические"/>
        <n v="15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 расходов" cacheId="0" dataCaption="" compact="0" compactData="0">
  <location ref="A1:R20" firstHeaderRow="0" firstDataRow="1" firstDataCol="1"/>
  <pivotFields>
    <pivotField name="Конференц-зал СПбГУТ" axis="axisRow" compact="0" outline="0" multipleItemSelectionAllowed="1" showAll="0" sortType="ascending">
      <items>
        <item x="5"/>
        <item x="0"/>
        <item x="8"/>
        <item x="11"/>
        <item x="9"/>
        <item x="4"/>
        <item x="16"/>
        <item x="10"/>
        <item x="6"/>
        <item x="2"/>
        <item x="1"/>
        <item x="15"/>
        <item x="14"/>
        <item x="12"/>
        <item x="13"/>
        <item x="3"/>
        <item x="7"/>
        <item t="default"/>
      </items>
    </pivotField>
    <pivotField name="Предполагаемые" axis="axisCol" dataField="1" compact="0" outline="0" multipleItemSelectionAllowed="1" showAll="0" sortType="ascending">
      <items>
        <item x="5"/>
        <item x="1"/>
        <item x="13"/>
        <item x="15"/>
        <item x="9"/>
        <item x="8"/>
        <item x="11"/>
        <item x="3"/>
        <item x="14"/>
        <item x="2"/>
        <item x="10"/>
        <item x="7"/>
        <item x="12"/>
        <item x="0"/>
        <item x="4"/>
        <item x="6"/>
        <item t="default"/>
      </items>
    </pivotField>
    <pivotField name="Фактические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 " compact="0" outline="0" multipleItemSelectionAllowed="1" showAll="0">
      <items>
        <item x="0"/>
        <item t="default"/>
      </items>
    </pivotField>
    <pivotField name="Угощени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Предполагаемые2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Фактические2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colFields>
    <field x="1"/>
  </colFields>
  <dataFields>
    <dataField name="SUM of Предполагаемые" fld="1" baseField="0"/>
  </dataFields>
</pivotTableDefinition>
</file>

<file path=xl/tables/table1.xml><?xml version="1.0" encoding="utf-8"?>
<table xmlns="http://schemas.openxmlformats.org/spreadsheetml/2006/main" ref="B21:D25" displayName="Table_2" id="2">
  <tableColumns count="3">
    <tableColumn name="Реклама" id="1"/>
    <tableColumn name="Предполагаемые" id="2"/>
    <tableColumn name="Фактические" id="3"/>
  </tableColumns>
  <tableStyleInfo name="Расходы-style" showColumnStripes="0" showFirstColumn="1" showLastColumn="1" showRowStripes="1"/>
</table>
</file>

<file path=xl/tables/table10.xml><?xml version="1.0" encoding="utf-8"?>
<table xmlns="http://schemas.openxmlformats.org/spreadsheetml/2006/main" ref="B6:G10" displayName="Table_11" id="11">
  <tableColumns count="6">
    <tableColumn name="Предполагаемое кол-во" id="1"/>
    <tableColumn name="Фактическое кол-во" id="2"/>
    <tableColumn name="Тип" id="3"/>
    <tableColumn name="Цена" id="4"/>
    <tableColumn name="Предполагаемый доход" id="5"/>
    <tableColumn name="Фактический доход" id="6"/>
  </tableColumns>
  <tableStyleInfo name="Доходы-style 3" showColumnStripes="0" showFirstColumn="1" showLastColumn="1" showRowStripes="1"/>
</table>
</file>

<file path=xl/tables/table11.xml><?xml version="1.0" encoding="utf-8"?>
<table xmlns="http://schemas.openxmlformats.org/spreadsheetml/2006/main" ref="B4:D6" displayName="Table_1" id="1">
  <tableColumns count="3">
    <tableColumn name=" Итого" id="1"/>
    <tableColumn name="Предполагаемые" id="2"/>
    <tableColumn name="Фактические" id="3"/>
  </tableColumns>
  <tableStyleInfo name="Сводка по прибыли и убыткам-style" showColumnStripes="0" showFirstColumn="1" showLastColumn="1" showRowStripes="1"/>
</table>
</file>

<file path=xl/tables/table2.xml><?xml version="1.0" encoding="utf-8"?>
<table xmlns="http://schemas.openxmlformats.org/spreadsheetml/2006/main" ref="F6:H11" displayName="Table_3" id="3">
  <tableColumns count="3">
    <tableColumn name="Угощения" id="1"/>
    <tableColumn name="Предполагаемые" id="2"/>
    <tableColumn name="Фактические" id="3"/>
  </tableColumns>
  <tableStyleInfo name="Расходы-style 2" showColumnStripes="0" showFirstColumn="1" showLastColumn="1" showRowStripes="1"/>
</table>
</file>

<file path=xl/tables/table3.xml><?xml version="1.0" encoding="utf-8"?>
<table xmlns="http://schemas.openxmlformats.org/spreadsheetml/2006/main" ref="F13:H19" displayName="Table_4" id="4">
  <tableColumns count="3">
    <tableColumn name="Программа" id="1"/>
    <tableColumn name="Предполагаемые" id="2"/>
    <tableColumn name="Фактические" id="3"/>
  </tableColumns>
  <tableStyleInfo name="Расходы-style 3" showColumnStripes="0" showFirstColumn="1" showLastColumn="1" showRowStripes="1"/>
</table>
</file>

<file path=xl/tables/table4.xml><?xml version="1.0" encoding="utf-8"?>
<table xmlns="http://schemas.openxmlformats.org/spreadsheetml/2006/main" ref="B13:D19" displayName="Table_5" id="5">
  <tableColumns count="3">
    <tableColumn name="Мерчендайз" id="1"/>
    <tableColumn name="Предполагаемые" id="2"/>
    <tableColumn name="Фактические" id="3"/>
  </tableColumns>
  <tableStyleInfo name="Расходы-style 4" showColumnStripes="0" showFirstColumn="1" showLastColumn="1" showRowStripes="1"/>
</table>
</file>

<file path=xl/tables/table5.xml><?xml version="1.0" encoding="utf-8"?>
<table xmlns="http://schemas.openxmlformats.org/spreadsheetml/2006/main" ref="F21:H24" displayName="Table_6" id="6">
  <tableColumns count="3">
    <tableColumn name="Призы" id="1"/>
    <tableColumn name="Предполагаемые" id="2"/>
    <tableColumn name="Фактические" id="3"/>
  </tableColumns>
  <tableStyleInfo name="Расходы-style 5" showColumnStripes="0" showFirstColumn="1" showLastColumn="1" showRowStripes="1"/>
</table>
</file>

<file path=xl/tables/table6.xml><?xml version="1.0" encoding="utf-8"?>
<table xmlns="http://schemas.openxmlformats.org/spreadsheetml/2006/main" ref="B27:D32" displayName="Table_7" id="7">
  <tableColumns count="3">
    <tableColumn name="Прочее" id="1"/>
    <tableColumn name="Предполагаемые" id="2"/>
    <tableColumn name="Фактические" id="3"/>
  </tableColumns>
  <tableStyleInfo name="Расходы-style 6" showColumnStripes="0" showFirstColumn="1" showLastColumn="1" showRowStripes="1"/>
</table>
</file>

<file path=xl/tables/table7.xml><?xml version="1.0" encoding="utf-8"?>
<table xmlns="http://schemas.openxmlformats.org/spreadsheetml/2006/main" ref="B6:E11" displayName="Table_8" id="8">
  <tableColumns count="4">
    <tableColumn name="Конференц-зал СПбГУТ" id="1"/>
    <tableColumn name="Предполагаемые" id="2"/>
    <tableColumn name="Фактические" id="3"/>
    <tableColumn name=" " id="4"/>
  </tableColumns>
  <tableStyleInfo name="Расходы-style 7" showColumnStripes="0" showFirstColumn="1" showLastColumn="1" showRowStripes="1"/>
</table>
</file>

<file path=xl/tables/table8.xml><?xml version="1.0" encoding="utf-8"?>
<table xmlns="http://schemas.openxmlformats.org/spreadsheetml/2006/main" ref="B18:G24" displayName="Table_9" id="9">
  <tableColumns count="6">
    <tableColumn name="Предполагаемое кол-во" id="1"/>
    <tableColumn name="Фактическое кол-во" id="2"/>
    <tableColumn name="Тип" id="3"/>
    <tableColumn name="Цена" id="4"/>
    <tableColumn name="Предполагаемый доход" id="5"/>
    <tableColumn name="Фактический доход" id="6"/>
  </tableColumns>
  <tableStyleInfo name="Доходы-style" showColumnStripes="0" showFirstColumn="1" showLastColumn="1" showRowStripes="1"/>
</table>
</file>

<file path=xl/tables/table9.xml><?xml version="1.0" encoding="utf-8"?>
<table xmlns="http://schemas.openxmlformats.org/spreadsheetml/2006/main" ref="B12:G16" displayName="Table_10" id="10">
  <tableColumns count="6">
    <tableColumn name="Предполагаемое кол-во" id="1"/>
    <tableColumn name="Фактическое кол-во" id="2"/>
    <tableColumn name="Тип" id="3"/>
    <tableColumn name="Цена" id="4"/>
    <tableColumn name="Предполагаемый доход" id="5"/>
    <tableColumn name="Фактический доход" id="6"/>
  </tableColumns>
  <tableStyleInfo name="Доходы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11111"/>
      </a:dk1>
      <a:lt1>
        <a:srgbClr val="FFFFFF"/>
      </a:lt1>
      <a:dk2>
        <a:srgbClr val="111111"/>
      </a:dk2>
      <a:lt2>
        <a:srgbClr val="FFFFFF"/>
      </a:lt2>
      <a:accent1>
        <a:srgbClr val="B50745"/>
      </a:accent1>
      <a:accent2>
        <a:srgbClr val="1C9AAA"/>
      </a:accent2>
      <a:accent3>
        <a:srgbClr val="E0C93A"/>
      </a:accent3>
      <a:accent4>
        <a:srgbClr val="B50745"/>
      </a:accent4>
      <a:accent5>
        <a:srgbClr val="1C9AAA"/>
      </a:accent5>
      <a:accent6>
        <a:srgbClr val="E0C93A"/>
      </a:accent6>
      <a:hlink>
        <a:srgbClr val="4CD0E2"/>
      </a:hlink>
      <a:folHlink>
        <a:srgbClr val="4CD0E2"/>
      </a:folHlink>
    </a:clrScheme>
    <a:fontScheme name="Sheets">
      <a:majorFont>
        <a:latin typeface="Lucida Sans"/>
        <a:ea typeface="Lucida Sans"/>
        <a:cs typeface="Lucida Sans"/>
      </a:majorFont>
      <a:minorFont>
        <a:latin typeface="Lucida Sans"/>
        <a:ea typeface="Lucida Sans"/>
        <a:cs typeface="Lucida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Relationship Id="rId15" Type="http://schemas.openxmlformats.org/officeDocument/2006/relationships/table" Target="../tables/table7.xml"/><Relationship Id="rId14" Type="http://schemas.openxmlformats.org/officeDocument/2006/relationships/table" Target="../tables/table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5" Type="http://schemas.openxmlformats.org/officeDocument/2006/relationships/table" Target="../tables/table8.xml"/><Relationship Id="rId6" Type="http://schemas.openxmlformats.org/officeDocument/2006/relationships/table" Target="../tables/table9.xml"/><Relationship Id="rId7" Type="http://schemas.openxmlformats.org/officeDocument/2006/relationships/table" Target="../tables/table1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5737F"/>
    <pageSetUpPr/>
  </sheetPr>
  <sheetViews>
    <sheetView showGridLines="0" workbookViewId="0"/>
  </sheetViews>
  <sheetFormatPr customHeight="1" defaultColWidth="14.43" defaultRowHeight="15.0"/>
  <cols>
    <col customWidth="1" min="1" max="1" width="3.0"/>
    <col customWidth="1" min="2" max="2" width="46.86"/>
    <col customWidth="1" min="3" max="3" width="26.86"/>
    <col customWidth="1" min="4" max="4" width="25.14"/>
    <col customWidth="1" min="5" max="5" width="3.43"/>
    <col customWidth="1" min="6" max="6" width="34.71"/>
    <col customWidth="1" min="7" max="7" width="21.29"/>
    <col customWidth="1" min="8" max="8" width="23.29"/>
    <col customWidth="1" min="9" max="26" width="9.14"/>
  </cols>
  <sheetData>
    <row r="1" ht="45.75" customHeight="1">
      <c r="A1" s="2"/>
      <c r="B1" s="3" t="s">
        <v>0</v>
      </c>
      <c r="C1" s="4"/>
      <c r="D1" s="4"/>
      <c r="E1" s="5"/>
      <c r="F1" s="7"/>
      <c r="G1" s="7"/>
      <c r="H1" s="8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6.75" customHeight="1">
      <c r="A2" s="2"/>
      <c r="B2" s="11"/>
      <c r="C2" s="11"/>
      <c r="D2" s="11"/>
      <c r="E2" s="13"/>
      <c r="F2" s="13"/>
      <c r="G2" s="13"/>
      <c r="H2" s="1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2"/>
      <c r="B3" s="14" t="s">
        <v>4</v>
      </c>
      <c r="C3" s="15"/>
      <c r="D3" s="15"/>
      <c r="E3" s="15"/>
      <c r="F3" s="15"/>
      <c r="G3" s="16" t="s">
        <v>5</v>
      </c>
      <c r="H3" s="16" t="s">
        <v>6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24.0" customHeight="1">
      <c r="A4" s="2"/>
      <c r="B4" s="18"/>
      <c r="C4" s="19"/>
      <c r="D4" s="19"/>
      <c r="E4" s="19"/>
      <c r="F4" s="19"/>
      <c r="G4" s="20">
        <f t="shared" ref="G4:H4" si="1">SUM(C11,C19,C25,C32,G11,G19,G24)</f>
        <v>173450</v>
      </c>
      <c r="H4" s="20">
        <f t="shared" si="1"/>
        <v>7450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0" customHeight="1">
      <c r="A5" s="2"/>
      <c r="B5" s="21"/>
      <c r="C5" s="17"/>
      <c r="D5" s="1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2"/>
      <c r="B6" s="23" t="s">
        <v>7</v>
      </c>
      <c r="C6" s="25" t="s">
        <v>5</v>
      </c>
      <c r="D6" s="25" t="s">
        <v>6</v>
      </c>
      <c r="E6" s="25" t="s">
        <v>9</v>
      </c>
      <c r="F6" s="23" t="s">
        <v>10</v>
      </c>
      <c r="G6" s="25" t="s">
        <v>5</v>
      </c>
      <c r="H6" s="25" t="s">
        <v>6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2"/>
      <c r="B7" s="23" t="s">
        <v>17</v>
      </c>
      <c r="C7" s="29">
        <f>1500 * 'Доходы'!B9</f>
        <v>75000</v>
      </c>
      <c r="D7" s="29">
        <f>1500 * 'Доходы'!C9</f>
        <v>0</v>
      </c>
      <c r="E7" s="25"/>
      <c r="F7" s="23" t="s">
        <v>19</v>
      </c>
      <c r="G7" s="29">
        <f>50*'Доходы'!B9</f>
        <v>2500</v>
      </c>
      <c r="H7" s="29">
        <f>50*'Доходы'!C9</f>
        <v>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2"/>
      <c r="B8" s="23" t="s">
        <v>20</v>
      </c>
      <c r="C8" s="29">
        <v>0.0</v>
      </c>
      <c r="D8" s="29">
        <v>0.0</v>
      </c>
      <c r="E8" s="25"/>
      <c r="F8" s="23" t="s">
        <v>22</v>
      </c>
      <c r="G8" s="29">
        <f>15*'Доходы'!B9</f>
        <v>750</v>
      </c>
      <c r="H8" s="29">
        <f>15*'Доходы'!C9</f>
        <v>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2"/>
      <c r="B9" s="23" t="s">
        <v>24</v>
      </c>
      <c r="C9" s="29">
        <f>250 * 'Доходы'!B9</f>
        <v>12500</v>
      </c>
      <c r="D9" s="29">
        <f>250 * 'Доходы'!C9</f>
        <v>0</v>
      </c>
      <c r="E9" s="25"/>
      <c r="F9" s="23"/>
      <c r="G9" s="29"/>
      <c r="H9" s="29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2"/>
      <c r="B10" s="23" t="s">
        <v>27</v>
      </c>
      <c r="C10" s="29">
        <f>100 * 'Доходы'!B9</f>
        <v>5000</v>
      </c>
      <c r="D10" s="29">
        <f>100 * 'Доходы'!C9</f>
        <v>0</v>
      </c>
      <c r="E10" s="25"/>
      <c r="F10" s="23"/>
      <c r="G10" s="29"/>
      <c r="H10" s="29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2"/>
      <c r="B11" s="23" t="s">
        <v>29</v>
      </c>
      <c r="C11" s="29">
        <f>SUBTOTAL(109,'Расходы'!$C$7:$C$10)</f>
        <v>92500</v>
      </c>
      <c r="D11" s="29">
        <f>SUBTOTAL(109,'Расходы'!$D$7:$D$10)</f>
        <v>0</v>
      </c>
      <c r="E11" s="25"/>
      <c r="F11" s="23" t="s">
        <v>29</v>
      </c>
      <c r="G11" s="29">
        <f>SUBTOTAL(109,'Расходы'!$G$7:$G$10)</f>
        <v>3250</v>
      </c>
      <c r="H11" s="29">
        <f>SUBTOTAL(109,'Расходы'!$H$7:$H$10)</f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0" customHeight="1">
      <c r="A12" s="2"/>
      <c r="B12" s="21"/>
      <c r="C12" s="17"/>
      <c r="D12" s="1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5" customHeight="1">
      <c r="A13" s="2"/>
      <c r="B13" s="23" t="s">
        <v>33</v>
      </c>
      <c r="C13" s="25" t="s">
        <v>5</v>
      </c>
      <c r="D13" s="25" t="s">
        <v>6</v>
      </c>
      <c r="E13" s="2"/>
      <c r="F13" s="23" t="s">
        <v>39</v>
      </c>
      <c r="G13" s="25" t="s">
        <v>5</v>
      </c>
      <c r="H13" s="25" t="s">
        <v>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2"/>
      <c r="B14" s="23" t="s">
        <v>41</v>
      </c>
      <c r="C14" s="29">
        <f>990*'Доходы'!B9</f>
        <v>49500</v>
      </c>
      <c r="D14" s="29">
        <f>990*'Доходы'!C9</f>
        <v>0</v>
      </c>
      <c r="E14" s="2"/>
      <c r="F14" s="23" t="s">
        <v>44</v>
      </c>
      <c r="G14" s="34"/>
      <c r="H14" s="3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2"/>
      <c r="B15" s="23" t="s">
        <v>26</v>
      </c>
      <c r="C15" s="29">
        <f>50*'Доходы'!B9</f>
        <v>2500</v>
      </c>
      <c r="D15" s="29">
        <f>50*'Доходы'!C9</f>
        <v>0</v>
      </c>
      <c r="E15" s="2"/>
      <c r="F15" s="23" t="s">
        <v>45</v>
      </c>
      <c r="G15" s="34" t="s">
        <v>46</v>
      </c>
      <c r="H15" s="3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2"/>
      <c r="B16" s="23" t="s">
        <v>30</v>
      </c>
      <c r="C16" s="29">
        <f>40*'Доходы'!B9</f>
        <v>2000</v>
      </c>
      <c r="D16" s="29">
        <f>40*'Доходы'!C9</f>
        <v>0</v>
      </c>
      <c r="E16" s="2"/>
      <c r="F16" s="23"/>
      <c r="G16" s="34"/>
      <c r="H16" s="3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2"/>
      <c r="B17" s="23" t="s">
        <v>32</v>
      </c>
      <c r="C17" s="29">
        <f>300*'Доходы'!B9</f>
        <v>15000</v>
      </c>
      <c r="D17" s="29">
        <f>300*'Доходы'!C9</f>
        <v>0</v>
      </c>
      <c r="E17" s="2"/>
      <c r="F17" s="23"/>
      <c r="G17" s="34"/>
      <c r="H17" s="3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2"/>
      <c r="B18" s="23" t="s">
        <v>28</v>
      </c>
      <c r="C18" s="29">
        <f t="shared" ref="C18:D18" si="2">990*5</f>
        <v>4950</v>
      </c>
      <c r="D18" s="29">
        <f t="shared" si="2"/>
        <v>4950</v>
      </c>
      <c r="E18" s="2"/>
      <c r="F18" s="23"/>
      <c r="G18" s="34"/>
      <c r="H18" s="3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2"/>
      <c r="B19" s="23" t="s">
        <v>29</v>
      </c>
      <c r="C19" s="29">
        <f>SUBTOTAL(109,'Расходы'!$C$14:$C$18)</f>
        <v>73950</v>
      </c>
      <c r="D19" s="29">
        <f>SUBTOTAL(109,'Расходы'!$D$14:$D$18)</f>
        <v>4950</v>
      </c>
      <c r="E19" s="2"/>
      <c r="F19" s="23" t="s">
        <v>29</v>
      </c>
      <c r="G19" s="34">
        <f>SUBTOTAL(109,'Расходы'!$G$14:$G$18)</f>
        <v>0</v>
      </c>
      <c r="H19" s="34">
        <f>SUBTOTAL(109,'Расходы'!$H$14:$H$18)</f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0" customHeight="1">
      <c r="A20" s="2"/>
      <c r="B20" s="37"/>
      <c r="C20" s="38"/>
      <c r="D20" s="38"/>
      <c r="E20" s="2"/>
      <c r="F20" s="3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9.5" customHeight="1">
      <c r="A21" s="2"/>
      <c r="B21" s="23" t="s">
        <v>38</v>
      </c>
      <c r="C21" s="25" t="s">
        <v>5</v>
      </c>
      <c r="D21" s="25" t="s">
        <v>6</v>
      </c>
      <c r="E21" s="2"/>
      <c r="F21" s="23" t="s">
        <v>52</v>
      </c>
      <c r="G21" s="25" t="s">
        <v>5</v>
      </c>
      <c r="H21" s="25" t="s">
        <v>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3" t="s">
        <v>40</v>
      </c>
      <c r="C22" s="29">
        <v>1000.0</v>
      </c>
      <c r="D22" s="29">
        <v>1000.0</v>
      </c>
      <c r="E22" s="2"/>
      <c r="F22" s="23" t="s">
        <v>54</v>
      </c>
      <c r="G22" s="34">
        <v>1500.0</v>
      </c>
      <c r="H22" s="34">
        <v>1500.0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3"/>
      <c r="C23" s="29"/>
      <c r="D23" s="29"/>
      <c r="E23" s="2"/>
      <c r="F23" s="23" t="s">
        <v>9</v>
      </c>
      <c r="G23" s="34"/>
      <c r="H23" s="3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3"/>
      <c r="C24" s="29"/>
      <c r="D24" s="29"/>
      <c r="E24" s="2"/>
      <c r="F24" s="23" t="s">
        <v>29</v>
      </c>
      <c r="G24" s="34">
        <f>SUBTOTAL(109,'Расходы'!$G$22:$G$23)</f>
        <v>1500</v>
      </c>
      <c r="H24" s="34">
        <f>SUBTOTAL(109,'Расходы'!$H$22:$H$23)</f>
        <v>1500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3" t="s">
        <v>29</v>
      </c>
      <c r="C25" s="29">
        <f>SUBTOTAL(109,'Расходы'!$C$22:$C$24)</f>
        <v>1000</v>
      </c>
      <c r="D25" s="29">
        <f>SUBTOTAL(109,'Расходы'!$D$22:$D$24)</f>
        <v>1000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0" customHeight="1">
      <c r="A26" s="2"/>
      <c r="B26" s="37"/>
      <c r="C26" s="38"/>
      <c r="D26" s="38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9.5" customHeight="1">
      <c r="A27" s="2"/>
      <c r="B27" s="23" t="s">
        <v>37</v>
      </c>
      <c r="C27" s="25" t="s">
        <v>5</v>
      </c>
      <c r="D27" s="25" t="s">
        <v>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3" t="s">
        <v>35</v>
      </c>
      <c r="C28" s="42">
        <f>'Сводка по прибыли и убыткам'!C8 / 3</f>
        <v>5516.666667</v>
      </c>
      <c r="D28" s="42">
        <f>'Сводка по прибыли и убыткам'!D8 / 3</f>
        <v>850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3"/>
      <c r="C29" s="29"/>
      <c r="D29" s="29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3" t="s">
        <v>31</v>
      </c>
      <c r="C30" s="29">
        <f>25*'Доходы'!B9</f>
        <v>1250</v>
      </c>
      <c r="D30" s="29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3"/>
      <c r="C31" s="29"/>
      <c r="D31" s="29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3" t="s">
        <v>29</v>
      </c>
      <c r="C32" s="29">
        <f>SUBTOTAL(109,'Расходы'!$C$30:$C$31)</f>
        <v>1250</v>
      </c>
      <c r="D32" s="29">
        <f>SUBTOTAL(109,'Расходы'!$D$30:$D$31)</f>
        <v>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B3:B4"/>
    <mergeCell ref="B1:E1"/>
  </mergeCells>
  <printOptions/>
  <pageMargins bottom="0.75" footer="0.0" header="0.0" left="0.7" right="0.7" top="0.75"/>
  <pageSetup paperSize="9" orientation="portrait"/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4.57"/>
    <col customWidth="1" min="16" max="16" width="11.0"/>
    <col customWidth="1" min="17" max="17" width="16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ED5E4"/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58.29"/>
    <col customWidth="1" min="3" max="3" width="27.14"/>
    <col customWidth="1" min="4" max="4" width="25.86"/>
    <col customWidth="1" min="5" max="5" width="19.57"/>
    <col customWidth="1" min="6" max="6" width="29.43"/>
    <col customWidth="1" min="7" max="7" width="30.29"/>
    <col customWidth="1" min="8" max="8" width="2.71"/>
    <col customWidth="1" min="9" max="26" width="9.14"/>
  </cols>
  <sheetData>
    <row r="1" ht="45.75" customHeight="1">
      <c r="A1" s="1"/>
      <c r="B1" s="6" t="str">
        <f>'Расходы'!B1</f>
        <v>Бюджет мероприятия «Выставка нейротехнологий»</v>
      </c>
      <c r="C1" s="4"/>
      <c r="D1" s="5"/>
      <c r="E1" s="7"/>
      <c r="F1" s="7"/>
      <c r="G1" s="8" t="s">
        <v>2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6.75" customHeight="1">
      <c r="A2" s="1"/>
      <c r="B2" s="9"/>
      <c r="C2" s="9"/>
      <c r="D2" s="9"/>
      <c r="E2" s="10"/>
      <c r="F2" s="10"/>
      <c r="G2" s="10"/>
      <c r="H2" s="1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0" customHeight="1">
      <c r="A3" s="1"/>
      <c r="B3" s="14" t="s">
        <v>3</v>
      </c>
      <c r="C3" s="15"/>
      <c r="D3" s="15"/>
      <c r="E3" s="15"/>
      <c r="F3" s="16" t="s">
        <v>5</v>
      </c>
      <c r="G3" s="16" t="s">
        <v>6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24.0" customHeight="1">
      <c r="A4" s="1"/>
      <c r="B4" s="18"/>
      <c r="C4" s="19"/>
      <c r="D4" s="19"/>
      <c r="E4" s="19"/>
      <c r="F4" s="20">
        <f>SUM('Доходы'!$F$10, 'Доходы'!$F$16, 'Доходы'!$F$24)</f>
        <v>190000</v>
      </c>
      <c r="G4" s="20">
        <f>SUM('Доходы'!$G$16,'Доходы'!$G$24)</f>
        <v>10000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4.5" customHeight="1">
      <c r="A5" s="1"/>
      <c r="B5" s="22" t="s">
        <v>8</v>
      </c>
      <c r="C5" s="24"/>
      <c r="D5" s="24"/>
      <c r="E5" s="24"/>
      <c r="F5" s="24"/>
      <c r="G5" s="2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9.5" customHeight="1">
      <c r="A6" s="1"/>
      <c r="B6" s="27" t="s">
        <v>11</v>
      </c>
      <c r="C6" s="27" t="s">
        <v>12</v>
      </c>
      <c r="D6" s="27" t="s">
        <v>13</v>
      </c>
      <c r="E6" s="27" t="s">
        <v>14</v>
      </c>
      <c r="F6" s="27" t="s">
        <v>15</v>
      </c>
      <c r="G6" s="27" t="s">
        <v>16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1"/>
      <c r="B7" s="27">
        <v>10.0</v>
      </c>
      <c r="C7" s="27">
        <v>0.0</v>
      </c>
      <c r="D7" s="27" t="s">
        <v>18</v>
      </c>
      <c r="E7" s="28">
        <v>500.0</v>
      </c>
      <c r="F7" s="30">
        <f t="shared" ref="F7:F8" si="1">B7*E7</f>
        <v>5000</v>
      </c>
      <c r="G7" s="30">
        <f t="shared" ref="G7:G8" si="2">C7*E7</f>
        <v>0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1"/>
      <c r="B8" s="31">
        <v>40.0</v>
      </c>
      <c r="C8" s="27">
        <v>0.0</v>
      </c>
      <c r="D8" s="27" t="s">
        <v>23</v>
      </c>
      <c r="E8" s="30">
        <v>0.0</v>
      </c>
      <c r="F8" s="30">
        <f t="shared" si="1"/>
        <v>0</v>
      </c>
      <c r="G8" s="30">
        <f t="shared" si="2"/>
        <v>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1"/>
      <c r="B9" s="27">
        <f t="shared" ref="B9:C9" si="3">SUM(B7:B8)</f>
        <v>50</v>
      </c>
      <c r="C9" s="27">
        <f t="shared" si="3"/>
        <v>0</v>
      </c>
      <c r="D9" s="27"/>
      <c r="E9" s="30"/>
      <c r="F9" s="30"/>
      <c r="G9" s="30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"/>
      <c r="B10" s="27" t="s">
        <v>29</v>
      </c>
      <c r="C10" s="27"/>
      <c r="D10" s="27"/>
      <c r="E10" s="27"/>
      <c r="F10" s="30">
        <f>SUBTOTAL(109,'Доходы'!$F$7:$F$9)</f>
        <v>5000</v>
      </c>
      <c r="G10" s="30">
        <f>SUBTOTAL(109,'Доходы'!$G$7:$G$9)</f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4.5" customHeight="1">
      <c r="A11" s="1"/>
      <c r="B11" s="22" t="s">
        <v>34</v>
      </c>
      <c r="C11" s="24"/>
      <c r="D11" s="24"/>
      <c r="E11" s="24"/>
      <c r="F11" s="24"/>
      <c r="G11" s="2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9.5" customHeight="1">
      <c r="A12" s="1"/>
      <c r="B12" s="27" t="s">
        <v>11</v>
      </c>
      <c r="C12" s="27" t="s">
        <v>12</v>
      </c>
      <c r="D12" s="27" t="s">
        <v>13</v>
      </c>
      <c r="E12" s="27" t="s">
        <v>14</v>
      </c>
      <c r="F12" s="27" t="s">
        <v>15</v>
      </c>
      <c r="G12" s="27" t="s">
        <v>16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"/>
      <c r="B13" s="27">
        <v>5.0</v>
      </c>
      <c r="C13" s="27"/>
      <c r="D13" s="27" t="s">
        <v>36</v>
      </c>
      <c r="E13" s="28">
        <v>0.0</v>
      </c>
      <c r="F13" s="30">
        <f t="shared" ref="F13:F15" si="4">B13*E13</f>
        <v>0</v>
      </c>
      <c r="G13" s="30">
        <f t="shared" ref="G13:G15" si="5">C13*E13</f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1"/>
      <c r="B14" s="27">
        <v>8.0</v>
      </c>
      <c r="C14" s="27"/>
      <c r="D14" s="27" t="s">
        <v>42</v>
      </c>
      <c r="E14" s="28">
        <v>0.0</v>
      </c>
      <c r="F14" s="30">
        <f t="shared" si="4"/>
        <v>0</v>
      </c>
      <c r="G14" s="30">
        <f t="shared" si="5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1"/>
      <c r="B15" s="27">
        <v>10.0</v>
      </c>
      <c r="C15" s="27"/>
      <c r="D15" s="27" t="s">
        <v>43</v>
      </c>
      <c r="E15" s="30">
        <v>100.0</v>
      </c>
      <c r="F15" s="30">
        <f t="shared" si="4"/>
        <v>1000</v>
      </c>
      <c r="G15" s="30">
        <f t="shared" si="5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1"/>
      <c r="B16" s="27" t="s">
        <v>29</v>
      </c>
      <c r="C16" s="27"/>
      <c r="D16" s="27"/>
      <c r="E16" s="27"/>
      <c r="F16" s="30">
        <f>SUBTOTAL(109,'Доходы'!$F$13:$F$15)</f>
        <v>1000</v>
      </c>
      <c r="G16" s="30">
        <f>SUBTOTAL(109,'Доходы'!$G$13:$G$15)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4.5" customHeight="1">
      <c r="A17" s="1"/>
      <c r="B17" s="22" t="s">
        <v>47</v>
      </c>
      <c r="C17" s="24"/>
      <c r="D17" s="24"/>
      <c r="E17" s="24"/>
      <c r="F17" s="24"/>
      <c r="G17" s="2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9.5" customHeight="1">
      <c r="A18" s="1"/>
      <c r="B18" s="27" t="s">
        <v>11</v>
      </c>
      <c r="C18" s="27" t="s">
        <v>12</v>
      </c>
      <c r="D18" s="27" t="s">
        <v>13</v>
      </c>
      <c r="E18" s="27" t="s">
        <v>14</v>
      </c>
      <c r="F18" s="27" t="s">
        <v>15</v>
      </c>
      <c r="G18" s="27" t="s">
        <v>16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"/>
      <c r="B19" s="27">
        <f t="shared" ref="B19:C19" si="6">B9</f>
        <v>50</v>
      </c>
      <c r="C19" s="27">
        <f t="shared" si="6"/>
        <v>0</v>
      </c>
      <c r="D19" s="27" t="s">
        <v>48</v>
      </c>
      <c r="E19" s="35">
        <v>1000.0</v>
      </c>
      <c r="F19" s="30">
        <f t="shared" ref="F19:F20" si="8">B19*E19</f>
        <v>50000</v>
      </c>
      <c r="G19" s="30">
        <f t="shared" ref="G19:G23" si="9">C19*E19</f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1"/>
      <c r="B20" s="36">
        <f t="shared" ref="B20:C20" si="7">B9</f>
        <v>50</v>
      </c>
      <c r="C20" s="36">
        <f t="shared" si="7"/>
        <v>0</v>
      </c>
      <c r="D20" s="27" t="s">
        <v>49</v>
      </c>
      <c r="E20" s="30">
        <v>100.0</v>
      </c>
      <c r="F20" s="30">
        <f t="shared" si="8"/>
        <v>5000</v>
      </c>
      <c r="G20" s="30">
        <f t="shared" si="9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"/>
      <c r="B21" s="36">
        <f t="shared" ref="B21:C21" si="10">B9</f>
        <v>50</v>
      </c>
      <c r="C21" s="36">
        <f t="shared" si="10"/>
        <v>0</v>
      </c>
      <c r="D21" s="27" t="s">
        <v>50</v>
      </c>
      <c r="E21" s="30">
        <v>80.0</v>
      </c>
      <c r="F21" s="30">
        <f t="shared" ref="F21:F22" si="11">B20*E21</f>
        <v>4000</v>
      </c>
      <c r="G21" s="30">
        <f t="shared" si="9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"/>
      <c r="B22" s="32">
        <f>B9</f>
        <v>50</v>
      </c>
      <c r="C22" s="36">
        <v>5.0</v>
      </c>
      <c r="D22" s="27" t="s">
        <v>51</v>
      </c>
      <c r="E22" s="30">
        <v>2000.0</v>
      </c>
      <c r="F22" s="30">
        <f t="shared" si="11"/>
        <v>100000</v>
      </c>
      <c r="G22" s="30">
        <f t="shared" si="9"/>
        <v>10000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/>
      <c r="B23" s="36">
        <f t="shared" ref="B23:C23" si="12">B9</f>
        <v>50</v>
      </c>
      <c r="C23" s="36">
        <f t="shared" si="12"/>
        <v>0</v>
      </c>
      <c r="D23" s="27" t="s">
        <v>53</v>
      </c>
      <c r="E23" s="30">
        <v>500.0</v>
      </c>
      <c r="F23" s="30">
        <f>B23*E23</f>
        <v>25000</v>
      </c>
      <c r="G23" s="30">
        <f t="shared" si="9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"/>
      <c r="B24" s="39" t="s">
        <v>29</v>
      </c>
      <c r="C24" s="39"/>
      <c r="D24" s="39"/>
      <c r="E24" s="39"/>
      <c r="F24" s="40">
        <f>SUBTOTAL(109,'Доходы'!$F$19:$F$23)</f>
        <v>184000</v>
      </c>
      <c r="G24" s="40">
        <f>SUBTOTAL(109,'Доходы'!$G$19:$G$23)</f>
        <v>10000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"/>
      <c r="B27" s="4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B3:B4"/>
    <mergeCell ref="B1:D1"/>
  </mergeCells>
  <printOptions/>
  <pageMargins bottom="0.75" footer="0.0" header="0.0" left="0.7" right="0.7" top="0.75"/>
  <pageSetup paperSize="9" orientation="portrait"/>
  <drawing r:id="rId1"/>
  <tableParts count="3"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32"/>
      <c r="B1" s="32" t="s">
        <v>5</v>
      </c>
      <c r="C1" s="32" t="s">
        <v>6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>
      <c r="A2" s="32"/>
      <c r="B2" s="32"/>
      <c r="C2" s="32" t="s">
        <v>55</v>
      </c>
      <c r="D2" s="33">
        <v>0.0</v>
      </c>
      <c r="E2" s="32" t="s">
        <v>56</v>
      </c>
      <c r="F2" s="33">
        <v>1000.0</v>
      </c>
      <c r="G2" s="32" t="s">
        <v>57</v>
      </c>
      <c r="H2" s="33">
        <v>4000.0</v>
      </c>
      <c r="I2" s="32" t="s">
        <v>58</v>
      </c>
      <c r="J2" s="33">
        <v>5000.0</v>
      </c>
      <c r="K2" s="32" t="s">
        <v>59</v>
      </c>
      <c r="L2" s="33">
        <v>25000.0</v>
      </c>
      <c r="M2" s="32" t="s">
        <v>60</v>
      </c>
      <c r="N2" s="33">
        <v>50000.0</v>
      </c>
      <c r="O2" s="32" t="s">
        <v>61</v>
      </c>
      <c r="P2" s="33">
        <v>100000.0</v>
      </c>
      <c r="Q2" s="32" t="s">
        <v>62</v>
      </c>
      <c r="R2" s="33">
        <v>184000.0</v>
      </c>
      <c r="S2" s="32" t="s">
        <v>63</v>
      </c>
      <c r="T2" s="33">
        <v>190000.0</v>
      </c>
      <c r="U2" s="32" t="s">
        <v>64</v>
      </c>
      <c r="V2" s="32" t="s">
        <v>15</v>
      </c>
      <c r="W2" s="32" t="s">
        <v>65</v>
      </c>
      <c r="X2" s="32" t="s">
        <v>25</v>
      </c>
    </row>
    <row r="3">
      <c r="A3" s="32" t="s">
        <v>3</v>
      </c>
      <c r="B3" s="32"/>
      <c r="C3" s="32"/>
      <c r="D3" s="33">
        <v>0.0</v>
      </c>
      <c r="E3" s="32"/>
      <c r="F3" s="33">
        <v>0.0</v>
      </c>
      <c r="G3" s="32"/>
      <c r="H3" s="33">
        <v>0.0</v>
      </c>
      <c r="I3" s="32"/>
      <c r="J3" s="33">
        <v>0.0</v>
      </c>
      <c r="K3" s="32"/>
      <c r="L3" s="33">
        <v>0.0</v>
      </c>
      <c r="M3" s="32"/>
      <c r="N3" s="33">
        <v>0.0</v>
      </c>
      <c r="O3" s="32"/>
      <c r="P3" s="33">
        <v>10000.0</v>
      </c>
      <c r="Q3" s="32"/>
      <c r="R3" s="33">
        <v>10000.0</v>
      </c>
      <c r="S3" s="32"/>
      <c r="T3" s="33">
        <v>10000.0</v>
      </c>
      <c r="U3" s="32"/>
      <c r="V3" s="32" t="s">
        <v>16</v>
      </c>
      <c r="W3" s="32"/>
      <c r="X3" s="32"/>
    </row>
    <row r="4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</row>
    <row r="5">
      <c r="A5" s="32">
        <v>5.0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</row>
    <row r="6">
      <c r="A6" s="32">
        <v>8.0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</row>
    <row r="7">
      <c r="A7" s="32">
        <v>10.0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</row>
    <row r="8">
      <c r="A8" s="32">
        <v>40.0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</row>
    <row r="9">
      <c r="A9" s="32">
        <v>50.0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</row>
    <row r="10">
      <c r="A10" s="32" t="s">
        <v>8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</row>
    <row r="11">
      <c r="A11" s="32" t="s">
        <v>29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</row>
    <row r="12">
      <c r="A12" s="32" t="s">
        <v>11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</row>
    <row r="13">
      <c r="A13" s="32" t="s">
        <v>47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</row>
    <row r="14">
      <c r="A14" s="32" t="s">
        <v>34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</row>
    <row r="15">
      <c r="A15" s="32" t="s">
        <v>25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9F1F6"/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46.57"/>
    <col customWidth="1" min="3" max="4" width="33.29"/>
    <col customWidth="1" min="5" max="5" width="25.43"/>
    <col customWidth="1" min="6" max="6" width="24.14"/>
    <col customWidth="1" min="7" max="7" width="29.71"/>
    <col customWidth="1" min="8" max="26" width="9.14"/>
  </cols>
  <sheetData>
    <row r="1" ht="36.75" customHeight="1">
      <c r="A1" s="1"/>
      <c r="B1" s="43" t="str">
        <f>'Расходы'!B1</f>
        <v>Бюджет мероприятия «Выставка нейротехнологий»</v>
      </c>
      <c r="C1" s="4"/>
      <c r="D1" s="5"/>
      <c r="E1" s="44"/>
      <c r="F1" s="44"/>
      <c r="G1" s="45" t="s">
        <v>66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1.0" customHeight="1">
      <c r="A2" s="1"/>
      <c r="B2" s="46"/>
      <c r="C2" s="46"/>
      <c r="D2" s="46"/>
      <c r="E2" s="46"/>
      <c r="F2" s="46"/>
      <c r="G2" s="47" t="s">
        <v>67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9.5" customHeight="1">
      <c r="A3" s="1"/>
      <c r="B3" s="48"/>
      <c r="C3" s="48"/>
      <c r="D3" s="49"/>
      <c r="E3" s="50" t="s">
        <v>68</v>
      </c>
      <c r="F3" s="51"/>
      <c r="G3" s="5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1"/>
      <c r="B4" s="53" t="s">
        <v>69</v>
      </c>
      <c r="C4" s="54" t="s">
        <v>5</v>
      </c>
      <c r="D4" s="54" t="s">
        <v>6</v>
      </c>
      <c r="E4" s="55"/>
      <c r="G4" s="5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1"/>
      <c r="B5" s="57" t="s">
        <v>70</v>
      </c>
      <c r="C5" s="58">
        <f>'Доходы'!F4</f>
        <v>190000</v>
      </c>
      <c r="D5" s="58">
        <f>'Доходы'!G4</f>
        <v>10000</v>
      </c>
      <c r="E5" s="55"/>
      <c r="G5" s="5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"/>
      <c r="B6" s="57" t="s">
        <v>71</v>
      </c>
      <c r="C6" s="58">
        <f>'Расходы'!G4</f>
        <v>173450</v>
      </c>
      <c r="D6" s="58">
        <f>'Расходы'!H4</f>
        <v>7450</v>
      </c>
      <c r="E6" s="55"/>
      <c r="G6" s="56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1"/>
      <c r="B7" s="59"/>
      <c r="C7" s="60"/>
      <c r="D7" s="60"/>
      <c r="E7" s="55"/>
      <c r="G7" s="5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3.0" customHeight="1">
      <c r="A8" s="1"/>
      <c r="B8" s="61" t="s">
        <v>72</v>
      </c>
      <c r="C8" s="62">
        <f t="shared" ref="C8:D8" si="1">C5-C6</f>
        <v>16550</v>
      </c>
      <c r="D8" s="62">
        <f t="shared" si="1"/>
        <v>2550</v>
      </c>
      <c r="E8" s="55"/>
      <c r="G8" s="56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1"/>
      <c r="B9" s="2"/>
      <c r="C9" s="2"/>
      <c r="D9" s="2"/>
      <c r="E9" s="55"/>
      <c r="G9" s="56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1"/>
      <c r="B10" s="2" t="str">
        <f>IF(C8 &lt; 0, "Проверить доходы и расходы", "Прибыль &gt; 0")</f>
        <v>Прибыль &gt; 0</v>
      </c>
      <c r="C10" s="2"/>
      <c r="D10" s="2"/>
      <c r="E10" s="55"/>
      <c r="G10" s="56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1"/>
      <c r="C11" s="2"/>
      <c r="D11" s="2"/>
      <c r="E11" s="55"/>
      <c r="G11" s="5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1"/>
      <c r="B12" s="2"/>
      <c r="C12" s="2"/>
      <c r="D12" s="2"/>
      <c r="E12" s="63"/>
      <c r="F12" s="64"/>
      <c r="G12" s="65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E3:G12"/>
    <mergeCell ref="B1:D1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2018-05-25T11:32:03Z</dcterms:created>
  <dc:creator>Mr_Jemmmz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v-rimour@microsoft.com</vt:lpwstr>
  </property>
  <property fmtid="{D5CDD505-2E9C-101B-9397-08002B2CF9AE}" pid="5" name="MSIP_Label_f42aa342-8706-4288-bd11-ebb85995028c_SetDate">
    <vt:lpwstr>2018-05-25T11:32:08.3382984Z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