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6FC2D66630806B3/Documentos/"/>
    </mc:Choice>
  </mc:AlternateContent>
  <xr:revisionPtr revIDLastSave="0" documentId="14_{D217D3A5-F196-419D-9248-F0DB82E5BA7E}" xr6:coauthVersionLast="47" xr6:coauthVersionMax="47" xr10:uidLastSave="{00000000-0000-0000-0000-000000000000}"/>
  <bookViews>
    <workbookView xWindow="-120" yWindow="-120" windowWidth="20730" windowHeight="11040" xr2:uid="{E76B58AB-0698-442A-BC9D-44025BEC27DE}"/>
  </bookViews>
  <sheets>
    <sheet name="Painel de Investimentos. " sheetId="1" r:id="rId1"/>
    <sheet name="Planilha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J21" i="1" s="1"/>
  <c r="C24" i="1"/>
  <c r="C25" i="1"/>
  <c r="J23" i="1" s="1"/>
  <c r="C26" i="1"/>
  <c r="J24" i="1" s="1"/>
  <c r="C27" i="1"/>
  <c r="J25" i="1" s="1"/>
  <c r="C22" i="1"/>
  <c r="J20" i="1" s="1"/>
  <c r="H3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4" i="2"/>
  <c r="J22" i="1"/>
  <c r="P14" i="1"/>
  <c r="K13" i="1"/>
  <c r="D21" i="1" s="1"/>
  <c r="K14" i="1"/>
  <c r="D22" i="1" s="1"/>
  <c r="K15" i="1"/>
  <c r="D23" i="1" s="1"/>
  <c r="K16" i="1"/>
  <c r="D24" i="1" s="1"/>
  <c r="K17" i="1"/>
  <c r="D25" i="1" s="1"/>
  <c r="C15" i="1"/>
  <c r="C16" i="1"/>
  <c r="J26" i="1" l="1"/>
</calcChain>
</file>

<file path=xl/sharedStrings.xml><?xml version="1.0" encoding="utf-8"?>
<sst xmlns="http://schemas.openxmlformats.org/spreadsheetml/2006/main" count="71" uniqueCount="36">
  <si>
    <t xml:space="preserve">INVESTIMENTO MENSAL </t>
  </si>
  <si>
    <t>Quanto investir por mês ?</t>
  </si>
  <si>
    <t>Por quantos anos investir ?</t>
  </si>
  <si>
    <t>Quanto de patrimônio acumulado terei?</t>
  </si>
  <si>
    <t>Valor dos dividendos mensais ?</t>
  </si>
  <si>
    <t>Taxa de rendimento mensal?</t>
  </si>
  <si>
    <t>Quanto eu teria em 2 anos?</t>
  </si>
  <si>
    <t>Quanto eu teria em 5 anos?</t>
  </si>
  <si>
    <t>Quanto eu teria em 10 anos?</t>
  </si>
  <si>
    <t>Quanto eu teria em 20 anos?</t>
  </si>
  <si>
    <t>Quanto eu teria em 30 anos?</t>
  </si>
  <si>
    <t xml:space="preserve">DIVIDENDOS </t>
  </si>
  <si>
    <t xml:space="preserve">Cenários </t>
  </si>
  <si>
    <t xml:space="preserve">CONFIGURAÇÕES </t>
  </si>
  <si>
    <t xml:space="preserve">RENDIMENTO DE CARTEIRA </t>
  </si>
  <si>
    <t>SUGESTÃO DE INVESTIMENTO</t>
  </si>
  <si>
    <t xml:space="preserve">SALÁRIO </t>
  </si>
  <si>
    <t xml:space="preserve">VALORES </t>
  </si>
  <si>
    <t xml:space="preserve">PERFIL </t>
  </si>
  <si>
    <t>CONSERVADOR</t>
  </si>
  <si>
    <t>VALOR A SER INVETIDO POR MÊS.</t>
  </si>
  <si>
    <t>AGRESSIVO</t>
  </si>
  <si>
    <t xml:space="preserve">TIPO DE FII </t>
  </si>
  <si>
    <t xml:space="preserve">PERCENTUAL SUGERIDO </t>
  </si>
  <si>
    <t>VALORES</t>
  </si>
  <si>
    <t xml:space="preserve">PAPEL </t>
  </si>
  <si>
    <t>TIJOLO</t>
  </si>
  <si>
    <t xml:space="preserve">HÍBRIDOS </t>
  </si>
  <si>
    <t>FOF's</t>
  </si>
  <si>
    <t xml:space="preserve">DESENVOLVIMENTO </t>
  </si>
  <si>
    <t xml:space="preserve">HOTELÁRIAS </t>
  </si>
  <si>
    <t>TIPO DE FII</t>
  </si>
  <si>
    <t>%</t>
  </si>
  <si>
    <t>CHAVE COMPOSTA</t>
  </si>
  <si>
    <t>MODERADO</t>
  </si>
  <si>
    <t>MODERADO-TIJOLO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</si>
</sst>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b/>
      <sz val="48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rgb="FFFFFF0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5" fillId="4" borderId="0" xfId="0" applyFont="1" applyFill="1"/>
    <xf numFmtId="0" fontId="3" fillId="2" borderId="2" xfId="0" applyFont="1" applyFill="1" applyBorder="1" applyAlignment="1">
      <alignment horizontal="center"/>
    </xf>
    <xf numFmtId="44" fontId="2" fillId="3" borderId="5" xfId="1" applyFont="1" applyFill="1" applyBorder="1" applyAlignment="1">
      <alignment horizontal="center"/>
    </xf>
    <xf numFmtId="9" fontId="2" fillId="3" borderId="5" xfId="2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8" fontId="2" fillId="6" borderId="18" xfId="0" applyNumberFormat="1" applyFont="1" applyFill="1" applyBorder="1"/>
    <xf numFmtId="8" fontId="2" fillId="6" borderId="19" xfId="0" applyNumberFormat="1" applyFont="1" applyFill="1" applyBorder="1"/>
    <xf numFmtId="8" fontId="2" fillId="6" borderId="15" xfId="0" applyNumberFormat="1" applyFont="1" applyFill="1" applyBorder="1"/>
    <xf numFmtId="0" fontId="0" fillId="0" borderId="22" xfId="0" applyBorder="1"/>
    <xf numFmtId="44" fontId="2" fillId="3" borderId="23" xfId="1" applyFont="1" applyFill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10" fillId="4" borderId="26" xfId="0" applyFont="1" applyFill="1" applyBorder="1" applyAlignment="1">
      <alignment vertical="center"/>
    </xf>
    <xf numFmtId="0" fontId="10" fillId="4" borderId="0" xfId="0" applyFont="1" applyFill="1" applyAlignment="1">
      <alignment vertical="center"/>
    </xf>
    <xf numFmtId="9" fontId="0" fillId="0" borderId="0" xfId="2" applyFont="1"/>
    <xf numFmtId="0" fontId="0" fillId="0" borderId="2" xfId="0" applyBorder="1"/>
    <xf numFmtId="9" fontId="3" fillId="0" borderId="2" xfId="2" applyFont="1" applyBorder="1" applyAlignment="1">
      <alignment horizontal="center"/>
    </xf>
    <xf numFmtId="0" fontId="11" fillId="9" borderId="2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9" fontId="2" fillId="10" borderId="2" xfId="2" applyFont="1" applyFill="1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2" fillId="10" borderId="27" xfId="0" applyFont="1" applyFill="1" applyBorder="1" applyAlignment="1">
      <alignment horizontal="center"/>
    </xf>
    <xf numFmtId="9" fontId="2" fillId="10" borderId="27" xfId="2" applyFont="1" applyFill="1" applyBorder="1" applyAlignment="1">
      <alignment horizontal="center"/>
    </xf>
    <xf numFmtId="9" fontId="3" fillId="11" borderId="2" xfId="2" applyFont="1" applyFill="1" applyBorder="1" applyAlignment="1">
      <alignment horizontal="center"/>
    </xf>
    <xf numFmtId="9" fontId="3" fillId="11" borderId="2" xfId="0" applyNumberFormat="1" applyFont="1" applyFill="1" applyBorder="1" applyAlignment="1">
      <alignment horizontal="center"/>
    </xf>
    <xf numFmtId="0" fontId="3" fillId="12" borderId="2" xfId="0" applyFont="1" applyFill="1" applyBorder="1" applyAlignment="1">
      <alignment horizontal="center"/>
    </xf>
    <xf numFmtId="9" fontId="3" fillId="12" borderId="2" xfId="0" applyNumberFormat="1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2" xfId="0" applyFont="1" applyFill="1" applyBorder="1"/>
    <xf numFmtId="0" fontId="3" fillId="8" borderId="2" xfId="0" applyFont="1" applyFill="1" applyBorder="1" applyAlignment="1">
      <alignment horizontal="center"/>
    </xf>
    <xf numFmtId="44" fontId="0" fillId="0" borderId="2" xfId="0" applyNumberFormat="1" applyBorder="1"/>
    <xf numFmtId="0" fontId="2" fillId="7" borderId="2" xfId="0" applyFont="1" applyFill="1" applyBorder="1" applyAlignment="1">
      <alignment horizontal="center"/>
    </xf>
    <xf numFmtId="44" fontId="3" fillId="7" borderId="2" xfId="0" applyNumberFormat="1" applyFont="1" applyFill="1" applyBorder="1"/>
    <xf numFmtId="0" fontId="0" fillId="0" borderId="6" xfId="0" applyBorder="1"/>
    <xf numFmtId="0" fontId="0" fillId="4" borderId="0" xfId="0" applyFill="1"/>
    <xf numFmtId="0" fontId="6" fillId="5" borderId="20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8" fillId="5" borderId="8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9" fillId="5" borderId="28" xfId="0" applyFont="1" applyFill="1" applyBorder="1" applyAlignment="1">
      <alignment horizontal="center" vertical="center"/>
    </xf>
    <xf numFmtId="0" fontId="9" fillId="5" borderId="29" xfId="0" applyFont="1" applyFill="1" applyBorder="1" applyAlignment="1">
      <alignment horizontal="center" vertical="center"/>
    </xf>
    <xf numFmtId="0" fontId="9" fillId="5" borderId="26" xfId="0" applyFont="1" applyFill="1" applyBorder="1" applyAlignment="1">
      <alignment horizontal="center" vertical="center"/>
    </xf>
    <xf numFmtId="0" fontId="9" fillId="5" borderId="22" xfId="0" applyFont="1" applyFill="1" applyBorder="1" applyAlignment="1">
      <alignment horizontal="center" vertical="center"/>
    </xf>
    <xf numFmtId="8" fontId="3" fillId="2" borderId="2" xfId="0" applyNumberFormat="1" applyFont="1" applyFill="1" applyBorder="1" applyAlignment="1">
      <alignment horizontal="center"/>
    </xf>
    <xf numFmtId="8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44" fontId="2" fillId="3" borderId="6" xfId="1" applyFont="1" applyFill="1" applyBorder="1" applyAlignment="1">
      <alignment horizontal="center"/>
    </xf>
    <xf numFmtId="44" fontId="2" fillId="3" borderId="7" xfId="1" applyFont="1" applyFill="1" applyBorder="1" applyAlignment="1">
      <alignment horizontal="center"/>
    </xf>
    <xf numFmtId="44" fontId="2" fillId="3" borderId="12" xfId="1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10" fontId="2" fillId="3" borderId="6" xfId="2" applyNumberFormat="1" applyFont="1" applyFill="1" applyBorder="1" applyAlignment="1">
      <alignment horizontal="center"/>
    </xf>
    <xf numFmtId="10" fontId="2" fillId="3" borderId="7" xfId="2" applyNumberFormat="1" applyFont="1" applyFill="1" applyBorder="1" applyAlignment="1">
      <alignment horizontal="center"/>
    </xf>
    <xf numFmtId="10" fontId="2" fillId="3" borderId="12" xfId="2" applyNumberFormat="1" applyFont="1" applyFill="1" applyBorder="1" applyAlignment="1">
      <alignment horizontal="center"/>
    </xf>
    <xf numFmtId="8" fontId="2" fillId="3" borderId="6" xfId="0" applyNumberFormat="1" applyFont="1" applyFill="1" applyBorder="1" applyAlignment="1">
      <alignment horizontal="center"/>
    </xf>
    <xf numFmtId="8" fontId="2" fillId="3" borderId="7" xfId="0" applyNumberFormat="1" applyFont="1" applyFill="1" applyBorder="1" applyAlignment="1">
      <alignment horizontal="center"/>
    </xf>
    <xf numFmtId="8" fontId="2" fillId="3" borderId="12" xfId="0" applyNumberFormat="1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745166229221353"/>
          <c:y val="0.17171296296296298"/>
          <c:w val="0.40287467191601051"/>
          <c:h val="0.6714577865266842"/>
        </c:manualLayout>
      </c:layout>
      <c:pieChart>
        <c:varyColors val="1"/>
        <c:ser>
          <c:idx val="0"/>
          <c:order val="0"/>
          <c:tx>
            <c:strRef>
              <c:f>'Painel de Investimentos. '!$C$19:$C$21</c:f>
              <c:strCache>
                <c:ptCount val="3"/>
                <c:pt idx="0">
                  <c:v>AGRESSIVO</c:v>
                </c:pt>
                <c:pt idx="1">
                  <c:v> R$ 200,00 </c:v>
                </c:pt>
                <c:pt idx="2">
                  <c:v>PERCENTUAL SUGERIDO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9E5-43C2-92C9-656E1D14FD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9E5-43C2-92C9-656E1D14FD0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9E5-43C2-92C9-656E1D14FD0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9E5-43C2-92C9-656E1D14FD0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9E5-43C2-92C9-656E1D14FD0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9E5-43C2-92C9-656E1D14FD0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'Painel de Investimentos. '!$B$22:$B$27</c:f>
              <c:strCache>
                <c:ptCount val="6"/>
                <c:pt idx="0">
                  <c:v>PAPEL </c:v>
                </c:pt>
                <c:pt idx="1">
                  <c:v>TIJOLO</c:v>
                </c:pt>
                <c:pt idx="2">
                  <c:v>HÍBRIDOS </c:v>
                </c:pt>
                <c:pt idx="3">
                  <c:v>FOF's</c:v>
                </c:pt>
                <c:pt idx="4">
                  <c:v>DESENVOLVIMENTO </c:v>
                </c:pt>
                <c:pt idx="5">
                  <c:v>HOTELÁRIAS </c:v>
                </c:pt>
              </c:strCache>
            </c:strRef>
          </c:cat>
          <c:val>
            <c:numRef>
              <c:f>'Painel de Investimentos. '!$C$22:$C$27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49-42EB-92EA-F8ACF4DCF62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76201</xdr:colOff>
      <xdr:row>17</xdr:row>
      <xdr:rowOff>38100</xdr:rowOff>
    </xdr:from>
    <xdr:to>
      <xdr:col>15</xdr:col>
      <xdr:colOff>428626</xdr:colOff>
      <xdr:row>30</xdr:row>
      <xdr:rowOff>38100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D9326D9-F6BC-0343-9A8C-F17C64A27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9525</xdr:colOff>
      <xdr:row>0</xdr:row>
      <xdr:rowOff>0</xdr:rowOff>
    </xdr:from>
    <xdr:to>
      <xdr:col>14</xdr:col>
      <xdr:colOff>505290</xdr:colOff>
      <xdr:row>7</xdr:row>
      <xdr:rowOff>121688</xdr:rowOff>
    </xdr:to>
    <xdr:pic>
      <xdr:nvPicPr>
        <xdr:cNvPr id="2" name="Imagem 1" descr="Quais os tipos de investimentos financeiros com maior rentabilidade ...">
          <a:extLst>
            <a:ext uri="{FF2B5EF4-FFF2-40B4-BE49-F238E27FC236}">
              <a16:creationId xmlns:a16="http://schemas.microsoft.com/office/drawing/2014/main" id="{29C27BA1-A71D-FADE-A342-5048245350E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68" r="-968"/>
        <a:stretch/>
      </xdr:blipFill>
      <xdr:spPr bwMode="auto">
        <a:xfrm>
          <a:off x="2552700" y="0"/>
          <a:ext cx="6658440" cy="1455188"/>
        </a:xfrm>
        <a:prstGeom prst="rect">
          <a:avLst/>
        </a:prstGeom>
        <a:noFill/>
        <a:effectLst>
          <a:softEdge rad="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47625</xdr:colOff>
      <xdr:row>0</xdr:row>
      <xdr:rowOff>0</xdr:rowOff>
    </xdr:from>
    <xdr:to>
      <xdr:col>16</xdr:col>
      <xdr:colOff>0</xdr:colOff>
      <xdr:row>7</xdr:row>
      <xdr:rowOff>137909</xdr:rowOff>
    </xdr:to>
    <xdr:pic>
      <xdr:nvPicPr>
        <xdr:cNvPr id="3" name="Imagem 2" descr="Cofrinho Com Moedas PNG , Clipart De Cofrinho, Desenho Animado ...">
          <a:extLst>
            <a:ext uri="{FF2B5EF4-FFF2-40B4-BE49-F238E27FC236}">
              <a16:creationId xmlns:a16="http://schemas.microsoft.com/office/drawing/2014/main" id="{C3CD05AB-E866-9033-B035-7F7CD19E0E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53475" y="0"/>
          <a:ext cx="1876425" cy="1471409"/>
        </a:xfrm>
        <a:prstGeom prst="rect">
          <a:avLst/>
        </a:prstGeom>
        <a:noFill/>
        <a:effectLst>
          <a:softEdge rad="3175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533400</xdr:colOff>
      <xdr:row>7</xdr:row>
      <xdr:rowOff>114300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BA60560A-DDF7-5CA8-6C07-B7A1563EA673}"/>
            </a:ext>
          </a:extLst>
        </xdr:cNvPr>
        <xdr:cNvSpPr/>
      </xdr:nvSpPr>
      <xdr:spPr>
        <a:xfrm>
          <a:off x="0" y="0"/>
          <a:ext cx="6657975" cy="14478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38100</xdr:colOff>
      <xdr:row>0</xdr:row>
      <xdr:rowOff>85726</xdr:rowOff>
    </xdr:from>
    <xdr:to>
      <xdr:col>10</xdr:col>
      <xdr:colOff>476250</xdr:colOff>
      <xdr:row>7</xdr:row>
      <xdr:rowOff>38100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DB144B99-4281-0DCB-A5A4-55FC516BA629}"/>
            </a:ext>
          </a:extLst>
        </xdr:cNvPr>
        <xdr:cNvSpPr txBox="1"/>
      </xdr:nvSpPr>
      <xdr:spPr>
        <a:xfrm>
          <a:off x="38100" y="85726"/>
          <a:ext cx="6562725" cy="1285874"/>
        </a:xfrm>
        <a:prstGeom prst="rect">
          <a:avLst/>
        </a:prstGeom>
        <a:solidFill>
          <a:schemeClr val="tx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800" b="1">
              <a:solidFill>
                <a:srgbClr val="FFFF00"/>
              </a:solidFill>
            </a:rPr>
            <a:t>SILVA INVESTIMENTOS E CONSULTORIA 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55B1D-1FB7-485C-914F-01E5C5D32DE5}">
  <dimension ref="A10:U28"/>
  <sheetViews>
    <sheetView showGridLines="0" tabSelected="1" topLeftCell="A2" workbookViewId="0">
      <selection activeCell="J29" sqref="J29"/>
    </sheetView>
  </sheetViews>
  <sheetFormatPr defaultColWidth="0" defaultRowHeight="15" x14ac:dyDescent="0.25"/>
  <cols>
    <col min="1" max="1" width="0.7109375" customWidth="1"/>
    <col min="2" max="2" width="37.42578125" bestFit="1" customWidth="1"/>
    <col min="3" max="3" width="24" bestFit="1" customWidth="1"/>
    <col min="4" max="4" width="5.42578125" hidden="1" customWidth="1"/>
    <col min="5" max="5" width="3.85546875" hidden="1" customWidth="1"/>
    <col min="6" max="6" width="9.140625" hidden="1" customWidth="1"/>
    <col min="7" max="7" width="5.28515625" hidden="1" customWidth="1"/>
    <col min="8" max="8" width="0.140625" customWidth="1"/>
    <col min="9" max="9" width="2.7109375" style="39" customWidth="1"/>
    <col min="10" max="10" width="26.85546875" bestFit="1" customWidth="1"/>
    <col min="11" max="11" width="18.5703125" customWidth="1"/>
    <col min="12" max="12" width="1.85546875" customWidth="1"/>
    <col min="13" max="14" width="9.140625" customWidth="1"/>
    <col min="15" max="15" width="12.85546875" customWidth="1"/>
    <col min="16" max="16" width="16" customWidth="1"/>
    <col min="17" max="17" width="9.140625" hidden="1" customWidth="1"/>
    <col min="18" max="18" width="11.42578125" hidden="1" customWidth="1"/>
    <col min="19" max="21" width="0" hidden="1" customWidth="1"/>
    <col min="22" max="16384" width="9.140625" hidden="1"/>
  </cols>
  <sheetData>
    <row r="10" spans="2:21" ht="15.75" thickBot="1" x14ac:dyDescent="0.3"/>
    <row r="11" spans="2:21" ht="49.5" customHeight="1" thickBot="1" x14ac:dyDescent="0.3">
      <c r="B11" s="46" t="s">
        <v>0</v>
      </c>
      <c r="C11" s="47"/>
      <c r="D11" s="48"/>
      <c r="E11" s="48"/>
      <c r="F11" s="48"/>
      <c r="G11" s="49"/>
      <c r="J11" s="55" t="s">
        <v>12</v>
      </c>
      <c r="K11" s="56"/>
      <c r="M11" s="50" t="s">
        <v>13</v>
      </c>
      <c r="N11" s="51"/>
      <c r="O11" s="52"/>
      <c r="P11" s="40" t="s">
        <v>17</v>
      </c>
      <c r="Q11" s="40"/>
      <c r="R11" s="41"/>
      <c r="S11" s="17"/>
      <c r="T11" s="18"/>
      <c r="U11" s="18"/>
    </row>
    <row r="12" spans="2:21" ht="15" customHeight="1" x14ac:dyDescent="0.25">
      <c r="B12" s="7" t="s">
        <v>1</v>
      </c>
      <c r="C12" s="65">
        <v>200</v>
      </c>
      <c r="D12" s="66"/>
      <c r="E12" s="66"/>
      <c r="F12" s="66"/>
      <c r="G12" s="67"/>
      <c r="J12" s="57"/>
      <c r="K12" s="58"/>
      <c r="M12" s="53" t="s">
        <v>16</v>
      </c>
      <c r="N12" s="54"/>
      <c r="O12" s="54"/>
      <c r="P12" s="5">
        <v>2000</v>
      </c>
      <c r="R12" s="13"/>
    </row>
    <row r="13" spans="2:21" x14ac:dyDescent="0.25">
      <c r="B13" s="8" t="s">
        <v>2</v>
      </c>
      <c r="C13" s="68">
        <v>5</v>
      </c>
      <c r="D13" s="69"/>
      <c r="E13" s="69"/>
      <c r="F13" s="69"/>
      <c r="G13" s="70"/>
      <c r="J13" s="4" t="s">
        <v>6</v>
      </c>
      <c r="K13" s="10">
        <f>FV($C$14,$A21*12,$C$12*-1)</f>
        <v>5445.5254595290435</v>
      </c>
      <c r="M13" s="42" t="s">
        <v>14</v>
      </c>
      <c r="N13" s="43"/>
      <c r="O13" s="43"/>
      <c r="P13" s="6">
        <v>0.01</v>
      </c>
      <c r="R13" s="13"/>
    </row>
    <row r="14" spans="2:21" ht="15.75" thickBot="1" x14ac:dyDescent="0.3">
      <c r="B14" s="8" t="s">
        <v>5</v>
      </c>
      <c r="C14" s="71">
        <v>1.0789999999999999E-2</v>
      </c>
      <c r="D14" s="72"/>
      <c r="E14" s="72"/>
      <c r="F14" s="72"/>
      <c r="G14" s="73"/>
      <c r="J14" s="4" t="s">
        <v>7</v>
      </c>
      <c r="K14" s="11">
        <f>FV($C$14,$A22*12,$C$12*-1)</f>
        <v>16755.382799697527</v>
      </c>
      <c r="M14" s="44" t="s">
        <v>15</v>
      </c>
      <c r="N14" s="45"/>
      <c r="O14" s="45"/>
      <c r="P14" s="14">
        <f>P12*30%</f>
        <v>600</v>
      </c>
      <c r="Q14" s="15"/>
      <c r="R14" s="16"/>
    </row>
    <row r="15" spans="2:21" x14ac:dyDescent="0.25">
      <c r="B15" s="8" t="s">
        <v>3</v>
      </c>
      <c r="C15" s="74">
        <f>FV(C14,C13*12,C12*-1)</f>
        <v>16755.382799697527</v>
      </c>
      <c r="D15" s="75"/>
      <c r="E15" s="75"/>
      <c r="F15" s="75"/>
      <c r="G15" s="76"/>
      <c r="J15" s="4" t="s">
        <v>8</v>
      </c>
      <c r="K15" s="11">
        <f>FV($C$14,$A23*12,$C$12*-1)</f>
        <v>48656.842506034438</v>
      </c>
    </row>
    <row r="16" spans="2:21" ht="15.75" thickBot="1" x14ac:dyDescent="0.3">
      <c r="B16" s="9" t="s">
        <v>4</v>
      </c>
      <c r="C16" s="60">
        <f>C15*C14</f>
        <v>180.7905804087363</v>
      </c>
      <c r="D16" s="61"/>
      <c r="E16" s="61"/>
      <c r="F16" s="61"/>
      <c r="G16" s="62"/>
      <c r="J16" s="4" t="s">
        <v>9</v>
      </c>
      <c r="K16" s="11">
        <f>FV($C$14,$A24*12,$C$12*-1)</f>
        <v>225039.68001941612</v>
      </c>
    </row>
    <row r="17" spans="1:11" ht="15.75" thickBot="1" x14ac:dyDescent="0.3">
      <c r="D17" s="1"/>
      <c r="E17" s="1"/>
      <c r="F17" s="1"/>
      <c r="G17" s="1"/>
      <c r="J17" s="4" t="s">
        <v>10</v>
      </c>
      <c r="K17" s="12">
        <f>FV($C$14,$A25*12,$C$12*-1)</f>
        <v>864433.93100094295</v>
      </c>
    </row>
    <row r="18" spans="1:11" x14ac:dyDescent="0.25">
      <c r="D18" s="1"/>
      <c r="E18" s="1"/>
      <c r="F18" s="1"/>
      <c r="G18" s="1"/>
    </row>
    <row r="19" spans="1:11" ht="15" customHeight="1" x14ac:dyDescent="0.25">
      <c r="A19" s="3"/>
      <c r="B19" s="4" t="s">
        <v>18</v>
      </c>
      <c r="C19" s="36" t="s">
        <v>21</v>
      </c>
      <c r="D19" s="63" t="s">
        <v>11</v>
      </c>
      <c r="E19" s="63"/>
      <c r="J19" s="32" t="s">
        <v>24</v>
      </c>
    </row>
    <row r="20" spans="1:11" x14ac:dyDescent="0.25">
      <c r="A20" s="3"/>
      <c r="B20" s="4" t="s">
        <v>20</v>
      </c>
      <c r="C20" s="37">
        <v>200</v>
      </c>
      <c r="D20" s="64"/>
      <c r="E20" s="64"/>
      <c r="J20" s="35">
        <f t="shared" ref="J20:J25" si="0">C22*$C$20</f>
        <v>60</v>
      </c>
    </row>
    <row r="21" spans="1:11" x14ac:dyDescent="0.25">
      <c r="A21" s="2">
        <v>2</v>
      </c>
      <c r="B21" s="32" t="s">
        <v>22</v>
      </c>
      <c r="C21" s="33" t="s">
        <v>23</v>
      </c>
      <c r="D21" s="59">
        <f>K13*$P$13</f>
        <v>54.455254595290434</v>
      </c>
      <c r="E21" s="59"/>
      <c r="F21" s="20"/>
      <c r="G21" s="20"/>
      <c r="H21" s="38"/>
      <c r="J21" s="35">
        <f t="shared" si="0"/>
        <v>100</v>
      </c>
    </row>
    <row r="22" spans="1:11" x14ac:dyDescent="0.25">
      <c r="A22" s="2">
        <v>5</v>
      </c>
      <c r="B22" s="34" t="s">
        <v>25</v>
      </c>
      <c r="C22" s="21">
        <f>VLOOKUP($C$19&amp;"-"&amp;B22,Planilha1!$A:$D,4,FALSE)</f>
        <v>0.3</v>
      </c>
      <c r="D22" s="59">
        <f>K14*$P$13</f>
        <v>167.55382799697529</v>
      </c>
      <c r="E22" s="59"/>
      <c r="F22" s="20"/>
      <c r="G22" s="20"/>
      <c r="H22" s="38"/>
      <c r="J22" s="35">
        <f t="shared" si="0"/>
        <v>20</v>
      </c>
    </row>
    <row r="23" spans="1:11" x14ac:dyDescent="0.25">
      <c r="A23" s="2">
        <v>10</v>
      </c>
      <c r="B23" s="34" t="s">
        <v>26</v>
      </c>
      <c r="C23" s="21">
        <f>VLOOKUP($C$19&amp;"-"&amp;B23,Planilha1!$A:$D,4,FALSE)</f>
        <v>0.5</v>
      </c>
      <c r="D23" s="59">
        <f>K15*$P$13</f>
        <v>486.5684250603444</v>
      </c>
      <c r="E23" s="59"/>
      <c r="F23" s="20"/>
      <c r="G23" s="20"/>
      <c r="H23" s="38"/>
      <c r="J23" s="35">
        <f t="shared" si="0"/>
        <v>20</v>
      </c>
    </row>
    <row r="24" spans="1:11" x14ac:dyDescent="0.25">
      <c r="A24" s="2">
        <v>20</v>
      </c>
      <c r="B24" s="34" t="s">
        <v>27</v>
      </c>
      <c r="C24" s="21">
        <f>VLOOKUP($C$19&amp;"-"&amp;B24,Planilha1!$A:$D,4,FALSE)</f>
        <v>0.1</v>
      </c>
      <c r="D24" s="59">
        <f>K16*$P$13</f>
        <v>2250.3968001941612</v>
      </c>
      <c r="E24" s="59"/>
      <c r="F24" s="20"/>
      <c r="G24" s="20"/>
      <c r="H24" s="38"/>
      <c r="J24" s="35">
        <f t="shared" si="0"/>
        <v>0</v>
      </c>
    </row>
    <row r="25" spans="1:11" x14ac:dyDescent="0.25">
      <c r="A25" s="2">
        <v>30</v>
      </c>
      <c r="B25" s="34" t="s">
        <v>28</v>
      </c>
      <c r="C25" s="21">
        <f>VLOOKUP($C$19&amp;"-"&amp;B25,Planilha1!$A:$D,4,FALSE)</f>
        <v>0.1</v>
      </c>
      <c r="D25" s="59">
        <f>K17*$P$13</f>
        <v>8644.339310009429</v>
      </c>
      <c r="E25" s="59"/>
      <c r="F25" s="20"/>
      <c r="G25" s="20"/>
      <c r="H25" s="38"/>
      <c r="J25" s="35">
        <f t="shared" si="0"/>
        <v>0</v>
      </c>
    </row>
    <row r="26" spans="1:11" x14ac:dyDescent="0.25">
      <c r="B26" s="34" t="s">
        <v>29</v>
      </c>
      <c r="C26" s="21">
        <f>VLOOKUP($C$19&amp;"-"&amp;B26,Planilha1!$A:$D,4,FALSE)</f>
        <v>0</v>
      </c>
      <c r="D26" s="20"/>
      <c r="E26" s="20"/>
      <c r="F26" s="20"/>
      <c r="G26" s="20"/>
      <c r="H26" s="38"/>
      <c r="J26" s="35">
        <f>SUM(J20:J25)</f>
        <v>200</v>
      </c>
    </row>
    <row r="27" spans="1:11" x14ac:dyDescent="0.25">
      <c r="B27" s="34" t="s">
        <v>30</v>
      </c>
      <c r="C27" s="21">
        <f>VLOOKUP($C$19&amp;"-"&amp;B27,Planilha1!$A:$D,4,FALSE)</f>
        <v>0</v>
      </c>
      <c r="D27" s="20"/>
      <c r="E27" s="20"/>
      <c r="F27" s="20"/>
      <c r="G27" s="20"/>
      <c r="H27" s="38"/>
    </row>
    <row r="28" spans="1:11" x14ac:dyDescent="0.25">
      <c r="B28" s="20"/>
      <c r="C28" s="20"/>
      <c r="D28" s="20"/>
      <c r="E28" s="20"/>
      <c r="F28" s="38"/>
      <c r="I28"/>
    </row>
  </sheetData>
  <mergeCells count="20">
    <mergeCell ref="C16:G16"/>
    <mergeCell ref="D19:E20"/>
    <mergeCell ref="C12:G12"/>
    <mergeCell ref="C13:G13"/>
    <mergeCell ref="C14:G14"/>
    <mergeCell ref="C15:G15"/>
    <mergeCell ref="D21:E21"/>
    <mergeCell ref="D22:E22"/>
    <mergeCell ref="D23:E23"/>
    <mergeCell ref="D24:E24"/>
    <mergeCell ref="D25:E25"/>
    <mergeCell ref="P11:R11"/>
    <mergeCell ref="M13:O13"/>
    <mergeCell ref="M14:O14"/>
    <mergeCell ref="B11:C11"/>
    <mergeCell ref="D11:E11"/>
    <mergeCell ref="F11:G11"/>
    <mergeCell ref="M11:O11"/>
    <mergeCell ref="M12:O12"/>
    <mergeCell ref="J11:K12"/>
  </mergeCells>
  <dataValidations count="1">
    <dataValidation type="list" allowBlank="1" showInputMessage="1" showErrorMessage="1" sqref="C19" xr:uid="{5F5230BA-3978-48C6-9078-CA339C2AA302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FF75A-78F5-48EB-8BF3-B0C72FB7BF95}">
  <dimension ref="A3:H21"/>
  <sheetViews>
    <sheetView topLeftCell="A2" workbookViewId="0">
      <selection activeCell="E15" sqref="E15"/>
    </sheetView>
  </sheetViews>
  <sheetFormatPr defaultRowHeight="15" x14ac:dyDescent="0.25"/>
  <cols>
    <col min="1" max="1" width="29.85546875" bestFit="1" customWidth="1"/>
    <col min="2" max="2" width="15.42578125" bestFit="1" customWidth="1"/>
    <col min="3" max="3" width="19.85546875" bestFit="1" customWidth="1"/>
    <col min="7" max="7" width="18.28515625" bestFit="1" customWidth="1"/>
  </cols>
  <sheetData>
    <row r="3" spans="1:8" x14ac:dyDescent="0.25">
      <c r="A3" s="22" t="s">
        <v>33</v>
      </c>
      <c r="B3" s="22" t="s">
        <v>18</v>
      </c>
      <c r="C3" s="22" t="s">
        <v>31</v>
      </c>
      <c r="D3" s="22" t="s">
        <v>32</v>
      </c>
      <c r="G3" s="22" t="s">
        <v>35</v>
      </c>
      <c r="H3" s="19">
        <f>VLOOKUP(G3,$A:$D,4,FALSE)</f>
        <v>0.35</v>
      </c>
    </row>
    <row r="4" spans="1:8" x14ac:dyDescent="0.25">
      <c r="A4" s="23" t="str">
        <f>B4&amp;"-"&amp;C4</f>
        <v xml:space="preserve">AGRESSIVO-PAPEL </v>
      </c>
      <c r="B4" s="23" t="s">
        <v>21</v>
      </c>
      <c r="C4" s="23" t="s">
        <v>25</v>
      </c>
      <c r="D4" s="24">
        <v>0.3</v>
      </c>
    </row>
    <row r="5" spans="1:8" x14ac:dyDescent="0.25">
      <c r="A5" s="23" t="str">
        <f t="shared" ref="A5:A21" si="0">B5&amp;"-"&amp;C5</f>
        <v>AGRESSIVO-TIJOLO</v>
      </c>
      <c r="B5" s="23" t="s">
        <v>21</v>
      </c>
      <c r="C5" s="23" t="s">
        <v>26</v>
      </c>
      <c r="D5" s="24">
        <v>0.5</v>
      </c>
    </row>
    <row r="6" spans="1:8" x14ac:dyDescent="0.25">
      <c r="A6" s="23" t="str">
        <f t="shared" si="0"/>
        <v xml:space="preserve">AGRESSIVO-HÍBRIDOS </v>
      </c>
      <c r="B6" s="23" t="s">
        <v>21</v>
      </c>
      <c r="C6" s="23" t="s">
        <v>27</v>
      </c>
      <c r="D6" s="24">
        <v>0.1</v>
      </c>
    </row>
    <row r="7" spans="1:8" x14ac:dyDescent="0.25">
      <c r="A7" s="23" t="str">
        <f t="shared" si="0"/>
        <v>AGRESSIVO-FOF's</v>
      </c>
      <c r="B7" s="23" t="s">
        <v>21</v>
      </c>
      <c r="C7" s="23" t="s">
        <v>28</v>
      </c>
      <c r="D7" s="24">
        <v>0.1</v>
      </c>
    </row>
    <row r="8" spans="1:8" x14ac:dyDescent="0.25">
      <c r="A8" s="23" t="str">
        <f t="shared" si="0"/>
        <v xml:space="preserve">AGRESSIVO-DESENVOLVIMENTO </v>
      </c>
      <c r="B8" s="23" t="s">
        <v>21</v>
      </c>
      <c r="C8" s="23" t="s">
        <v>29</v>
      </c>
      <c r="D8" s="24">
        <v>0</v>
      </c>
    </row>
    <row r="9" spans="1:8" x14ac:dyDescent="0.25">
      <c r="A9" s="26" t="str">
        <f t="shared" si="0"/>
        <v xml:space="preserve">AGRESSIVO-HOTELÁRIAS </v>
      </c>
      <c r="B9" s="26" t="s">
        <v>21</v>
      </c>
      <c r="C9" s="26" t="s">
        <v>30</v>
      </c>
      <c r="D9" s="27">
        <v>0</v>
      </c>
    </row>
    <row r="10" spans="1:8" x14ac:dyDescent="0.25">
      <c r="A10" s="25" t="str">
        <f t="shared" si="0"/>
        <v xml:space="preserve">MODERADO-PAPEL </v>
      </c>
      <c r="B10" s="25" t="s">
        <v>34</v>
      </c>
      <c r="C10" s="25" t="s">
        <v>25</v>
      </c>
      <c r="D10" s="28">
        <v>0.32</v>
      </c>
    </row>
    <row r="11" spans="1:8" x14ac:dyDescent="0.25">
      <c r="A11" s="25" t="str">
        <f t="shared" si="0"/>
        <v>MODERADO-TIJOLO</v>
      </c>
      <c r="B11" s="25" t="s">
        <v>34</v>
      </c>
      <c r="C11" s="25" t="s">
        <v>26</v>
      </c>
      <c r="D11" s="28">
        <v>0.35</v>
      </c>
    </row>
    <row r="12" spans="1:8" x14ac:dyDescent="0.25">
      <c r="A12" s="25" t="str">
        <f t="shared" si="0"/>
        <v xml:space="preserve">MODERADO-HÍBRIDOS </v>
      </c>
      <c r="B12" s="25" t="s">
        <v>34</v>
      </c>
      <c r="C12" s="25" t="s">
        <v>27</v>
      </c>
      <c r="D12" s="28">
        <v>0.08</v>
      </c>
    </row>
    <row r="13" spans="1:8" x14ac:dyDescent="0.25">
      <c r="A13" s="25" t="str">
        <f t="shared" si="0"/>
        <v>MODERADO-FOF's</v>
      </c>
      <c r="B13" s="25" t="s">
        <v>34</v>
      </c>
      <c r="C13" s="25" t="s">
        <v>28</v>
      </c>
      <c r="D13" s="28">
        <v>0.05</v>
      </c>
    </row>
    <row r="14" spans="1:8" x14ac:dyDescent="0.25">
      <c r="A14" s="25" t="str">
        <f t="shared" si="0"/>
        <v xml:space="preserve">MODERADO-DESENVOLVIMENTO </v>
      </c>
      <c r="B14" s="25" t="s">
        <v>34</v>
      </c>
      <c r="C14" s="25" t="s">
        <v>29</v>
      </c>
      <c r="D14" s="28">
        <v>0.1</v>
      </c>
    </row>
    <row r="15" spans="1:8" x14ac:dyDescent="0.25">
      <c r="A15" s="25" t="str">
        <f t="shared" si="0"/>
        <v xml:space="preserve">MODERADO-HOTELÁRIAS </v>
      </c>
      <c r="B15" s="25" t="s">
        <v>34</v>
      </c>
      <c r="C15" s="25" t="s">
        <v>30</v>
      </c>
      <c r="D15" s="29">
        <v>0.1</v>
      </c>
    </row>
    <row r="16" spans="1:8" x14ac:dyDescent="0.25">
      <c r="A16" s="30" t="str">
        <f t="shared" si="0"/>
        <v xml:space="preserve">CONSERVADOR-PAPEL </v>
      </c>
      <c r="B16" s="30" t="s">
        <v>19</v>
      </c>
      <c r="C16" s="30" t="s">
        <v>25</v>
      </c>
      <c r="D16" s="31">
        <v>0.5</v>
      </c>
    </row>
    <row r="17" spans="1:4" x14ac:dyDescent="0.25">
      <c r="A17" s="30" t="str">
        <f t="shared" si="0"/>
        <v>CONSERVADOR-TIJOLO</v>
      </c>
      <c r="B17" s="30" t="s">
        <v>19</v>
      </c>
      <c r="C17" s="30" t="s">
        <v>26</v>
      </c>
      <c r="D17" s="31">
        <v>0.1</v>
      </c>
    </row>
    <row r="18" spans="1:4" x14ac:dyDescent="0.25">
      <c r="A18" s="30" t="str">
        <f t="shared" si="0"/>
        <v xml:space="preserve">CONSERVADOR-HÍBRIDOS </v>
      </c>
      <c r="B18" s="30" t="s">
        <v>19</v>
      </c>
      <c r="C18" s="30" t="s">
        <v>27</v>
      </c>
      <c r="D18" s="31">
        <v>0.05</v>
      </c>
    </row>
    <row r="19" spans="1:4" x14ac:dyDescent="0.25">
      <c r="A19" s="30" t="str">
        <f t="shared" si="0"/>
        <v>CONSERVADOR-FOF's</v>
      </c>
      <c r="B19" s="30" t="s">
        <v>19</v>
      </c>
      <c r="C19" s="30" t="s">
        <v>28</v>
      </c>
      <c r="D19" s="31">
        <v>0.05</v>
      </c>
    </row>
    <row r="20" spans="1:4" x14ac:dyDescent="0.25">
      <c r="A20" s="30" t="str">
        <f t="shared" si="0"/>
        <v xml:space="preserve">CONSERVADOR-DESENVOLVIMENTO </v>
      </c>
      <c r="B20" s="30" t="s">
        <v>19</v>
      </c>
      <c r="C20" s="30" t="s">
        <v>29</v>
      </c>
      <c r="D20" s="31">
        <v>0.2</v>
      </c>
    </row>
    <row r="21" spans="1:4" x14ac:dyDescent="0.25">
      <c r="A21" s="30" t="str">
        <f t="shared" si="0"/>
        <v xml:space="preserve">CONSERVADOR-HOTELÁRIAS </v>
      </c>
      <c r="B21" s="30" t="s">
        <v>19</v>
      </c>
      <c r="C21" s="30" t="s">
        <v>30</v>
      </c>
      <c r="D21" s="31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Painel de Investimentos. 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Neurivan Teixeira Nascimento Silva</dc:creator>
  <cp:lastModifiedBy>Neurivan Teixeira Nascimento Silva</cp:lastModifiedBy>
  <dcterms:created xsi:type="dcterms:W3CDTF">2025-05-26T23:54:37Z</dcterms:created>
  <dcterms:modified xsi:type="dcterms:W3CDTF">2025-05-30T18:24:03Z</dcterms:modified>
</cp:coreProperties>
</file>