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0" yWindow="0" windowWidth="25600" windowHeight="16060" tabRatio="500" firstSheet="1" activeTab="2"/>
  </bookViews>
  <sheets>
    <sheet name="Classification" sheetId="9" r:id="rId1"/>
    <sheet name="Union false positives" sheetId="6" r:id="rId2"/>
    <sheet name="Union inexact matches" sheetId="7" r:id="rId3"/>
    <sheet name="expected overlaps" sheetId="11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7" l="1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E35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F35" i="7"/>
  <c r="G35" i="7"/>
  <c r="E38" i="7"/>
  <c r="F38" i="7"/>
  <c r="E3" i="7"/>
  <c r="F3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I35" i="7"/>
  <c r="E34" i="7"/>
  <c r="F34" i="7"/>
  <c r="G34" i="7"/>
  <c r="I34" i="7"/>
  <c r="E33" i="7"/>
  <c r="F33" i="7"/>
  <c r="G33" i="7"/>
  <c r="I33" i="7"/>
  <c r="E32" i="7"/>
  <c r="F32" i="7"/>
  <c r="G32" i="7"/>
  <c r="I32" i="7"/>
  <c r="E31" i="7"/>
  <c r="F31" i="7"/>
  <c r="G31" i="7"/>
  <c r="I31" i="7"/>
  <c r="E30" i="7"/>
  <c r="F30" i="7"/>
  <c r="G30" i="7"/>
  <c r="I30" i="7"/>
  <c r="E29" i="7"/>
  <c r="F29" i="7"/>
  <c r="G29" i="7"/>
  <c r="I29" i="7"/>
  <c r="E28" i="7"/>
  <c r="F28" i="7"/>
  <c r="G28" i="7"/>
  <c r="I28" i="7"/>
  <c r="E27" i="7"/>
  <c r="F27" i="7"/>
  <c r="G27" i="7"/>
  <c r="I27" i="7"/>
  <c r="E26" i="7"/>
  <c r="F26" i="7"/>
  <c r="G26" i="7"/>
  <c r="I26" i="7"/>
  <c r="E25" i="7"/>
  <c r="F25" i="7"/>
  <c r="G25" i="7"/>
  <c r="I25" i="7"/>
  <c r="E24" i="7"/>
  <c r="F24" i="7"/>
  <c r="G24" i="7"/>
  <c r="I24" i="7"/>
  <c r="E23" i="7"/>
  <c r="F23" i="7"/>
  <c r="G23" i="7"/>
  <c r="I23" i="7"/>
  <c r="E22" i="7"/>
  <c r="F22" i="7"/>
  <c r="G22" i="7"/>
  <c r="I22" i="7"/>
  <c r="E21" i="7"/>
  <c r="F21" i="7"/>
  <c r="G21" i="7"/>
  <c r="I21" i="7"/>
  <c r="E20" i="7"/>
  <c r="F20" i="7"/>
  <c r="G20" i="7"/>
  <c r="I20" i="7"/>
  <c r="E19" i="7"/>
  <c r="F19" i="7"/>
  <c r="G19" i="7"/>
  <c r="I19" i="7"/>
  <c r="E18" i="7"/>
  <c r="F18" i="7"/>
  <c r="G18" i="7"/>
  <c r="I18" i="7"/>
  <c r="E17" i="7"/>
  <c r="F17" i="7"/>
  <c r="G17" i="7"/>
  <c r="I17" i="7"/>
  <c r="E16" i="7"/>
  <c r="F16" i="7"/>
  <c r="G16" i="7"/>
  <c r="I16" i="7"/>
  <c r="E15" i="7"/>
  <c r="F15" i="7"/>
  <c r="G15" i="7"/>
  <c r="I15" i="7"/>
  <c r="E14" i="7"/>
  <c r="F14" i="7"/>
  <c r="G14" i="7"/>
  <c r="I14" i="7"/>
  <c r="E13" i="7"/>
  <c r="F13" i="7"/>
  <c r="G13" i="7"/>
  <c r="I13" i="7"/>
  <c r="E12" i="7"/>
  <c r="F12" i="7"/>
  <c r="G12" i="7"/>
  <c r="I12" i="7"/>
  <c r="E11" i="7"/>
  <c r="F11" i="7"/>
  <c r="G11" i="7"/>
  <c r="I11" i="7"/>
  <c r="E10" i="7"/>
  <c r="F10" i="7"/>
  <c r="G10" i="7"/>
  <c r="I10" i="7"/>
  <c r="E9" i="7"/>
  <c r="F9" i="7"/>
  <c r="G9" i="7"/>
  <c r="I9" i="7"/>
  <c r="E8" i="7"/>
  <c r="F8" i="7"/>
  <c r="G8" i="7"/>
  <c r="I8" i="7"/>
  <c r="E7" i="7"/>
  <c r="F7" i="7"/>
  <c r="G7" i="7"/>
  <c r="I7" i="7"/>
  <c r="E6" i="7"/>
  <c r="F6" i="7"/>
  <c r="G6" i="7"/>
  <c r="I6" i="7"/>
  <c r="E5" i="7"/>
  <c r="F5" i="7"/>
  <c r="G5" i="7"/>
  <c r="I5" i="7"/>
  <c r="E4" i="7"/>
  <c r="F4" i="7"/>
  <c r="G4" i="7"/>
  <c r="I4" i="7"/>
  <c r="H35" i="7"/>
  <c r="J35" i="7"/>
  <c r="H34" i="7"/>
  <c r="J34" i="7"/>
  <c r="H33" i="7"/>
  <c r="J33" i="7"/>
  <c r="H32" i="7"/>
  <c r="J32" i="7"/>
  <c r="H31" i="7"/>
  <c r="J31" i="7"/>
  <c r="H30" i="7"/>
  <c r="J30" i="7"/>
  <c r="H29" i="7"/>
  <c r="J29" i="7"/>
  <c r="H28" i="7"/>
  <c r="J28" i="7"/>
  <c r="H27" i="7"/>
  <c r="J27" i="7"/>
  <c r="H26" i="7"/>
  <c r="J26" i="7"/>
  <c r="H25" i="7"/>
  <c r="J25" i="7"/>
  <c r="H24" i="7"/>
  <c r="J24" i="7"/>
  <c r="H23" i="7"/>
  <c r="J23" i="7"/>
  <c r="H22" i="7"/>
  <c r="J22" i="7"/>
  <c r="H21" i="7"/>
  <c r="J21" i="7"/>
  <c r="H20" i="7"/>
  <c r="J20" i="7"/>
  <c r="H19" i="7"/>
  <c r="J19" i="7"/>
  <c r="H18" i="7"/>
  <c r="J18" i="7"/>
  <c r="H17" i="7"/>
  <c r="J17" i="7"/>
  <c r="H16" i="7"/>
  <c r="J16" i="7"/>
  <c r="H15" i="7"/>
  <c r="J15" i="7"/>
  <c r="H14" i="7"/>
  <c r="J14" i="7"/>
  <c r="H13" i="7"/>
  <c r="J13" i="7"/>
  <c r="H12" i="7"/>
  <c r="J12" i="7"/>
  <c r="H11" i="7"/>
  <c r="J11" i="7"/>
  <c r="H10" i="7"/>
  <c r="J10" i="7"/>
  <c r="H9" i="7"/>
  <c r="J9" i="7"/>
  <c r="H8" i="7"/>
  <c r="J8" i="7"/>
  <c r="H7" i="7"/>
  <c r="J7" i="7"/>
  <c r="H6" i="7"/>
  <c r="J6" i="7"/>
  <c r="H5" i="7"/>
  <c r="J5" i="7"/>
  <c r="H4" i="7"/>
  <c r="J4" i="7"/>
  <c r="G3" i="7"/>
  <c r="I3" i="7"/>
  <c r="H3" i="7"/>
  <c r="J3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L35" i="7"/>
  <c r="M35" i="7"/>
  <c r="O35" i="7"/>
  <c r="P35" i="7"/>
  <c r="N35" i="7"/>
  <c r="L34" i="7"/>
  <c r="M34" i="7"/>
  <c r="O34" i="7"/>
  <c r="P34" i="7"/>
  <c r="N34" i="7"/>
  <c r="L33" i="7"/>
  <c r="M33" i="7"/>
  <c r="O33" i="7"/>
  <c r="P33" i="7"/>
  <c r="N33" i="7"/>
  <c r="L32" i="7"/>
  <c r="M32" i="7"/>
  <c r="O32" i="7"/>
  <c r="P32" i="7"/>
  <c r="N32" i="7"/>
  <c r="L31" i="7"/>
  <c r="M31" i="7"/>
  <c r="O31" i="7"/>
  <c r="P31" i="7"/>
  <c r="N31" i="7"/>
  <c r="L30" i="7"/>
  <c r="M30" i="7"/>
  <c r="O30" i="7"/>
  <c r="P30" i="7"/>
  <c r="N30" i="7"/>
  <c r="L29" i="7"/>
  <c r="M29" i="7"/>
  <c r="O29" i="7"/>
  <c r="P29" i="7"/>
  <c r="N29" i="7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E28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F28" i="9"/>
  <c r="G28" i="9"/>
  <c r="F27" i="9"/>
  <c r="E27" i="9"/>
  <c r="G27" i="9"/>
  <c r="F26" i="9"/>
  <c r="E26" i="9"/>
  <c r="G26" i="9"/>
  <c r="F25" i="9"/>
  <c r="E25" i="9"/>
  <c r="G25" i="9"/>
  <c r="F24" i="9"/>
  <c r="E24" i="9"/>
  <c r="G24" i="9"/>
  <c r="F23" i="9"/>
  <c r="E23" i="9"/>
  <c r="G23" i="9"/>
  <c r="F22" i="9"/>
  <c r="E22" i="9"/>
  <c r="G22" i="9"/>
  <c r="F21" i="9"/>
  <c r="E21" i="9"/>
  <c r="G21" i="9"/>
  <c r="F20" i="9"/>
  <c r="E20" i="9"/>
  <c r="G20" i="9"/>
  <c r="F19" i="9"/>
  <c r="E19" i="9"/>
  <c r="G19" i="9"/>
  <c r="F18" i="9"/>
  <c r="E18" i="9"/>
  <c r="G18" i="9"/>
  <c r="F17" i="9"/>
  <c r="E17" i="9"/>
  <c r="G17" i="9"/>
  <c r="F16" i="9"/>
  <c r="E16" i="9"/>
  <c r="G16" i="9"/>
  <c r="F15" i="9"/>
  <c r="E15" i="9"/>
  <c r="G15" i="9"/>
  <c r="F14" i="9"/>
  <c r="E14" i="9"/>
  <c r="G14" i="9"/>
  <c r="F13" i="9"/>
  <c r="E13" i="9"/>
  <c r="G13" i="9"/>
  <c r="F12" i="9"/>
  <c r="E12" i="9"/>
  <c r="G12" i="9"/>
  <c r="F11" i="9"/>
  <c r="E11" i="9"/>
  <c r="G11" i="9"/>
  <c r="F10" i="9"/>
  <c r="E10" i="9"/>
  <c r="G10" i="9"/>
  <c r="F9" i="9"/>
  <c r="E9" i="9"/>
  <c r="G9" i="9"/>
  <c r="F8" i="9"/>
  <c r="E8" i="9"/>
  <c r="G8" i="9"/>
  <c r="F7" i="9"/>
  <c r="E7" i="9"/>
  <c r="G7" i="9"/>
  <c r="F6" i="9"/>
  <c r="E6" i="9"/>
  <c r="G6" i="9"/>
  <c r="F5" i="9"/>
  <c r="E5" i="9"/>
  <c r="G5" i="9"/>
  <c r="F4" i="9"/>
  <c r="E4" i="9"/>
  <c r="G4" i="9"/>
  <c r="F3" i="9"/>
  <c r="E3" i="9"/>
  <c r="G3" i="9"/>
  <c r="F2" i="9"/>
  <c r="E2" i="9"/>
  <c r="G2" i="9"/>
  <c r="H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I28" i="9"/>
  <c r="J28" i="9"/>
  <c r="K28" i="9"/>
  <c r="I27" i="9"/>
  <c r="J27" i="9"/>
  <c r="K27" i="9"/>
  <c r="I26" i="9"/>
  <c r="J26" i="9"/>
  <c r="K26" i="9"/>
  <c r="I25" i="9"/>
  <c r="J25" i="9"/>
  <c r="K25" i="9"/>
  <c r="I24" i="9"/>
  <c r="J24" i="9"/>
  <c r="K24" i="9"/>
  <c r="I23" i="9"/>
  <c r="J23" i="9"/>
  <c r="K23" i="9"/>
  <c r="I22" i="9"/>
  <c r="J22" i="9"/>
  <c r="K22" i="9"/>
  <c r="I21" i="9"/>
  <c r="J21" i="9"/>
  <c r="K21" i="9"/>
  <c r="I20" i="9"/>
  <c r="J20" i="9"/>
  <c r="K20" i="9"/>
  <c r="I19" i="9"/>
  <c r="J19" i="9"/>
  <c r="K19" i="9"/>
  <c r="A5" i="11"/>
  <c r="A9" i="11"/>
  <c r="A10" i="11"/>
  <c r="A11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A12" i="11"/>
  <c r="A13" i="11"/>
  <c r="A14" i="11"/>
  <c r="C14" i="11"/>
  <c r="C13" i="11"/>
  <c r="C12" i="11"/>
  <c r="C11" i="11"/>
  <c r="C10" i="11"/>
  <c r="C9" i="11"/>
  <c r="A6" i="11"/>
  <c r="A7" i="11"/>
  <c r="A8" i="11"/>
  <c r="C8" i="11"/>
  <c r="C7" i="11"/>
  <c r="C6" i="11"/>
  <c r="C5" i="11"/>
  <c r="C4" i="11"/>
  <c r="E5" i="11"/>
  <c r="E9" i="11"/>
  <c r="E10" i="11"/>
  <c r="E11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F36" i="11"/>
  <c r="G36" i="11"/>
  <c r="H36" i="11"/>
  <c r="I36" i="11"/>
  <c r="J36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K36" i="11"/>
  <c r="L36" i="11"/>
  <c r="F35" i="11"/>
  <c r="G35" i="11"/>
  <c r="H35" i="11"/>
  <c r="I35" i="11"/>
  <c r="J35" i="11"/>
  <c r="K35" i="11"/>
  <c r="L35" i="11"/>
  <c r="F34" i="11"/>
  <c r="G34" i="11"/>
  <c r="H34" i="11"/>
  <c r="I34" i="11"/>
  <c r="J34" i="11"/>
  <c r="K34" i="11"/>
  <c r="L34" i="11"/>
  <c r="F33" i="11"/>
  <c r="G33" i="11"/>
  <c r="H33" i="11"/>
  <c r="I33" i="11"/>
  <c r="J33" i="11"/>
  <c r="K33" i="11"/>
  <c r="L33" i="11"/>
  <c r="F32" i="11"/>
  <c r="G32" i="11"/>
  <c r="H32" i="11"/>
  <c r="I32" i="11"/>
  <c r="J32" i="11"/>
  <c r="K32" i="11"/>
  <c r="L32" i="11"/>
  <c r="F31" i="11"/>
  <c r="G31" i="11"/>
  <c r="H31" i="11"/>
  <c r="I31" i="11"/>
  <c r="J31" i="11"/>
  <c r="K31" i="11"/>
  <c r="L31" i="11"/>
  <c r="F30" i="11"/>
  <c r="G30" i="11"/>
  <c r="H30" i="11"/>
  <c r="I30" i="11"/>
  <c r="J30" i="11"/>
  <c r="K30" i="11"/>
  <c r="L30" i="11"/>
  <c r="F29" i="11"/>
  <c r="G29" i="11"/>
  <c r="H29" i="11"/>
  <c r="I29" i="11"/>
  <c r="J29" i="11"/>
  <c r="K29" i="11"/>
  <c r="L29" i="11"/>
  <c r="F28" i="11"/>
  <c r="G28" i="11"/>
  <c r="H28" i="11"/>
  <c r="I28" i="11"/>
  <c r="J28" i="11"/>
  <c r="K28" i="11"/>
  <c r="L28" i="11"/>
  <c r="F27" i="11"/>
  <c r="G27" i="11"/>
  <c r="H27" i="11"/>
  <c r="I27" i="11"/>
  <c r="J27" i="11"/>
  <c r="K27" i="11"/>
  <c r="L27" i="11"/>
  <c r="F26" i="11"/>
  <c r="G26" i="11"/>
  <c r="H26" i="11"/>
  <c r="I26" i="11"/>
  <c r="J26" i="11"/>
  <c r="K26" i="11"/>
  <c r="L26" i="11"/>
  <c r="F25" i="11"/>
  <c r="G25" i="11"/>
  <c r="H25" i="11"/>
  <c r="I25" i="11"/>
  <c r="J25" i="11"/>
  <c r="K25" i="11"/>
  <c r="L25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F24" i="11"/>
  <c r="G24" i="11"/>
  <c r="H24" i="11"/>
  <c r="I24" i="11"/>
  <c r="J24" i="11"/>
  <c r="F23" i="11"/>
  <c r="G23" i="11"/>
  <c r="H23" i="11"/>
  <c r="I23" i="11"/>
  <c r="J23" i="11"/>
  <c r="F22" i="11"/>
  <c r="G22" i="11"/>
  <c r="H22" i="11"/>
  <c r="I22" i="11"/>
  <c r="J22" i="11"/>
  <c r="F21" i="11"/>
  <c r="G21" i="11"/>
  <c r="H21" i="11"/>
  <c r="I21" i="11"/>
  <c r="J21" i="11"/>
  <c r="F20" i="11"/>
  <c r="G20" i="11"/>
  <c r="H20" i="11"/>
  <c r="I20" i="11"/>
  <c r="J20" i="11"/>
  <c r="F19" i="11"/>
  <c r="G19" i="11"/>
  <c r="H19" i="11"/>
  <c r="I19" i="11"/>
  <c r="J19" i="11"/>
  <c r="F18" i="11"/>
  <c r="G18" i="11"/>
  <c r="H18" i="11"/>
  <c r="I18" i="11"/>
  <c r="J18" i="11"/>
  <c r="F17" i="11"/>
  <c r="G17" i="11"/>
  <c r="H17" i="11"/>
  <c r="I17" i="11"/>
  <c r="J17" i="11"/>
  <c r="F16" i="11"/>
  <c r="G16" i="11"/>
  <c r="H16" i="11"/>
  <c r="I16" i="11"/>
  <c r="J16" i="11"/>
  <c r="F15" i="11"/>
  <c r="G15" i="11"/>
  <c r="H15" i="11"/>
  <c r="I15" i="11"/>
  <c r="J15" i="11"/>
  <c r="E12" i="11"/>
  <c r="E13" i="11"/>
  <c r="E14" i="11"/>
  <c r="F14" i="11"/>
  <c r="G14" i="11"/>
  <c r="H14" i="11"/>
  <c r="I14" i="11"/>
  <c r="J14" i="11"/>
  <c r="F13" i="11"/>
  <c r="G13" i="11"/>
  <c r="H13" i="11"/>
  <c r="I13" i="11"/>
  <c r="J13" i="11"/>
  <c r="F12" i="11"/>
  <c r="G12" i="11"/>
  <c r="H12" i="11"/>
  <c r="I12" i="11"/>
  <c r="J12" i="11"/>
  <c r="F11" i="11"/>
  <c r="G11" i="11"/>
  <c r="H11" i="11"/>
  <c r="I11" i="11"/>
  <c r="J11" i="11"/>
  <c r="F10" i="11"/>
  <c r="G10" i="11"/>
  <c r="H10" i="11"/>
  <c r="I10" i="11"/>
  <c r="J10" i="11"/>
  <c r="F9" i="11"/>
  <c r="G9" i="11"/>
  <c r="H9" i="11"/>
  <c r="I9" i="11"/>
  <c r="J9" i="11"/>
  <c r="E6" i="11"/>
  <c r="E7" i="11"/>
  <c r="E8" i="11"/>
  <c r="F8" i="11"/>
  <c r="G8" i="11"/>
  <c r="H8" i="11"/>
  <c r="I8" i="11"/>
  <c r="J8" i="11"/>
  <c r="F7" i="11"/>
  <c r="G7" i="11"/>
  <c r="H7" i="11"/>
  <c r="I7" i="11"/>
  <c r="J7" i="11"/>
  <c r="F6" i="11"/>
  <c r="G6" i="11"/>
  <c r="H6" i="11"/>
  <c r="I6" i="11"/>
  <c r="J6" i="11"/>
  <c r="F5" i="11"/>
  <c r="G5" i="11"/>
  <c r="H5" i="11"/>
  <c r="I5" i="11"/>
  <c r="J5" i="11"/>
  <c r="F4" i="11"/>
  <c r="G4" i="11"/>
  <c r="H4" i="11"/>
  <c r="I4" i="11"/>
  <c r="J4" i="11"/>
  <c r="B5" i="11"/>
  <c r="B9" i="11"/>
  <c r="B10" i="11"/>
  <c r="B11" i="11"/>
  <c r="B12" i="11"/>
  <c r="B13" i="11"/>
  <c r="B14" i="11"/>
  <c r="K14" i="11"/>
  <c r="L14" i="11"/>
  <c r="K13" i="11"/>
  <c r="L13" i="11"/>
  <c r="K12" i="11"/>
  <c r="L12" i="11"/>
  <c r="B6" i="11"/>
  <c r="B7" i="11"/>
  <c r="B8" i="11"/>
  <c r="K8" i="11"/>
  <c r="L8" i="11"/>
  <c r="K7" i="11"/>
  <c r="L7" i="11"/>
  <c r="K6" i="11"/>
  <c r="L6" i="11"/>
  <c r="K4" i="11"/>
  <c r="K5" i="11"/>
  <c r="K9" i="11"/>
  <c r="K10" i="11"/>
  <c r="K11" i="11"/>
  <c r="B15" i="11"/>
  <c r="K15" i="11"/>
  <c r="B16" i="11"/>
  <c r="K16" i="11"/>
  <c r="B17" i="11"/>
  <c r="K17" i="11"/>
  <c r="B18" i="11"/>
  <c r="K18" i="11"/>
  <c r="B19" i="11"/>
  <c r="K19" i="11"/>
  <c r="B20" i="11"/>
  <c r="K20" i="11"/>
  <c r="B21" i="11"/>
  <c r="K21" i="11"/>
  <c r="B22" i="11"/>
  <c r="K22" i="11"/>
  <c r="B23" i="11"/>
  <c r="K23" i="11"/>
  <c r="B24" i="11"/>
  <c r="K24" i="11"/>
  <c r="L24" i="11"/>
  <c r="L23" i="11"/>
  <c r="L22" i="11"/>
  <c r="L21" i="11"/>
  <c r="L20" i="11"/>
  <c r="L19" i="11"/>
  <c r="L18" i="11"/>
  <c r="L17" i="11"/>
  <c r="L16" i="11"/>
  <c r="L15" i="11"/>
  <c r="L11" i="11"/>
  <c r="L10" i="11"/>
  <c r="L9" i="11"/>
  <c r="L5" i="11"/>
  <c r="L4" i="11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F201" i="6"/>
  <c r="G201" i="6"/>
  <c r="H201" i="6"/>
  <c r="F200" i="6"/>
  <c r="G200" i="6"/>
  <c r="H200" i="6"/>
  <c r="F199" i="6"/>
  <c r="G199" i="6"/>
  <c r="H199" i="6"/>
  <c r="F198" i="6"/>
  <c r="G198" i="6"/>
  <c r="H198" i="6"/>
  <c r="F197" i="6"/>
  <c r="G197" i="6"/>
  <c r="H197" i="6"/>
  <c r="F196" i="6"/>
  <c r="G196" i="6"/>
  <c r="H196" i="6"/>
  <c r="F195" i="6"/>
  <c r="G195" i="6"/>
  <c r="H195" i="6"/>
  <c r="F194" i="6"/>
  <c r="G194" i="6"/>
  <c r="H194" i="6"/>
  <c r="F193" i="6"/>
  <c r="G193" i="6"/>
  <c r="H193" i="6"/>
  <c r="F192" i="6"/>
  <c r="G192" i="6"/>
  <c r="H192" i="6"/>
  <c r="F191" i="6"/>
  <c r="G191" i="6"/>
  <c r="H191" i="6"/>
  <c r="F190" i="6"/>
  <c r="G190" i="6"/>
  <c r="H190" i="6"/>
  <c r="F189" i="6"/>
  <c r="G189" i="6"/>
  <c r="H189" i="6"/>
  <c r="F188" i="6"/>
  <c r="G188" i="6"/>
  <c r="H188" i="6"/>
  <c r="F187" i="6"/>
  <c r="G187" i="6"/>
  <c r="H187" i="6"/>
  <c r="F186" i="6"/>
  <c r="G186" i="6"/>
  <c r="H186" i="6"/>
  <c r="F185" i="6"/>
  <c r="G185" i="6"/>
  <c r="H185" i="6"/>
  <c r="F184" i="6"/>
  <c r="G184" i="6"/>
  <c r="H184" i="6"/>
  <c r="F183" i="6"/>
  <c r="G183" i="6"/>
  <c r="H183" i="6"/>
  <c r="F182" i="6"/>
  <c r="G182" i="6"/>
  <c r="H182" i="6"/>
  <c r="F181" i="6"/>
  <c r="G181" i="6"/>
  <c r="H181" i="6"/>
  <c r="F180" i="6"/>
  <c r="G180" i="6"/>
  <c r="H180" i="6"/>
  <c r="F179" i="6"/>
  <c r="G179" i="6"/>
  <c r="H179" i="6"/>
  <c r="F178" i="6"/>
  <c r="G178" i="6"/>
  <c r="H178" i="6"/>
  <c r="F177" i="6"/>
  <c r="G177" i="6"/>
  <c r="H177" i="6"/>
  <c r="F176" i="6"/>
  <c r="G176" i="6"/>
  <c r="H176" i="6"/>
  <c r="F175" i="6"/>
  <c r="G175" i="6"/>
  <c r="H175" i="6"/>
  <c r="F174" i="6"/>
  <c r="G174" i="6"/>
  <c r="H174" i="6"/>
  <c r="F173" i="6"/>
  <c r="G173" i="6"/>
  <c r="H173" i="6"/>
  <c r="F172" i="6"/>
  <c r="G172" i="6"/>
  <c r="H172" i="6"/>
  <c r="F171" i="6"/>
  <c r="G171" i="6"/>
  <c r="H171" i="6"/>
  <c r="F170" i="6"/>
  <c r="G170" i="6"/>
  <c r="H170" i="6"/>
  <c r="F169" i="6"/>
  <c r="G169" i="6"/>
  <c r="H169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F168" i="6"/>
  <c r="G168" i="6"/>
  <c r="H168" i="6"/>
  <c r="F167" i="6"/>
  <c r="G167" i="6"/>
  <c r="H167" i="6"/>
  <c r="F166" i="6"/>
  <c r="G166" i="6"/>
  <c r="H166" i="6"/>
  <c r="F165" i="6"/>
  <c r="G165" i="6"/>
  <c r="H165" i="6"/>
  <c r="F164" i="6"/>
  <c r="G164" i="6"/>
  <c r="H164" i="6"/>
  <c r="F163" i="6"/>
  <c r="G163" i="6"/>
  <c r="H163" i="6"/>
  <c r="F162" i="6"/>
  <c r="G162" i="6"/>
  <c r="H162" i="6"/>
  <c r="F161" i="6"/>
  <c r="G161" i="6"/>
  <c r="H161" i="6"/>
  <c r="F160" i="6"/>
  <c r="G160" i="6"/>
  <c r="H160" i="6"/>
  <c r="F159" i="6"/>
  <c r="G159" i="6"/>
  <c r="H159" i="6"/>
  <c r="F158" i="6"/>
  <c r="G158" i="6"/>
  <c r="H158" i="6"/>
  <c r="F157" i="6"/>
  <c r="G157" i="6"/>
  <c r="H157" i="6"/>
  <c r="F156" i="6"/>
  <c r="G156" i="6"/>
  <c r="H156" i="6"/>
  <c r="F155" i="6"/>
  <c r="G155" i="6"/>
  <c r="H155" i="6"/>
  <c r="F154" i="6"/>
  <c r="G154" i="6"/>
  <c r="H154" i="6"/>
  <c r="F153" i="6"/>
  <c r="G153" i="6"/>
  <c r="H153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F152" i="6"/>
  <c r="G152" i="6"/>
  <c r="H152" i="6"/>
  <c r="F151" i="6"/>
  <c r="G151" i="6"/>
  <c r="H151" i="6"/>
  <c r="F150" i="6"/>
  <c r="G150" i="6"/>
  <c r="H150" i="6"/>
  <c r="F149" i="6"/>
  <c r="G149" i="6"/>
  <c r="H149" i="6"/>
  <c r="F148" i="6"/>
  <c r="G148" i="6"/>
  <c r="H148" i="6"/>
  <c r="F147" i="6"/>
  <c r="G147" i="6"/>
  <c r="H147" i="6"/>
  <c r="F146" i="6"/>
  <c r="G146" i="6"/>
  <c r="H146" i="6"/>
  <c r="F145" i="6"/>
  <c r="G145" i="6"/>
  <c r="H145" i="6"/>
  <c r="F144" i="6"/>
  <c r="G144" i="6"/>
  <c r="H144" i="6"/>
  <c r="F143" i="6"/>
  <c r="G143" i="6"/>
  <c r="H143" i="6"/>
  <c r="F142" i="6"/>
  <c r="G142" i="6"/>
  <c r="H142" i="6"/>
  <c r="F141" i="6"/>
  <c r="G141" i="6"/>
  <c r="H141" i="6"/>
  <c r="F140" i="6"/>
  <c r="G140" i="6"/>
  <c r="H140" i="6"/>
  <c r="F139" i="6"/>
  <c r="G139" i="6"/>
  <c r="H139" i="6"/>
  <c r="F138" i="6"/>
  <c r="G138" i="6"/>
  <c r="H138" i="6"/>
  <c r="F137" i="6"/>
  <c r="G137" i="6"/>
  <c r="H137" i="6"/>
  <c r="F136" i="6"/>
  <c r="G136" i="6"/>
  <c r="H136" i="6"/>
  <c r="F135" i="6"/>
  <c r="G135" i="6"/>
  <c r="H135" i="6"/>
  <c r="F134" i="6"/>
  <c r="G134" i="6"/>
  <c r="H134" i="6"/>
  <c r="F133" i="6"/>
  <c r="G133" i="6"/>
  <c r="H133" i="6"/>
  <c r="F132" i="6"/>
  <c r="G132" i="6"/>
  <c r="H132" i="6"/>
  <c r="F131" i="6"/>
  <c r="G131" i="6"/>
  <c r="H131" i="6"/>
  <c r="F130" i="6"/>
  <c r="G130" i="6"/>
  <c r="H130" i="6"/>
  <c r="F129" i="6"/>
  <c r="G129" i="6"/>
  <c r="H129" i="6"/>
  <c r="F128" i="6"/>
  <c r="G128" i="6"/>
  <c r="H128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F127" i="6"/>
  <c r="G127" i="6"/>
  <c r="H127" i="6"/>
  <c r="F126" i="6"/>
  <c r="G126" i="6"/>
  <c r="H126" i="6"/>
  <c r="F125" i="6"/>
  <c r="G125" i="6"/>
  <c r="H125" i="6"/>
  <c r="F124" i="6"/>
  <c r="G124" i="6"/>
  <c r="H124" i="6"/>
  <c r="F123" i="6"/>
  <c r="G123" i="6"/>
  <c r="H123" i="6"/>
  <c r="F122" i="6"/>
  <c r="G122" i="6"/>
  <c r="H122" i="6"/>
  <c r="F121" i="6"/>
  <c r="G121" i="6"/>
  <c r="H121" i="6"/>
  <c r="F120" i="6"/>
  <c r="G120" i="6"/>
  <c r="H120" i="6"/>
  <c r="F119" i="6"/>
  <c r="G119" i="6"/>
  <c r="H119" i="6"/>
  <c r="F118" i="6"/>
  <c r="G118" i="6"/>
  <c r="H118" i="6"/>
  <c r="F117" i="6"/>
  <c r="G117" i="6"/>
  <c r="H117" i="6"/>
  <c r="F116" i="6"/>
  <c r="G116" i="6"/>
  <c r="H116" i="6"/>
  <c r="F115" i="6"/>
  <c r="G115" i="6"/>
  <c r="H115" i="6"/>
  <c r="F114" i="6"/>
  <c r="G114" i="6"/>
  <c r="H114" i="6"/>
  <c r="F113" i="6"/>
  <c r="G113" i="6"/>
  <c r="H113" i="6"/>
  <c r="F112" i="6"/>
  <c r="G112" i="6"/>
  <c r="H112" i="6"/>
  <c r="F111" i="6"/>
  <c r="G111" i="6"/>
  <c r="H111" i="6"/>
  <c r="F110" i="6"/>
  <c r="G110" i="6"/>
  <c r="H110" i="6"/>
  <c r="F109" i="6"/>
  <c r="G109" i="6"/>
  <c r="H109" i="6"/>
  <c r="F108" i="6"/>
  <c r="G108" i="6"/>
  <c r="H108" i="6"/>
  <c r="D107" i="6"/>
  <c r="F107" i="6"/>
  <c r="G107" i="6"/>
  <c r="H107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F106" i="6"/>
  <c r="G106" i="6"/>
  <c r="H106" i="6"/>
  <c r="F105" i="6"/>
  <c r="G105" i="6"/>
  <c r="H105" i="6"/>
  <c r="F104" i="6"/>
  <c r="G104" i="6"/>
  <c r="H104" i="6"/>
  <c r="F103" i="6"/>
  <c r="G103" i="6"/>
  <c r="H103" i="6"/>
  <c r="F102" i="6"/>
  <c r="G102" i="6"/>
  <c r="H102" i="6"/>
  <c r="F101" i="6"/>
  <c r="G101" i="6"/>
  <c r="H101" i="6"/>
  <c r="F100" i="6"/>
  <c r="G100" i="6"/>
  <c r="H100" i="6"/>
  <c r="F99" i="6"/>
  <c r="G99" i="6"/>
  <c r="H99" i="6"/>
  <c r="F98" i="6"/>
  <c r="G98" i="6"/>
  <c r="H98" i="6"/>
  <c r="F97" i="6"/>
  <c r="G97" i="6"/>
  <c r="H97" i="6"/>
  <c r="F96" i="6"/>
  <c r="G96" i="6"/>
  <c r="H96" i="6"/>
  <c r="F95" i="6"/>
  <c r="G95" i="6"/>
  <c r="H95" i="6"/>
  <c r="F94" i="6"/>
  <c r="G94" i="6"/>
  <c r="H94" i="6"/>
  <c r="F93" i="6"/>
  <c r="G93" i="6"/>
  <c r="H93" i="6"/>
  <c r="F92" i="6"/>
  <c r="G92" i="6"/>
  <c r="H92" i="6"/>
  <c r="F91" i="6"/>
  <c r="G91" i="6"/>
  <c r="H91" i="6"/>
  <c r="F90" i="6"/>
  <c r="G90" i="6"/>
  <c r="H90" i="6"/>
  <c r="F89" i="6"/>
  <c r="G89" i="6"/>
  <c r="H89" i="6"/>
  <c r="F88" i="6"/>
  <c r="G88" i="6"/>
  <c r="H88" i="6"/>
  <c r="F87" i="6"/>
  <c r="G87" i="6"/>
  <c r="H87" i="6"/>
  <c r="F86" i="6"/>
  <c r="G86" i="6"/>
  <c r="H86" i="6"/>
  <c r="F85" i="6"/>
  <c r="G85" i="6"/>
  <c r="H85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F84" i="6"/>
  <c r="G84" i="6"/>
  <c r="H84" i="6"/>
  <c r="F83" i="6"/>
  <c r="G83" i="6"/>
  <c r="H83" i="6"/>
  <c r="F82" i="6"/>
  <c r="G82" i="6"/>
  <c r="H82" i="6"/>
  <c r="F81" i="6"/>
  <c r="G81" i="6"/>
  <c r="H81" i="6"/>
  <c r="F80" i="6"/>
  <c r="G80" i="6"/>
  <c r="H80" i="6"/>
  <c r="F79" i="6"/>
  <c r="G79" i="6"/>
  <c r="H79" i="6"/>
  <c r="F78" i="6"/>
  <c r="G78" i="6"/>
  <c r="H78" i="6"/>
  <c r="F77" i="6"/>
  <c r="G77" i="6"/>
  <c r="H77" i="6"/>
  <c r="F76" i="6"/>
  <c r="G76" i="6"/>
  <c r="H76" i="6"/>
  <c r="F75" i="6"/>
  <c r="G75" i="6"/>
  <c r="H75" i="6"/>
  <c r="F74" i="6"/>
  <c r="G74" i="6"/>
  <c r="H74" i="6"/>
  <c r="F73" i="6"/>
  <c r="G73" i="6"/>
  <c r="H73" i="6"/>
  <c r="F72" i="6"/>
  <c r="G72" i="6"/>
  <c r="H72" i="6"/>
  <c r="F71" i="6"/>
  <c r="G71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F70" i="6"/>
  <c r="G70" i="6"/>
  <c r="F69" i="6"/>
  <c r="G69" i="6"/>
  <c r="F68" i="6"/>
  <c r="G68" i="6"/>
  <c r="F67" i="6"/>
  <c r="G67" i="6"/>
  <c r="F66" i="6"/>
  <c r="G66" i="6"/>
  <c r="F65" i="6"/>
  <c r="G65" i="6"/>
  <c r="F64" i="6"/>
  <c r="G64" i="6"/>
  <c r="F63" i="6"/>
  <c r="G63" i="6"/>
  <c r="F62" i="6"/>
  <c r="G62" i="6"/>
  <c r="F61" i="6"/>
  <c r="G61" i="6"/>
  <c r="F60" i="6"/>
  <c r="G60" i="6"/>
  <c r="F59" i="6"/>
  <c r="G59" i="6"/>
  <c r="F58" i="6"/>
  <c r="G58" i="6"/>
  <c r="F57" i="6"/>
  <c r="G57" i="6"/>
  <c r="F56" i="6"/>
  <c r="G56" i="6"/>
  <c r="F55" i="6"/>
  <c r="G55" i="6"/>
  <c r="F54" i="6"/>
  <c r="G54" i="6"/>
  <c r="D53" i="6"/>
  <c r="F53" i="6"/>
  <c r="G53" i="6"/>
  <c r="F52" i="6"/>
  <c r="G52" i="6"/>
  <c r="I18" i="9"/>
  <c r="J18" i="9"/>
  <c r="I17" i="9"/>
  <c r="J17" i="9"/>
  <c r="I16" i="9"/>
  <c r="J16" i="9"/>
  <c r="I15" i="9"/>
  <c r="J15" i="9"/>
  <c r="I14" i="9"/>
  <c r="J14" i="9"/>
  <c r="I13" i="9"/>
  <c r="J13" i="9"/>
  <c r="I12" i="9"/>
  <c r="J12" i="9"/>
  <c r="I11" i="9"/>
  <c r="J11" i="9"/>
  <c r="I10" i="9"/>
  <c r="J10" i="9"/>
  <c r="I9" i="9"/>
  <c r="J9" i="9"/>
  <c r="I8" i="9"/>
  <c r="J8" i="9"/>
  <c r="I7" i="9"/>
  <c r="J7" i="9"/>
  <c r="I6" i="9"/>
  <c r="J6" i="9"/>
  <c r="I5" i="9"/>
  <c r="J5" i="9"/>
  <c r="I4" i="9"/>
  <c r="J4" i="9"/>
  <c r="I3" i="9"/>
  <c r="J3" i="9"/>
  <c r="I2" i="9"/>
  <c r="J2" i="9"/>
  <c r="B33" i="9"/>
  <c r="B34" i="9"/>
  <c r="B35" i="9"/>
  <c r="B36" i="9"/>
  <c r="B37" i="9"/>
  <c r="B38" i="9"/>
  <c r="B39" i="9"/>
  <c r="C32" i="9"/>
  <c r="C33" i="9"/>
  <c r="C34" i="9"/>
  <c r="C35" i="9"/>
  <c r="C36" i="9"/>
  <c r="C37" i="9"/>
  <c r="C38" i="9"/>
  <c r="C39" i="9"/>
  <c r="E39" i="9"/>
  <c r="A33" i="9"/>
  <c r="A34" i="9"/>
  <c r="A35" i="9"/>
  <c r="A36" i="9"/>
  <c r="A37" i="9"/>
  <c r="A38" i="9"/>
  <c r="A39" i="9"/>
  <c r="F39" i="9"/>
  <c r="G39" i="9"/>
  <c r="E38" i="9"/>
  <c r="F38" i="9"/>
  <c r="G38" i="9"/>
  <c r="E37" i="9"/>
  <c r="F37" i="9"/>
  <c r="G37" i="9"/>
  <c r="E36" i="9"/>
  <c r="F36" i="9"/>
  <c r="G36" i="9"/>
  <c r="E35" i="9"/>
  <c r="F35" i="9"/>
  <c r="G35" i="9"/>
  <c r="E34" i="9"/>
  <c r="F34" i="9"/>
  <c r="G34" i="9"/>
  <c r="E33" i="9"/>
  <c r="F33" i="9"/>
  <c r="G33" i="9"/>
  <c r="E32" i="9"/>
  <c r="F32" i="9"/>
  <c r="G32" i="9"/>
  <c r="H32" i="9"/>
  <c r="H33" i="9"/>
  <c r="H34" i="9"/>
  <c r="H35" i="9"/>
  <c r="H36" i="9"/>
  <c r="H37" i="9"/>
  <c r="H38" i="9"/>
  <c r="H39" i="9"/>
  <c r="I39" i="9"/>
  <c r="J39" i="9"/>
  <c r="K39" i="9"/>
  <c r="I38" i="9"/>
  <c r="J38" i="9"/>
  <c r="K38" i="9"/>
  <c r="I37" i="9"/>
  <c r="J37" i="9"/>
  <c r="K37" i="9"/>
  <c r="I36" i="9"/>
  <c r="J36" i="9"/>
  <c r="K36" i="9"/>
  <c r="I35" i="9"/>
  <c r="J35" i="9"/>
  <c r="K35" i="9"/>
  <c r="I34" i="9"/>
  <c r="J34" i="9"/>
  <c r="K34" i="9"/>
  <c r="I33" i="9"/>
  <c r="J33" i="9"/>
  <c r="K33" i="9"/>
  <c r="I32" i="9"/>
  <c r="J32" i="9"/>
  <c r="K32" i="9"/>
  <c r="K18" i="9"/>
  <c r="K17" i="9"/>
  <c r="K16" i="9"/>
  <c r="K15" i="9"/>
  <c r="K14" i="9"/>
  <c r="M3" i="9"/>
  <c r="M4" i="9"/>
  <c r="M5" i="9"/>
  <c r="M6" i="9"/>
  <c r="M8" i="9"/>
  <c r="M9" i="9"/>
  <c r="M10" i="9"/>
  <c r="K13" i="9"/>
  <c r="K12" i="9"/>
  <c r="K11" i="9"/>
  <c r="K10" i="9"/>
  <c r="K9" i="9"/>
  <c r="K8" i="9"/>
  <c r="K7" i="9"/>
  <c r="K6" i="9"/>
  <c r="N3" i="9"/>
  <c r="N5" i="9"/>
  <c r="K5" i="9"/>
  <c r="K4" i="9"/>
  <c r="K3" i="9"/>
  <c r="K2" i="9"/>
  <c r="R31" i="7"/>
  <c r="R28" i="7"/>
  <c r="R29" i="7"/>
  <c r="R27" i="7"/>
  <c r="R24" i="7"/>
  <c r="R25" i="7"/>
  <c r="R14" i="7"/>
  <c r="R15" i="7"/>
  <c r="R16" i="7"/>
  <c r="R17" i="7"/>
  <c r="R18" i="7"/>
  <c r="R19" i="7"/>
  <c r="L28" i="7"/>
  <c r="M28" i="7"/>
  <c r="O28" i="7"/>
  <c r="P28" i="7"/>
  <c r="N28" i="7"/>
  <c r="L27" i="7"/>
  <c r="M27" i="7"/>
  <c r="O27" i="7"/>
  <c r="P27" i="7"/>
  <c r="N27" i="7"/>
  <c r="L26" i="7"/>
  <c r="M26" i="7"/>
  <c r="O26" i="7"/>
  <c r="P26" i="7"/>
  <c r="N26" i="7"/>
  <c r="L25" i="7"/>
  <c r="M25" i="7"/>
  <c r="O25" i="7"/>
  <c r="P25" i="7"/>
  <c r="N25" i="7"/>
  <c r="L24" i="7"/>
  <c r="M24" i="7"/>
  <c r="O24" i="7"/>
  <c r="P24" i="7"/>
  <c r="N24" i="7"/>
  <c r="L23" i="7"/>
  <c r="M23" i="7"/>
  <c r="O23" i="7"/>
  <c r="P23" i="7"/>
  <c r="N23" i="7"/>
  <c r="L22" i="7"/>
  <c r="M22" i="7"/>
  <c r="O22" i="7"/>
  <c r="P22" i="7"/>
  <c r="N22" i="7"/>
  <c r="L21" i="7"/>
  <c r="M21" i="7"/>
  <c r="O21" i="7"/>
  <c r="P21" i="7"/>
  <c r="N21" i="7"/>
  <c r="L20" i="7"/>
  <c r="M20" i="7"/>
  <c r="O20" i="7"/>
  <c r="P20" i="7"/>
  <c r="N20" i="7"/>
  <c r="L19" i="7"/>
  <c r="M19" i="7"/>
  <c r="O19" i="7"/>
  <c r="P19" i="7"/>
  <c r="N19" i="7"/>
  <c r="L18" i="7"/>
  <c r="M18" i="7"/>
  <c r="N18" i="7"/>
  <c r="L17" i="7"/>
  <c r="M17" i="7"/>
  <c r="N17" i="7"/>
  <c r="L16" i="7"/>
  <c r="M16" i="7"/>
  <c r="N16" i="7"/>
  <c r="L15" i="7"/>
  <c r="M15" i="7"/>
  <c r="N15" i="7"/>
  <c r="L14" i="7"/>
  <c r="M14" i="7"/>
  <c r="N14" i="7"/>
  <c r="L13" i="7"/>
  <c r="M13" i="7"/>
  <c r="N13" i="7"/>
  <c r="L12" i="7"/>
  <c r="M12" i="7"/>
  <c r="N12" i="7"/>
  <c r="L11" i="7"/>
  <c r="M11" i="7"/>
  <c r="N11" i="7"/>
  <c r="L10" i="7"/>
  <c r="M10" i="7"/>
  <c r="N10" i="7"/>
  <c r="L9" i="7"/>
  <c r="M9" i="7"/>
  <c r="N9" i="7"/>
  <c r="L8" i="7"/>
  <c r="M8" i="7"/>
  <c r="N8" i="7"/>
  <c r="L7" i="7"/>
  <c r="M7" i="7"/>
  <c r="N7" i="7"/>
  <c r="L6" i="7"/>
  <c r="M6" i="7"/>
  <c r="N6" i="7"/>
  <c r="L5" i="7"/>
  <c r="M5" i="7"/>
  <c r="N5" i="7"/>
  <c r="L4" i="7"/>
  <c r="M4" i="7"/>
  <c r="N4" i="7"/>
  <c r="S15" i="7"/>
  <c r="R21" i="7"/>
  <c r="R22" i="7"/>
  <c r="S13" i="7"/>
  <c r="S14" i="7"/>
  <c r="R4" i="7"/>
  <c r="R5" i="7"/>
  <c r="R6" i="7"/>
  <c r="R8" i="7"/>
  <c r="R9" i="7"/>
  <c r="R10" i="7"/>
  <c r="R11" i="7"/>
  <c r="R12" i="7"/>
  <c r="S4" i="7"/>
  <c r="S6" i="7"/>
  <c r="A41" i="7"/>
  <c r="D42" i="7"/>
  <c r="D43" i="7"/>
  <c r="D44" i="7"/>
  <c r="D45" i="7"/>
  <c r="D46" i="7"/>
  <c r="D47" i="7"/>
  <c r="D48" i="7"/>
  <c r="D49" i="7"/>
  <c r="D50" i="7"/>
  <c r="D5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I56" i="7"/>
  <c r="E56" i="7"/>
  <c r="D52" i="7"/>
  <c r="D53" i="7"/>
  <c r="D54" i="7"/>
  <c r="D55" i="7"/>
  <c r="D56" i="7"/>
  <c r="F56" i="7"/>
  <c r="G56" i="7"/>
  <c r="H56" i="7"/>
  <c r="J56" i="7"/>
  <c r="I55" i="7"/>
  <c r="E55" i="7"/>
  <c r="F55" i="7"/>
  <c r="G55" i="7"/>
  <c r="H55" i="7"/>
  <c r="J55" i="7"/>
  <c r="I54" i="7"/>
  <c r="E54" i="7"/>
  <c r="F54" i="7"/>
  <c r="G54" i="7"/>
  <c r="H54" i="7"/>
  <c r="J54" i="7"/>
  <c r="I53" i="7"/>
  <c r="E53" i="7"/>
  <c r="F53" i="7"/>
  <c r="G53" i="7"/>
  <c r="H53" i="7"/>
  <c r="J53" i="7"/>
  <c r="I52" i="7"/>
  <c r="E52" i="7"/>
  <c r="F52" i="7"/>
  <c r="G52" i="7"/>
  <c r="H52" i="7"/>
  <c r="J52" i="7"/>
  <c r="I51" i="7"/>
  <c r="E51" i="7"/>
  <c r="F51" i="7"/>
  <c r="G51" i="7"/>
  <c r="H51" i="7"/>
  <c r="J51" i="7"/>
  <c r="I50" i="7"/>
  <c r="E50" i="7"/>
  <c r="F50" i="7"/>
  <c r="G50" i="7"/>
  <c r="H50" i="7"/>
  <c r="J50" i="7"/>
  <c r="I49" i="7"/>
  <c r="E49" i="7"/>
  <c r="F49" i="7"/>
  <c r="G49" i="7"/>
  <c r="H49" i="7"/>
  <c r="J49" i="7"/>
  <c r="I48" i="7"/>
  <c r="E48" i="7"/>
  <c r="F48" i="7"/>
  <c r="G48" i="7"/>
  <c r="H48" i="7"/>
  <c r="J48" i="7"/>
  <c r="I47" i="7"/>
  <c r="E47" i="7"/>
  <c r="F47" i="7"/>
  <c r="G47" i="7"/>
  <c r="H47" i="7"/>
  <c r="J47" i="7"/>
  <c r="I46" i="7"/>
  <c r="E46" i="7"/>
  <c r="F46" i="7"/>
  <c r="G46" i="7"/>
  <c r="H46" i="7"/>
  <c r="J46" i="7"/>
  <c r="I45" i="7"/>
  <c r="E45" i="7"/>
  <c r="F45" i="7"/>
  <c r="G45" i="7"/>
  <c r="H45" i="7"/>
  <c r="J45" i="7"/>
  <c r="I44" i="7"/>
  <c r="E44" i="7"/>
  <c r="F44" i="7"/>
  <c r="G44" i="7"/>
  <c r="H44" i="7"/>
  <c r="J44" i="7"/>
  <c r="I43" i="7"/>
  <c r="E43" i="7"/>
  <c r="F43" i="7"/>
  <c r="G43" i="7"/>
  <c r="H43" i="7"/>
  <c r="J43" i="7"/>
  <c r="I42" i="7"/>
  <c r="E42" i="7"/>
  <c r="F42" i="7"/>
  <c r="G42" i="7"/>
  <c r="H42" i="7"/>
  <c r="J42" i="7"/>
  <c r="E41" i="7"/>
  <c r="F41" i="7"/>
  <c r="G41" i="7"/>
  <c r="I41" i="7"/>
  <c r="H41" i="7"/>
  <c r="J41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L56" i="7"/>
  <c r="M56" i="7"/>
  <c r="O56" i="7"/>
  <c r="P56" i="7"/>
  <c r="N56" i="7"/>
  <c r="L55" i="7"/>
  <c r="M55" i="7"/>
  <c r="O55" i="7"/>
  <c r="P55" i="7"/>
  <c r="N55" i="7"/>
  <c r="L54" i="7"/>
  <c r="M54" i="7"/>
  <c r="O54" i="7"/>
  <c r="P54" i="7"/>
  <c r="N54" i="7"/>
  <c r="L53" i="7"/>
  <c r="M53" i="7"/>
  <c r="O53" i="7"/>
  <c r="P53" i="7"/>
  <c r="N53" i="7"/>
  <c r="L52" i="7"/>
  <c r="M52" i="7"/>
  <c r="O52" i="7"/>
  <c r="P52" i="7"/>
  <c r="N52" i="7"/>
  <c r="L51" i="7"/>
  <c r="M51" i="7"/>
  <c r="O51" i="7"/>
  <c r="P51" i="7"/>
  <c r="N51" i="7"/>
  <c r="L50" i="7"/>
  <c r="M50" i="7"/>
  <c r="O50" i="7"/>
  <c r="P50" i="7"/>
  <c r="N50" i="7"/>
  <c r="L49" i="7"/>
  <c r="M49" i="7"/>
  <c r="O49" i="7"/>
  <c r="P49" i="7"/>
  <c r="N49" i="7"/>
  <c r="L48" i="7"/>
  <c r="M48" i="7"/>
  <c r="O48" i="7"/>
  <c r="P48" i="7"/>
  <c r="N48" i="7"/>
  <c r="L47" i="7"/>
  <c r="M47" i="7"/>
  <c r="O47" i="7"/>
  <c r="P47" i="7"/>
  <c r="N47" i="7"/>
  <c r="L46" i="7"/>
  <c r="M46" i="7"/>
  <c r="O46" i="7"/>
  <c r="P46" i="7"/>
  <c r="N46" i="7"/>
  <c r="L45" i="7"/>
  <c r="M45" i="7"/>
  <c r="O45" i="7"/>
  <c r="P45" i="7"/>
  <c r="N45" i="7"/>
  <c r="L44" i="7"/>
  <c r="M44" i="7"/>
  <c r="O44" i="7"/>
  <c r="P44" i="7"/>
  <c r="N44" i="7"/>
  <c r="L43" i="7"/>
  <c r="M43" i="7"/>
  <c r="O43" i="7"/>
  <c r="P43" i="7"/>
  <c r="N43" i="7"/>
  <c r="L42" i="7"/>
  <c r="M42" i="7"/>
  <c r="O42" i="7"/>
  <c r="P42" i="7"/>
  <c r="N42" i="7"/>
  <c r="L41" i="7"/>
  <c r="M41" i="7"/>
  <c r="O41" i="7"/>
  <c r="P41" i="7"/>
  <c r="N41" i="7"/>
  <c r="H15" i="6"/>
  <c r="H14" i="6"/>
  <c r="H13" i="6"/>
  <c r="H12" i="6"/>
  <c r="H11" i="6"/>
  <c r="H10" i="6"/>
  <c r="H9" i="6"/>
  <c r="H8" i="6"/>
  <c r="H7" i="6"/>
  <c r="F6" i="6"/>
  <c r="G6" i="6"/>
  <c r="H6" i="6"/>
  <c r="O18" i="7"/>
  <c r="P18" i="7"/>
  <c r="O17" i="7"/>
  <c r="P17" i="7"/>
  <c r="O16" i="7"/>
  <c r="P16" i="7"/>
  <c r="O15" i="7"/>
  <c r="P15" i="7"/>
  <c r="O14" i="7"/>
  <c r="P14" i="7"/>
  <c r="O13" i="7"/>
  <c r="P13" i="7"/>
  <c r="O12" i="7"/>
  <c r="P12" i="7"/>
  <c r="O11" i="7"/>
  <c r="P11" i="7"/>
  <c r="O10" i="7"/>
  <c r="P10" i="7"/>
  <c r="O9" i="7"/>
  <c r="P9" i="7"/>
  <c r="O8" i="7"/>
  <c r="P8" i="7"/>
  <c r="O7" i="7"/>
  <c r="P7" i="7"/>
  <c r="O6" i="7"/>
  <c r="P6" i="7"/>
  <c r="O5" i="7"/>
  <c r="P5" i="7"/>
  <c r="O4" i="7"/>
  <c r="P4" i="7"/>
  <c r="L3" i="7"/>
  <c r="M3" i="7"/>
  <c r="O3" i="7"/>
  <c r="P3" i="7"/>
  <c r="N3" i="7"/>
  <c r="H40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E5" i="6"/>
  <c r="F5" i="6"/>
  <c r="I5" i="6"/>
  <c r="I27" i="6"/>
  <c r="I28" i="6"/>
  <c r="I29" i="6"/>
  <c r="E29" i="6"/>
  <c r="F29" i="6"/>
  <c r="G29" i="6"/>
  <c r="E28" i="6"/>
  <c r="F28" i="6"/>
  <c r="G28" i="6"/>
  <c r="F27" i="6"/>
  <c r="O7" i="6"/>
  <c r="N7" i="6"/>
  <c r="O6" i="6"/>
  <c r="N6" i="6"/>
  <c r="H25" i="6"/>
  <c r="E27" i="6"/>
  <c r="G27" i="6"/>
  <c r="B44" i="6"/>
  <c r="E44" i="6"/>
  <c r="D35" i="6"/>
  <c r="D36" i="6"/>
  <c r="D37" i="6"/>
  <c r="D38" i="6"/>
  <c r="D39" i="6"/>
  <c r="D40" i="6"/>
  <c r="D41" i="6"/>
  <c r="D42" i="6"/>
  <c r="D43" i="6"/>
  <c r="D44" i="6"/>
  <c r="F44" i="6"/>
  <c r="G44" i="6"/>
  <c r="B43" i="6"/>
  <c r="E43" i="6"/>
  <c r="F43" i="6"/>
  <c r="G43" i="6"/>
  <c r="B42" i="6"/>
  <c r="E42" i="6"/>
  <c r="F42" i="6"/>
  <c r="G42" i="6"/>
  <c r="B41" i="6"/>
  <c r="E41" i="6"/>
  <c r="F41" i="6"/>
  <c r="G41" i="6"/>
  <c r="B40" i="6"/>
  <c r="E40" i="6"/>
  <c r="F40" i="6"/>
  <c r="G40" i="6"/>
  <c r="B39" i="6"/>
  <c r="E39" i="6"/>
  <c r="F39" i="6"/>
  <c r="G39" i="6"/>
  <c r="B38" i="6"/>
  <c r="E38" i="6"/>
  <c r="F38" i="6"/>
  <c r="G38" i="6"/>
  <c r="B37" i="6"/>
  <c r="E37" i="6"/>
  <c r="F37" i="6"/>
  <c r="G37" i="6"/>
  <c r="B36" i="6"/>
  <c r="E36" i="6"/>
  <c r="F36" i="6"/>
  <c r="G36" i="6"/>
  <c r="B35" i="6"/>
  <c r="E35" i="6"/>
  <c r="F35" i="6"/>
  <c r="G35" i="6"/>
  <c r="C18" i="6"/>
  <c r="C19" i="6"/>
  <c r="C20" i="6"/>
  <c r="C21" i="6"/>
  <c r="C22" i="6"/>
  <c r="E22" i="6"/>
  <c r="F22" i="6"/>
  <c r="G22" i="6"/>
  <c r="H22" i="6"/>
  <c r="E21" i="6"/>
  <c r="F21" i="6"/>
  <c r="G21" i="6"/>
  <c r="H21" i="6"/>
  <c r="E20" i="6"/>
  <c r="F20" i="6"/>
  <c r="G20" i="6"/>
  <c r="H20" i="6"/>
  <c r="E19" i="6"/>
  <c r="F19" i="6"/>
  <c r="G19" i="6"/>
  <c r="H19" i="6"/>
  <c r="E18" i="6"/>
  <c r="F18" i="6"/>
  <c r="G18" i="6"/>
  <c r="H18" i="6"/>
  <c r="H17" i="6"/>
  <c r="G5" i="6"/>
  <c r="H5" i="6"/>
  <c r="C7" i="6"/>
  <c r="C8" i="6"/>
  <c r="C9" i="6"/>
  <c r="C10" i="6"/>
  <c r="C11" i="6"/>
  <c r="C12" i="6"/>
  <c r="C13" i="6"/>
  <c r="C14" i="6"/>
  <c r="C15" i="6"/>
  <c r="C16" i="6"/>
  <c r="E16" i="6"/>
  <c r="F16" i="6"/>
  <c r="G16" i="6"/>
  <c r="H16" i="6"/>
  <c r="C17" i="6"/>
  <c r="E17" i="6"/>
  <c r="F17" i="6"/>
  <c r="G17" i="6"/>
  <c r="E15" i="6"/>
  <c r="F15" i="6"/>
  <c r="G15" i="6"/>
  <c r="E14" i="6"/>
  <c r="F14" i="6"/>
  <c r="G14" i="6"/>
  <c r="E13" i="6"/>
  <c r="F13" i="6"/>
  <c r="G13" i="6"/>
  <c r="E12" i="6"/>
  <c r="F12" i="6"/>
  <c r="G12" i="6"/>
  <c r="E11" i="6"/>
  <c r="F11" i="6"/>
  <c r="G11" i="6"/>
  <c r="E10" i="6"/>
  <c r="F10" i="6"/>
  <c r="G10" i="6"/>
  <c r="E9" i="6"/>
  <c r="F9" i="6"/>
  <c r="G9" i="6"/>
  <c r="E8" i="6"/>
  <c r="F8" i="6"/>
  <c r="G8" i="6"/>
  <c r="E7" i="6"/>
  <c r="F7" i="6"/>
  <c r="G7" i="6"/>
  <c r="E26" i="6"/>
  <c r="F26" i="6"/>
  <c r="G26" i="6"/>
  <c r="E25" i="6"/>
  <c r="F25" i="6"/>
  <c r="G25" i="6"/>
  <c r="B34" i="6"/>
  <c r="E34" i="6"/>
  <c r="F34" i="6"/>
  <c r="G34" i="6"/>
  <c r="E6" i="6"/>
</calcChain>
</file>

<file path=xl/sharedStrings.xml><?xml version="1.0" encoding="utf-8"?>
<sst xmlns="http://schemas.openxmlformats.org/spreadsheetml/2006/main" count="108" uniqueCount="56">
  <si>
    <t>n</t>
  </si>
  <si>
    <t>N</t>
  </si>
  <si>
    <t>w</t>
  </si>
  <si>
    <t>b</t>
  </si>
  <si>
    <t>w choose b</t>
  </si>
  <si>
    <t>N-w choose w-b</t>
  </si>
  <si>
    <t>Omega</t>
  </si>
  <si>
    <t>N choose w</t>
  </si>
  <si>
    <t>Chance of false match</t>
  </si>
  <si>
    <t>One in …</t>
  </si>
  <si>
    <t>Running sum of Omega</t>
  </si>
  <si>
    <t>M</t>
  </si>
  <si>
    <t>p=sparsity</t>
  </si>
  <si>
    <t>Prob of false positive = (1-p0)^w</t>
  </si>
  <si>
    <t>Union false positive rate for exact matches</t>
  </si>
  <si>
    <t>Prob a bit is zero = p0 = (1-p)^M</t>
  </si>
  <si>
    <t>M=num vectors</t>
  </si>
  <si>
    <t>Checking an approximation</t>
  </si>
  <si>
    <t>(1-s)^M</t>
  </si>
  <si>
    <t>e^(-sM)</t>
  </si>
  <si>
    <t>s</t>
  </si>
  <si>
    <t>Number of ONE's</t>
  </si>
  <si>
    <t>w(x)</t>
  </si>
  <si>
    <t>1-p0</t>
  </si>
  <si>
    <t>w(x) choose b</t>
  </si>
  <si>
    <t>N-w(x) choose w-b</t>
  </si>
  <si>
    <t>Approx chance of false match</t>
  </si>
  <si>
    <t>Approximation error</t>
  </si>
  <si>
    <t>Number of patterns</t>
  </si>
  <si>
    <t>Prob. of false match</t>
  </si>
  <si>
    <t>t</t>
  </si>
  <si>
    <t>1024*8=8192</t>
  </si>
  <si>
    <t>2048*32=65536</t>
  </si>
  <si>
    <t>Prob. of false positive</t>
  </si>
  <si>
    <t>Number of ON bits</t>
  </si>
  <si>
    <t>Pct of ON bits</t>
  </si>
  <si>
    <t>N choose wx</t>
  </si>
  <si>
    <t>wy choose b</t>
  </si>
  <si>
    <t>N-wy choose wx-b</t>
  </si>
  <si>
    <t>Number of vectors</t>
  </si>
  <si>
    <t>Prob of match</t>
  </si>
  <si>
    <t>b=overlap</t>
  </si>
  <si>
    <t>Prob, wy=21</t>
  </si>
  <si>
    <t>Prob, wy=11</t>
  </si>
  <si>
    <t>Overlap</t>
  </si>
  <si>
    <t>Column #</t>
  </si>
  <si>
    <t>Columns</t>
  </si>
  <si>
    <t>wy (encoder w)</t>
  </si>
  <si>
    <t>wx (connected synapses)</t>
  </si>
  <si>
    <t>PctConnected</t>
  </si>
  <si>
    <t>theta</t>
  </si>
  <si>
    <t>s(x)</t>
  </si>
  <si>
    <t>s(x) choose b</t>
  </si>
  <si>
    <t>N-s(x) choose s-b</t>
  </si>
  <si>
    <t>N choose s</t>
  </si>
  <si>
    <t>Computing Omega(X) function, this assumes no subsampling and s = number of synapses stored for each pattern = activity at any point in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</si>
</sst>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.000%"/>
    <numFmt numFmtId="165" formatCode="_(* #,##0.0_);_(* \(#,##0.0\);_(* &quot;-&quot;??_);_(@_)"/>
    <numFmt numFmtId="166" formatCode="_(* #,##0_);_(* \(#,##0\);_(* &quot;-&quot;??_);_(@_)"/>
    <numFmt numFmtId="167" formatCode="0.000000"/>
    <numFmt numFmtId="168" formatCode="0.0E+00"/>
    <numFmt numFmtId="169" formatCode="0.0000E+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scheme val="minor"/>
    </font>
    <font>
      <sz val="12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theme="4"/>
      </top>
      <bottom/>
      <diagonal/>
    </border>
    <border>
      <left/>
      <right style="thin">
        <color auto="1"/>
      </right>
      <top style="thin">
        <color theme="4"/>
      </top>
      <bottom/>
      <diagonal/>
    </border>
    <border>
      <left style="thin">
        <color auto="1"/>
      </left>
      <right/>
      <top style="thin">
        <color theme="4"/>
      </top>
      <bottom style="thin">
        <color auto="1"/>
      </bottom>
      <diagonal/>
    </border>
    <border>
      <left/>
      <right/>
      <top style="thin">
        <color theme="4"/>
      </top>
      <bottom style="thin">
        <color auto="1"/>
      </bottom>
      <diagonal/>
    </border>
    <border>
      <left/>
      <right style="thin">
        <color auto="1"/>
      </right>
      <top style="thin">
        <color theme="4"/>
      </top>
      <bottom style="thin">
        <color auto="1"/>
      </bottom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double">
        <color theme="4"/>
      </top>
      <bottom style="thin">
        <color theme="4"/>
      </bottom>
      <diagonal/>
    </border>
  </borders>
  <cellStyleXfs count="45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3">
    <xf numFmtId="0" fontId="0" fillId="0" borderId="0" xfId="0"/>
    <xf numFmtId="11" fontId="0" fillId="0" borderId="0" xfId="0" applyNumberFormat="1"/>
    <xf numFmtId="0" fontId="6" fillId="0" borderId="0" xfId="0" applyFont="1"/>
    <xf numFmtId="0" fontId="6" fillId="0" borderId="0" xfId="0" applyFont="1" applyAlignment="1">
      <alignment wrapText="1"/>
    </xf>
    <xf numFmtId="164" fontId="0" fillId="0" borderId="0" xfId="58" applyNumberFormat="1" applyFont="1"/>
    <xf numFmtId="0" fontId="0" fillId="0" borderId="0" xfId="0" quotePrefix="1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7" fillId="0" borderId="0" xfId="0" applyFont="1"/>
    <xf numFmtId="165" fontId="0" fillId="0" borderId="0" xfId="57" applyNumberFormat="1" applyFont="1"/>
    <xf numFmtId="166" fontId="0" fillId="0" borderId="0" xfId="57" applyNumberFormat="1" applyFont="1"/>
    <xf numFmtId="167" fontId="0" fillId="0" borderId="0" xfId="58" applyNumberFormat="1" applyFont="1"/>
    <xf numFmtId="167" fontId="0" fillId="0" borderId="0" xfId="0" applyNumberFormat="1"/>
    <xf numFmtId="2" fontId="0" fillId="0" borderId="0" xfId="0" applyNumberFormat="1"/>
    <xf numFmtId="168" fontId="0" fillId="0" borderId="0" xfId="0" applyNumberFormat="1"/>
    <xf numFmtId="11" fontId="6" fillId="0" borderId="0" xfId="0" applyNumberFormat="1" applyFont="1" applyAlignment="1">
      <alignment wrapText="1"/>
    </xf>
    <xf numFmtId="169" fontId="6" fillId="0" borderId="0" xfId="0" applyNumberFormat="1" applyFont="1" applyAlignment="1">
      <alignment wrapText="1"/>
    </xf>
    <xf numFmtId="0" fontId="0" fillId="0" borderId="0" xfId="57" applyNumberFormat="1" applyFont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6" fillId="0" borderId="0" xfId="0" applyFont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0" fillId="0" borderId="2" xfId="0" applyNumberFormat="1" applyFont="1" applyBorder="1"/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7" xfId="0" quotePrefix="1" applyFont="1" applyBorder="1" applyAlignment="1">
      <alignment horizontal="center"/>
    </xf>
    <xf numFmtId="0" fontId="5" fillId="2" borderId="12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11" fontId="0" fillId="0" borderId="2" xfId="0" applyNumberFormat="1" applyFont="1" applyBorder="1" applyAlignment="1">
      <alignment horizontal="center"/>
    </xf>
    <xf numFmtId="11" fontId="0" fillId="0" borderId="10" xfId="0" applyNumberFormat="1" applyFont="1" applyBorder="1" applyAlignment="1">
      <alignment horizontal="center"/>
    </xf>
    <xf numFmtId="0" fontId="8" fillId="0" borderId="0" xfId="0" applyFont="1"/>
    <xf numFmtId="164" fontId="8" fillId="0" borderId="0" xfId="0" applyNumberFormat="1" applyFont="1"/>
    <xf numFmtId="9" fontId="0" fillId="0" borderId="0" xfId="58" applyNumberFormat="1" applyFont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NumberFormat="1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4" xfId="0" applyFont="1" applyBorder="1"/>
    <xf numFmtId="0" fontId="0" fillId="0" borderId="15" xfId="0" applyFont="1" applyBorder="1"/>
    <xf numFmtId="0" fontId="0" fillId="0" borderId="14" xfId="0" applyNumberFormat="1" applyFont="1" applyBorder="1" applyAlignment="1">
      <alignment horizontal="center"/>
    </xf>
    <xf numFmtId="0" fontId="0" fillId="0" borderId="14" xfId="0" applyNumberFormat="1" applyFont="1" applyBorder="1"/>
    <xf numFmtId="9" fontId="0" fillId="0" borderId="0" xfId="0" applyNumberFormat="1"/>
    <xf numFmtId="0" fontId="6" fillId="0" borderId="13" xfId="0" applyFont="1" applyBorder="1"/>
    <xf numFmtId="0" fontId="6" fillId="0" borderId="14" xfId="0" applyFont="1" applyBorder="1"/>
    <xf numFmtId="0" fontId="6" fillId="0" borderId="14" xfId="0" applyNumberFormat="1" applyFont="1" applyBorder="1"/>
    <xf numFmtId="166" fontId="6" fillId="0" borderId="16" xfId="57" applyNumberFormat="1" applyFont="1" applyBorder="1"/>
    <xf numFmtId="0" fontId="6" fillId="0" borderId="16" xfId="0" applyFont="1" applyBorder="1"/>
    <xf numFmtId="0" fontId="6" fillId="0" borderId="15" xfId="0" applyFont="1" applyBorder="1"/>
    <xf numFmtId="166" fontId="1" fillId="0" borderId="0" xfId="57" applyNumberFormat="1" applyFont="1"/>
    <xf numFmtId="0" fontId="0" fillId="0" borderId="0" xfId="0" applyFont="1"/>
    <xf numFmtId="0" fontId="0" fillId="0" borderId="13" xfId="0" applyFont="1" applyBorder="1"/>
    <xf numFmtId="166" fontId="1" fillId="0" borderId="16" xfId="57" applyNumberFormat="1" applyFont="1" applyBorder="1"/>
    <xf numFmtId="0" fontId="0" fillId="0" borderId="16" xfId="0" applyFont="1" applyBorder="1"/>
  </cellXfs>
  <cellStyles count="451">
    <cellStyle name="Comma" xfId="5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Normal" xfId="0" builtinId="0"/>
    <cellStyle name="Percent" xfId="58" builtinId="5"/>
  </cellStyles>
  <dxfs count="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numFmt numFmtId="0" formatCode="General"/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numFmt numFmtId="0" formatCode="General"/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alignment horizontal="center" vertical="bottom" textRotation="0" wrapText="0" inden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1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theme="4"/>
        </top>
        <bottom/>
        <vertical/>
        <horizontal/>
      </border>
    </dxf>
    <dxf>
      <border outline="0">
        <top style="thin">
          <color theme="4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_(* #,##0_);_(* \(#,##0\);_(* &quot;-&quot;??_);_(@_)"/>
    </dxf>
    <dxf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border diagonalUp="0" diagonalDown="0" outline="0">
        <left/>
        <right/>
        <top style="thin">
          <color theme="4"/>
        </top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1" indent="0" justifyLastLine="0" shrinkToFit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'Union false positives'!$H$51</c:f>
              <c:strCache>
                <c:ptCount val="1"/>
                <c:pt idx="0">
                  <c:v>Pct of ON bits</c:v>
                </c:pt>
              </c:strCache>
            </c:strRef>
          </c:tx>
          <c:marker>
            <c:symbol val="none"/>
          </c:marker>
          <c:xVal>
            <c:numRef>
              <c:f>'Union false positives'!$D$52:$D$201</c:f>
              <c:numCache>
                <c:formatCode>General</c:formatCode>
                <c:ptCount val="1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</c:numCache>
            </c:numRef>
          </c:xVal>
          <c:yVal>
            <c:numRef>
              <c:f>'Union false positives'!$H$52:$H$201</c:f>
              <c:numCache>
                <c:formatCode>0%</c:formatCode>
                <c:ptCount val="150"/>
                <c:pt idx="0">
                  <c:v>0.01953</c:v>
                </c:pt>
                <c:pt idx="1">
                  <c:v>0.0386785791</c:v>
                </c:pt>
                <c:pt idx="2">
                  <c:v>0.057453186450177</c:v>
                </c:pt>
                <c:pt idx="3">
                  <c:v>0.0758611257188051</c:v>
                </c:pt>
                <c:pt idx="4">
                  <c:v>0.0939095579335168</c:v>
                </c:pt>
                <c:pt idx="5">
                  <c:v>0.111605504267075</c:v>
                </c:pt>
                <c:pt idx="6">
                  <c:v>0.128955848768739</c:v>
                </c:pt>
                <c:pt idx="7">
                  <c:v>0.145967341042286</c:v>
                </c:pt>
                <c:pt idx="8">
                  <c:v>0.16264659887173</c:v>
                </c:pt>
                <c:pt idx="9">
                  <c:v>0.179000110795765</c:v>
                </c:pt>
                <c:pt idx="10">
                  <c:v>0.195034238631924</c:v>
                </c:pt>
                <c:pt idx="11">
                  <c:v>0.210755219951442</c:v>
                </c:pt>
                <c:pt idx="12">
                  <c:v>0.226169170505791</c:v>
                </c:pt>
                <c:pt idx="13">
                  <c:v>0.241282086605813</c:v>
                </c:pt>
                <c:pt idx="14">
                  <c:v>0.256099847454401</c:v>
                </c:pt>
                <c:pt idx="15">
                  <c:v>0.270628217433617</c:v>
                </c:pt>
                <c:pt idx="16">
                  <c:v>0.284872848347138</c:v>
                </c:pt>
                <c:pt idx="17">
                  <c:v>0.298839281618919</c:v>
                </c:pt>
                <c:pt idx="18">
                  <c:v>0.312532950448901</c:v>
                </c:pt>
                <c:pt idx="19">
                  <c:v>0.325959181926634</c:v>
                </c:pt>
                <c:pt idx="20">
                  <c:v>0.339123199103607</c:v>
                </c:pt>
                <c:pt idx="21">
                  <c:v>0.352030123025113</c:v>
                </c:pt>
                <c:pt idx="22">
                  <c:v>0.364684974722433</c:v>
                </c:pt>
                <c:pt idx="23">
                  <c:v>0.377092677166104</c:v>
                </c:pt>
                <c:pt idx="24">
                  <c:v>0.38925805718105</c:v>
                </c:pt>
                <c:pt idx="25">
                  <c:v>0.401185847324304</c:v>
                </c:pt>
                <c:pt idx="26">
                  <c:v>0.41288068772606</c:v>
                </c:pt>
                <c:pt idx="27">
                  <c:v>0.42434712789477</c:v>
                </c:pt>
                <c:pt idx="28">
                  <c:v>0.435589628486985</c:v>
                </c:pt>
                <c:pt idx="29">
                  <c:v>0.446612563042635</c:v>
                </c:pt>
                <c:pt idx="30">
                  <c:v>0.457420219686412</c:v>
                </c:pt>
                <c:pt idx="31">
                  <c:v>0.468016802795936</c:v>
                </c:pt>
                <c:pt idx="32">
                  <c:v>0.478406434637332</c:v>
                </c:pt>
                <c:pt idx="33">
                  <c:v>0.488593156968865</c:v>
                </c:pt>
                <c:pt idx="34">
                  <c:v>0.498580932613263</c:v>
                </c:pt>
                <c:pt idx="35">
                  <c:v>0.508373646999326</c:v>
                </c:pt>
                <c:pt idx="36">
                  <c:v>0.517975109673429</c:v>
                </c:pt>
                <c:pt idx="37">
                  <c:v>0.527389055781507</c:v>
                </c:pt>
                <c:pt idx="38">
                  <c:v>0.536619147522094</c:v>
                </c:pt>
                <c:pt idx="39">
                  <c:v>0.545668975570988</c:v>
                </c:pt>
                <c:pt idx="40">
                  <c:v>0.554542060478086</c:v>
                </c:pt>
                <c:pt idx="41">
                  <c:v>0.563241854036949</c:v>
                </c:pt>
                <c:pt idx="42">
                  <c:v>0.571771740627607</c:v>
                </c:pt>
                <c:pt idx="43">
                  <c:v>0.58013503853315</c:v>
                </c:pt>
                <c:pt idx="44">
                  <c:v>0.588335001230598</c:v>
                </c:pt>
                <c:pt idx="45">
                  <c:v>0.596374818656564</c:v>
                </c:pt>
                <c:pt idx="46">
                  <c:v>0.604257618448202</c:v>
                </c:pt>
                <c:pt idx="47">
                  <c:v>0.611986467159908</c:v>
                </c:pt>
                <c:pt idx="48">
                  <c:v>0.619564371456275</c:v>
                </c:pt>
                <c:pt idx="49">
                  <c:v>0.626994279281734</c:v>
                </c:pt>
                <c:pt idx="50">
                  <c:v>0.634279081007362</c:v>
                </c:pt>
                <c:pt idx="51">
                  <c:v>0.641421610555288</c:v>
                </c:pt>
                <c:pt idx="52">
                  <c:v>0.648424646501143</c:v>
                </c:pt>
                <c:pt idx="53">
                  <c:v>0.655290913154976</c:v>
                </c:pt>
                <c:pt idx="54">
                  <c:v>0.662023081621059</c:v>
                </c:pt>
                <c:pt idx="55">
                  <c:v>0.668623770837</c:v>
                </c:pt>
                <c:pt idx="56">
                  <c:v>0.675095548592553</c:v>
                </c:pt>
                <c:pt idx="57">
                  <c:v>0.681440932528541</c:v>
                </c:pt>
                <c:pt idx="58">
                  <c:v>0.687662391116258</c:v>
                </c:pt>
                <c:pt idx="59">
                  <c:v>0.693762344617758</c:v>
                </c:pt>
                <c:pt idx="60">
                  <c:v>0.699743166027373</c:v>
                </c:pt>
                <c:pt idx="61">
                  <c:v>0.705607181994859</c:v>
                </c:pt>
                <c:pt idx="62">
                  <c:v>0.711356673730499</c:v>
                </c:pt>
                <c:pt idx="63">
                  <c:v>0.716993877892542</c:v>
                </c:pt>
                <c:pt idx="64">
                  <c:v>0.722520987457301</c:v>
                </c:pt>
                <c:pt idx="65">
                  <c:v>0.72794015257226</c:v>
                </c:pt>
                <c:pt idx="66">
                  <c:v>0.733253481392524</c:v>
                </c:pt>
                <c:pt idx="67">
                  <c:v>0.738463040900928</c:v>
                </c:pt>
                <c:pt idx="68">
                  <c:v>0.743570857712133</c:v>
                </c:pt>
                <c:pt idx="69">
                  <c:v>0.748578918861015</c:v>
                </c:pt>
                <c:pt idx="70">
                  <c:v>0.753489172575659</c:v>
                </c:pt>
                <c:pt idx="71">
                  <c:v>0.758303529035256</c:v>
                </c:pt>
                <c:pt idx="72">
                  <c:v>0.763023861113198</c:v>
                </c:pt>
                <c:pt idx="73">
                  <c:v>0.767652005105657</c:v>
                </c:pt>
                <c:pt idx="74">
                  <c:v>0.772189761445944</c:v>
                </c:pt>
                <c:pt idx="75">
                  <c:v>0.776638895404904</c:v>
                </c:pt>
                <c:pt idx="76">
                  <c:v>0.781001137777646</c:v>
                </c:pt>
                <c:pt idx="77">
                  <c:v>0.785278185556849</c:v>
                </c:pt>
                <c:pt idx="78">
                  <c:v>0.789471702592924</c:v>
                </c:pt>
                <c:pt idx="79">
                  <c:v>0.793583320241284</c:v>
                </c:pt>
                <c:pt idx="80">
                  <c:v>0.797614637996972</c:v>
                </c:pt>
                <c:pt idx="81">
                  <c:v>0.801567224116891</c:v>
                </c:pt>
                <c:pt idx="82">
                  <c:v>0.805442616229888</c:v>
                </c:pt>
                <c:pt idx="83">
                  <c:v>0.809242321934918</c:v>
                </c:pt>
                <c:pt idx="84">
                  <c:v>0.812967819387529</c:v>
                </c:pt>
                <c:pt idx="85">
                  <c:v>0.816620557874891</c:v>
                </c:pt>
                <c:pt idx="86">
                  <c:v>0.820201958379594</c:v>
                </c:pt>
                <c:pt idx="87">
                  <c:v>0.823713414132441</c:v>
                </c:pt>
                <c:pt idx="88">
                  <c:v>0.827156291154434</c:v>
                </c:pt>
                <c:pt idx="89">
                  <c:v>0.830531928788188</c:v>
                </c:pt>
                <c:pt idx="90">
                  <c:v>0.833841640218955</c:v>
                </c:pt>
                <c:pt idx="91">
                  <c:v>0.837086712985479</c:v>
                </c:pt>
                <c:pt idx="92">
                  <c:v>0.840268409480872</c:v>
                </c:pt>
                <c:pt idx="93">
                  <c:v>0.843387967443711</c:v>
                </c:pt>
                <c:pt idx="94">
                  <c:v>0.846446600439535</c:v>
                </c:pt>
                <c:pt idx="95">
                  <c:v>0.849445498332951</c:v>
                </c:pt>
                <c:pt idx="96">
                  <c:v>0.852385827750508</c:v>
                </c:pt>
                <c:pt idx="97">
                  <c:v>0.855268732534541</c:v>
                </c:pt>
                <c:pt idx="98">
                  <c:v>0.858095334188141</c:v>
                </c:pt>
                <c:pt idx="99">
                  <c:v>0.860866732311447</c:v>
                </c:pt>
                <c:pt idx="100">
                  <c:v>0.863584005029405</c:v>
                </c:pt>
                <c:pt idx="101">
                  <c:v>0.86624820941118</c:v>
                </c:pt>
                <c:pt idx="102">
                  <c:v>0.86886038188138</c:v>
                </c:pt>
                <c:pt idx="103">
                  <c:v>0.871421538623237</c:v>
                </c:pt>
                <c:pt idx="104">
                  <c:v>0.873932675973925</c:v>
                </c:pt>
                <c:pt idx="105">
                  <c:v>0.876394770812154</c:v>
                </c:pt>
                <c:pt idx="106">
                  <c:v>0.878808780938193</c:v>
                </c:pt>
                <c:pt idx="107">
                  <c:v>0.88117564544647</c:v>
                </c:pt>
                <c:pt idx="108">
                  <c:v>0.8834962850909</c:v>
                </c:pt>
                <c:pt idx="109">
                  <c:v>0.885771602643075</c:v>
                </c:pt>
                <c:pt idx="110">
                  <c:v>0.888002483243456</c:v>
                </c:pt>
                <c:pt idx="111">
                  <c:v>0.890189794745711</c:v>
                </c:pt>
                <c:pt idx="112">
                  <c:v>0.892334388054327</c:v>
                </c:pt>
                <c:pt idx="113">
                  <c:v>0.894437097455626</c:v>
                </c:pt>
                <c:pt idx="114">
                  <c:v>0.896498740942318</c:v>
                </c:pt>
                <c:pt idx="115">
                  <c:v>0.898520120531714</c:v>
                </c:pt>
                <c:pt idx="116">
                  <c:v>0.90050202257773</c:v>
                </c:pt>
                <c:pt idx="117">
                  <c:v>0.902445218076787</c:v>
                </c:pt>
                <c:pt idx="118">
                  <c:v>0.904350462967747</c:v>
                </c:pt>
                <c:pt idx="119">
                  <c:v>0.906218498425987</c:v>
                </c:pt>
                <c:pt idx="120">
                  <c:v>0.908050051151728</c:v>
                </c:pt>
                <c:pt idx="121">
                  <c:v>0.909845833652734</c:v>
                </c:pt>
                <c:pt idx="122">
                  <c:v>0.911606544521496</c:v>
                </c:pt>
                <c:pt idx="123">
                  <c:v>0.913332868706992</c:v>
                </c:pt>
                <c:pt idx="124">
                  <c:v>0.915025477781144</c:v>
                </c:pt>
                <c:pt idx="125">
                  <c:v>0.916685030200078</c:v>
                </c:pt>
                <c:pt idx="126">
                  <c:v>0.918312171560271</c:v>
                </c:pt>
                <c:pt idx="127">
                  <c:v>0.919907534849699</c:v>
                </c:pt>
                <c:pt idx="128">
                  <c:v>0.921471740694084</c:v>
                </c:pt>
                <c:pt idx="129">
                  <c:v>0.923005397598329</c:v>
                </c:pt>
                <c:pt idx="130">
                  <c:v>0.924509102183233</c:v>
                </c:pt>
                <c:pt idx="131">
                  <c:v>0.925983439417595</c:v>
                </c:pt>
                <c:pt idx="132">
                  <c:v>0.927428982845769</c:v>
                </c:pt>
                <c:pt idx="133">
                  <c:v>0.928846294810791</c:v>
                </c:pt>
                <c:pt idx="134">
                  <c:v>0.930235926673137</c:v>
                </c:pt>
                <c:pt idx="135">
                  <c:v>0.93159841902521</c:v>
                </c:pt>
                <c:pt idx="136">
                  <c:v>0.932934301901648</c:v>
                </c:pt>
                <c:pt idx="137">
                  <c:v>0.934244094985509</c:v>
                </c:pt>
                <c:pt idx="138">
                  <c:v>0.935528307810442</c:v>
                </c:pt>
                <c:pt idx="139">
                  <c:v>0.936787439958904</c:v>
                </c:pt>
                <c:pt idx="140">
                  <c:v>0.938021981256506</c:v>
                </c:pt>
                <c:pt idx="141">
                  <c:v>0.939232411962567</c:v>
                </c:pt>
                <c:pt idx="142">
                  <c:v>0.940419202956938</c:v>
                </c:pt>
                <c:pt idx="143">
                  <c:v>0.941582815923189</c:v>
                </c:pt>
                <c:pt idx="144">
                  <c:v>0.942723703528209</c:v>
                </c:pt>
                <c:pt idx="145">
                  <c:v>0.943842309598303</c:v>
                </c:pt>
                <c:pt idx="146">
                  <c:v>0.944939069291848</c:v>
                </c:pt>
                <c:pt idx="147">
                  <c:v>0.946014409268578</c:v>
                </c:pt>
                <c:pt idx="148">
                  <c:v>0.947068747855563</c:v>
                </c:pt>
                <c:pt idx="149">
                  <c:v>0.948102495209944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488152"/>
        <c:axId val="-2110495288"/>
      </c:scatterChart>
      <c:valAx>
        <c:axId val="-2110488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Number</a:t>
                </a:r>
                <a:r>
                  <a:rPr lang="en-US" sz="1800" baseline="0"/>
                  <a:t> of patterns in the union</a:t>
                </a:r>
                <a:endParaRPr lang="en-US" sz="18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10495288"/>
        <c:crosses val="autoZero"/>
        <c:crossBetween val="midCat"/>
      </c:valAx>
      <c:valAx>
        <c:axId val="-2110495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Percentage of ON bits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txPr>
          <a:bodyPr/>
          <a:lstStyle/>
          <a:p>
            <a:pPr>
              <a:defRPr sz="1600" baseline="0"/>
            </a:pPr>
            <a:endParaRPr lang="en-US"/>
          </a:p>
        </c:txPr>
        <c:crossAx val="-2110488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806450</xdr:colOff>
      <xdr:row>54</xdr:row>
      <xdr:rowOff>63500</xdr:rowOff>
    </xdr:from>
    <xdr:to>
      <xdr:col>22</xdr:col>
      <xdr:colOff>368300</xdr:colOff>
      <xdr:row>89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6" name="Table47" displayName="Table47" ref="A1:K18" totalsRowCount="1" headerRowDxfId="43">
  <tableColumns count="11">
    <tableColumn id="1" name="N" totalsRowFunction="custom" totalsRowDxfId="42">
      <calculatedColumnFormula>A1</calculatedColumnFormula>
      <totalsRowFormula>A17</totalsRowFormula>
    </tableColumn>
    <tableColumn id="2" name="w" totalsRowFunction="custom" totalsRowDxfId="41">
      <calculatedColumnFormula>B1</calculatedColumnFormula>
      <totalsRowFormula>B17</totalsRowFormula>
    </tableColumn>
    <tableColumn id="3" name="theta" totalsRowFunction="custom" dataDxfId="40" totalsRowDxfId="39">
      <calculatedColumnFormula>B2</calculatedColumnFormula>
      <totalsRowFormula>C17-1</totalsRowFormula>
    </tableColumn>
    <tableColumn id="11" name="M" totalsRowFunction="custom" dataDxfId="38" totalsRowDxfId="37" dataCellStyle="Comma">
      <totalsRowFormula>D17</totalsRowFormula>
    </tableColumn>
    <tableColumn id="4" name="w choose b" totalsRowFunction="custom" totalsRowDxfId="36">
      <calculatedColumnFormula>COMBIN(B2,C2)</calculatedColumnFormula>
      <totalsRowFormula>COMBIN(B18,C18)</totalsRowFormula>
    </tableColumn>
    <tableColumn id="5" name="N-w choose w-b" totalsRowFunction="custom" totalsRowDxfId="35">
      <calculatedColumnFormula>COMBIN(A2-B2,B2-C2)</calculatedColumnFormula>
      <totalsRowFormula>COMBIN(A18-B18,B18-C18)</totalsRowFormula>
    </tableColumn>
    <tableColumn id="6" name="Omega" totalsRowFunction="custom" totalsRowDxfId="34">
      <calculatedColumnFormula>E2*F2</calculatedColumnFormula>
      <totalsRowFormula>E18*F18</totalsRowFormula>
    </tableColumn>
    <tableColumn id="7" name="Running sum of Omega" totalsRowFunction="custom" totalsRowDxfId="33">
      <calculatedColumnFormula>G2+H1</calculatedColumnFormula>
      <totalsRowFormula>G18+H17</totalsRowFormula>
    </tableColumn>
    <tableColumn id="8" name="N choose w" totalsRowFunction="custom" totalsRowDxfId="32">
      <calculatedColumnFormula>COMBIN(A2,B2)</calculatedColumnFormula>
      <totalsRowFormula>COMBIN(A18,B18)</totalsRowFormula>
    </tableColumn>
    <tableColumn id="9" name="Prob. of false positive" totalsRowFunction="custom" dataDxfId="31" totalsRowDxfId="30">
      <calculatedColumnFormula>D2*H2/I2</calculatedColumnFormula>
      <totalsRowFormula>D18*H18/I18</totalsRowFormula>
    </tableColumn>
    <tableColumn id="10" name="One in …" totalsRowFunction="custom" totalsRowDxfId="29">
      <calculatedColumnFormula>1/J2</calculatedColumnFormula>
      <totalsRowFormula>1/J18</totalsRow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R2:V31" totalsRowShown="0" headerRowDxfId="28" dataDxfId="27" tableBorderDxfId="26">
  <tableColumns count="5">
    <tableColumn id="1" name="N" dataDxfId="25">
      <calculatedColumnFormula>R2</calculatedColumnFormula>
    </tableColumn>
    <tableColumn id="2" name="w" dataDxfId="24"/>
    <tableColumn id="3" name="t" dataDxfId="23"/>
    <tableColumn id="4" name="M" dataDxfId="22"/>
    <tableColumn id="5" name="Prob. of false match" dataDxfId="2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44" displayName="Table44" ref="A3:L36" totalsRowShown="0" headerRowDxfId="20">
  <tableColumns count="12">
    <tableColumn id="1" name="n" dataDxfId="19" totalsRowDxfId="18">
      <calculatedColumnFormula>A3</calculatedColumnFormula>
    </tableColumn>
    <tableColumn id="12" name="Columns" dataDxfId="17" totalsRowDxfId="16"/>
    <tableColumn id="2" name="wx (connected synapses)" dataDxfId="15" totalsRowDxfId="14">
      <calculatedColumnFormula>0.5*Table44[[#This Row],[n]]</calculatedColumnFormula>
    </tableColumn>
    <tableColumn id="3" name="b=overlap" dataDxfId="13" totalsRowDxfId="12">
      <calculatedColumnFormula>C4</calculatedColumnFormula>
    </tableColumn>
    <tableColumn id="11" name="wy (encoder w)" dataDxfId="11" totalsRowDxfId="10"/>
    <tableColumn id="4" name="wy choose b" dataDxfId="9">
      <calculatedColumnFormula>COMBIN(E4,D4)</calculatedColumnFormula>
    </tableColumn>
    <tableColumn id="5" name="N-wy choose wx-b" dataDxfId="8">
      <calculatedColumnFormula>COMBIN(A4-E4,C4-D4)</calculatedColumnFormula>
    </tableColumn>
    <tableColumn id="6" name="Omega" totalsRowDxfId="7">
      <calculatedColumnFormula>F4*G4</calculatedColumnFormula>
    </tableColumn>
    <tableColumn id="7" name="N choose wx" dataDxfId="6" totalsRowDxfId="5">
      <calculatedColumnFormula>COMBIN(A4,C4)</calculatedColumnFormula>
    </tableColumn>
    <tableColumn id="8" name="Prob of match" dataDxfId="4" totalsRowDxfId="3">
      <calculatedColumnFormula>Table44[[#This Row],[Omega]]/Table44[[#This Row],[N choose wx]]</calculatedColumnFormula>
    </tableColumn>
    <tableColumn id="9" name="Number of vectors" dataDxfId="2" totalsRowDxfId="1">
      <calculatedColumnFormula>Table44[[#This Row],[Prob of match]]*Table44[[#This Row],[Columns]]</calculatedColumnFormula>
    </tableColumn>
    <tableColumn id="10" name="One in …" totalsRowDxfId="0">
      <calculatedColumnFormula>1/K4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showGridLines="0" zoomScale="125" zoomScaleNormal="125" zoomScalePageLayoutView="125" workbookViewId="0">
      <selection activeCell="B2" sqref="B2"/>
    </sheetView>
  </sheetViews>
  <sheetFormatPr baseColWidth="10" defaultRowHeight="15" x14ac:dyDescent="0"/>
  <cols>
    <col min="4" max="4" width="15.33203125" customWidth="1"/>
    <col min="5" max="5" width="12.33203125" customWidth="1"/>
    <col min="6" max="6" width="16.33203125" customWidth="1"/>
    <col min="7" max="7" width="12.1640625" customWidth="1"/>
    <col min="8" max="8" width="22.33203125" customWidth="1"/>
    <col min="9" max="9" width="12.5" customWidth="1"/>
    <col min="10" max="10" width="16.1640625" customWidth="1"/>
    <col min="11" max="11" width="17" customWidth="1"/>
    <col min="15" max="15" width="11.33203125" customWidth="1"/>
    <col min="17" max="17" width="16.33203125" customWidth="1"/>
  </cols>
  <sheetData>
    <row r="1" spans="1:18" s="6" customFormat="1" ht="30">
      <c r="A1" s="21" t="s">
        <v>1</v>
      </c>
      <c r="B1" s="21" t="s">
        <v>2</v>
      </c>
      <c r="C1" s="21" t="s">
        <v>50</v>
      </c>
      <c r="D1" s="21" t="s">
        <v>11</v>
      </c>
      <c r="E1" s="21" t="s">
        <v>4</v>
      </c>
      <c r="F1" s="21" t="s">
        <v>5</v>
      </c>
      <c r="G1" s="21" t="s">
        <v>6</v>
      </c>
      <c r="H1" s="21" t="s">
        <v>10</v>
      </c>
      <c r="I1" s="21" t="s">
        <v>7</v>
      </c>
      <c r="J1" s="21" t="s">
        <v>33</v>
      </c>
      <c r="K1" s="21" t="s">
        <v>9</v>
      </c>
      <c r="M1" s="22" t="s">
        <v>0</v>
      </c>
      <c r="N1" s="23" t="s">
        <v>2</v>
      </c>
      <c r="O1" s="23" t="s">
        <v>11</v>
      </c>
      <c r="P1" s="23" t="s">
        <v>50</v>
      </c>
      <c r="Q1" s="23" t="s">
        <v>33</v>
      </c>
      <c r="R1"/>
    </row>
    <row r="2" spans="1:18">
      <c r="A2">
        <v>2048</v>
      </c>
      <c r="B2">
        <v>40</v>
      </c>
      <c r="C2">
        <f>Table47[[#This Row],[w]]</f>
        <v>40</v>
      </c>
      <c r="D2" s="10">
        <v>1000000</v>
      </c>
      <c r="E2">
        <f t="shared" ref="E2:E18" si="0">COMBIN(B2,C2)</f>
        <v>1</v>
      </c>
      <c r="F2">
        <f t="shared" ref="F2:F18" si="1">COMBIN(A2-B2,B2-C2)</f>
        <v>1</v>
      </c>
      <c r="G2">
        <f t="shared" ref="G2:G18" si="2">E2*F2</f>
        <v>1</v>
      </c>
      <c r="H2">
        <f>G2</f>
        <v>1</v>
      </c>
      <c r="I2">
        <f t="shared" ref="I2:I18" si="3">COMBIN(A2,B2)</f>
        <v>2.3717785116453583E+84</v>
      </c>
      <c r="J2">
        <f t="shared" ref="J2:J18" si="4">D2*H2/I2</f>
        <v>4.2162452990025471E-79</v>
      </c>
      <c r="K2">
        <f t="shared" ref="K2:K17" si="5">1/J2</f>
        <v>2.3717785116453581E+78</v>
      </c>
      <c r="M2" s="25">
        <v>64</v>
      </c>
      <c r="N2" s="26">
        <v>3</v>
      </c>
      <c r="O2" s="26">
        <v>10</v>
      </c>
      <c r="P2" s="26">
        <v>3</v>
      </c>
      <c r="Q2" s="27">
        <v>2.4001536098310292E-4</v>
      </c>
    </row>
    <row r="3" spans="1:18">
      <c r="A3">
        <f t="shared" ref="A3:B17" si="6">A2</f>
        <v>2048</v>
      </c>
      <c r="B3">
        <f>B2</f>
        <v>40</v>
      </c>
      <c r="C3">
        <f t="shared" ref="C3:C8" si="7">C2-1</f>
        <v>39</v>
      </c>
      <c r="D3" s="10">
        <f t="shared" ref="D3:D28" si="8">D2</f>
        <v>1000000</v>
      </c>
      <c r="E3">
        <f t="shared" si="0"/>
        <v>40</v>
      </c>
      <c r="F3">
        <f t="shared" si="1"/>
        <v>2008</v>
      </c>
      <c r="G3">
        <f t="shared" si="2"/>
        <v>80320</v>
      </c>
      <c r="H3">
        <f>G3+H2</f>
        <v>80321</v>
      </c>
      <c r="I3">
        <f t="shared" si="3"/>
        <v>2.3717785116453583E+84</v>
      </c>
      <c r="J3">
        <f t="shared" si="4"/>
        <v>3.3865303866118358E-74</v>
      </c>
      <c r="K3">
        <f t="shared" si="5"/>
        <v>2.9528747297037616E+73</v>
      </c>
      <c r="M3" s="28">
        <f t="shared" ref="M3:N5" si="9">M2</f>
        <v>64</v>
      </c>
      <c r="N3" s="29">
        <f>N2</f>
        <v>3</v>
      </c>
      <c r="O3" s="29">
        <v>10</v>
      </c>
      <c r="P3" s="29">
        <v>2</v>
      </c>
      <c r="Q3" s="30">
        <v>4.4162826420890935E-2</v>
      </c>
    </row>
    <row r="4" spans="1:18">
      <c r="A4">
        <f t="shared" si="6"/>
        <v>2048</v>
      </c>
      <c r="B4">
        <f>B3</f>
        <v>40</v>
      </c>
      <c r="C4">
        <f t="shared" si="7"/>
        <v>38</v>
      </c>
      <c r="D4" s="10">
        <f t="shared" si="8"/>
        <v>1000000</v>
      </c>
      <c r="E4">
        <f t="shared" si="0"/>
        <v>780</v>
      </c>
      <c r="F4">
        <f t="shared" si="1"/>
        <v>2015028</v>
      </c>
      <c r="G4">
        <f t="shared" si="2"/>
        <v>1571721840</v>
      </c>
      <c r="H4">
        <f t="shared" ref="H4:H17" si="10">G4+H3</f>
        <v>1571802161</v>
      </c>
      <c r="I4">
        <f t="shared" si="3"/>
        <v>2.3717785116453583E+84</v>
      </c>
      <c r="J4">
        <f t="shared" si="4"/>
        <v>6.6271034722782948E-70</v>
      </c>
      <c r="K4">
        <f t="shared" si="5"/>
        <v>1.5089548611743882E+69</v>
      </c>
      <c r="M4" s="28">
        <f t="shared" si="9"/>
        <v>64</v>
      </c>
      <c r="N4" s="29">
        <v>12</v>
      </c>
      <c r="O4" s="29">
        <v>10</v>
      </c>
      <c r="P4" s="29">
        <v>12</v>
      </c>
      <c r="Q4" s="30">
        <v>3.0448679225188541E-12</v>
      </c>
    </row>
    <row r="5" spans="1:18">
      <c r="A5">
        <f t="shared" si="6"/>
        <v>2048</v>
      </c>
      <c r="B5">
        <f t="shared" si="6"/>
        <v>40</v>
      </c>
      <c r="C5">
        <f t="shared" si="7"/>
        <v>37</v>
      </c>
      <c r="D5" s="10">
        <f t="shared" si="8"/>
        <v>1000000</v>
      </c>
      <c r="E5">
        <f t="shared" si="0"/>
        <v>9880</v>
      </c>
      <c r="F5">
        <f t="shared" si="1"/>
        <v>1347382056</v>
      </c>
      <c r="G5">
        <f t="shared" si="2"/>
        <v>13312134713280</v>
      </c>
      <c r="H5">
        <f t="shared" si="10"/>
        <v>13313706515441</v>
      </c>
      <c r="I5">
        <f t="shared" si="3"/>
        <v>2.3717785116453583E+84</v>
      </c>
      <c r="J5">
        <f t="shared" si="4"/>
        <v>5.6133852508027702E-66</v>
      </c>
      <c r="K5">
        <f t="shared" si="5"/>
        <v>1.7814562074765669E+65</v>
      </c>
      <c r="M5" s="31">
        <f t="shared" si="9"/>
        <v>64</v>
      </c>
      <c r="N5" s="32">
        <f t="shared" si="9"/>
        <v>12</v>
      </c>
      <c r="O5" s="32">
        <v>10</v>
      </c>
      <c r="P5" s="32">
        <v>10</v>
      </c>
      <c r="Q5" s="33">
        <v>2.6837770355873433E-7</v>
      </c>
    </row>
    <row r="6" spans="1:18">
      <c r="A6">
        <f t="shared" si="6"/>
        <v>2048</v>
      </c>
      <c r="B6">
        <f t="shared" si="6"/>
        <v>40</v>
      </c>
      <c r="C6">
        <f t="shared" si="7"/>
        <v>36</v>
      </c>
      <c r="D6" s="10">
        <f t="shared" si="8"/>
        <v>1000000</v>
      </c>
      <c r="E6">
        <f t="shared" si="0"/>
        <v>91390</v>
      </c>
      <c r="F6">
        <f t="shared" si="1"/>
        <v>675375255569.99988</v>
      </c>
      <c r="G6">
        <f t="shared" si="2"/>
        <v>6.1722544606542288E+16</v>
      </c>
      <c r="H6">
        <f t="shared" si="10"/>
        <v>6.1735858313057728E+16</v>
      </c>
      <c r="I6">
        <f t="shared" si="3"/>
        <v>2.3717785116453583E+84</v>
      </c>
      <c r="J6">
        <f t="shared" si="4"/>
        <v>2.6029352239231694E-62</v>
      </c>
      <c r="K6">
        <f t="shared" si="5"/>
        <v>3.8418166952798398E+61</v>
      </c>
      <c r="M6" s="25">
        <f>M5</f>
        <v>64</v>
      </c>
      <c r="N6" s="26">
        <v>12</v>
      </c>
      <c r="O6" s="26">
        <v>10</v>
      </c>
      <c r="P6" s="26">
        <v>8</v>
      </c>
      <c r="Q6" s="27">
        <v>4.2311185036318432E-4</v>
      </c>
    </row>
    <row r="7" spans="1:18">
      <c r="A7">
        <f t="shared" si="6"/>
        <v>2048</v>
      </c>
      <c r="B7">
        <f t="shared" si="6"/>
        <v>40</v>
      </c>
      <c r="C7">
        <f t="shared" si="7"/>
        <v>35</v>
      </c>
      <c r="D7" s="10">
        <f t="shared" si="8"/>
        <v>1000000</v>
      </c>
      <c r="E7">
        <f t="shared" si="0"/>
        <v>658008</v>
      </c>
      <c r="F7">
        <f t="shared" si="1"/>
        <v>270690402432455.97</v>
      </c>
      <c r="G7">
        <f t="shared" si="2"/>
        <v>1.7811645032377549E+20</v>
      </c>
      <c r="H7">
        <f t="shared" si="10"/>
        <v>1.7817818618208856E+20</v>
      </c>
      <c r="I7">
        <f t="shared" si="3"/>
        <v>2.3717785116453583E+84</v>
      </c>
      <c r="J7">
        <f t="shared" si="4"/>
        <v>7.5124293987503146E-59</v>
      </c>
      <c r="K7">
        <f t="shared" si="5"/>
        <v>1.3311273183696728E+58</v>
      </c>
      <c r="M7" s="28">
        <v>1024</v>
      </c>
      <c r="N7" s="29">
        <v>21</v>
      </c>
      <c r="O7" s="29">
        <v>10</v>
      </c>
      <c r="P7" s="29">
        <v>21</v>
      </c>
      <c r="Q7" s="30">
        <v>3.8168885585368384E-43</v>
      </c>
    </row>
    <row r="8" spans="1:18">
      <c r="A8">
        <f t="shared" si="6"/>
        <v>2048</v>
      </c>
      <c r="B8">
        <f t="shared" si="6"/>
        <v>40</v>
      </c>
      <c r="C8">
        <f t="shared" si="7"/>
        <v>34</v>
      </c>
      <c r="D8" s="10">
        <f t="shared" si="8"/>
        <v>1000000</v>
      </c>
      <c r="E8">
        <f t="shared" si="0"/>
        <v>3838380</v>
      </c>
      <c r="F8">
        <f t="shared" si="1"/>
        <v>9.0365479345368224E+16</v>
      </c>
      <c r="G8">
        <f t="shared" si="2"/>
        <v>3.4685704860967451E+23</v>
      </c>
      <c r="H8">
        <f t="shared" si="10"/>
        <v>3.4703522679585662E+23</v>
      </c>
      <c r="I8">
        <f t="shared" si="3"/>
        <v>2.3717785116453583E+84</v>
      </c>
      <c r="J8">
        <f t="shared" si="4"/>
        <v>1.4631856435663133E-55</v>
      </c>
      <c r="K8">
        <f t="shared" si="5"/>
        <v>6.8344027594655576E+54</v>
      </c>
      <c r="M8" s="28">
        <f>M7</f>
        <v>1024</v>
      </c>
      <c r="N8" s="29">
        <v>21</v>
      </c>
      <c r="O8" s="29">
        <v>10</v>
      </c>
      <c r="P8" s="29">
        <v>14</v>
      </c>
      <c r="Q8" s="30">
        <v>8.8349018063014038E-21</v>
      </c>
    </row>
    <row r="9" spans="1:18">
      <c r="A9">
        <f t="shared" si="6"/>
        <v>2048</v>
      </c>
      <c r="B9">
        <f t="shared" si="6"/>
        <v>40</v>
      </c>
      <c r="C9">
        <f t="shared" ref="C9:C17" si="11">C8-1</f>
        <v>33</v>
      </c>
      <c r="D9" s="10">
        <f t="shared" si="8"/>
        <v>1000000</v>
      </c>
      <c r="E9">
        <f t="shared" si="0"/>
        <v>18643559.999999996</v>
      </c>
      <c r="F9">
        <f t="shared" si="1"/>
        <v>2.5844527092775305E+19</v>
      </c>
      <c r="G9">
        <f t="shared" si="2"/>
        <v>4.8183399152578188E+26</v>
      </c>
      <c r="H9">
        <f t="shared" si="10"/>
        <v>4.8218102675257771E+26</v>
      </c>
      <c r="I9">
        <f t="shared" si="3"/>
        <v>2.3717785116453583E+84</v>
      </c>
      <c r="J9">
        <f t="shared" si="4"/>
        <v>2.032993487313777E-52</v>
      </c>
      <c r="K9">
        <f t="shared" si="5"/>
        <v>4.9188549114405386E+51</v>
      </c>
      <c r="M9" s="28">
        <f>M8</f>
        <v>1024</v>
      </c>
      <c r="N9" s="29">
        <v>21</v>
      </c>
      <c r="O9" s="37">
        <v>1000000000</v>
      </c>
      <c r="P9" s="29">
        <v>21</v>
      </c>
      <c r="Q9" s="30">
        <v>3.8168885585368387E-35</v>
      </c>
    </row>
    <row r="10" spans="1:18">
      <c r="A10">
        <f t="shared" si="6"/>
        <v>2048</v>
      </c>
      <c r="B10">
        <f t="shared" si="6"/>
        <v>40</v>
      </c>
      <c r="C10">
        <f t="shared" si="11"/>
        <v>32</v>
      </c>
      <c r="D10" s="10">
        <f t="shared" si="8"/>
        <v>1000000</v>
      </c>
      <c r="E10">
        <f t="shared" si="0"/>
        <v>76904685</v>
      </c>
      <c r="F10">
        <f t="shared" si="1"/>
        <v>6.4643623390804244E+21</v>
      </c>
      <c r="G10">
        <f t="shared" si="2"/>
        <v>4.9713974941284325E+29</v>
      </c>
      <c r="H10">
        <f t="shared" si="10"/>
        <v>4.9762193043959584E+29</v>
      </c>
      <c r="I10">
        <f t="shared" si="3"/>
        <v>2.3717785116453583E+84</v>
      </c>
      <c r="J10">
        <f t="shared" si="4"/>
        <v>2.0980961248965187E-49</v>
      </c>
      <c r="K10">
        <f t="shared" si="5"/>
        <v>4.7662258565456413E+48</v>
      </c>
      <c r="M10" s="31">
        <f>M9</f>
        <v>1024</v>
      </c>
      <c r="N10" s="32">
        <v>21</v>
      </c>
      <c r="O10" s="37">
        <v>1000000000</v>
      </c>
      <c r="P10" s="32">
        <v>17</v>
      </c>
      <c r="Q10" s="33">
        <v>9.5840964530176515E-21</v>
      </c>
    </row>
    <row r="11" spans="1:18">
      <c r="A11">
        <f t="shared" si="6"/>
        <v>2048</v>
      </c>
      <c r="B11">
        <f t="shared" si="6"/>
        <v>40</v>
      </c>
      <c r="C11">
        <f t="shared" si="11"/>
        <v>31</v>
      </c>
      <c r="D11" s="10">
        <f t="shared" si="8"/>
        <v>1000000</v>
      </c>
      <c r="E11">
        <f t="shared" si="0"/>
        <v>273438879.99999994</v>
      </c>
      <c r="F11">
        <f t="shared" si="1"/>
        <v>1.4365249642400945E+24</v>
      </c>
      <c r="G11">
        <f t="shared" si="2"/>
        <v>3.9280177731385138E+32</v>
      </c>
      <c r="H11">
        <f t="shared" si="10"/>
        <v>3.93299399244291E+32</v>
      </c>
      <c r="I11">
        <f t="shared" si="3"/>
        <v>2.3717785116453583E+84</v>
      </c>
      <c r="J11">
        <f t="shared" si="4"/>
        <v>1.6582467431642681E-46</v>
      </c>
      <c r="K11">
        <f t="shared" si="5"/>
        <v>6.0304656356013649E+45</v>
      </c>
      <c r="M11" s="31">
        <v>1024</v>
      </c>
      <c r="N11" s="32">
        <v>21</v>
      </c>
      <c r="O11" s="38">
        <v>1000000000</v>
      </c>
      <c r="P11" s="32">
        <v>14</v>
      </c>
      <c r="Q11" s="33">
        <v>8.8349018063014042E-13</v>
      </c>
    </row>
    <row r="12" spans="1:18">
      <c r="A12">
        <f t="shared" si="6"/>
        <v>2048</v>
      </c>
      <c r="B12">
        <f t="shared" si="6"/>
        <v>40</v>
      </c>
      <c r="C12">
        <f t="shared" si="11"/>
        <v>30</v>
      </c>
      <c r="D12" s="10">
        <f t="shared" si="8"/>
        <v>1000000</v>
      </c>
      <c r="E12">
        <f t="shared" si="0"/>
        <v>847660527.99999976</v>
      </c>
      <c r="F12">
        <f t="shared" si="1"/>
        <v>2.8716134035159481E+26</v>
      </c>
      <c r="G12">
        <f t="shared" si="2"/>
        <v>2.434153333836205E+35</v>
      </c>
      <c r="H12">
        <f t="shared" si="10"/>
        <v>2.4380863278286481E+35</v>
      </c>
      <c r="I12">
        <f t="shared" si="3"/>
        <v>2.3717785116453583E+84</v>
      </c>
      <c r="J12">
        <f t="shared" si="4"/>
        <v>1.0279570018269921E-43</v>
      </c>
      <c r="K12">
        <f t="shared" si="5"/>
        <v>9.7280333537560035E+42</v>
      </c>
    </row>
    <row r="13" spans="1:18">
      <c r="A13">
        <f t="shared" si="6"/>
        <v>2048</v>
      </c>
      <c r="B13">
        <f t="shared" si="6"/>
        <v>40</v>
      </c>
      <c r="C13">
        <f t="shared" si="11"/>
        <v>29</v>
      </c>
      <c r="D13" s="10">
        <f t="shared" si="8"/>
        <v>1000000</v>
      </c>
      <c r="E13">
        <f t="shared" si="0"/>
        <v>2311801440</v>
      </c>
      <c r="F13">
        <f t="shared" si="1"/>
        <v>5.2158941638407871E+28</v>
      </c>
      <c r="G13">
        <f t="shared" si="2"/>
        <v>1.2058111638854727E+38</v>
      </c>
      <c r="H13">
        <f t="shared" si="10"/>
        <v>1.2082492502133013E+38</v>
      </c>
      <c r="I13">
        <f t="shared" si="3"/>
        <v>2.3717785116453583E+84</v>
      </c>
      <c r="J13">
        <f t="shared" si="4"/>
        <v>5.0942752212351843E-41</v>
      </c>
      <c r="K13">
        <f t="shared" si="5"/>
        <v>1.9629877785785096E+40</v>
      </c>
    </row>
    <row r="14" spans="1:18">
      <c r="A14">
        <f t="shared" si="6"/>
        <v>2048</v>
      </c>
      <c r="B14">
        <f t="shared" si="6"/>
        <v>40</v>
      </c>
      <c r="C14">
        <f t="shared" si="11"/>
        <v>28</v>
      </c>
      <c r="D14" s="10">
        <f t="shared" si="8"/>
        <v>1000000</v>
      </c>
      <c r="E14">
        <f t="shared" si="0"/>
        <v>5586853479.999999</v>
      </c>
      <c r="F14">
        <f t="shared" si="1"/>
        <v>8.6801172043250433E+30</v>
      </c>
      <c r="G14">
        <f t="shared" si="2"/>
        <v>4.849454300979123E+40</v>
      </c>
      <c r="H14">
        <f t="shared" si="10"/>
        <v>4.8615367934812558E+40</v>
      </c>
      <c r="I14">
        <f t="shared" si="3"/>
        <v>2.3717785116453583E+84</v>
      </c>
      <c r="J14">
        <f t="shared" si="4"/>
        <v>2.049743165144326E-38</v>
      </c>
      <c r="K14">
        <f t="shared" si="5"/>
        <v>4.8786600048479162E+37</v>
      </c>
    </row>
    <row r="15" spans="1:18">
      <c r="A15">
        <f t="shared" si="6"/>
        <v>2048</v>
      </c>
      <c r="B15">
        <f t="shared" si="6"/>
        <v>40</v>
      </c>
      <c r="C15">
        <f t="shared" si="11"/>
        <v>27</v>
      </c>
      <c r="D15" s="10">
        <f t="shared" si="8"/>
        <v>1000000</v>
      </c>
      <c r="E15">
        <f t="shared" si="0"/>
        <v>12033222879.999998</v>
      </c>
      <c r="F15">
        <f t="shared" si="1"/>
        <v>1.3327318415255985E+33</v>
      </c>
      <c r="G15">
        <f t="shared" si="2"/>
        <v>1.6037059288350364E+43</v>
      </c>
      <c r="H15">
        <f t="shared" si="10"/>
        <v>1.6085674656285177E+43</v>
      </c>
      <c r="I15">
        <f t="shared" si="3"/>
        <v>2.3717785116453583E+84</v>
      </c>
      <c r="J15">
        <f t="shared" si="4"/>
        <v>6.782115015084679E-36</v>
      </c>
      <c r="K15">
        <f t="shared" si="5"/>
        <v>1.474466295212946E+35</v>
      </c>
    </row>
    <row r="16" spans="1:18">
      <c r="A16">
        <f t="shared" si="6"/>
        <v>2048</v>
      </c>
      <c r="B16">
        <f t="shared" si="6"/>
        <v>40</v>
      </c>
      <c r="C16">
        <f t="shared" si="11"/>
        <v>26</v>
      </c>
      <c r="D16" s="10">
        <f t="shared" si="8"/>
        <v>1000000</v>
      </c>
      <c r="E16">
        <f t="shared" si="0"/>
        <v>23206929840.000008</v>
      </c>
      <c r="F16">
        <f t="shared" si="1"/>
        <v>1.8991428741739792E+35</v>
      </c>
      <c r="G16">
        <f t="shared" si="2"/>
        <v>4.4073275437091499E+45</v>
      </c>
      <c r="H16">
        <f t="shared" si="10"/>
        <v>4.4234132183654354E+45</v>
      </c>
      <c r="I16">
        <f t="shared" si="3"/>
        <v>2.3717785116453583E+84</v>
      </c>
      <c r="J16">
        <f t="shared" si="4"/>
        <v>1.8650195187478997E-33</v>
      </c>
      <c r="K16">
        <f t="shared" si="5"/>
        <v>5.3618741785145523E+32</v>
      </c>
    </row>
    <row r="17" spans="1:11">
      <c r="A17">
        <f t="shared" si="6"/>
        <v>2048</v>
      </c>
      <c r="B17">
        <f t="shared" si="6"/>
        <v>40</v>
      </c>
      <c r="C17">
        <f t="shared" si="11"/>
        <v>25</v>
      </c>
      <c r="D17" s="10">
        <f t="shared" si="8"/>
        <v>1000000</v>
      </c>
      <c r="E17">
        <f t="shared" si="0"/>
        <v>40225345055.999992</v>
      </c>
      <c r="F17">
        <f t="shared" si="1"/>
        <v>2.5245939274019419E+37</v>
      </c>
      <c r="G17">
        <f t="shared" si="2"/>
        <v>1.0155266185602531E+48</v>
      </c>
      <c r="H17">
        <f t="shared" si="10"/>
        <v>1.0199500317786186E+48</v>
      </c>
      <c r="I17">
        <f t="shared" si="3"/>
        <v>2.3717785116453583E+84</v>
      </c>
      <c r="J17">
        <f t="shared" si="4"/>
        <v>4.3003595267040997E-31</v>
      </c>
      <c r="K17">
        <f t="shared" si="5"/>
        <v>2.325386967741333E+30</v>
      </c>
    </row>
    <row r="18" spans="1:11" ht="16" thickBot="1">
      <c r="A18" s="18">
        <f t="shared" ref="A18:B28" si="12">A17</f>
        <v>2048</v>
      </c>
      <c r="B18" s="19">
        <f t="shared" si="12"/>
        <v>40</v>
      </c>
      <c r="C18" s="24">
        <f t="shared" ref="C18:C28" si="13">C17-1</f>
        <v>24</v>
      </c>
      <c r="D18" s="58">
        <f t="shared" si="8"/>
        <v>1000000</v>
      </c>
      <c r="E18" s="19">
        <f t="shared" si="0"/>
        <v>62852101649.999962</v>
      </c>
      <c r="F18" s="19">
        <f t="shared" si="1"/>
        <v>3.144697310820043E+39</v>
      </c>
      <c r="G18" s="19">
        <f t="shared" si="2"/>
        <v>1.9765083503814286E+50</v>
      </c>
      <c r="H18" s="19">
        <f t="shared" ref="H18:H28" si="14">G18+H17</f>
        <v>1.9867078506992146E+50</v>
      </c>
      <c r="I18" s="19">
        <f t="shared" si="3"/>
        <v>2.3717785116453583E+84</v>
      </c>
      <c r="J18" s="59">
        <f t="shared" si="4"/>
        <v>8.3764476360020172E-29</v>
      </c>
      <c r="K18" s="20">
        <f t="shared" ref="K18:K28" si="15">1/J18</f>
        <v>1.1938234958957956E+28</v>
      </c>
    </row>
    <row r="19" spans="1:11" ht="17" thickTop="1" thickBot="1">
      <c r="A19" s="60">
        <f t="shared" si="12"/>
        <v>2048</v>
      </c>
      <c r="B19" s="47">
        <f t="shared" si="12"/>
        <v>40</v>
      </c>
      <c r="C19" s="50">
        <f t="shared" si="13"/>
        <v>23</v>
      </c>
      <c r="D19" s="61">
        <f t="shared" si="8"/>
        <v>1000000</v>
      </c>
      <c r="E19" s="47">
        <f t="shared" ref="E19:E21" si="16">COMBIN(B19,C19)</f>
        <v>88732378800.000061</v>
      </c>
      <c r="F19" s="47">
        <f t="shared" ref="F19:F21" si="17">COMBIN(A19-B19,B19-C19)</f>
        <v>3.6848453195020748E+41</v>
      </c>
      <c r="G19" s="47">
        <f t="shared" ref="G19:G21" si="18">E19*F19</f>
        <v>3.2696509070946534E+52</v>
      </c>
      <c r="H19" s="47">
        <f t="shared" si="14"/>
        <v>3.2895179856016453E+52</v>
      </c>
      <c r="I19" s="47">
        <f t="shared" ref="I19:I21" si="19">COMBIN(A19,B19)</f>
        <v>2.3717785116453583E+84</v>
      </c>
      <c r="J19" s="62">
        <f t="shared" ref="J19:J21" si="20">D19*H19/I19</f>
        <v>1.3869414742777267E-26</v>
      </c>
      <c r="K19" s="48">
        <f t="shared" si="15"/>
        <v>7.2101095723650994E+25</v>
      </c>
    </row>
    <row r="20" spans="1:11" ht="17" thickTop="1" thickBot="1">
      <c r="A20" s="60">
        <f t="shared" si="12"/>
        <v>2048</v>
      </c>
      <c r="B20" s="47">
        <f t="shared" si="12"/>
        <v>40</v>
      </c>
      <c r="C20" s="50">
        <f t="shared" si="13"/>
        <v>22</v>
      </c>
      <c r="D20" s="61">
        <f t="shared" si="8"/>
        <v>1000000</v>
      </c>
      <c r="E20" s="47">
        <f t="shared" si="16"/>
        <v>113380261800</v>
      </c>
      <c r="F20" s="47">
        <f t="shared" si="17"/>
        <v>4.0758483506270184E+43</v>
      </c>
      <c r="G20" s="47">
        <f t="shared" si="18"/>
        <v>4.6212075305118957E+54</v>
      </c>
      <c r="H20" s="47">
        <f t="shared" si="14"/>
        <v>4.6541027103679121E+54</v>
      </c>
      <c r="I20" s="47">
        <f t="shared" si="19"/>
        <v>2.3717785116453583E+84</v>
      </c>
      <c r="J20" s="62">
        <f t="shared" si="20"/>
        <v>1.9622838673663722E-24</v>
      </c>
      <c r="K20" s="48">
        <f t="shared" si="15"/>
        <v>5.0961026415720565E+23</v>
      </c>
    </row>
    <row r="21" spans="1:11" ht="17" thickTop="1" thickBot="1">
      <c r="A21" s="60">
        <f t="shared" si="12"/>
        <v>2048</v>
      </c>
      <c r="B21" s="47">
        <f t="shared" si="12"/>
        <v>40</v>
      </c>
      <c r="C21" s="50">
        <f t="shared" si="13"/>
        <v>21</v>
      </c>
      <c r="D21" s="61">
        <f t="shared" si="8"/>
        <v>1000000</v>
      </c>
      <c r="E21" s="47">
        <f t="shared" si="16"/>
        <v>131282408400.00003</v>
      </c>
      <c r="F21" s="47">
        <f t="shared" si="17"/>
        <v>4.2689148514461924E+45</v>
      </c>
      <c r="G21" s="47">
        <f t="shared" si="18"/>
        <v>5.6043342295238447E+56</v>
      </c>
      <c r="H21" s="47">
        <f t="shared" si="14"/>
        <v>5.6508752566275238E+56</v>
      </c>
      <c r="I21" s="47">
        <f t="shared" si="19"/>
        <v>2.3717785116453583E+84</v>
      </c>
      <c r="J21" s="62">
        <f t="shared" si="20"/>
        <v>2.3825476236005608E-22</v>
      </c>
      <c r="K21" s="48">
        <f t="shared" si="15"/>
        <v>4.1971878760970034E+21</v>
      </c>
    </row>
    <row r="22" spans="1:11" ht="17" thickTop="1" thickBot="1">
      <c r="A22" s="52">
        <f t="shared" si="12"/>
        <v>2048</v>
      </c>
      <c r="B22" s="53">
        <f t="shared" si="12"/>
        <v>40</v>
      </c>
      <c r="C22" s="54">
        <f t="shared" si="13"/>
        <v>20</v>
      </c>
      <c r="D22" s="55">
        <f t="shared" si="8"/>
        <v>1000000</v>
      </c>
      <c r="E22" s="53">
        <f t="shared" ref="E22" si="21">COMBIN(B22,C22)</f>
        <v>137846528819.99997</v>
      </c>
      <c r="F22" s="53">
        <f t="shared" ref="F22" si="22">COMBIN(A22-B22,B22-C22)</f>
        <v>4.2454358197632348E+47</v>
      </c>
      <c r="G22" s="53">
        <f t="shared" ref="G22" si="23">E22*F22</f>
        <v>5.8521859108245293E+58</v>
      </c>
      <c r="H22" s="53">
        <f t="shared" si="14"/>
        <v>5.9086946633908047E+58</v>
      </c>
      <c r="I22" s="53">
        <f t="shared" ref="I22" si="24">COMBIN(A22,B22)</f>
        <v>2.3717785116453583E+84</v>
      </c>
      <c r="J22" s="56">
        <f t="shared" ref="J22" si="25">D22*H22/I22</f>
        <v>2.4912506097762919E-20</v>
      </c>
      <c r="K22" s="57">
        <f t="shared" si="15"/>
        <v>4.0140481895950148E+19</v>
      </c>
    </row>
    <row r="23" spans="1:11" ht="17" thickTop="1" thickBot="1">
      <c r="A23" s="52">
        <f t="shared" si="12"/>
        <v>2048</v>
      </c>
      <c r="B23" s="53">
        <f t="shared" si="12"/>
        <v>40</v>
      </c>
      <c r="C23" s="54">
        <f t="shared" si="13"/>
        <v>19</v>
      </c>
      <c r="D23" s="55">
        <f t="shared" si="8"/>
        <v>1000000</v>
      </c>
      <c r="E23" s="53">
        <f t="shared" ref="E23:E28" si="26">COMBIN(B23,C23)</f>
        <v>131282408400.00003</v>
      </c>
      <c r="F23" s="53">
        <f t="shared" ref="F23:F28" si="27">COMBIN(A23-B23,B23-C23)</f>
        <v>4.0190125760425314E+49</v>
      </c>
      <c r="G23" s="53">
        <f t="shared" ref="G23:G28" si="28">E23*F23</f>
        <v>5.2762565037275177E+60</v>
      </c>
      <c r="H23" s="53">
        <f t="shared" si="14"/>
        <v>5.3353434503614259E+60</v>
      </c>
      <c r="I23" s="53">
        <f t="shared" ref="I23:I28" si="29">COMBIN(A23,B23)</f>
        <v>2.3717785116453583E+84</v>
      </c>
      <c r="J23" s="56">
        <f t="shared" ref="J23:J28" si="30">D23*H23/I23</f>
        <v>2.2495116741150394E-18</v>
      </c>
      <c r="K23" s="57">
        <f t="shared" si="15"/>
        <v>4.4454092481800576E+17</v>
      </c>
    </row>
    <row r="24" spans="1:11" ht="17" thickTop="1" thickBot="1">
      <c r="A24" s="52">
        <f t="shared" si="12"/>
        <v>2048</v>
      </c>
      <c r="B24" s="53">
        <f t="shared" si="12"/>
        <v>40</v>
      </c>
      <c r="C24" s="54">
        <f t="shared" si="13"/>
        <v>18</v>
      </c>
      <c r="D24" s="55">
        <f t="shared" si="8"/>
        <v>1000000</v>
      </c>
      <c r="E24" s="53">
        <f t="shared" si="26"/>
        <v>113380261800</v>
      </c>
      <c r="F24" s="53">
        <f t="shared" si="27"/>
        <v>3.6298990857256842E+51</v>
      </c>
      <c r="G24" s="53">
        <f t="shared" si="28"/>
        <v>4.1155890864715871E+62</v>
      </c>
      <c r="H24" s="53">
        <f t="shared" si="14"/>
        <v>4.1689425209752018E+62</v>
      </c>
      <c r="I24" s="53">
        <f t="shared" si="29"/>
        <v>2.3717785116453583E+84</v>
      </c>
      <c r="J24" s="56">
        <f t="shared" si="30"/>
        <v>1.7577284305873522E-16</v>
      </c>
      <c r="K24" s="57">
        <f t="shared" si="15"/>
        <v>5689160979582300</v>
      </c>
    </row>
    <row r="25" spans="1:11" ht="17" thickTop="1" thickBot="1">
      <c r="A25" s="52">
        <f t="shared" si="12"/>
        <v>2048</v>
      </c>
      <c r="B25" s="53">
        <f t="shared" si="12"/>
        <v>40</v>
      </c>
      <c r="C25" s="54">
        <f t="shared" si="13"/>
        <v>17</v>
      </c>
      <c r="D25" s="55">
        <f t="shared" si="8"/>
        <v>1000000</v>
      </c>
      <c r="E25" s="53">
        <f t="shared" si="26"/>
        <v>88732378800.000061</v>
      </c>
      <c r="F25" s="53">
        <f t="shared" si="27"/>
        <v>3.1343389496744427E+53</v>
      </c>
      <c r="G25" s="53">
        <f t="shared" si="28"/>
        <v>2.7811735097010696E+64</v>
      </c>
      <c r="H25" s="53">
        <f t="shared" si="14"/>
        <v>2.8228629349108216E+64</v>
      </c>
      <c r="I25" s="53">
        <f t="shared" si="29"/>
        <v>2.3717785116453583E+84</v>
      </c>
      <c r="J25" s="56">
        <f t="shared" si="30"/>
        <v>1.1901882579046285E-14</v>
      </c>
      <c r="K25" s="57">
        <f t="shared" si="15"/>
        <v>84020321437260.516</v>
      </c>
    </row>
    <row r="26" spans="1:11" ht="17" thickTop="1" thickBot="1">
      <c r="A26" s="52">
        <f t="shared" si="12"/>
        <v>2048</v>
      </c>
      <c r="B26" s="53">
        <f t="shared" si="12"/>
        <v>40</v>
      </c>
      <c r="C26" s="54">
        <f t="shared" si="13"/>
        <v>16</v>
      </c>
      <c r="D26" s="55">
        <f t="shared" si="8"/>
        <v>1000000</v>
      </c>
      <c r="E26" s="53">
        <f t="shared" si="26"/>
        <v>62852101649.999962</v>
      </c>
      <c r="F26" s="53">
        <f t="shared" si="27"/>
        <v>2.5923595062932363E+55</v>
      </c>
      <c r="G26" s="53">
        <f t="shared" si="28"/>
        <v>1.6293524320288621E+66</v>
      </c>
      <c r="H26" s="53">
        <f t="shared" si="14"/>
        <v>1.6575810613779704E+66</v>
      </c>
      <c r="I26" s="53">
        <f t="shared" si="29"/>
        <v>2.3717785116453583E+84</v>
      </c>
      <c r="J26" s="56">
        <f t="shared" si="30"/>
        <v>6.988768357750521E-13</v>
      </c>
      <c r="K26" s="57">
        <f t="shared" si="15"/>
        <v>1430867284206.0981</v>
      </c>
    </row>
    <row r="27" spans="1:11" ht="17" thickTop="1" thickBot="1">
      <c r="A27" s="52">
        <f t="shared" si="12"/>
        <v>2048</v>
      </c>
      <c r="B27" s="53">
        <f t="shared" si="12"/>
        <v>40</v>
      </c>
      <c r="C27" s="54">
        <f t="shared" si="13"/>
        <v>15</v>
      </c>
      <c r="D27" s="55">
        <f t="shared" si="8"/>
        <v>1000000</v>
      </c>
      <c r="E27" s="53">
        <f t="shared" si="26"/>
        <v>40225345055.999992</v>
      </c>
      <c r="F27" s="53">
        <f t="shared" si="27"/>
        <v>2.0572965041943104E+57</v>
      </c>
      <c r="G27" s="53">
        <f t="shared" si="28"/>
        <v>8.2755461763718676E+67</v>
      </c>
      <c r="H27" s="53">
        <f t="shared" si="14"/>
        <v>8.4413042825096641E+67</v>
      </c>
      <c r="I27" s="53">
        <f t="shared" si="29"/>
        <v>2.3717785116453583E+84</v>
      </c>
      <c r="J27" s="56">
        <f t="shared" si="30"/>
        <v>3.559060949858144E-11</v>
      </c>
      <c r="K27" s="57">
        <f t="shared" si="15"/>
        <v>28097299093.45491</v>
      </c>
    </row>
    <row r="28" spans="1:11" ht="16" thickTop="1">
      <c r="A28" s="52">
        <f t="shared" si="12"/>
        <v>2048</v>
      </c>
      <c r="B28" s="53">
        <f t="shared" si="12"/>
        <v>40</v>
      </c>
      <c r="C28" s="54">
        <f t="shared" si="13"/>
        <v>14</v>
      </c>
      <c r="D28" s="55">
        <f t="shared" si="8"/>
        <v>1000000</v>
      </c>
      <c r="E28" s="53">
        <f t="shared" si="26"/>
        <v>23206929840.000008</v>
      </c>
      <c r="F28" s="53">
        <f t="shared" si="27"/>
        <v>1.5690842183912771E+59</v>
      </c>
      <c r="G28" s="53">
        <f t="shared" si="28"/>
        <v>3.6413627369257619E+69</v>
      </c>
      <c r="H28" s="53">
        <f t="shared" si="14"/>
        <v>3.7257757797508587E+69</v>
      </c>
      <c r="I28" s="53">
        <f t="shared" si="29"/>
        <v>2.3717785116453583E+84</v>
      </c>
      <c r="J28" s="56">
        <f t="shared" si="30"/>
        <v>1.5708784616512107E-9</v>
      </c>
      <c r="K28" s="57">
        <f t="shared" si="15"/>
        <v>636586486.10463572</v>
      </c>
    </row>
    <row r="31" spans="1:11">
      <c r="A31" s="2" t="s">
        <v>1</v>
      </c>
      <c r="B31" s="2" t="s">
        <v>2</v>
      </c>
      <c r="C31" s="2" t="s">
        <v>3</v>
      </c>
      <c r="D31" s="2"/>
      <c r="E31" s="2" t="s">
        <v>4</v>
      </c>
      <c r="F31" s="2" t="s">
        <v>5</v>
      </c>
      <c r="G31" s="2" t="s">
        <v>6</v>
      </c>
      <c r="H31" s="3" t="s">
        <v>10</v>
      </c>
      <c r="I31" s="2" t="s">
        <v>7</v>
      </c>
      <c r="J31" s="2" t="s">
        <v>8</v>
      </c>
      <c r="K31" s="2" t="s">
        <v>9</v>
      </c>
    </row>
    <row r="32" spans="1:11">
      <c r="A32">
        <v>1024</v>
      </c>
      <c r="B32">
        <v>10</v>
      </c>
      <c r="C32">
        <f>B32</f>
        <v>10</v>
      </c>
      <c r="E32">
        <f t="shared" ref="E32:E39" si="31">COMBIN(B32,C32)</f>
        <v>1</v>
      </c>
      <c r="F32">
        <f t="shared" ref="F32:F39" si="32">COMBIN(A32-B32,B32-C32)</f>
        <v>1</v>
      </c>
      <c r="G32">
        <f t="shared" ref="G32:G39" si="33">E32*F32</f>
        <v>1</v>
      </c>
      <c r="H32">
        <f>G32</f>
        <v>1</v>
      </c>
      <c r="I32">
        <f t="shared" ref="I32:I39" si="34">COMBIN(A32,B32)</f>
        <v>3.3426586749862216E+23</v>
      </c>
      <c r="J32">
        <f>H32/I32</f>
        <v>2.9916306067478517E-24</v>
      </c>
      <c r="K32">
        <f>1/J32</f>
        <v>3.3426586749862216E+23</v>
      </c>
    </row>
    <row r="33" spans="1:11">
      <c r="A33">
        <f t="shared" ref="A33:B39" si="35">A32</f>
        <v>1024</v>
      </c>
      <c r="B33">
        <f>B32</f>
        <v>10</v>
      </c>
      <c r="C33">
        <f t="shared" ref="C33:C39" si="36">C32-1</f>
        <v>9</v>
      </c>
      <c r="E33">
        <f t="shared" si="31"/>
        <v>10</v>
      </c>
      <c r="F33">
        <f t="shared" si="32"/>
        <v>1014</v>
      </c>
      <c r="G33">
        <f t="shared" si="33"/>
        <v>10140</v>
      </c>
      <c r="H33">
        <f>G33+H32</f>
        <v>10141</v>
      </c>
      <c r="I33">
        <f t="shared" si="34"/>
        <v>3.3426586749862216E+23</v>
      </c>
      <c r="J33">
        <f t="shared" ref="J33:J39" si="37">H33/I33</f>
        <v>3.0338125983029964E-20</v>
      </c>
      <c r="K33">
        <f t="shared" ref="K33:K39" si="38">1/J33</f>
        <v>3.2961825017120813E+19</v>
      </c>
    </row>
    <row r="34" spans="1:11">
      <c r="A34">
        <f t="shared" si="35"/>
        <v>1024</v>
      </c>
      <c r="B34">
        <f>B33</f>
        <v>10</v>
      </c>
      <c r="C34">
        <f t="shared" si="36"/>
        <v>8</v>
      </c>
      <c r="E34">
        <f t="shared" si="31"/>
        <v>45</v>
      </c>
      <c r="F34">
        <f t="shared" si="32"/>
        <v>513591</v>
      </c>
      <c r="G34">
        <f t="shared" si="33"/>
        <v>23111595</v>
      </c>
      <c r="H34">
        <f t="shared" ref="H34:H39" si="39">G34+H33</f>
        <v>23121736</v>
      </c>
      <c r="I34">
        <f t="shared" si="34"/>
        <v>3.3426586749862216E+23</v>
      </c>
      <c r="J34">
        <f t="shared" si="37"/>
        <v>6.9171693098743641E-17</v>
      </c>
      <c r="K34">
        <f t="shared" si="38"/>
        <v>1.4456780732148406E+16</v>
      </c>
    </row>
    <row r="35" spans="1:11">
      <c r="A35">
        <f t="shared" si="35"/>
        <v>1024</v>
      </c>
      <c r="B35">
        <f t="shared" si="35"/>
        <v>10</v>
      </c>
      <c r="C35">
        <f t="shared" si="36"/>
        <v>7</v>
      </c>
      <c r="E35">
        <f t="shared" si="31"/>
        <v>120</v>
      </c>
      <c r="F35">
        <f t="shared" si="32"/>
        <v>173251364</v>
      </c>
      <c r="G35">
        <f t="shared" si="33"/>
        <v>20790163680</v>
      </c>
      <c r="H35">
        <f t="shared" si="39"/>
        <v>20813285416</v>
      </c>
      <c r="I35">
        <f t="shared" si="34"/>
        <v>3.3426586749862216E+23</v>
      </c>
      <c r="J35">
        <f t="shared" si="37"/>
        <v>6.2265661677484298E-14</v>
      </c>
      <c r="K35">
        <f t="shared" si="38"/>
        <v>16060216386676.688</v>
      </c>
    </row>
    <row r="36" spans="1:11">
      <c r="A36">
        <f t="shared" si="35"/>
        <v>1024</v>
      </c>
      <c r="B36">
        <f t="shared" si="35"/>
        <v>10</v>
      </c>
      <c r="C36">
        <f t="shared" si="36"/>
        <v>6</v>
      </c>
      <c r="E36">
        <f t="shared" si="31"/>
        <v>209.99999999999997</v>
      </c>
      <c r="F36">
        <f t="shared" si="32"/>
        <v>43789282251</v>
      </c>
      <c r="G36">
        <f t="shared" si="33"/>
        <v>9195749272709.998</v>
      </c>
      <c r="H36">
        <f t="shared" si="39"/>
        <v>9216562558125.998</v>
      </c>
      <c r="I36">
        <f t="shared" si="34"/>
        <v>3.3426586749862216E+23</v>
      </c>
      <c r="J36">
        <f t="shared" si="37"/>
        <v>2.757255063789601E-11</v>
      </c>
      <c r="K36">
        <f t="shared" si="38"/>
        <v>36267954065.359093</v>
      </c>
    </row>
    <row r="37" spans="1:11">
      <c r="A37">
        <f t="shared" si="35"/>
        <v>1024</v>
      </c>
      <c r="B37">
        <f t="shared" si="35"/>
        <v>10</v>
      </c>
      <c r="C37">
        <f t="shared" si="36"/>
        <v>5</v>
      </c>
      <c r="E37">
        <f t="shared" si="31"/>
        <v>252</v>
      </c>
      <c r="F37">
        <f t="shared" si="32"/>
        <v>8845435014702</v>
      </c>
      <c r="G37">
        <f t="shared" si="33"/>
        <v>2229049623704904</v>
      </c>
      <c r="H37">
        <f t="shared" si="39"/>
        <v>2238266186263030</v>
      </c>
      <c r="I37">
        <f t="shared" si="34"/>
        <v>3.3426586749862216E+23</v>
      </c>
      <c r="J37">
        <f t="shared" si="37"/>
        <v>6.6960656288732681E-9</v>
      </c>
      <c r="K37">
        <f t="shared" si="38"/>
        <v>149341427.55232638</v>
      </c>
    </row>
    <row r="38" spans="1:11">
      <c r="A38">
        <f t="shared" si="35"/>
        <v>1024</v>
      </c>
      <c r="B38">
        <f t="shared" si="35"/>
        <v>10</v>
      </c>
      <c r="C38">
        <f t="shared" si="36"/>
        <v>4</v>
      </c>
      <c r="E38">
        <f t="shared" si="31"/>
        <v>209.99999999999997</v>
      </c>
      <c r="F38">
        <f t="shared" si="32"/>
        <v>1487507321639053</v>
      </c>
      <c r="G38">
        <f t="shared" si="33"/>
        <v>3.1237653754420109E+17</v>
      </c>
      <c r="H38">
        <f t="shared" si="39"/>
        <v>3.1461480373046413E+17</v>
      </c>
      <c r="I38">
        <f t="shared" si="34"/>
        <v>3.3426586749862216E+23</v>
      </c>
      <c r="J38">
        <f t="shared" si="37"/>
        <v>9.4121127617602469E-7</v>
      </c>
      <c r="K38">
        <f t="shared" si="38"/>
        <v>1062460.70920742</v>
      </c>
    </row>
    <row r="39" spans="1:11">
      <c r="A39">
        <f t="shared" si="35"/>
        <v>1024</v>
      </c>
      <c r="B39">
        <f t="shared" si="35"/>
        <v>10</v>
      </c>
      <c r="C39">
        <f t="shared" si="36"/>
        <v>3</v>
      </c>
      <c r="E39">
        <f t="shared" si="31"/>
        <v>120</v>
      </c>
      <c r="F39">
        <f t="shared" si="32"/>
        <v>2.1420105431602362E+17</v>
      </c>
      <c r="G39">
        <f t="shared" si="33"/>
        <v>2.5704126517922832E+19</v>
      </c>
      <c r="H39">
        <f t="shared" si="39"/>
        <v>2.6018741321653297E+19</v>
      </c>
      <c r="I39">
        <f t="shared" si="34"/>
        <v>3.3426586749862216E+23</v>
      </c>
      <c r="J39">
        <f t="shared" si="37"/>
        <v>7.7838462886913054E-5</v>
      </c>
      <c r="K39">
        <f t="shared" si="38"/>
        <v>12847.119058001459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01"/>
  <sheetViews>
    <sheetView workbookViewId="0">
      <selection activeCell="L94" sqref="L94"/>
    </sheetView>
  </sheetViews>
  <sheetFormatPr baseColWidth="10" defaultRowHeight="15" x14ac:dyDescent="0"/>
  <cols>
    <col min="6" max="6" width="18.6640625" customWidth="1"/>
    <col min="7" max="7" width="19.33203125" customWidth="1"/>
    <col min="8" max="8" width="16.6640625" bestFit="1" customWidth="1"/>
  </cols>
  <sheetData>
    <row r="2" spans="2:15" ht="20">
      <c r="B2" s="8" t="s">
        <v>14</v>
      </c>
      <c r="L2" t="s">
        <v>17</v>
      </c>
    </row>
    <row r="4" spans="2:15" s="6" customFormat="1" ht="30">
      <c r="B4" s="6" t="s">
        <v>1</v>
      </c>
      <c r="C4" s="6" t="s">
        <v>2</v>
      </c>
      <c r="D4" s="6" t="s">
        <v>16</v>
      </c>
      <c r="E4" s="6" t="s">
        <v>12</v>
      </c>
      <c r="F4" s="6" t="s">
        <v>15</v>
      </c>
      <c r="G4" s="7" t="s">
        <v>13</v>
      </c>
      <c r="H4" s="6" t="s">
        <v>9</v>
      </c>
      <c r="I4" s="6" t="s">
        <v>21</v>
      </c>
    </row>
    <row r="5" spans="2:15">
      <c r="B5">
        <v>2048</v>
      </c>
      <c r="C5">
        <v>20</v>
      </c>
      <c r="D5">
        <v>50</v>
      </c>
      <c r="E5" s="4">
        <f>C5/B5</f>
        <v>9.765625E-3</v>
      </c>
      <c r="F5">
        <f>POWER((1-E5),D5)</f>
        <v>0.61220929329995855</v>
      </c>
      <c r="G5">
        <f>POWER(1-F5,C5)</f>
        <v>5.9149072959248953E-9</v>
      </c>
      <c r="H5" s="9">
        <f>1/G5</f>
        <v>169064357.21975812</v>
      </c>
      <c r="I5">
        <f t="shared" ref="I5:I22" si="0">B5*(1-F5)</f>
        <v>794.1953673216849</v>
      </c>
      <c r="L5" t="s">
        <v>20</v>
      </c>
      <c r="M5" t="s">
        <v>11</v>
      </c>
      <c r="N5" s="5" t="s">
        <v>18</v>
      </c>
      <c r="O5" s="5" t="s">
        <v>19</v>
      </c>
    </row>
    <row r="6" spans="2:15">
      <c r="B6">
        <v>1024</v>
      </c>
      <c r="C6">
        <v>10</v>
      </c>
      <c r="D6">
        <v>20</v>
      </c>
      <c r="E6" s="4">
        <f>C6/B6</f>
        <v>9.765625E-3</v>
      </c>
      <c r="F6">
        <f>POWER((1-E6),D6)</f>
        <v>0.82178832523574286</v>
      </c>
      <c r="G6">
        <f>POWER(1-F6,C6)</f>
        <v>3.2311827043383651E-8</v>
      </c>
      <c r="H6" s="9">
        <f t="shared" ref="H6:H15" si="1">1/G6</f>
        <v>30948420.176220447</v>
      </c>
      <c r="I6">
        <f t="shared" si="0"/>
        <v>182.48875495859932</v>
      </c>
      <c r="L6">
        <v>0.2</v>
      </c>
      <c r="M6">
        <v>40</v>
      </c>
      <c r="N6">
        <f>POWER(1-L6,M6)</f>
        <v>1.3292279957849217E-4</v>
      </c>
      <c r="O6">
        <f>EXP(-L6*M6)</f>
        <v>3.3546262790251185E-4</v>
      </c>
    </row>
    <row r="7" spans="2:15">
      <c r="B7">
        <v>1024</v>
      </c>
      <c r="C7">
        <f>C6+1</f>
        <v>11</v>
      </c>
      <c r="D7">
        <v>20</v>
      </c>
      <c r="E7" s="4">
        <f t="shared" ref="E7:E13" si="2">C7/B7</f>
        <v>1.07421875E-2</v>
      </c>
      <c r="F7">
        <f t="shared" ref="F7:F13" si="3">POWER((1-E7),D7)</f>
        <v>0.80573044570904562</v>
      </c>
      <c r="G7">
        <f t="shared" ref="G7:G13" si="4">POWER(1-F7,C7)</f>
        <v>1.4874835843398289E-8</v>
      </c>
      <c r="H7" s="9">
        <f t="shared" si="1"/>
        <v>67227632.66283825</v>
      </c>
      <c r="I7">
        <f t="shared" si="0"/>
        <v>198.93202359393729</v>
      </c>
      <c r="L7">
        <v>0.02</v>
      </c>
      <c r="M7">
        <v>40</v>
      </c>
      <c r="N7">
        <f>POWER(1-L7,M7)</f>
        <v>0.44570040395095045</v>
      </c>
      <c r="O7">
        <f>EXP(-L7*M7)</f>
        <v>0.44932896411722156</v>
      </c>
    </row>
    <row r="8" spans="2:15">
      <c r="B8">
        <v>1024</v>
      </c>
      <c r="C8">
        <f t="shared" ref="C8:C13" si="5">C7+1</f>
        <v>12</v>
      </c>
      <c r="D8">
        <v>20</v>
      </c>
      <c r="E8" s="4">
        <f t="shared" si="2"/>
        <v>1.171875E-2</v>
      </c>
      <c r="F8">
        <f t="shared" si="3"/>
        <v>0.78997094313375882</v>
      </c>
      <c r="G8">
        <f t="shared" si="4"/>
        <v>7.3680503701312928E-9</v>
      </c>
      <c r="H8" s="9">
        <f t="shared" si="1"/>
        <v>135721113.42422608</v>
      </c>
      <c r="I8">
        <f t="shared" si="0"/>
        <v>215.06975423103097</v>
      </c>
    </row>
    <row r="9" spans="2:15">
      <c r="B9">
        <v>1024</v>
      </c>
      <c r="C9">
        <f t="shared" si="5"/>
        <v>13</v>
      </c>
      <c r="D9">
        <v>20</v>
      </c>
      <c r="E9" s="4">
        <f t="shared" si="2"/>
        <v>1.26953125E-2</v>
      </c>
      <c r="F9">
        <f t="shared" si="3"/>
        <v>0.77450455991747524</v>
      </c>
      <c r="G9">
        <f t="shared" si="4"/>
        <v>3.8975431615461141E-9</v>
      </c>
      <c r="H9" s="9">
        <f t="shared" si="1"/>
        <v>256571886.07073966</v>
      </c>
      <c r="I9">
        <f t="shared" si="0"/>
        <v>230.90733064450535</v>
      </c>
    </row>
    <row r="10" spans="2:15">
      <c r="B10">
        <v>1024</v>
      </c>
      <c r="C10">
        <f t="shared" si="5"/>
        <v>14</v>
      </c>
      <c r="D10">
        <v>20</v>
      </c>
      <c r="E10" s="4">
        <f t="shared" si="2"/>
        <v>1.3671875E-2</v>
      </c>
      <c r="F10">
        <f t="shared" si="3"/>
        <v>0.75932612604901939</v>
      </c>
      <c r="G10">
        <f t="shared" si="4"/>
        <v>2.1877882201893295E-9</v>
      </c>
      <c r="H10" s="9">
        <f t="shared" si="1"/>
        <v>457082632.94034046</v>
      </c>
      <c r="I10">
        <f t="shared" si="0"/>
        <v>246.45004692580414</v>
      </c>
    </row>
    <row r="11" spans="2:15">
      <c r="B11">
        <v>1024</v>
      </c>
      <c r="C11">
        <f t="shared" si="5"/>
        <v>15</v>
      </c>
      <c r="D11">
        <v>20</v>
      </c>
      <c r="E11" s="4">
        <f t="shared" si="2"/>
        <v>1.46484375E-2</v>
      </c>
      <c r="F11">
        <f t="shared" si="3"/>
        <v>0.74443055772398714</v>
      </c>
      <c r="G11">
        <f t="shared" si="4"/>
        <v>1.2960861751600378E-9</v>
      </c>
      <c r="H11" s="9">
        <f t="shared" si="1"/>
        <v>771553635.21759832</v>
      </c>
      <c r="I11">
        <f t="shared" si="0"/>
        <v>261.70310889063717</v>
      </c>
    </row>
    <row r="12" spans="2:15">
      <c r="B12">
        <v>1024</v>
      </c>
      <c r="C12">
        <f t="shared" si="5"/>
        <v>16</v>
      </c>
      <c r="D12">
        <v>20</v>
      </c>
      <c r="E12" s="4">
        <f t="shared" si="2"/>
        <v>1.5625E-2</v>
      </c>
      <c r="F12">
        <f t="shared" si="3"/>
        <v>0.72981285599052403</v>
      </c>
      <c r="G12">
        <f t="shared" si="4"/>
        <v>8.0655667667045033E-10</v>
      </c>
      <c r="H12" s="9">
        <f t="shared" si="1"/>
        <v>1239838474.9948432</v>
      </c>
      <c r="I12">
        <f t="shared" si="0"/>
        <v>276.67163546570339</v>
      </c>
    </row>
    <row r="13" spans="2:15">
      <c r="B13">
        <v>1024</v>
      </c>
      <c r="C13">
        <f t="shared" si="5"/>
        <v>17</v>
      </c>
      <c r="D13">
        <v>20</v>
      </c>
      <c r="E13" s="4">
        <f t="shared" si="2"/>
        <v>1.66015625E-2</v>
      </c>
      <c r="F13">
        <f t="shared" si="3"/>
        <v>0.71546810541506978</v>
      </c>
      <c r="G13">
        <f t="shared" si="4"/>
        <v>5.2508093079716462E-10</v>
      </c>
      <c r="H13" s="9">
        <f t="shared" si="1"/>
        <v>1904468323.5436206</v>
      </c>
      <c r="I13">
        <f t="shared" si="0"/>
        <v>291.36066005496855</v>
      </c>
    </row>
    <row r="14" spans="2:15">
      <c r="B14">
        <v>1024</v>
      </c>
      <c r="C14">
        <f t="shared" ref="C14:C17" si="6">C13+1</f>
        <v>18</v>
      </c>
      <c r="D14">
        <v>20</v>
      </c>
      <c r="E14" s="4">
        <f t="shared" ref="E14:E17" si="7">C14/B14</f>
        <v>1.7578125E-2</v>
      </c>
      <c r="F14">
        <f t="shared" ref="F14:F17" si="8">POWER((1-E14),D14)</f>
        <v>0.70139147276778946</v>
      </c>
      <c r="G14">
        <f t="shared" ref="G14:G17" si="9">POWER(1-F14,C14)</f>
        <v>3.5631958953570688E-10</v>
      </c>
      <c r="H14" s="9">
        <f t="shared" si="1"/>
        <v>2806469330.8134542</v>
      </c>
      <c r="I14">
        <f t="shared" si="0"/>
        <v>305.77513188578359</v>
      </c>
    </row>
    <row r="15" spans="2:15">
      <c r="B15">
        <v>1024</v>
      </c>
      <c r="C15">
        <f t="shared" si="6"/>
        <v>19</v>
      </c>
      <c r="D15">
        <v>20</v>
      </c>
      <c r="E15" s="4">
        <f t="shared" si="7"/>
        <v>1.85546875E-2</v>
      </c>
      <c r="F15">
        <f t="shared" si="8"/>
        <v>0.68757820572742301</v>
      </c>
      <c r="G15">
        <f t="shared" si="9"/>
        <v>2.512378817366897E-10</v>
      </c>
      <c r="H15" s="9">
        <f t="shared" si="1"/>
        <v>3980291479.4833837</v>
      </c>
      <c r="I15">
        <f t="shared" si="0"/>
        <v>319.91991733511884</v>
      </c>
    </row>
    <row r="16" spans="2:15">
      <c r="B16">
        <v>1024</v>
      </c>
      <c r="C16">
        <f t="shared" si="6"/>
        <v>20</v>
      </c>
      <c r="D16">
        <v>20</v>
      </c>
      <c r="E16" s="4">
        <f t="shared" si="7"/>
        <v>1.953125E-2</v>
      </c>
      <c r="F16">
        <f t="shared" si="8"/>
        <v>0.67402363160528289</v>
      </c>
      <c r="G16">
        <f t="shared" si="9"/>
        <v>1.8353645623361438E-10</v>
      </c>
      <c r="H16" s="10">
        <f>1/G16</f>
        <v>5448508816.8377295</v>
      </c>
      <c r="I16">
        <f t="shared" si="0"/>
        <v>333.79980123619032</v>
      </c>
    </row>
    <row r="17" spans="2:9">
      <c r="B17">
        <v>1024</v>
      </c>
      <c r="C17">
        <f t="shared" si="6"/>
        <v>21</v>
      </c>
      <c r="D17">
        <v>20</v>
      </c>
      <c r="E17" s="4">
        <f t="shared" si="7"/>
        <v>2.05078125E-2</v>
      </c>
      <c r="F17">
        <f t="shared" si="8"/>
        <v>0.66072315608813703</v>
      </c>
      <c r="G17">
        <f t="shared" si="9"/>
        <v>1.3856023437987135E-10</v>
      </c>
      <c r="H17" s="10">
        <f>1/G17</f>
        <v>7217077861.303546</v>
      </c>
      <c r="I17">
        <f t="shared" si="0"/>
        <v>347.41948816574768</v>
      </c>
    </row>
    <row r="18" spans="2:9">
      <c r="B18">
        <v>1024</v>
      </c>
      <c r="C18">
        <f t="shared" ref="C18:C22" si="10">C17+1</f>
        <v>22</v>
      </c>
      <c r="D18">
        <v>20</v>
      </c>
      <c r="E18" s="4">
        <f t="shared" ref="E18:E22" si="11">C18/B18</f>
        <v>2.1484375E-2</v>
      </c>
      <c r="F18">
        <f t="shared" ref="F18:F22" si="12">POWER((1-E18),D18)</f>
        <v>0.64767226199971506</v>
      </c>
      <c r="G18">
        <f t="shared" ref="G18:G22" si="13">POWER(1-F18,C18)</f>
        <v>1.0785254137426493E-10</v>
      </c>
      <c r="H18" s="10">
        <f t="shared" ref="H18:H22" si="14">1/G18</f>
        <v>9271918744.4071999</v>
      </c>
      <c r="I18">
        <f t="shared" si="0"/>
        <v>360.78360371229178</v>
      </c>
    </row>
    <row r="19" spans="2:9">
      <c r="B19">
        <v>1024</v>
      </c>
      <c r="C19">
        <f t="shared" si="10"/>
        <v>23</v>
      </c>
      <c r="D19">
        <v>20</v>
      </c>
      <c r="E19" s="4">
        <f t="shared" si="11"/>
        <v>2.24609375E-2</v>
      </c>
      <c r="F19">
        <f t="shared" si="12"/>
        <v>0.63486650808058065</v>
      </c>
      <c r="G19">
        <f t="shared" si="13"/>
        <v>8.6375071809688684E-11</v>
      </c>
      <c r="H19" s="10">
        <f t="shared" si="14"/>
        <v>11577414398.025774</v>
      </c>
      <c r="I19">
        <f t="shared" si="0"/>
        <v>373.89669572548542</v>
      </c>
    </row>
    <row r="20" spans="2:9">
      <c r="B20">
        <v>1024</v>
      </c>
      <c r="C20">
        <f t="shared" si="10"/>
        <v>24</v>
      </c>
      <c r="D20">
        <v>20</v>
      </c>
      <c r="E20" s="4">
        <f t="shared" si="11"/>
        <v>2.34375E-2</v>
      </c>
      <c r="F20">
        <f t="shared" si="12"/>
        <v>0.62230152778611425</v>
      </c>
      <c r="G20">
        <f t="shared" si="13"/>
        <v>7.1037141079638899E-11</v>
      </c>
      <c r="H20" s="10">
        <f t="shared" si="14"/>
        <v>14077143094.468172</v>
      </c>
      <c r="I20">
        <f t="shared" si="0"/>
        <v>386.76323554701901</v>
      </c>
    </row>
    <row r="21" spans="2:9">
      <c r="B21">
        <v>1024</v>
      </c>
      <c r="C21">
        <f t="shared" si="10"/>
        <v>25</v>
      </c>
      <c r="D21">
        <v>20</v>
      </c>
      <c r="E21" s="4">
        <f t="shared" si="11"/>
        <v>2.44140625E-2</v>
      </c>
      <c r="F21">
        <f t="shared" si="12"/>
        <v>0.60997302810235643</v>
      </c>
      <c r="G21">
        <f t="shared" si="13"/>
        <v>5.9891615926160109E-11</v>
      </c>
      <c r="H21" s="10">
        <f t="shared" si="14"/>
        <v>16696827837.019659</v>
      </c>
      <c r="I21">
        <f t="shared" si="0"/>
        <v>399.38761922318702</v>
      </c>
    </row>
    <row r="22" spans="2:9">
      <c r="B22">
        <v>1024</v>
      </c>
      <c r="C22">
        <f t="shared" si="10"/>
        <v>26</v>
      </c>
      <c r="D22">
        <v>20</v>
      </c>
      <c r="E22" s="4">
        <f t="shared" si="11"/>
        <v>2.5390625E-2</v>
      </c>
      <c r="F22">
        <f t="shared" si="12"/>
        <v>0.59787678837946434</v>
      </c>
      <c r="G22">
        <f t="shared" si="13"/>
        <v>5.1681808667392543E-11</v>
      </c>
      <c r="H22" s="10">
        <f t="shared" si="14"/>
        <v>19349168030.006023</v>
      </c>
      <c r="I22">
        <f t="shared" si="0"/>
        <v>411.77416869942851</v>
      </c>
    </row>
    <row r="25" spans="2:9">
      <c r="B25">
        <v>2048</v>
      </c>
      <c r="C25">
        <v>40</v>
      </c>
      <c r="D25">
        <v>50</v>
      </c>
      <c r="E25" s="4">
        <f>C25/B25</f>
        <v>1.953125E-2</v>
      </c>
      <c r="F25">
        <f>POWER((1-E25),D25)</f>
        <v>0.37298194423414899</v>
      </c>
      <c r="G25">
        <f>POWER(1-F25,C25)</f>
        <v>7.783983065909599E-9</v>
      </c>
      <c r="H25" s="10">
        <f t="shared" ref="H25" si="15">1/G25</f>
        <v>128468933.13264741</v>
      </c>
    </row>
    <row r="26" spans="2:9">
      <c r="B26">
        <v>1024</v>
      </c>
      <c r="C26">
        <v>20</v>
      </c>
      <c r="D26">
        <v>150</v>
      </c>
      <c r="E26" s="4">
        <f>C26/B26</f>
        <v>1.953125E-2</v>
      </c>
      <c r="F26">
        <f>POWER((1-E26),D26)</f>
        <v>5.1887581122858815E-2</v>
      </c>
      <c r="G26">
        <f>POWER(1-F26,C26)</f>
        <v>0.34450593221749265</v>
      </c>
    </row>
    <row r="27" spans="2:9">
      <c r="B27">
        <v>100</v>
      </c>
      <c r="C27">
        <v>2</v>
      </c>
      <c r="D27">
        <v>20</v>
      </c>
      <c r="E27" s="4">
        <f>C27/B27</f>
        <v>0.02</v>
      </c>
      <c r="F27">
        <f>POWER((1-E27),D27)</f>
        <v>0.66760797175509412</v>
      </c>
      <c r="G27">
        <f>POWER(1-F27,C27)</f>
        <v>0.11048446044076231</v>
      </c>
      <c r="I27">
        <f>B27*(1-F27)</f>
        <v>33.23920282449059</v>
      </c>
    </row>
    <row r="28" spans="2:9">
      <c r="B28">
        <v>100</v>
      </c>
      <c r="C28">
        <v>2</v>
      </c>
      <c r="D28">
        <v>30</v>
      </c>
      <c r="E28" s="4">
        <f>C28/B28</f>
        <v>0.02</v>
      </c>
      <c r="F28">
        <f>POWER((1-E28),D28)</f>
        <v>0.54548431938243669</v>
      </c>
      <c r="G28">
        <f>POWER(1-F28,C28)</f>
        <v>0.20658450392724681</v>
      </c>
      <c r="I28">
        <f>B28*(1-F28)</f>
        <v>45.451568061756333</v>
      </c>
    </row>
    <row r="29" spans="2:9">
      <c r="B29">
        <v>200</v>
      </c>
      <c r="C29">
        <v>10</v>
      </c>
      <c r="D29">
        <v>30</v>
      </c>
      <c r="E29" s="4">
        <f>C29/B29</f>
        <v>0.05</v>
      </c>
      <c r="F29">
        <f>POWER((1-E29),D29)</f>
        <v>0.21463876394293749</v>
      </c>
      <c r="G29">
        <f>POWER(1-F29,C29)</f>
        <v>8.9267755470815904E-2</v>
      </c>
      <c r="I29">
        <f>B29*(1-F29)</f>
        <v>157.0722472114125</v>
      </c>
    </row>
    <row r="34" spans="2:8">
      <c r="B34">
        <f>2048*32</f>
        <v>65536</v>
      </c>
      <c r="C34">
        <v>40</v>
      </c>
      <c r="D34">
        <v>700</v>
      </c>
      <c r="E34" s="4">
        <f>C34/B34</f>
        <v>6.103515625E-4</v>
      </c>
      <c r="F34">
        <f>POWER((1-E34),D34)</f>
        <v>0.65221792507523146</v>
      </c>
      <c r="G34">
        <f>POWER(1-F34,C34)</f>
        <v>4.4904283271929923E-19</v>
      </c>
    </row>
    <row r="35" spans="2:8">
      <c r="B35">
        <f>2048*32</f>
        <v>65536</v>
      </c>
      <c r="C35">
        <v>40</v>
      </c>
      <c r="D35">
        <f>D34+50</f>
        <v>750</v>
      </c>
      <c r="E35" s="4">
        <f>C35/B35</f>
        <v>6.103515625E-4</v>
      </c>
      <c r="F35">
        <f>POWER((1-E35),D35)</f>
        <v>0.63260856608190819</v>
      </c>
      <c r="G35">
        <f>POWER(1-F35,C35)</f>
        <v>4.0286639645397454E-18</v>
      </c>
    </row>
    <row r="36" spans="2:8">
      <c r="B36">
        <f t="shared" ref="B36:B44" si="16">2048*32</f>
        <v>65536</v>
      </c>
      <c r="C36">
        <v>40</v>
      </c>
      <c r="D36">
        <f t="shared" ref="D36:D44" si="17">D35+50</f>
        <v>800</v>
      </c>
      <c r="E36" s="4">
        <f t="shared" ref="E36:E44" si="18">C36/B36</f>
        <v>6.103515625E-4</v>
      </c>
      <c r="F36">
        <f t="shared" ref="F36:F44" si="19">POWER((1-E36),D36)</f>
        <v>0.61358877530703704</v>
      </c>
      <c r="G36">
        <f t="shared" ref="G36:G44" si="20">POWER(1-F36,C36)</f>
        <v>3.0338167332507931E-17</v>
      </c>
    </row>
    <row r="37" spans="2:8">
      <c r="B37">
        <f t="shared" si="16"/>
        <v>65536</v>
      </c>
      <c r="C37">
        <v>40</v>
      </c>
      <c r="D37">
        <f t="shared" si="17"/>
        <v>850</v>
      </c>
      <c r="E37" s="4">
        <f t="shared" si="18"/>
        <v>6.103515625E-4</v>
      </c>
      <c r="F37">
        <f t="shared" si="19"/>
        <v>0.5951408269960774</v>
      </c>
      <c r="G37">
        <f t="shared" si="20"/>
        <v>1.9595635208599719E-16</v>
      </c>
    </row>
    <row r="38" spans="2:8">
      <c r="B38">
        <f t="shared" si="16"/>
        <v>65536</v>
      </c>
      <c r="C38">
        <v>40</v>
      </c>
      <c r="D38">
        <f t="shared" si="17"/>
        <v>900</v>
      </c>
      <c r="E38" s="4">
        <f t="shared" si="18"/>
        <v>6.103515625E-4</v>
      </c>
      <c r="F38">
        <f t="shared" si="19"/>
        <v>0.5772475283309062</v>
      </c>
      <c r="G38">
        <f t="shared" si="20"/>
        <v>1.1052135916280904E-15</v>
      </c>
    </row>
    <row r="39" spans="2:8">
      <c r="B39">
        <f t="shared" si="16"/>
        <v>65536</v>
      </c>
      <c r="C39">
        <v>40</v>
      </c>
      <c r="D39">
        <f t="shared" si="17"/>
        <v>950</v>
      </c>
      <c r="E39" s="4">
        <f t="shared" si="18"/>
        <v>6.103515625E-4</v>
      </c>
      <c r="F39">
        <f t="shared" si="19"/>
        <v>0.55989220340673529</v>
      </c>
      <c r="G39">
        <f t="shared" si="20"/>
        <v>5.5253843035374407E-15</v>
      </c>
    </row>
    <row r="40" spans="2:8">
      <c r="B40">
        <f t="shared" si="16"/>
        <v>65536</v>
      </c>
      <c r="C40">
        <v>40</v>
      </c>
      <c r="D40">
        <f t="shared" si="17"/>
        <v>1000</v>
      </c>
      <c r="E40" s="4">
        <f t="shared" si="18"/>
        <v>6.103515625E-4</v>
      </c>
      <c r="F40">
        <f t="shared" si="19"/>
        <v>0.5430586776907731</v>
      </c>
      <c r="G40">
        <f t="shared" si="20"/>
        <v>2.4798040519381746E-14</v>
      </c>
      <c r="H40">
        <f>1/G40</f>
        <v>40325766837037.641</v>
      </c>
    </row>
    <row r="41" spans="2:8">
      <c r="B41">
        <f t="shared" si="16"/>
        <v>65536</v>
      </c>
      <c r="C41">
        <v>40</v>
      </c>
      <c r="D41">
        <f t="shared" si="17"/>
        <v>1050</v>
      </c>
      <c r="E41" s="4">
        <f t="shared" si="18"/>
        <v>6.103515625E-4</v>
      </c>
      <c r="F41">
        <f t="shared" si="19"/>
        <v>0.52673126294814798</v>
      </c>
      <c r="G41">
        <f t="shared" si="20"/>
        <v>1.0099797826915626E-13</v>
      </c>
    </row>
    <row r="42" spans="2:8">
      <c r="B42">
        <f t="shared" si="16"/>
        <v>65536</v>
      </c>
      <c r="C42">
        <v>40</v>
      </c>
      <c r="D42">
        <f t="shared" si="17"/>
        <v>1100</v>
      </c>
      <c r="E42" s="4">
        <f t="shared" si="18"/>
        <v>6.103515625E-4</v>
      </c>
      <c r="F42">
        <f t="shared" si="19"/>
        <v>0.51089474262104206</v>
      </c>
      <c r="G42">
        <f t="shared" si="20"/>
        <v>3.7678468563168002E-13</v>
      </c>
    </row>
    <row r="43" spans="2:8">
      <c r="B43">
        <f t="shared" si="16"/>
        <v>65536</v>
      </c>
      <c r="C43">
        <v>40</v>
      </c>
      <c r="D43">
        <f t="shared" si="17"/>
        <v>1150</v>
      </c>
      <c r="E43" s="4">
        <f t="shared" si="18"/>
        <v>6.103515625E-4</v>
      </c>
      <c r="F43">
        <f t="shared" si="19"/>
        <v>0.49553435764741244</v>
      </c>
      <c r="G43">
        <f t="shared" si="20"/>
        <v>1.2979672160573839E-12</v>
      </c>
    </row>
    <row r="44" spans="2:8">
      <c r="B44">
        <f t="shared" si="16"/>
        <v>65536</v>
      </c>
      <c r="C44">
        <v>40</v>
      </c>
      <c r="D44">
        <f t="shared" si="17"/>
        <v>1200</v>
      </c>
      <c r="E44" s="4">
        <f t="shared" si="18"/>
        <v>6.103515625E-4</v>
      </c>
      <c r="F44">
        <f t="shared" si="19"/>
        <v>0.48063579270608087</v>
      </c>
      <c r="G44">
        <f t="shared" si="20"/>
        <v>4.1579633089391968E-12</v>
      </c>
    </row>
    <row r="51" spans="2:8" ht="30">
      <c r="B51" s="6" t="s">
        <v>1</v>
      </c>
      <c r="C51" s="6" t="s">
        <v>2</v>
      </c>
      <c r="D51" s="6" t="s">
        <v>28</v>
      </c>
      <c r="E51" s="6" t="s">
        <v>12</v>
      </c>
      <c r="F51" s="6" t="s">
        <v>15</v>
      </c>
      <c r="G51" s="6" t="s">
        <v>34</v>
      </c>
      <c r="H51" s="6" t="s">
        <v>35</v>
      </c>
    </row>
    <row r="52" spans="2:8">
      <c r="B52" s="39">
        <v>2048</v>
      </c>
      <c r="C52" s="39">
        <v>40</v>
      </c>
      <c r="D52" s="39">
        <v>1</v>
      </c>
      <c r="E52" s="40">
        <v>1.9529999999999999E-2</v>
      </c>
      <c r="F52">
        <f>POWER((1-E52),D52)</f>
        <v>0.98046999999999995</v>
      </c>
      <c r="G52">
        <f>(1-F52)*B52</f>
        <v>39.997440000000097</v>
      </c>
      <c r="H52" s="41">
        <f>G52/B52</f>
        <v>1.9530000000000047E-2</v>
      </c>
    </row>
    <row r="53" spans="2:8">
      <c r="B53" s="39">
        <v>2048</v>
      </c>
      <c r="C53" s="39">
        <v>40</v>
      </c>
      <c r="D53" s="39">
        <f>D52+1</f>
        <v>2</v>
      </c>
      <c r="E53" s="40">
        <v>1.9529999999999999E-2</v>
      </c>
      <c r="F53">
        <f>POWER((1-E53),D53)</f>
        <v>0.96132142089999995</v>
      </c>
      <c r="G53">
        <f>(1-F53)*B53</f>
        <v>79.213729996800112</v>
      </c>
      <c r="H53" s="41">
        <f t="shared" ref="H53:H70" si="21">G53/B53</f>
        <v>3.8678579100000055E-2</v>
      </c>
    </row>
    <row r="54" spans="2:8">
      <c r="B54" s="39">
        <v>2048</v>
      </c>
      <c r="C54" s="39">
        <v>40</v>
      </c>
      <c r="D54" s="39">
        <f t="shared" ref="D54:D70" si="22">D53+1</f>
        <v>3</v>
      </c>
      <c r="E54" s="40">
        <v>1.9529999999999999E-2</v>
      </c>
      <c r="F54">
        <f t="shared" ref="F54:F70" si="23">POWER((1-E54),D54)</f>
        <v>0.94254681354982295</v>
      </c>
      <c r="G54">
        <f t="shared" ref="G54:G70" si="24">(1-F54)*B54</f>
        <v>117.6641258499626</v>
      </c>
      <c r="H54" s="41">
        <f t="shared" si="21"/>
        <v>5.7453186450177052E-2</v>
      </c>
    </row>
    <row r="55" spans="2:8">
      <c r="B55" s="39">
        <v>2048</v>
      </c>
      <c r="C55" s="39">
        <v>40</v>
      </c>
      <c r="D55" s="39">
        <f t="shared" si="22"/>
        <v>4</v>
      </c>
      <c r="E55" s="40">
        <v>1.9529999999999999E-2</v>
      </c>
      <c r="F55">
        <f t="shared" si="23"/>
        <v>0.9241388742811949</v>
      </c>
      <c r="G55">
        <f t="shared" si="24"/>
        <v>155.36358547211285</v>
      </c>
      <c r="H55" s="41">
        <f t="shared" si="21"/>
        <v>7.58611257188051E-2</v>
      </c>
    </row>
    <row r="56" spans="2:8">
      <c r="B56" s="39">
        <v>2048</v>
      </c>
      <c r="C56" s="39">
        <v>40</v>
      </c>
      <c r="D56" s="39">
        <f t="shared" si="22"/>
        <v>5</v>
      </c>
      <c r="E56" s="40">
        <v>1.9529999999999999E-2</v>
      </c>
      <c r="F56">
        <f t="shared" si="23"/>
        <v>0.90609044206648315</v>
      </c>
      <c r="G56">
        <f t="shared" si="24"/>
        <v>192.32677464784251</v>
      </c>
      <c r="H56" s="41">
        <f t="shared" si="21"/>
        <v>9.3909557933516852E-2</v>
      </c>
    </row>
    <row r="57" spans="2:8">
      <c r="B57" s="39">
        <v>2048</v>
      </c>
      <c r="C57" s="39">
        <v>40</v>
      </c>
      <c r="D57" s="39">
        <f t="shared" si="22"/>
        <v>6</v>
      </c>
      <c r="E57" s="40">
        <v>1.9529999999999999E-2</v>
      </c>
      <c r="F57">
        <f t="shared" si="23"/>
        <v>0.88839449573292473</v>
      </c>
      <c r="G57">
        <f t="shared" si="24"/>
        <v>228.56807273897016</v>
      </c>
      <c r="H57" s="41">
        <f t="shared" si="21"/>
        <v>0.11160550426707527</v>
      </c>
    </row>
    <row r="58" spans="2:8">
      <c r="B58" s="39">
        <v>2048</v>
      </c>
      <c r="C58" s="39">
        <v>40</v>
      </c>
      <c r="D58" s="39">
        <f t="shared" si="22"/>
        <v>7</v>
      </c>
      <c r="E58" s="40">
        <v>1.9529999999999999E-2</v>
      </c>
      <c r="F58">
        <f t="shared" si="23"/>
        <v>0.87104415123126067</v>
      </c>
      <c r="G58">
        <f t="shared" si="24"/>
        <v>264.10157827837816</v>
      </c>
      <c r="H58" s="41">
        <f t="shared" si="21"/>
        <v>0.12895584876873933</v>
      </c>
    </row>
    <row r="59" spans="2:8">
      <c r="B59" s="39">
        <v>2048</v>
      </c>
      <c r="C59" s="39">
        <v>40</v>
      </c>
      <c r="D59" s="39">
        <f t="shared" si="22"/>
        <v>8</v>
      </c>
      <c r="E59" s="40">
        <v>1.9529999999999999E-2</v>
      </c>
      <c r="F59">
        <f t="shared" si="23"/>
        <v>0.85403265895771419</v>
      </c>
      <c r="G59">
        <f t="shared" si="24"/>
        <v>298.94111445460135</v>
      </c>
      <c r="H59" s="41">
        <f t="shared" si="21"/>
        <v>0.14596734104228581</v>
      </c>
    </row>
    <row r="60" spans="2:8">
      <c r="B60" s="39">
        <v>2048</v>
      </c>
      <c r="C60" s="39">
        <v>40</v>
      </c>
      <c r="D60" s="39">
        <f t="shared" si="22"/>
        <v>9</v>
      </c>
      <c r="E60" s="40">
        <v>1.9529999999999999E-2</v>
      </c>
      <c r="F60">
        <f t="shared" si="23"/>
        <v>0.83735340112826995</v>
      </c>
      <c r="G60">
        <f t="shared" si="24"/>
        <v>333.10023448930315</v>
      </c>
      <c r="H60" s="41">
        <f t="shared" si="21"/>
        <v>0.16264659887173005</v>
      </c>
    </row>
    <row r="61" spans="2:8">
      <c r="B61" s="39">
        <v>2048</v>
      </c>
      <c r="C61" s="39">
        <v>40</v>
      </c>
      <c r="D61" s="39">
        <f t="shared" si="22"/>
        <v>10</v>
      </c>
      <c r="E61" s="40">
        <v>1.9529999999999999E-2</v>
      </c>
      <c r="F61">
        <f t="shared" si="23"/>
        <v>0.82099988920423483</v>
      </c>
      <c r="G61">
        <f t="shared" si="24"/>
        <v>366.59222690972706</v>
      </c>
      <c r="H61" s="41">
        <f t="shared" si="21"/>
        <v>0.17900011079576517</v>
      </c>
    </row>
    <row r="62" spans="2:8">
      <c r="B62" s="39">
        <v>2048</v>
      </c>
      <c r="C62" s="39">
        <v>40</v>
      </c>
      <c r="D62" s="39">
        <f t="shared" si="22"/>
        <v>11</v>
      </c>
      <c r="E62" s="40">
        <v>1.9529999999999999E-2</v>
      </c>
      <c r="F62">
        <f t="shared" si="23"/>
        <v>0.80496576136807618</v>
      </c>
      <c r="G62">
        <f t="shared" si="24"/>
        <v>399.43012071817998</v>
      </c>
      <c r="H62" s="41">
        <f t="shared" si="21"/>
        <v>0.19503423863192382</v>
      </c>
    </row>
    <row r="63" spans="2:8">
      <c r="B63" s="39">
        <v>2048</v>
      </c>
      <c r="C63" s="39">
        <v>40</v>
      </c>
      <c r="D63" s="39">
        <f t="shared" si="22"/>
        <v>12</v>
      </c>
      <c r="E63" s="40">
        <v>1.9529999999999999E-2</v>
      </c>
      <c r="F63">
        <f t="shared" si="23"/>
        <v>0.78924478004855758</v>
      </c>
      <c r="G63">
        <f t="shared" si="24"/>
        <v>431.62669046055407</v>
      </c>
      <c r="H63" s="41">
        <f t="shared" si="21"/>
        <v>0.21075521995144242</v>
      </c>
    </row>
    <row r="64" spans="2:8">
      <c r="B64" s="39">
        <v>2048</v>
      </c>
      <c r="C64" s="39">
        <v>40</v>
      </c>
      <c r="D64" s="39">
        <f t="shared" si="22"/>
        <v>13</v>
      </c>
      <c r="E64" s="40">
        <v>1.9529999999999999E-2</v>
      </c>
      <c r="F64">
        <f t="shared" si="23"/>
        <v>0.77383082949420934</v>
      </c>
      <c r="G64">
        <f t="shared" si="24"/>
        <v>463.19446119585928</v>
      </c>
      <c r="H64" s="41">
        <f t="shared" si="21"/>
        <v>0.22616917050579066</v>
      </c>
    </row>
    <row r="65" spans="2:8">
      <c r="B65" s="39">
        <v>2048</v>
      </c>
      <c r="C65" s="39">
        <v>40</v>
      </c>
      <c r="D65" s="39">
        <f t="shared" si="22"/>
        <v>14</v>
      </c>
      <c r="E65" s="40">
        <v>1.9529999999999999E-2</v>
      </c>
      <c r="F65">
        <f t="shared" si="23"/>
        <v>0.75871791339418737</v>
      </c>
      <c r="G65">
        <f t="shared" si="24"/>
        <v>494.14571336870426</v>
      </c>
      <c r="H65" s="41">
        <f t="shared" si="21"/>
        <v>0.24128208660581263</v>
      </c>
    </row>
    <row r="66" spans="2:8">
      <c r="B66" s="39">
        <v>2048</v>
      </c>
      <c r="C66" s="39">
        <v>40</v>
      </c>
      <c r="D66" s="39">
        <f t="shared" si="22"/>
        <v>15</v>
      </c>
      <c r="E66" s="40">
        <v>1.9529999999999999E-2</v>
      </c>
      <c r="F66">
        <f t="shared" si="23"/>
        <v>0.74390015254559883</v>
      </c>
      <c r="G66">
        <f t="shared" si="24"/>
        <v>524.49248758661361</v>
      </c>
      <c r="H66" s="41">
        <f t="shared" si="21"/>
        <v>0.25609984745440117</v>
      </c>
    </row>
    <row r="67" spans="2:8">
      <c r="B67" s="39">
        <v>2048</v>
      </c>
      <c r="C67" s="39">
        <v>40</v>
      </c>
      <c r="D67" s="39">
        <f t="shared" si="22"/>
        <v>16</v>
      </c>
      <c r="E67" s="40">
        <v>1.9529999999999999E-2</v>
      </c>
      <c r="F67">
        <f t="shared" si="23"/>
        <v>0.72937178256638335</v>
      </c>
      <c r="G67">
        <f t="shared" si="24"/>
        <v>554.24658930404689</v>
      </c>
      <c r="H67" s="41">
        <f t="shared" si="21"/>
        <v>0.27062821743361665</v>
      </c>
    </row>
    <row r="68" spans="2:8">
      <c r="B68" s="39">
        <v>2048</v>
      </c>
      <c r="C68" s="39">
        <v>40</v>
      </c>
      <c r="D68" s="39">
        <f t="shared" si="22"/>
        <v>17</v>
      </c>
      <c r="E68" s="40">
        <v>1.9529999999999999E-2</v>
      </c>
      <c r="F68">
        <f t="shared" si="23"/>
        <v>0.71512715165286189</v>
      </c>
      <c r="G68">
        <f t="shared" si="24"/>
        <v>583.41959341493884</v>
      </c>
      <c r="H68" s="41">
        <f t="shared" si="21"/>
        <v>0.28487284834713811</v>
      </c>
    </row>
    <row r="69" spans="2:8">
      <c r="B69" s="39">
        <v>2048</v>
      </c>
      <c r="C69" s="39">
        <v>40</v>
      </c>
      <c r="D69" s="39">
        <f t="shared" si="22"/>
        <v>18</v>
      </c>
      <c r="E69" s="40">
        <v>1.9529999999999999E-2</v>
      </c>
      <c r="F69">
        <f t="shared" si="23"/>
        <v>0.7011607183810814</v>
      </c>
      <c r="G69">
        <f t="shared" si="24"/>
        <v>612.02284875554528</v>
      </c>
      <c r="H69" s="41">
        <f t="shared" si="21"/>
        <v>0.2988392816189186</v>
      </c>
    </row>
    <row r="70" spans="2:8">
      <c r="B70" s="39">
        <v>2048</v>
      </c>
      <c r="C70" s="39">
        <v>40</v>
      </c>
      <c r="D70" s="39">
        <f t="shared" si="22"/>
        <v>19</v>
      </c>
      <c r="E70" s="40">
        <v>1.9529999999999999E-2</v>
      </c>
      <c r="F70">
        <f t="shared" si="23"/>
        <v>0.68746704955109894</v>
      </c>
      <c r="G70">
        <f t="shared" si="24"/>
        <v>640.06748251934937</v>
      </c>
      <c r="H70" s="41">
        <f t="shared" si="21"/>
        <v>0.31253295044890106</v>
      </c>
    </row>
    <row r="71" spans="2:8">
      <c r="B71" s="39">
        <v>2048</v>
      </c>
      <c r="C71" s="39">
        <v>40</v>
      </c>
      <c r="D71" s="39">
        <f t="shared" ref="D71:D106" si="25">D70+1</f>
        <v>20</v>
      </c>
      <c r="E71" s="40">
        <v>1.9529999999999999E-2</v>
      </c>
      <c r="F71">
        <f t="shared" ref="F71:F106" si="26">POWER((1-E71),D71)</f>
        <v>0.67404081807336602</v>
      </c>
      <c r="G71">
        <f t="shared" ref="G71:G106" si="27">(1-F71)*B71</f>
        <v>667.56440458574639</v>
      </c>
      <c r="H71" s="41">
        <f t="shared" ref="H71:H106" si="28">G71/B71</f>
        <v>0.32595918192663398</v>
      </c>
    </row>
    <row r="72" spans="2:8">
      <c r="B72" s="39">
        <v>2048</v>
      </c>
      <c r="C72" s="39">
        <v>40</v>
      </c>
      <c r="D72" s="39">
        <f t="shared" si="25"/>
        <v>21</v>
      </c>
      <c r="E72" s="40">
        <v>1.9529999999999999E-2</v>
      </c>
      <c r="F72">
        <f t="shared" si="26"/>
        <v>0.66087680089639311</v>
      </c>
      <c r="G72">
        <f t="shared" si="27"/>
        <v>694.5243117641869</v>
      </c>
      <c r="H72" s="41">
        <f t="shared" si="28"/>
        <v>0.33912319910360689</v>
      </c>
    </row>
    <row r="73" spans="2:8">
      <c r="B73" s="39">
        <v>2048</v>
      </c>
      <c r="C73" s="39">
        <v>40</v>
      </c>
      <c r="D73" s="39">
        <f t="shared" si="25"/>
        <v>22</v>
      </c>
      <c r="E73" s="40">
        <v>1.9529999999999999E-2</v>
      </c>
      <c r="F73">
        <f t="shared" si="26"/>
        <v>0.64796987697488651</v>
      </c>
      <c r="G73">
        <f t="shared" si="27"/>
        <v>720.95769195543244</v>
      </c>
      <c r="H73" s="41">
        <f t="shared" si="28"/>
        <v>0.35203012302511349</v>
      </c>
    </row>
    <row r="74" spans="2:8">
      <c r="B74" s="39">
        <v>2048</v>
      </c>
      <c r="C74" s="39">
        <v>40</v>
      </c>
      <c r="D74" s="39">
        <f t="shared" si="25"/>
        <v>23</v>
      </c>
      <c r="E74" s="40">
        <v>1.9529999999999999E-2</v>
      </c>
      <c r="F74">
        <f t="shared" si="26"/>
        <v>0.635315025277567</v>
      </c>
      <c r="G74">
        <f t="shared" si="27"/>
        <v>746.87482823154278</v>
      </c>
      <c r="H74" s="41">
        <f t="shared" si="28"/>
        <v>0.364684974722433</v>
      </c>
    </row>
    <row r="75" spans="2:8">
      <c r="B75" s="39">
        <v>2048</v>
      </c>
      <c r="C75" s="39">
        <v>40</v>
      </c>
      <c r="D75" s="39">
        <f t="shared" si="25"/>
        <v>24</v>
      </c>
      <c r="E75" s="40">
        <v>1.9529999999999999E-2</v>
      </c>
      <c r="F75">
        <f t="shared" si="26"/>
        <v>0.62290732283389616</v>
      </c>
      <c r="G75">
        <f t="shared" si="27"/>
        <v>772.28580283618066</v>
      </c>
      <c r="H75" s="41">
        <f t="shared" si="28"/>
        <v>0.37709267716610384</v>
      </c>
    </row>
    <row r="76" spans="2:8">
      <c r="B76" s="39">
        <v>2048</v>
      </c>
      <c r="C76" s="39">
        <v>40</v>
      </c>
      <c r="D76" s="39">
        <f t="shared" si="25"/>
        <v>25</v>
      </c>
      <c r="E76" s="40">
        <v>1.9529999999999999E-2</v>
      </c>
      <c r="F76">
        <f t="shared" si="26"/>
        <v>0.61074194281895011</v>
      </c>
      <c r="G76">
        <f t="shared" si="27"/>
        <v>797.20050110679017</v>
      </c>
      <c r="H76" s="41">
        <f t="shared" si="28"/>
        <v>0.38925805718104989</v>
      </c>
    </row>
    <row r="77" spans="2:8">
      <c r="B77" s="39">
        <v>2048</v>
      </c>
      <c r="C77" s="39">
        <v>40</v>
      </c>
      <c r="D77" s="39">
        <f t="shared" si="25"/>
        <v>26</v>
      </c>
      <c r="E77" s="40">
        <v>1.9529999999999999E-2</v>
      </c>
      <c r="F77">
        <f t="shared" si="26"/>
        <v>0.59881415267569604</v>
      </c>
      <c r="G77">
        <f t="shared" si="27"/>
        <v>821.6286153201745</v>
      </c>
      <c r="H77" s="41">
        <f t="shared" si="28"/>
        <v>0.40118584732430396</v>
      </c>
    </row>
    <row r="78" spans="2:8">
      <c r="B78" s="39">
        <v>2048</v>
      </c>
      <c r="C78" s="39">
        <v>40</v>
      </c>
      <c r="D78" s="39">
        <f t="shared" si="25"/>
        <v>27</v>
      </c>
      <c r="E78" s="40">
        <v>1.9529999999999999E-2</v>
      </c>
      <c r="F78">
        <f t="shared" si="26"/>
        <v>0.58711931227393965</v>
      </c>
      <c r="G78">
        <f t="shared" si="27"/>
        <v>845.57964846297159</v>
      </c>
      <c r="H78" s="41">
        <f t="shared" si="28"/>
        <v>0.41288068772606035</v>
      </c>
    </row>
    <row r="79" spans="2:8">
      <c r="B79" s="39">
        <v>2048</v>
      </c>
      <c r="C79" s="39">
        <v>40</v>
      </c>
      <c r="D79" s="39">
        <f t="shared" si="25"/>
        <v>28</v>
      </c>
      <c r="E79" s="40">
        <v>1.9529999999999999E-2</v>
      </c>
      <c r="F79">
        <f t="shared" si="26"/>
        <v>0.57565287210522964</v>
      </c>
      <c r="G79">
        <f t="shared" si="27"/>
        <v>869.0629179284897</v>
      </c>
      <c r="H79" s="41">
        <f t="shared" si="28"/>
        <v>0.42434712789477036</v>
      </c>
    </row>
    <row r="80" spans="2:8">
      <c r="B80" s="39">
        <v>2048</v>
      </c>
      <c r="C80" s="39">
        <v>40</v>
      </c>
      <c r="D80" s="39">
        <f t="shared" si="25"/>
        <v>29</v>
      </c>
      <c r="E80" s="40">
        <v>1.9529999999999999E-2</v>
      </c>
      <c r="F80">
        <f t="shared" si="26"/>
        <v>0.56441037151301454</v>
      </c>
      <c r="G80">
        <f t="shared" si="27"/>
        <v>892.08755914134622</v>
      </c>
      <c r="H80" s="41">
        <f t="shared" si="28"/>
        <v>0.43558962848698546</v>
      </c>
    </row>
    <row r="81" spans="2:8">
      <c r="B81" s="39">
        <v>2048</v>
      </c>
      <c r="C81" s="39">
        <v>40</v>
      </c>
      <c r="D81" s="39">
        <f t="shared" si="25"/>
        <v>30</v>
      </c>
      <c r="E81" s="40">
        <v>1.9529999999999999E-2</v>
      </c>
      <c r="F81">
        <f t="shared" si="26"/>
        <v>0.55338743695736525</v>
      </c>
      <c r="G81">
        <f t="shared" si="27"/>
        <v>914.66252911131596</v>
      </c>
      <c r="H81" s="41">
        <f t="shared" si="28"/>
        <v>0.44661256304263475</v>
      </c>
    </row>
    <row r="82" spans="2:8">
      <c r="B82" s="39">
        <v>2048</v>
      </c>
      <c r="C82" s="39">
        <v>40</v>
      </c>
      <c r="D82" s="39">
        <f t="shared" si="25"/>
        <v>31</v>
      </c>
      <c r="E82" s="40">
        <v>1.9529999999999999E-2</v>
      </c>
      <c r="F82">
        <f t="shared" si="26"/>
        <v>0.54257978031358789</v>
      </c>
      <c r="G82">
        <f t="shared" si="27"/>
        <v>936.796609917772</v>
      </c>
      <c r="H82" s="41">
        <f t="shared" si="28"/>
        <v>0.45742021968641211</v>
      </c>
    </row>
    <row r="83" spans="2:8">
      <c r="B83" s="39">
        <v>2048</v>
      </c>
      <c r="C83" s="39">
        <v>40</v>
      </c>
      <c r="D83" s="39">
        <f t="shared" si="25"/>
        <v>32</v>
      </c>
      <c r="E83" s="40">
        <v>1.9529999999999999E-2</v>
      </c>
      <c r="F83">
        <f t="shared" si="26"/>
        <v>0.53198319720406362</v>
      </c>
      <c r="G83">
        <f t="shared" si="27"/>
        <v>958.49841212607771</v>
      </c>
      <c r="H83" s="41">
        <f t="shared" si="28"/>
        <v>0.46801680279593638</v>
      </c>
    </row>
    <row r="84" spans="2:8">
      <c r="B84" s="39">
        <v>2048</v>
      </c>
      <c r="C84" s="39">
        <v>40</v>
      </c>
      <c r="D84" s="39">
        <f t="shared" si="25"/>
        <v>33</v>
      </c>
      <c r="E84" s="40">
        <v>1.9529999999999999E-2</v>
      </c>
      <c r="F84">
        <f t="shared" si="26"/>
        <v>0.52159356536266821</v>
      </c>
      <c r="G84">
        <f t="shared" si="27"/>
        <v>979.77637813725551</v>
      </c>
      <c r="H84" s="41">
        <f t="shared" si="28"/>
        <v>0.47840643463733179</v>
      </c>
    </row>
    <row r="85" spans="2:8">
      <c r="B85" s="39">
        <v>2048</v>
      </c>
      <c r="C85" s="39">
        <v>40</v>
      </c>
      <c r="D85" s="39">
        <f t="shared" si="25"/>
        <v>34</v>
      </c>
      <c r="E85" s="40">
        <v>1.9529999999999999E-2</v>
      </c>
      <c r="F85">
        <f t="shared" si="26"/>
        <v>0.51140684303113526</v>
      </c>
      <c r="G85">
        <f t="shared" si="27"/>
        <v>1000.638785472235</v>
      </c>
      <c r="H85" s="41">
        <f t="shared" si="28"/>
        <v>0.48859315696886474</v>
      </c>
    </row>
    <row r="86" spans="2:8">
      <c r="B86" s="39">
        <v>2048</v>
      </c>
      <c r="C86" s="39">
        <v>40</v>
      </c>
      <c r="D86" s="39">
        <f t="shared" si="25"/>
        <v>35</v>
      </c>
      <c r="E86" s="40">
        <v>1.9529999999999999E-2</v>
      </c>
      <c r="F86">
        <f t="shared" si="26"/>
        <v>0.50141906738673725</v>
      </c>
      <c r="G86">
        <f t="shared" si="27"/>
        <v>1021.0937499919621</v>
      </c>
      <c r="H86" s="41">
        <f t="shared" si="28"/>
        <v>0.49858093261326275</v>
      </c>
    </row>
    <row r="87" spans="2:8">
      <c r="B87" s="39">
        <v>2048</v>
      </c>
      <c r="C87" s="39">
        <v>40</v>
      </c>
      <c r="D87" s="39">
        <f t="shared" si="25"/>
        <v>36</v>
      </c>
      <c r="E87" s="40">
        <v>1.9529999999999999E-2</v>
      </c>
      <c r="F87">
        <f t="shared" si="26"/>
        <v>0.49162635300067425</v>
      </c>
      <c r="G87">
        <f t="shared" si="27"/>
        <v>1041.1492290546191</v>
      </c>
      <c r="H87" s="41">
        <f t="shared" si="28"/>
        <v>0.50837364699932575</v>
      </c>
    </row>
    <row r="88" spans="2:8">
      <c r="B88" s="39">
        <v>2048</v>
      </c>
      <c r="C88" s="39">
        <v>40</v>
      </c>
      <c r="D88" s="39">
        <f t="shared" si="25"/>
        <v>37</v>
      </c>
      <c r="E88" s="40">
        <v>1.9529999999999999E-2</v>
      </c>
      <c r="F88">
        <f t="shared" si="26"/>
        <v>0.48202489032657109</v>
      </c>
      <c r="G88">
        <f t="shared" si="27"/>
        <v>1060.8130246111823</v>
      </c>
      <c r="H88" s="41">
        <f t="shared" si="28"/>
        <v>0.51797510967342886</v>
      </c>
    </row>
    <row r="89" spans="2:8">
      <c r="B89" s="39">
        <v>2048</v>
      </c>
      <c r="C89" s="39">
        <v>40</v>
      </c>
      <c r="D89" s="39">
        <f t="shared" si="25"/>
        <v>38</v>
      </c>
      <c r="E89" s="40">
        <v>1.9529999999999999E-2</v>
      </c>
      <c r="F89">
        <f t="shared" si="26"/>
        <v>0.47261094421849315</v>
      </c>
      <c r="G89">
        <f t="shared" si="27"/>
        <v>1080.092786240526</v>
      </c>
      <c r="H89" s="41">
        <f t="shared" si="28"/>
        <v>0.52738905578150685</v>
      </c>
    </row>
    <row r="90" spans="2:8">
      <c r="B90" s="39">
        <v>2048</v>
      </c>
      <c r="C90" s="39">
        <v>40</v>
      </c>
      <c r="D90" s="39">
        <f t="shared" si="25"/>
        <v>39</v>
      </c>
      <c r="E90" s="40">
        <v>1.9529999999999999E-2</v>
      </c>
      <c r="F90">
        <f t="shared" si="26"/>
        <v>0.46338085247790595</v>
      </c>
      <c r="G90">
        <f t="shared" si="27"/>
        <v>1098.9960141252486</v>
      </c>
      <c r="H90" s="41">
        <f t="shared" si="28"/>
        <v>0.53661914752209405</v>
      </c>
    </row>
    <row r="91" spans="2:8">
      <c r="B91" s="39">
        <v>2048</v>
      </c>
      <c r="C91" s="39">
        <v>40</v>
      </c>
      <c r="D91" s="39">
        <f t="shared" si="25"/>
        <v>40</v>
      </c>
      <c r="E91" s="40">
        <v>1.9529999999999999E-2</v>
      </c>
      <c r="F91">
        <f t="shared" si="26"/>
        <v>0.45433102442901246</v>
      </c>
      <c r="G91">
        <f t="shared" si="27"/>
        <v>1117.5300619693826</v>
      </c>
      <c r="H91" s="41">
        <f t="shared" si="28"/>
        <v>0.54566897557098759</v>
      </c>
    </row>
    <row r="92" spans="2:8">
      <c r="B92" s="39">
        <v>2048</v>
      </c>
      <c r="C92" s="39">
        <v>40</v>
      </c>
      <c r="D92" s="39">
        <f t="shared" si="25"/>
        <v>41</v>
      </c>
      <c r="E92" s="40">
        <v>1.9529999999999999E-2</v>
      </c>
      <c r="F92">
        <f t="shared" si="26"/>
        <v>0.44545793952191381</v>
      </c>
      <c r="G92">
        <f t="shared" si="27"/>
        <v>1135.7021398591205</v>
      </c>
      <c r="H92" s="41">
        <f t="shared" si="28"/>
        <v>0.55454206047808619</v>
      </c>
    </row>
    <row r="93" spans="2:8">
      <c r="B93" s="39">
        <v>2048</v>
      </c>
      <c r="C93" s="39">
        <v>40</v>
      </c>
      <c r="D93" s="39">
        <f t="shared" si="25"/>
        <v>42</v>
      </c>
      <c r="E93" s="40">
        <v>1.9529999999999999E-2</v>
      </c>
      <c r="F93">
        <f t="shared" si="26"/>
        <v>0.43675814596305085</v>
      </c>
      <c r="G93">
        <f t="shared" si="27"/>
        <v>1153.5193170676719</v>
      </c>
      <c r="H93" s="41">
        <f t="shared" si="28"/>
        <v>0.56324185403694915</v>
      </c>
    </row>
    <row r="94" spans="2:8">
      <c r="B94" s="39">
        <v>2048</v>
      </c>
      <c r="C94" s="39">
        <v>40</v>
      </c>
      <c r="D94" s="39">
        <f t="shared" si="25"/>
        <v>43</v>
      </c>
      <c r="E94" s="40">
        <v>1.9529999999999999E-2</v>
      </c>
      <c r="F94">
        <f t="shared" si="26"/>
        <v>0.42822825937239251</v>
      </c>
      <c r="G94">
        <f t="shared" si="27"/>
        <v>1170.9885248053401</v>
      </c>
      <c r="H94" s="41">
        <f t="shared" si="28"/>
        <v>0.57177174062760749</v>
      </c>
    </row>
    <row r="95" spans="2:8">
      <c r="B95" s="39">
        <v>2048</v>
      </c>
      <c r="C95" s="39">
        <v>40</v>
      </c>
      <c r="D95" s="39">
        <f t="shared" si="25"/>
        <v>44</v>
      </c>
      <c r="E95" s="40">
        <v>1.9529999999999999E-2</v>
      </c>
      <c r="F95">
        <f t="shared" si="26"/>
        <v>0.4198649614668496</v>
      </c>
      <c r="G95">
        <f t="shared" si="27"/>
        <v>1188.116558915892</v>
      </c>
      <c r="H95" s="41">
        <f t="shared" si="28"/>
        <v>0.5801350385331504</v>
      </c>
    </row>
    <row r="96" spans="2:8">
      <c r="B96" s="39">
        <v>2048</v>
      </c>
      <c r="C96" s="39">
        <v>40</v>
      </c>
      <c r="D96" s="39">
        <f t="shared" si="25"/>
        <v>45</v>
      </c>
      <c r="E96" s="40">
        <v>1.9529999999999999E-2</v>
      </c>
      <c r="F96">
        <f t="shared" si="26"/>
        <v>0.4116649987694021</v>
      </c>
      <c r="G96">
        <f t="shared" si="27"/>
        <v>1204.9100825202645</v>
      </c>
      <c r="H96" s="41">
        <f t="shared" si="28"/>
        <v>0.5883350012305979</v>
      </c>
    </row>
    <row r="97" spans="2:8">
      <c r="B97" s="39">
        <v>2048</v>
      </c>
      <c r="C97" s="39">
        <v>40</v>
      </c>
      <c r="D97" s="39">
        <f t="shared" si="25"/>
        <v>46</v>
      </c>
      <c r="E97" s="40">
        <v>1.9529999999999999E-2</v>
      </c>
      <c r="F97">
        <f t="shared" si="26"/>
        <v>0.40362518134343567</v>
      </c>
      <c r="G97">
        <f t="shared" si="27"/>
        <v>1221.3756286086436</v>
      </c>
      <c r="H97" s="41">
        <f t="shared" si="28"/>
        <v>0.59637481865656428</v>
      </c>
    </row>
    <row r="98" spans="2:8">
      <c r="B98" s="39">
        <v>2048</v>
      </c>
      <c r="C98" s="39">
        <v>40</v>
      </c>
      <c r="D98" s="39">
        <f t="shared" si="25"/>
        <v>47</v>
      </c>
      <c r="E98" s="40">
        <v>1.9529999999999999E-2</v>
      </c>
      <c r="F98">
        <f t="shared" si="26"/>
        <v>0.39574238155179831</v>
      </c>
      <c r="G98">
        <f t="shared" si="27"/>
        <v>1237.5196025819171</v>
      </c>
      <c r="H98" s="41">
        <f t="shared" si="28"/>
        <v>0.60425761844820169</v>
      </c>
    </row>
    <row r="99" spans="2:8">
      <c r="B99" s="39">
        <v>2048</v>
      </c>
      <c r="C99" s="39">
        <v>40</v>
      </c>
      <c r="D99" s="39">
        <f t="shared" si="25"/>
        <v>48</v>
      </c>
      <c r="E99" s="40">
        <v>1.9529999999999999E-2</v>
      </c>
      <c r="F99">
        <f t="shared" si="26"/>
        <v>0.38801353284009171</v>
      </c>
      <c r="G99">
        <f t="shared" si="27"/>
        <v>1253.3482847434921</v>
      </c>
      <c r="H99" s="41">
        <f t="shared" si="28"/>
        <v>0.61198646715990823</v>
      </c>
    </row>
    <row r="100" spans="2:8">
      <c r="B100" s="39">
        <v>2048</v>
      </c>
      <c r="C100" s="39">
        <v>40</v>
      </c>
      <c r="D100" s="39">
        <f t="shared" si="25"/>
        <v>49</v>
      </c>
      <c r="E100" s="40">
        <v>1.9529999999999999E-2</v>
      </c>
      <c r="F100">
        <f t="shared" si="26"/>
        <v>0.38043562854372476</v>
      </c>
      <c r="G100">
        <f t="shared" si="27"/>
        <v>1268.8678327424518</v>
      </c>
      <c r="H100" s="41">
        <f t="shared" si="28"/>
        <v>0.6195643714562753</v>
      </c>
    </row>
    <row r="101" spans="2:8">
      <c r="B101" s="39">
        <v>2048</v>
      </c>
      <c r="C101" s="39">
        <v>40</v>
      </c>
      <c r="D101" s="39">
        <f t="shared" si="25"/>
        <v>50</v>
      </c>
      <c r="E101" s="40">
        <v>1.9529999999999999E-2</v>
      </c>
      <c r="F101">
        <f t="shared" si="26"/>
        <v>0.37300572071826577</v>
      </c>
      <c r="G101">
        <f t="shared" si="27"/>
        <v>1284.0842839689917</v>
      </c>
      <c r="H101" s="41">
        <f t="shared" si="28"/>
        <v>0.62699427928173423</v>
      </c>
    </row>
    <row r="102" spans="2:8">
      <c r="B102" s="39">
        <v>2048</v>
      </c>
      <c r="C102" s="39">
        <v>40</v>
      </c>
      <c r="D102" s="39">
        <f t="shared" si="25"/>
        <v>51</v>
      </c>
      <c r="E102" s="40">
        <v>1.9529999999999999E-2</v>
      </c>
      <c r="F102">
        <f t="shared" si="26"/>
        <v>0.36572091899263803</v>
      </c>
      <c r="G102">
        <f t="shared" si="27"/>
        <v>1299.0035579030773</v>
      </c>
      <c r="H102" s="41">
        <f t="shared" si="28"/>
        <v>0.63427908100736197</v>
      </c>
    </row>
    <row r="103" spans="2:8">
      <c r="B103" s="39">
        <v>2048</v>
      </c>
      <c r="C103" s="39">
        <v>40</v>
      </c>
      <c r="D103" s="39">
        <f t="shared" si="25"/>
        <v>52</v>
      </c>
      <c r="E103" s="40">
        <v>1.9529999999999999E-2</v>
      </c>
      <c r="F103">
        <f t="shared" si="26"/>
        <v>0.35857838944471182</v>
      </c>
      <c r="G103">
        <f t="shared" si="27"/>
        <v>1313.6314584172301</v>
      </c>
      <c r="H103" s="41">
        <f t="shared" si="28"/>
        <v>0.64142161055528812</v>
      </c>
    </row>
    <row r="104" spans="2:8">
      <c r="B104" s="39">
        <v>2048</v>
      </c>
      <c r="C104" s="39">
        <v>40</v>
      </c>
      <c r="D104" s="39">
        <f t="shared" si="25"/>
        <v>53</v>
      </c>
      <c r="E104" s="40">
        <v>1.9529999999999999E-2</v>
      </c>
      <c r="F104">
        <f t="shared" si="26"/>
        <v>0.3515753534988566</v>
      </c>
      <c r="G104">
        <f t="shared" si="27"/>
        <v>1327.9736760343417</v>
      </c>
      <c r="H104" s="41">
        <f t="shared" si="28"/>
        <v>0.6484246465011434</v>
      </c>
    </row>
    <row r="105" spans="2:8">
      <c r="B105" s="39">
        <v>2048</v>
      </c>
      <c r="C105" s="39">
        <v>40</v>
      </c>
      <c r="D105" s="39">
        <f t="shared" si="25"/>
        <v>54</v>
      </c>
      <c r="E105" s="40">
        <v>1.9529999999999999E-2</v>
      </c>
      <c r="F105">
        <f t="shared" si="26"/>
        <v>0.34470908684502388</v>
      </c>
      <c r="G105">
        <f t="shared" si="27"/>
        <v>1342.0357901413911</v>
      </c>
      <c r="H105" s="41">
        <f t="shared" si="28"/>
        <v>0.65529091315497612</v>
      </c>
    </row>
    <row r="106" spans="2:8">
      <c r="B106" s="39">
        <v>2048</v>
      </c>
      <c r="C106" s="39">
        <v>40</v>
      </c>
      <c r="D106" s="39">
        <f t="shared" si="25"/>
        <v>55</v>
      </c>
      <c r="E106" s="40">
        <v>1.9529999999999999E-2</v>
      </c>
      <c r="F106">
        <f t="shared" si="26"/>
        <v>0.33797691837894062</v>
      </c>
      <c r="G106">
        <f t="shared" si="27"/>
        <v>1355.8232711599296</v>
      </c>
      <c r="H106" s="41">
        <f t="shared" si="28"/>
        <v>0.66202308162105938</v>
      </c>
    </row>
    <row r="107" spans="2:8">
      <c r="B107" s="39">
        <v>2048</v>
      </c>
      <c r="C107" s="39">
        <v>40</v>
      </c>
      <c r="D107" s="39">
        <f t="shared" ref="D107:D152" si="29">D106+1</f>
        <v>56</v>
      </c>
      <c r="E107" s="40">
        <v>1.9529999999999999E-2</v>
      </c>
      <c r="F107">
        <f t="shared" ref="F107:F152" si="30">POWER((1-E107),D107)</f>
        <v>0.33137622916299991</v>
      </c>
      <c r="G107">
        <f t="shared" ref="G107:G152" si="31">(1-F107)*B107</f>
        <v>1369.3414826741762</v>
      </c>
      <c r="H107" s="41">
        <f t="shared" ref="H107:H152" si="32">G107/B107</f>
        <v>0.66862377083700009</v>
      </c>
    </row>
    <row r="108" spans="2:8">
      <c r="B108" s="39">
        <v>2048</v>
      </c>
      <c r="C108" s="39">
        <v>40</v>
      </c>
      <c r="D108" s="39">
        <f t="shared" si="29"/>
        <v>57</v>
      </c>
      <c r="E108" s="40">
        <v>1.9529999999999999E-2</v>
      </c>
      <c r="F108">
        <f t="shared" si="30"/>
        <v>0.3249044514074465</v>
      </c>
      <c r="G108">
        <f t="shared" si="31"/>
        <v>1382.5956835175496</v>
      </c>
      <c r="H108" s="41">
        <f t="shared" si="32"/>
        <v>0.6750955485925535</v>
      </c>
    </row>
    <row r="109" spans="2:8">
      <c r="B109" s="39">
        <v>2048</v>
      </c>
      <c r="C109" s="39">
        <v>40</v>
      </c>
      <c r="D109" s="39">
        <f t="shared" si="29"/>
        <v>58</v>
      </c>
      <c r="E109" s="40">
        <v>1.9529999999999999E-2</v>
      </c>
      <c r="F109">
        <f t="shared" si="30"/>
        <v>0.31855906747145907</v>
      </c>
      <c r="G109">
        <f t="shared" si="31"/>
        <v>1395.5910298184517</v>
      </c>
      <c r="H109" s="41">
        <f t="shared" si="32"/>
        <v>0.68144093252854088</v>
      </c>
    </row>
    <row r="110" spans="2:8">
      <c r="B110" s="39">
        <v>2048</v>
      </c>
      <c r="C110" s="39">
        <v>40</v>
      </c>
      <c r="D110" s="39">
        <f t="shared" si="29"/>
        <v>59</v>
      </c>
      <c r="E110" s="40">
        <v>1.9529999999999999E-2</v>
      </c>
      <c r="F110">
        <f t="shared" si="30"/>
        <v>0.31233760888374146</v>
      </c>
      <c r="G110">
        <f t="shared" si="31"/>
        <v>1408.3325770060974</v>
      </c>
      <c r="H110" s="41">
        <f t="shared" si="32"/>
        <v>0.68766239111625849</v>
      </c>
    </row>
    <row r="111" spans="2:8">
      <c r="B111" s="39">
        <v>2048</v>
      </c>
      <c r="C111" s="39">
        <v>40</v>
      </c>
      <c r="D111" s="39">
        <f t="shared" si="29"/>
        <v>60</v>
      </c>
      <c r="E111" s="40">
        <v>1.9529999999999999E-2</v>
      </c>
      <c r="F111">
        <f t="shared" si="30"/>
        <v>0.30623765538224201</v>
      </c>
      <c r="G111">
        <f t="shared" si="31"/>
        <v>1420.8252817771684</v>
      </c>
      <c r="H111" s="41">
        <f t="shared" si="32"/>
        <v>0.69376234461775799</v>
      </c>
    </row>
    <row r="112" spans="2:8">
      <c r="B112" s="39">
        <v>2048</v>
      </c>
      <c r="C112" s="39">
        <v>40</v>
      </c>
      <c r="D112" s="39">
        <f t="shared" si="29"/>
        <v>61</v>
      </c>
      <c r="E112" s="40">
        <v>1.9529999999999999E-2</v>
      </c>
      <c r="F112">
        <f t="shared" si="30"/>
        <v>0.30025683397262681</v>
      </c>
      <c r="G112">
        <f t="shared" si="31"/>
        <v>1433.0740040240603</v>
      </c>
      <c r="H112" s="41">
        <f t="shared" si="32"/>
        <v>0.69974316602737319</v>
      </c>
    </row>
    <row r="113" spans="2:8">
      <c r="B113" s="39">
        <v>2048</v>
      </c>
      <c r="C113" s="39">
        <v>40</v>
      </c>
      <c r="D113" s="39">
        <f t="shared" si="29"/>
        <v>62</v>
      </c>
      <c r="E113" s="40">
        <v>1.9529999999999999E-2</v>
      </c>
      <c r="F113">
        <f t="shared" si="30"/>
        <v>0.29439281800514139</v>
      </c>
      <c r="G113">
        <f t="shared" si="31"/>
        <v>1445.0835087254704</v>
      </c>
      <c r="H113" s="41">
        <f t="shared" si="32"/>
        <v>0.70560718199485861</v>
      </c>
    </row>
    <row r="114" spans="2:8">
      <c r="B114" s="39">
        <v>2048</v>
      </c>
      <c r="C114" s="39">
        <v>40</v>
      </c>
      <c r="D114" s="39">
        <f t="shared" si="29"/>
        <v>63</v>
      </c>
      <c r="E114" s="40">
        <v>1.9529999999999999E-2</v>
      </c>
      <c r="F114">
        <f t="shared" si="30"/>
        <v>0.28864332626950095</v>
      </c>
      <c r="G114">
        <f t="shared" si="31"/>
        <v>1456.858467800062</v>
      </c>
      <c r="H114" s="41">
        <f t="shared" si="32"/>
        <v>0.71135667373049905</v>
      </c>
    </row>
    <row r="115" spans="2:8">
      <c r="B115" s="39">
        <v>2048</v>
      </c>
      <c r="C115" s="39">
        <v>40</v>
      </c>
      <c r="D115" s="39">
        <f t="shared" si="29"/>
        <v>64</v>
      </c>
      <c r="E115" s="40">
        <v>1.9529999999999999E-2</v>
      </c>
      <c r="F115">
        <f t="shared" si="30"/>
        <v>0.28300612210745762</v>
      </c>
      <c r="G115">
        <f t="shared" si="31"/>
        <v>1468.4034619239269</v>
      </c>
      <c r="H115" s="41">
        <f t="shared" si="32"/>
        <v>0.71699387789254243</v>
      </c>
    </row>
    <row r="116" spans="2:8">
      <c r="B116" s="39">
        <v>2048</v>
      </c>
      <c r="C116" s="39">
        <v>40</v>
      </c>
      <c r="D116" s="39">
        <f t="shared" si="29"/>
        <v>65</v>
      </c>
      <c r="E116" s="40">
        <v>1.9529999999999999E-2</v>
      </c>
      <c r="F116">
        <f t="shared" si="30"/>
        <v>0.27747901254269897</v>
      </c>
      <c r="G116">
        <f t="shared" si="31"/>
        <v>1479.7229823125526</v>
      </c>
      <c r="H116" s="41">
        <f t="shared" si="32"/>
        <v>0.72252098745730109</v>
      </c>
    </row>
    <row r="117" spans="2:8">
      <c r="B117" s="39">
        <v>2048</v>
      </c>
      <c r="C117" s="39">
        <v>40</v>
      </c>
      <c r="D117" s="39">
        <f t="shared" si="29"/>
        <v>66</v>
      </c>
      <c r="E117" s="40">
        <v>1.9529999999999999E-2</v>
      </c>
      <c r="F117">
        <f t="shared" si="30"/>
        <v>0.27205984742774003</v>
      </c>
      <c r="G117">
        <f t="shared" si="31"/>
        <v>1490.8214324679884</v>
      </c>
      <c r="H117" s="41">
        <f t="shared" si="32"/>
        <v>0.72794015257225997</v>
      </c>
    </row>
    <row r="118" spans="2:8">
      <c r="B118" s="39">
        <v>2048</v>
      </c>
      <c r="C118" s="39">
        <v>40</v>
      </c>
      <c r="D118" s="39">
        <f t="shared" si="29"/>
        <v>67</v>
      </c>
      <c r="E118" s="40">
        <v>1.9529999999999999E-2</v>
      </c>
      <c r="F118">
        <f t="shared" si="30"/>
        <v>0.26674651860747628</v>
      </c>
      <c r="G118">
        <f t="shared" si="31"/>
        <v>1501.7031298918887</v>
      </c>
      <c r="H118" s="41">
        <f t="shared" si="32"/>
        <v>0.73325348139252378</v>
      </c>
    </row>
    <row r="119" spans="2:8">
      <c r="B119" s="39">
        <v>2048</v>
      </c>
      <c r="C119" s="39">
        <v>40</v>
      </c>
      <c r="D119" s="39">
        <f t="shared" si="29"/>
        <v>68</v>
      </c>
      <c r="E119" s="40">
        <v>1.9529999999999999E-2</v>
      </c>
      <c r="F119">
        <f t="shared" si="30"/>
        <v>0.26153695909907226</v>
      </c>
      <c r="G119">
        <f t="shared" si="31"/>
        <v>1512.3723077651</v>
      </c>
      <c r="H119" s="41">
        <f t="shared" si="32"/>
        <v>0.73846304090092774</v>
      </c>
    </row>
    <row r="120" spans="2:8">
      <c r="B120" s="39">
        <v>2048</v>
      </c>
      <c r="C120" s="39">
        <v>40</v>
      </c>
      <c r="D120" s="39">
        <f t="shared" si="29"/>
        <v>69</v>
      </c>
      <c r="E120" s="40">
        <v>1.9529999999999999E-2</v>
      </c>
      <c r="F120">
        <f t="shared" si="30"/>
        <v>0.2564291422878674</v>
      </c>
      <c r="G120">
        <f t="shared" si="31"/>
        <v>1522.8331165944476</v>
      </c>
      <c r="H120" s="41">
        <f t="shared" si="32"/>
        <v>0.7435708577121326</v>
      </c>
    </row>
    <row r="121" spans="2:8">
      <c r="B121" s="39">
        <v>2048</v>
      </c>
      <c r="C121" s="39">
        <v>40</v>
      </c>
      <c r="D121" s="39">
        <f t="shared" si="29"/>
        <v>70</v>
      </c>
      <c r="E121" s="40">
        <v>1.9529999999999999E-2</v>
      </c>
      <c r="F121">
        <f t="shared" si="30"/>
        <v>0.25142108113898531</v>
      </c>
      <c r="G121">
        <f t="shared" si="31"/>
        <v>1533.0896258273581</v>
      </c>
      <c r="H121" s="41">
        <f t="shared" si="32"/>
        <v>0.74857891886101469</v>
      </c>
    </row>
    <row r="122" spans="2:8">
      <c r="B122" s="39">
        <v>2048</v>
      </c>
      <c r="C122" s="39">
        <v>40</v>
      </c>
      <c r="D122" s="39">
        <f t="shared" si="29"/>
        <v>71</v>
      </c>
      <c r="E122" s="40">
        <v>1.9529999999999999E-2</v>
      </c>
      <c r="F122">
        <f t="shared" si="30"/>
        <v>0.24651082742434094</v>
      </c>
      <c r="G122">
        <f t="shared" si="31"/>
        <v>1543.1458254349498</v>
      </c>
      <c r="H122" s="41">
        <f t="shared" si="32"/>
        <v>0.75348917257565906</v>
      </c>
    </row>
    <row r="123" spans="2:8">
      <c r="B123" s="39">
        <v>2048</v>
      </c>
      <c r="C123" s="39">
        <v>40</v>
      </c>
      <c r="D123" s="39">
        <f t="shared" si="29"/>
        <v>72</v>
      </c>
      <c r="E123" s="40">
        <v>1.9529999999999999E-2</v>
      </c>
      <c r="F123">
        <f t="shared" si="30"/>
        <v>0.24169647096474359</v>
      </c>
      <c r="G123">
        <f t="shared" si="31"/>
        <v>1553.0056274642052</v>
      </c>
      <c r="H123" s="41">
        <f t="shared" si="32"/>
        <v>0.75830352903525644</v>
      </c>
    </row>
    <row r="124" spans="2:8">
      <c r="B124" s="39">
        <v>2048</v>
      </c>
      <c r="C124" s="39">
        <v>40</v>
      </c>
      <c r="D124" s="39">
        <f t="shared" si="29"/>
        <v>73</v>
      </c>
      <c r="E124" s="40">
        <v>1.9529999999999999E-2</v>
      </c>
      <c r="F124">
        <f t="shared" si="30"/>
        <v>0.23697613888680211</v>
      </c>
      <c r="G124">
        <f t="shared" si="31"/>
        <v>1562.6728675598292</v>
      </c>
      <c r="H124" s="41">
        <f t="shared" si="32"/>
        <v>0.76302386111319787</v>
      </c>
    </row>
    <row r="125" spans="2:8">
      <c r="B125" s="39">
        <v>2048</v>
      </c>
      <c r="C125" s="39">
        <v>40</v>
      </c>
      <c r="D125" s="39">
        <f t="shared" si="29"/>
        <v>74</v>
      </c>
      <c r="E125" s="40">
        <v>1.9529999999999999E-2</v>
      </c>
      <c r="F125">
        <f t="shared" si="30"/>
        <v>0.23234799489434285</v>
      </c>
      <c r="G125">
        <f t="shared" si="31"/>
        <v>1572.1513064563858</v>
      </c>
      <c r="H125" s="41">
        <f t="shared" si="32"/>
        <v>0.76765200510565712</v>
      </c>
    </row>
    <row r="126" spans="2:8">
      <c r="B126" s="39">
        <v>2048</v>
      </c>
      <c r="C126" s="39">
        <v>40</v>
      </c>
      <c r="D126" s="39">
        <f t="shared" si="29"/>
        <v>75</v>
      </c>
      <c r="E126" s="40">
        <v>1.9529999999999999E-2</v>
      </c>
      <c r="F126">
        <f t="shared" si="30"/>
        <v>0.22781023855405635</v>
      </c>
      <c r="G126">
        <f t="shared" si="31"/>
        <v>1581.4446314412926</v>
      </c>
      <c r="H126" s="41">
        <f t="shared" si="32"/>
        <v>0.77218976144594365</v>
      </c>
    </row>
    <row r="127" spans="2:8">
      <c r="B127" s="39">
        <v>2048</v>
      </c>
      <c r="C127" s="39">
        <v>40</v>
      </c>
      <c r="D127" s="39">
        <f t="shared" si="29"/>
        <v>76</v>
      </c>
      <c r="E127" s="40">
        <v>1.9529999999999999E-2</v>
      </c>
      <c r="F127">
        <f t="shared" si="30"/>
        <v>0.22336110459509562</v>
      </c>
      <c r="G127">
        <f t="shared" si="31"/>
        <v>1590.5564577892442</v>
      </c>
      <c r="H127" s="41">
        <f t="shared" si="32"/>
        <v>0.77663889540490438</v>
      </c>
    </row>
    <row r="128" spans="2:8">
      <c r="B128" s="39">
        <v>2048</v>
      </c>
      <c r="C128" s="39">
        <v>40</v>
      </c>
      <c r="D128" s="39">
        <f t="shared" si="29"/>
        <v>77</v>
      </c>
      <c r="E128" s="40">
        <v>1.9529999999999999E-2</v>
      </c>
      <c r="F128">
        <f t="shared" si="30"/>
        <v>0.21899886222235343</v>
      </c>
      <c r="G128">
        <f t="shared" si="31"/>
        <v>1599.4903301686202</v>
      </c>
      <c r="H128" s="41">
        <f t="shared" si="32"/>
        <v>0.78100113777764657</v>
      </c>
    </row>
    <row r="129" spans="2:8">
      <c r="B129" s="39">
        <v>2048</v>
      </c>
      <c r="C129" s="39">
        <v>40</v>
      </c>
      <c r="D129" s="39">
        <f t="shared" si="29"/>
        <v>78</v>
      </c>
      <c r="E129" s="40">
        <v>1.9529999999999999E-2</v>
      </c>
      <c r="F129">
        <f t="shared" si="30"/>
        <v>0.21472181444315086</v>
      </c>
      <c r="G129">
        <f t="shared" si="31"/>
        <v>1608.249724020427</v>
      </c>
      <c r="H129" s="41">
        <f t="shared" si="32"/>
        <v>0.78527818555684914</v>
      </c>
    </row>
    <row r="130" spans="2:8">
      <c r="B130" s="39">
        <v>2048</v>
      </c>
      <c r="C130" s="39">
        <v>40</v>
      </c>
      <c r="D130" s="39">
        <f t="shared" si="29"/>
        <v>79</v>
      </c>
      <c r="E130" s="40">
        <v>1.9529999999999999E-2</v>
      </c>
      <c r="F130">
        <f t="shared" si="30"/>
        <v>0.2105282974070761</v>
      </c>
      <c r="G130">
        <f t="shared" si="31"/>
        <v>1616.8380469103081</v>
      </c>
      <c r="H130" s="41">
        <f t="shared" si="32"/>
        <v>0.78947170259292387</v>
      </c>
    </row>
    <row r="131" spans="2:8">
      <c r="B131" s="39">
        <v>2048</v>
      </c>
      <c r="C131" s="39">
        <v>40</v>
      </c>
      <c r="D131" s="39">
        <f t="shared" si="29"/>
        <v>80</v>
      </c>
      <c r="E131" s="40">
        <v>1.9529999999999999E-2</v>
      </c>
      <c r="F131">
        <f t="shared" si="30"/>
        <v>0.20641667975871592</v>
      </c>
      <c r="G131">
        <f t="shared" si="31"/>
        <v>1625.2586398541498</v>
      </c>
      <c r="H131" s="41">
        <f t="shared" si="32"/>
        <v>0.79358332024128408</v>
      </c>
    </row>
    <row r="132" spans="2:8">
      <c r="B132" s="39">
        <v>2048</v>
      </c>
      <c r="C132" s="39">
        <v>40</v>
      </c>
      <c r="D132" s="39">
        <f t="shared" si="29"/>
        <v>81</v>
      </c>
      <c r="E132" s="40">
        <v>1.9529999999999999E-2</v>
      </c>
      <c r="F132">
        <f t="shared" si="30"/>
        <v>0.2023853620030282</v>
      </c>
      <c r="G132">
        <f t="shared" si="31"/>
        <v>1633.5147786177981</v>
      </c>
      <c r="H132" s="41">
        <f t="shared" si="32"/>
        <v>0.79761463799697174</v>
      </c>
    </row>
    <row r="133" spans="2:8">
      <c r="B133" s="39">
        <v>2048</v>
      </c>
      <c r="C133" s="39">
        <v>40</v>
      </c>
      <c r="D133" s="39">
        <f t="shared" si="29"/>
        <v>82</v>
      </c>
      <c r="E133" s="40">
        <v>1.9529999999999999E-2</v>
      </c>
      <c r="F133">
        <f t="shared" si="30"/>
        <v>0.19843277588310904</v>
      </c>
      <c r="G133">
        <f t="shared" si="31"/>
        <v>1641.6096749913927</v>
      </c>
      <c r="H133" s="41">
        <f t="shared" si="32"/>
        <v>0.80156722411689096</v>
      </c>
    </row>
    <row r="134" spans="2:8">
      <c r="B134" s="39">
        <v>2048</v>
      </c>
      <c r="C134" s="39">
        <v>40</v>
      </c>
      <c r="D134" s="39">
        <f t="shared" si="29"/>
        <v>83</v>
      </c>
      <c r="E134" s="40">
        <v>1.9529999999999999E-2</v>
      </c>
      <c r="F134">
        <f t="shared" si="30"/>
        <v>0.19455738377011192</v>
      </c>
      <c r="G134">
        <f t="shared" si="31"/>
        <v>1649.5464780388108</v>
      </c>
      <c r="H134" s="41">
        <f t="shared" si="32"/>
        <v>0.80544261622988811</v>
      </c>
    </row>
    <row r="135" spans="2:8">
      <c r="B135" s="39">
        <v>2048</v>
      </c>
      <c r="C135" s="39">
        <v>40</v>
      </c>
      <c r="D135" s="39">
        <f t="shared" si="29"/>
        <v>84</v>
      </c>
      <c r="E135" s="40">
        <v>1.9529999999999999E-2</v>
      </c>
      <c r="F135">
        <f t="shared" si="30"/>
        <v>0.19075767806508165</v>
      </c>
      <c r="G135">
        <f t="shared" si="31"/>
        <v>1657.3282753227127</v>
      </c>
      <c r="H135" s="41">
        <f t="shared" si="32"/>
        <v>0.8092423219349183</v>
      </c>
    </row>
    <row r="136" spans="2:8">
      <c r="B136" s="39">
        <v>2048</v>
      </c>
      <c r="C136" s="39">
        <v>40</v>
      </c>
      <c r="D136" s="39">
        <f t="shared" si="29"/>
        <v>85</v>
      </c>
      <c r="E136" s="40">
        <v>1.9529999999999999E-2</v>
      </c>
      <c r="F136">
        <f t="shared" si="30"/>
        <v>0.18703218061247059</v>
      </c>
      <c r="G136">
        <f t="shared" si="31"/>
        <v>1664.9580941056602</v>
      </c>
      <c r="H136" s="41">
        <f t="shared" si="32"/>
        <v>0.81296781938752938</v>
      </c>
    </row>
    <row r="137" spans="2:8">
      <c r="B137" s="39">
        <v>2048</v>
      </c>
      <c r="C137" s="39">
        <v>40</v>
      </c>
      <c r="D137" s="39">
        <f t="shared" si="29"/>
        <v>86</v>
      </c>
      <c r="E137" s="40">
        <v>1.9529999999999999E-2</v>
      </c>
      <c r="F137">
        <f t="shared" si="30"/>
        <v>0.18337944212510904</v>
      </c>
      <c r="G137">
        <f t="shared" si="31"/>
        <v>1672.4389025277767</v>
      </c>
      <c r="H137" s="41">
        <f t="shared" si="32"/>
        <v>0.81662055787489096</v>
      </c>
    </row>
    <row r="138" spans="2:8">
      <c r="B138" s="39">
        <v>2048</v>
      </c>
      <c r="C138" s="39">
        <v>40</v>
      </c>
      <c r="D138" s="39">
        <f t="shared" si="29"/>
        <v>87</v>
      </c>
      <c r="E138" s="40">
        <v>1.9529999999999999E-2</v>
      </c>
      <c r="F138">
        <f t="shared" si="30"/>
        <v>0.17979804162040566</v>
      </c>
      <c r="G138">
        <f t="shared" si="31"/>
        <v>1679.7736107614091</v>
      </c>
      <c r="H138" s="41">
        <f t="shared" si="32"/>
        <v>0.82020195837959431</v>
      </c>
    </row>
    <row r="139" spans="2:8">
      <c r="B139" s="39">
        <v>2048</v>
      </c>
      <c r="C139" s="39">
        <v>40</v>
      </c>
      <c r="D139" s="39">
        <f t="shared" si="29"/>
        <v>88</v>
      </c>
      <c r="E139" s="40">
        <v>1.9529999999999999E-2</v>
      </c>
      <c r="F139">
        <f t="shared" si="30"/>
        <v>0.17628658586755913</v>
      </c>
      <c r="G139">
        <f t="shared" si="31"/>
        <v>1686.965072143239</v>
      </c>
      <c r="H139" s="41">
        <f t="shared" si="32"/>
        <v>0.82371341413244092</v>
      </c>
    </row>
    <row r="140" spans="2:8">
      <c r="B140" s="39">
        <v>2048</v>
      </c>
      <c r="C140" s="39">
        <v>40</v>
      </c>
      <c r="D140" s="39">
        <f t="shared" si="29"/>
        <v>89</v>
      </c>
      <c r="E140" s="40">
        <v>1.9529999999999999E-2</v>
      </c>
      <c r="F140">
        <f t="shared" si="30"/>
        <v>0.17284370884556569</v>
      </c>
      <c r="G140">
        <f t="shared" si="31"/>
        <v>1694.0160842842815</v>
      </c>
      <c r="H140" s="41">
        <f t="shared" si="32"/>
        <v>0.82715629115443434</v>
      </c>
    </row>
    <row r="141" spans="2:8">
      <c r="B141" s="39">
        <v>2048</v>
      </c>
      <c r="C141" s="39">
        <v>40</v>
      </c>
      <c r="D141" s="39">
        <f t="shared" si="29"/>
        <v>90</v>
      </c>
      <c r="E141" s="40">
        <v>1.9529999999999999E-2</v>
      </c>
      <c r="F141">
        <f t="shared" si="30"/>
        <v>0.16946807121181182</v>
      </c>
      <c r="G141">
        <f t="shared" si="31"/>
        <v>1700.9293901582093</v>
      </c>
      <c r="H141" s="41">
        <f t="shared" si="32"/>
        <v>0.83053192878818816</v>
      </c>
    </row>
    <row r="142" spans="2:8">
      <c r="B142" s="39">
        <v>2048</v>
      </c>
      <c r="C142" s="39">
        <v>40</v>
      </c>
      <c r="D142" s="39">
        <f t="shared" si="29"/>
        <v>91</v>
      </c>
      <c r="E142" s="40">
        <v>1.9529999999999999E-2</v>
      </c>
      <c r="F142">
        <f t="shared" si="30"/>
        <v>0.16615835978104512</v>
      </c>
      <c r="G142">
        <f t="shared" si="31"/>
        <v>1707.7076791684196</v>
      </c>
      <c r="H142" s="41">
        <f t="shared" si="32"/>
        <v>0.8338416402189549</v>
      </c>
    </row>
    <row r="143" spans="2:8">
      <c r="B143" s="39">
        <v>2048</v>
      </c>
      <c r="C143" s="39">
        <v>40</v>
      </c>
      <c r="D143" s="39">
        <f t="shared" si="29"/>
        <v>92</v>
      </c>
      <c r="E143" s="40">
        <v>1.9529999999999999E-2</v>
      </c>
      <c r="F143">
        <f t="shared" si="30"/>
        <v>0.16291328701452132</v>
      </c>
      <c r="G143">
        <f t="shared" si="31"/>
        <v>1714.3535881942603</v>
      </c>
      <c r="H143" s="41">
        <f t="shared" si="32"/>
        <v>0.83708671298547865</v>
      </c>
    </row>
    <row r="144" spans="2:8">
      <c r="B144" s="39">
        <v>2048</v>
      </c>
      <c r="C144" s="39">
        <v>40</v>
      </c>
      <c r="D144" s="39">
        <f t="shared" si="29"/>
        <v>93</v>
      </c>
      <c r="E144" s="40">
        <v>1.9529999999999999E-2</v>
      </c>
      <c r="F144">
        <f t="shared" si="30"/>
        <v>0.15973159051912772</v>
      </c>
      <c r="G144">
        <f t="shared" si="31"/>
        <v>1720.8697026168265</v>
      </c>
      <c r="H144" s="41">
        <f t="shared" si="32"/>
        <v>0.84026840948087234</v>
      </c>
    </row>
    <row r="145" spans="2:8">
      <c r="B145" s="39">
        <v>2048</v>
      </c>
      <c r="C145" s="39">
        <v>40</v>
      </c>
      <c r="D145" s="39">
        <f t="shared" si="29"/>
        <v>94</v>
      </c>
      <c r="E145" s="40">
        <v>1.9529999999999999E-2</v>
      </c>
      <c r="F145">
        <f t="shared" si="30"/>
        <v>0.15661203255628911</v>
      </c>
      <c r="G145">
        <f t="shared" si="31"/>
        <v>1727.25855732472</v>
      </c>
      <c r="H145" s="41">
        <f t="shared" si="32"/>
        <v>0.84338796744371092</v>
      </c>
    </row>
    <row r="146" spans="2:8">
      <c r="B146" s="39">
        <v>2048</v>
      </c>
      <c r="C146" s="39">
        <v>40</v>
      </c>
      <c r="D146" s="39">
        <f t="shared" si="29"/>
        <v>95</v>
      </c>
      <c r="E146" s="40">
        <v>1.9529999999999999E-2</v>
      </c>
      <c r="F146">
        <f t="shared" si="30"/>
        <v>0.15355339956046479</v>
      </c>
      <c r="G146">
        <f t="shared" si="31"/>
        <v>1733.5226377001682</v>
      </c>
      <c r="H146" s="41">
        <f t="shared" si="32"/>
        <v>0.84644660043953523</v>
      </c>
    </row>
    <row r="147" spans="2:8">
      <c r="B147" s="39">
        <v>2048</v>
      </c>
      <c r="C147" s="39">
        <v>40</v>
      </c>
      <c r="D147" s="39">
        <f t="shared" si="29"/>
        <v>96</v>
      </c>
      <c r="E147" s="40">
        <v>1.9529999999999999E-2</v>
      </c>
      <c r="F147">
        <f t="shared" si="30"/>
        <v>0.15055450166704895</v>
      </c>
      <c r="G147">
        <f t="shared" si="31"/>
        <v>1739.6643805858837</v>
      </c>
      <c r="H147" s="41">
        <f t="shared" si="32"/>
        <v>0.84944549833295102</v>
      </c>
    </row>
    <row r="148" spans="2:8">
      <c r="B148" s="39">
        <v>2048</v>
      </c>
      <c r="C148" s="39">
        <v>40</v>
      </c>
      <c r="D148" s="39">
        <f t="shared" si="29"/>
        <v>97</v>
      </c>
      <c r="E148" s="40">
        <v>1.9529999999999999E-2</v>
      </c>
      <c r="F148">
        <f t="shared" si="30"/>
        <v>0.14761417224949147</v>
      </c>
      <c r="G148">
        <f t="shared" si="31"/>
        <v>1745.6861752330415</v>
      </c>
      <c r="H148" s="41">
        <f t="shared" si="32"/>
        <v>0.85238582775050853</v>
      </c>
    </row>
    <row r="149" spans="2:8">
      <c r="B149" s="39">
        <v>2048</v>
      </c>
      <c r="C149" s="39">
        <v>40</v>
      </c>
      <c r="D149" s="39">
        <f t="shared" si="29"/>
        <v>98</v>
      </c>
      <c r="E149" s="40">
        <v>1.9529999999999999E-2</v>
      </c>
      <c r="F149">
        <f t="shared" si="30"/>
        <v>0.14473126746545889</v>
      </c>
      <c r="G149">
        <f t="shared" si="31"/>
        <v>1751.5903642307403</v>
      </c>
      <c r="H149" s="41">
        <f t="shared" si="32"/>
        <v>0.85526873253454117</v>
      </c>
    </row>
    <row r="150" spans="2:8">
      <c r="B150" s="39">
        <v>2048</v>
      </c>
      <c r="C150" s="39">
        <v>40</v>
      </c>
      <c r="D150" s="39">
        <f t="shared" si="29"/>
        <v>99</v>
      </c>
      <c r="E150" s="40">
        <v>1.9529999999999999E-2</v>
      </c>
      <c r="F150">
        <f t="shared" si="30"/>
        <v>0.14190466581185848</v>
      </c>
      <c r="G150">
        <f t="shared" si="31"/>
        <v>1757.3792444173139</v>
      </c>
      <c r="H150" s="41">
        <f t="shared" si="32"/>
        <v>0.85809533418814155</v>
      </c>
    </row>
    <row r="151" spans="2:8">
      <c r="B151" s="39">
        <v>2048</v>
      </c>
      <c r="C151" s="39">
        <v>40</v>
      </c>
      <c r="D151" s="39">
        <f t="shared" si="29"/>
        <v>100</v>
      </c>
      <c r="E151" s="40">
        <v>1.9529999999999999E-2</v>
      </c>
      <c r="F151">
        <f t="shared" si="30"/>
        <v>0.13913326768855289</v>
      </c>
      <c r="G151">
        <f t="shared" si="31"/>
        <v>1763.0550677738438</v>
      </c>
      <c r="H151" s="41">
        <f t="shared" si="32"/>
        <v>0.86086673231144717</v>
      </c>
    </row>
    <row r="152" spans="2:8">
      <c r="B152" s="39">
        <v>2048</v>
      </c>
      <c r="C152" s="39">
        <v>40</v>
      </c>
      <c r="D152" s="39">
        <f t="shared" si="29"/>
        <v>101</v>
      </c>
      <c r="E152" s="40">
        <v>1.9529999999999999E-2</v>
      </c>
      <c r="F152">
        <f t="shared" si="30"/>
        <v>0.13641599497059545</v>
      </c>
      <c r="G152">
        <f t="shared" si="31"/>
        <v>1768.6200423002206</v>
      </c>
      <c r="H152" s="41">
        <f t="shared" si="32"/>
        <v>0.86358400502940458</v>
      </c>
    </row>
    <row r="153" spans="2:8">
      <c r="B153" s="39">
        <v>2048</v>
      </c>
      <c r="C153" s="39">
        <v>40</v>
      </c>
      <c r="D153" s="39">
        <f t="shared" ref="D153:D168" si="33">D152+1</f>
        <v>102</v>
      </c>
      <c r="E153" s="40">
        <v>1.9529999999999999E-2</v>
      </c>
      <c r="F153">
        <f t="shared" ref="F153:F168" si="34">POWER((1-E153),D153)</f>
        <v>0.13375179058881972</v>
      </c>
      <c r="G153">
        <f t="shared" ref="G153:G168" si="35">(1-F153)*B153</f>
        <v>1774.0763328740973</v>
      </c>
      <c r="H153" s="41">
        <f t="shared" ref="H153:H168" si="36">G153/B153</f>
        <v>0.8662482094111803</v>
      </c>
    </row>
    <row r="154" spans="2:8">
      <c r="B154" s="39">
        <v>2048</v>
      </c>
      <c r="C154" s="39">
        <v>40</v>
      </c>
      <c r="D154" s="39">
        <f t="shared" si="33"/>
        <v>103</v>
      </c>
      <c r="E154" s="40">
        <v>1.9529999999999999E-2</v>
      </c>
      <c r="F154">
        <f t="shared" si="34"/>
        <v>0.13113961811862007</v>
      </c>
      <c r="G154">
        <f t="shared" si="35"/>
        <v>1779.4260620930661</v>
      </c>
      <c r="H154" s="41">
        <f t="shared" si="36"/>
        <v>0.86886038188137993</v>
      </c>
    </row>
    <row r="155" spans="2:8">
      <c r="B155" s="39">
        <v>2048</v>
      </c>
      <c r="C155" s="39">
        <v>40</v>
      </c>
      <c r="D155" s="39">
        <f t="shared" si="33"/>
        <v>104</v>
      </c>
      <c r="E155" s="40">
        <v>1.9529999999999999E-2</v>
      </c>
      <c r="F155">
        <f t="shared" si="34"/>
        <v>0.1285784613767634</v>
      </c>
      <c r="G155">
        <f t="shared" si="35"/>
        <v>1784.6713111003885</v>
      </c>
      <c r="H155" s="41">
        <f t="shared" si="36"/>
        <v>0.87142153862323657</v>
      </c>
    </row>
    <row r="156" spans="2:8">
      <c r="B156" s="39">
        <v>2048</v>
      </c>
      <c r="C156" s="39">
        <v>40</v>
      </c>
      <c r="D156" s="39">
        <f t="shared" si="33"/>
        <v>105</v>
      </c>
      <c r="E156" s="40">
        <v>1.9529999999999999E-2</v>
      </c>
      <c r="F156">
        <f t="shared" si="34"/>
        <v>0.12606732402607521</v>
      </c>
      <c r="G156">
        <f t="shared" si="35"/>
        <v>1789.8141203945979</v>
      </c>
      <c r="H156" s="41">
        <f t="shared" si="36"/>
        <v>0.87393267597392477</v>
      </c>
    </row>
    <row r="157" spans="2:8">
      <c r="B157" s="39">
        <v>2048</v>
      </c>
      <c r="C157" s="39">
        <v>40</v>
      </c>
      <c r="D157" s="39">
        <f t="shared" si="33"/>
        <v>106</v>
      </c>
      <c r="E157" s="40">
        <v>1.9529999999999999E-2</v>
      </c>
      <c r="F157">
        <f t="shared" si="34"/>
        <v>0.12360522918784597</v>
      </c>
      <c r="G157">
        <f t="shared" si="35"/>
        <v>1794.8564906232914</v>
      </c>
      <c r="H157" s="41">
        <f t="shared" si="36"/>
        <v>0.876394770812154</v>
      </c>
    </row>
    <row r="158" spans="2:8">
      <c r="B158" s="39">
        <v>2048</v>
      </c>
      <c r="C158" s="39">
        <v>40</v>
      </c>
      <c r="D158" s="39">
        <f t="shared" si="33"/>
        <v>107</v>
      </c>
      <c r="E158" s="40">
        <v>1.9529999999999999E-2</v>
      </c>
      <c r="F158">
        <f t="shared" si="34"/>
        <v>0.12119121906180735</v>
      </c>
      <c r="G158">
        <f t="shared" si="35"/>
        <v>1799.8003833614184</v>
      </c>
      <c r="H158" s="41">
        <f t="shared" si="36"/>
        <v>0.87880878093819259</v>
      </c>
    </row>
    <row r="159" spans="2:8">
      <c r="B159" s="39">
        <v>2048</v>
      </c>
      <c r="C159" s="39">
        <v>40</v>
      </c>
      <c r="D159" s="39">
        <f t="shared" si="33"/>
        <v>108</v>
      </c>
      <c r="E159" s="40">
        <v>1.9529999999999999E-2</v>
      </c>
      <c r="F159">
        <f t="shared" si="34"/>
        <v>0.11882435455353023</v>
      </c>
      <c r="G159">
        <f t="shared" si="35"/>
        <v>1804.6477218743701</v>
      </c>
      <c r="H159" s="41">
        <f t="shared" si="36"/>
        <v>0.88117564544646976</v>
      </c>
    </row>
    <row r="160" spans="2:8">
      <c r="B160" s="39">
        <v>2048</v>
      </c>
      <c r="C160" s="39">
        <v>40</v>
      </c>
      <c r="D160" s="39">
        <f t="shared" si="33"/>
        <v>109</v>
      </c>
      <c r="E160" s="40">
        <v>1.9529999999999999E-2</v>
      </c>
      <c r="F160">
        <f t="shared" si="34"/>
        <v>0.1165037149090998</v>
      </c>
      <c r="G160">
        <f t="shared" si="35"/>
        <v>1809.4003918661635</v>
      </c>
      <c r="H160" s="41">
        <f t="shared" si="36"/>
        <v>0.88349628509090017</v>
      </c>
    </row>
    <row r="161" spans="2:8">
      <c r="B161" s="39">
        <v>2048</v>
      </c>
      <c r="C161" s="39">
        <v>40</v>
      </c>
      <c r="D161" s="39">
        <f t="shared" si="33"/>
        <v>110</v>
      </c>
      <c r="E161" s="40">
        <v>1.9529999999999999E-2</v>
      </c>
      <c r="F161">
        <f t="shared" si="34"/>
        <v>0.11422839735692508</v>
      </c>
      <c r="G161">
        <f t="shared" si="35"/>
        <v>1814.0602422130173</v>
      </c>
      <c r="H161" s="41">
        <f t="shared" si="36"/>
        <v>0.88577160264307486</v>
      </c>
    </row>
    <row r="162" spans="2:8">
      <c r="B162" s="39">
        <v>2048</v>
      </c>
      <c r="C162" s="39">
        <v>40</v>
      </c>
      <c r="D162" s="39">
        <f t="shared" si="33"/>
        <v>111</v>
      </c>
      <c r="E162" s="40">
        <v>1.9529999999999999E-2</v>
      </c>
      <c r="F162">
        <f t="shared" si="34"/>
        <v>0.11199751675654432</v>
      </c>
      <c r="G162">
        <f t="shared" si="35"/>
        <v>1818.6290856825972</v>
      </c>
      <c r="H162" s="41">
        <f t="shared" si="36"/>
        <v>0.88800248324345565</v>
      </c>
    </row>
    <row r="163" spans="2:8">
      <c r="B163" s="39">
        <v>2048</v>
      </c>
      <c r="C163" s="39">
        <v>40</v>
      </c>
      <c r="D163" s="39">
        <f t="shared" si="33"/>
        <v>112</v>
      </c>
      <c r="E163" s="40">
        <v>1.9529999999999999E-2</v>
      </c>
      <c r="F163">
        <f t="shared" si="34"/>
        <v>0.10981020525428901</v>
      </c>
      <c r="G163">
        <f t="shared" si="35"/>
        <v>1823.1086996392162</v>
      </c>
      <c r="H163" s="41">
        <f t="shared" si="36"/>
        <v>0.89018979474571103</v>
      </c>
    </row>
    <row r="164" spans="2:8">
      <c r="B164" s="39">
        <v>2048</v>
      </c>
      <c r="C164" s="39">
        <v>40</v>
      </c>
      <c r="D164" s="39">
        <f t="shared" si="33"/>
        <v>113</v>
      </c>
      <c r="E164" s="40">
        <v>1.9529999999999999E-2</v>
      </c>
      <c r="F164">
        <f t="shared" si="34"/>
        <v>0.10766561194567276</v>
      </c>
      <c r="G164">
        <f t="shared" si="35"/>
        <v>1827.5008267352623</v>
      </c>
      <c r="H164" s="41">
        <f t="shared" si="36"/>
        <v>0.8923343880543273</v>
      </c>
    </row>
    <row r="165" spans="2:8">
      <c r="B165" s="39">
        <v>2048</v>
      </c>
      <c r="C165" s="39">
        <v>40</v>
      </c>
      <c r="D165" s="39">
        <f t="shared" si="33"/>
        <v>114</v>
      </c>
      <c r="E165" s="40">
        <v>1.9529999999999999E-2</v>
      </c>
      <c r="F165">
        <f t="shared" si="34"/>
        <v>0.10556290254437375</v>
      </c>
      <c r="G165">
        <f t="shared" si="35"/>
        <v>1831.8071755891226</v>
      </c>
      <c r="H165" s="41">
        <f t="shared" si="36"/>
        <v>0.89443709745562627</v>
      </c>
    </row>
    <row r="166" spans="2:8">
      <c r="B166" s="39">
        <v>2048</v>
      </c>
      <c r="C166" s="39">
        <v>40</v>
      </c>
      <c r="D166" s="39">
        <f t="shared" si="33"/>
        <v>115</v>
      </c>
      <c r="E166" s="40">
        <v>1.9529999999999999E-2</v>
      </c>
      <c r="F166">
        <f t="shared" si="34"/>
        <v>0.10350125905768214</v>
      </c>
      <c r="G166">
        <f t="shared" si="35"/>
        <v>1836.029421449867</v>
      </c>
      <c r="H166" s="41">
        <f t="shared" si="36"/>
        <v>0.89649874094231785</v>
      </c>
    </row>
    <row r="167" spans="2:8">
      <c r="B167" s="39">
        <v>2048</v>
      </c>
      <c r="C167" s="39">
        <v>40</v>
      </c>
      <c r="D167" s="39">
        <f t="shared" si="33"/>
        <v>116</v>
      </c>
      <c r="E167" s="40">
        <v>1.9529999999999999E-2</v>
      </c>
      <c r="F167">
        <f t="shared" si="34"/>
        <v>0.10147987946828561</v>
      </c>
      <c r="G167">
        <f t="shared" si="35"/>
        <v>1840.169206848951</v>
      </c>
      <c r="H167" s="41">
        <f t="shared" si="36"/>
        <v>0.89852012053171437</v>
      </c>
    </row>
    <row r="168" spans="2:8">
      <c r="B168" s="39">
        <v>2048</v>
      </c>
      <c r="C168" s="39">
        <v>40</v>
      </c>
      <c r="D168" s="39">
        <f t="shared" si="33"/>
        <v>117</v>
      </c>
      <c r="E168" s="40">
        <v>1.9529999999999999E-2</v>
      </c>
      <c r="F168">
        <f t="shared" si="34"/>
        <v>9.9497977422269984E-2</v>
      </c>
      <c r="G168">
        <f t="shared" si="35"/>
        <v>1844.2281422391911</v>
      </c>
      <c r="H168" s="41">
        <f t="shared" si="36"/>
        <v>0.90050202257773004</v>
      </c>
    </row>
    <row r="169" spans="2:8">
      <c r="B169" s="39">
        <v>2048</v>
      </c>
      <c r="C169" s="39">
        <v>40</v>
      </c>
      <c r="D169" s="39">
        <f t="shared" ref="D169:D201" si="37">D168+1</f>
        <v>118</v>
      </c>
      <c r="E169" s="40">
        <v>1.9529999999999999E-2</v>
      </c>
      <c r="F169">
        <f t="shared" ref="F169:F201" si="38">POWER((1-E169),D169)</f>
        <v>9.7554781923213041E-2</v>
      </c>
      <c r="G169">
        <f t="shared" ref="G169:G201" si="39">(1-F169)*B169</f>
        <v>1848.2078066212598</v>
      </c>
      <c r="H169" s="41">
        <f t="shared" ref="H169:H201" si="40">G169/B169</f>
        <v>0.90244521807678701</v>
      </c>
    </row>
    <row r="170" spans="2:8">
      <c r="B170" s="39">
        <v>2048</v>
      </c>
      <c r="C170" s="39">
        <v>40</v>
      </c>
      <c r="D170" s="39">
        <f t="shared" si="37"/>
        <v>119</v>
      </c>
      <c r="E170" s="40">
        <v>1.9529999999999999E-2</v>
      </c>
      <c r="F170">
        <f t="shared" si="38"/>
        <v>9.5649537032252707E-2</v>
      </c>
      <c r="G170">
        <f t="shared" si="39"/>
        <v>1852.1097481579463</v>
      </c>
      <c r="H170" s="41">
        <f t="shared" si="40"/>
        <v>0.90435046296774724</v>
      </c>
    </row>
    <row r="171" spans="2:8">
      <c r="B171" s="39">
        <v>2048</v>
      </c>
      <c r="C171" s="39">
        <v>40</v>
      </c>
      <c r="D171" s="39">
        <f t="shared" si="37"/>
        <v>120</v>
      </c>
      <c r="E171" s="40">
        <v>1.9529999999999999E-2</v>
      </c>
      <c r="F171">
        <f t="shared" si="38"/>
        <v>9.3781501574012813E-2</v>
      </c>
      <c r="G171">
        <f t="shared" si="39"/>
        <v>1855.9354847764218</v>
      </c>
      <c r="H171" s="41">
        <f t="shared" si="40"/>
        <v>0.90621849842598723</v>
      </c>
    </row>
    <row r="172" spans="2:8">
      <c r="B172" s="39">
        <v>2048</v>
      </c>
      <c r="C172" s="39">
        <v>40</v>
      </c>
      <c r="D172" s="39">
        <f t="shared" si="37"/>
        <v>121</v>
      </c>
      <c r="E172" s="40">
        <v>1.9529999999999999E-2</v>
      </c>
      <c r="F172">
        <f t="shared" si="38"/>
        <v>9.1949948848272331E-2</v>
      </c>
      <c r="G172">
        <f t="shared" si="39"/>
        <v>1859.6865047587382</v>
      </c>
      <c r="H172" s="41">
        <f t="shared" si="40"/>
        <v>0.90805005115172766</v>
      </c>
    </row>
    <row r="173" spans="2:8">
      <c r="B173" s="39">
        <v>2048</v>
      </c>
      <c r="C173" s="39">
        <v>40</v>
      </c>
      <c r="D173" s="39">
        <f t="shared" si="37"/>
        <v>122</v>
      </c>
      <c r="E173" s="40">
        <v>1.9529999999999999E-2</v>
      </c>
      <c r="F173">
        <f t="shared" si="38"/>
        <v>9.0154166347265571E-2</v>
      </c>
      <c r="G173">
        <f t="shared" si="39"/>
        <v>1863.3642673208001</v>
      </c>
      <c r="H173" s="41">
        <f t="shared" si="40"/>
        <v>0.90984583365273441</v>
      </c>
    </row>
    <row r="174" spans="2:8">
      <c r="B174" s="39">
        <v>2048</v>
      </c>
      <c r="C174" s="39">
        <v>40</v>
      </c>
      <c r="D174" s="39">
        <f t="shared" si="37"/>
        <v>123</v>
      </c>
      <c r="E174" s="40">
        <v>1.9529999999999999E-2</v>
      </c>
      <c r="F174">
        <f t="shared" si="38"/>
        <v>8.8393455478503483E-2</v>
      </c>
      <c r="G174">
        <f t="shared" si="39"/>
        <v>1866.9702031800248</v>
      </c>
      <c r="H174" s="41">
        <f t="shared" si="40"/>
        <v>0.91160654452149648</v>
      </c>
    </row>
    <row r="175" spans="2:8">
      <c r="B175" s="39">
        <v>2048</v>
      </c>
      <c r="C175" s="39">
        <v>40</v>
      </c>
      <c r="D175" s="39">
        <f t="shared" si="37"/>
        <v>124</v>
      </c>
      <c r="E175" s="40">
        <v>1.9529999999999999E-2</v>
      </c>
      <c r="F175">
        <f t="shared" si="38"/>
        <v>8.6667131293008307E-2</v>
      </c>
      <c r="G175">
        <f t="shared" si="39"/>
        <v>1870.505715111919</v>
      </c>
      <c r="H175" s="41">
        <f t="shared" si="40"/>
        <v>0.91333286870699171</v>
      </c>
    </row>
    <row r="176" spans="2:8">
      <c r="B176" s="39">
        <v>2048</v>
      </c>
      <c r="C176" s="39">
        <v>40</v>
      </c>
      <c r="D176" s="39">
        <f t="shared" si="37"/>
        <v>125</v>
      </c>
      <c r="E176" s="40">
        <v>1.9529999999999999E-2</v>
      </c>
      <c r="F176">
        <f t="shared" si="38"/>
        <v>8.4974522218855861E-2</v>
      </c>
      <c r="G176">
        <f t="shared" si="39"/>
        <v>1873.9721784957833</v>
      </c>
      <c r="H176" s="41">
        <f t="shared" si="40"/>
        <v>0.91502547778114418</v>
      </c>
    </row>
    <row r="177" spans="2:8">
      <c r="B177" s="39">
        <v>2048</v>
      </c>
      <c r="C177" s="39">
        <v>40</v>
      </c>
      <c r="D177" s="39">
        <f t="shared" si="37"/>
        <v>126</v>
      </c>
      <c r="E177" s="40">
        <v>1.9529999999999999E-2</v>
      </c>
      <c r="F177">
        <f t="shared" si="38"/>
        <v>8.331496979992159E-2</v>
      </c>
      <c r="G177">
        <f t="shared" si="39"/>
        <v>1877.3709418497606</v>
      </c>
      <c r="H177" s="41">
        <f t="shared" si="40"/>
        <v>0.91668503020007841</v>
      </c>
    </row>
    <row r="178" spans="2:8">
      <c r="B178" s="39">
        <v>2048</v>
      </c>
      <c r="C178" s="39">
        <v>40</v>
      </c>
      <c r="D178" s="39">
        <f t="shared" si="37"/>
        <v>127</v>
      </c>
      <c r="E178" s="40">
        <v>1.9529999999999999E-2</v>
      </c>
      <c r="F178">
        <f t="shared" si="38"/>
        <v>8.1687828439729118E-2</v>
      </c>
      <c r="G178">
        <f t="shared" si="39"/>
        <v>1880.7033273554348</v>
      </c>
      <c r="H178" s="41">
        <f t="shared" si="40"/>
        <v>0.9183121715602709</v>
      </c>
    </row>
    <row r="179" spans="2:8">
      <c r="B179" s="39">
        <v>2048</v>
      </c>
      <c r="C179" s="39">
        <v>40</v>
      </c>
      <c r="D179" s="39">
        <f t="shared" si="37"/>
        <v>128</v>
      </c>
      <c r="E179" s="40">
        <v>1.9529999999999999E-2</v>
      </c>
      <c r="F179">
        <f t="shared" si="38"/>
        <v>8.0092465150301217E-2</v>
      </c>
      <c r="G179">
        <f t="shared" si="39"/>
        <v>1883.9706313721831</v>
      </c>
      <c r="H179" s="41">
        <f t="shared" si="40"/>
        <v>0.91990753484969878</v>
      </c>
    </row>
    <row r="180" spans="2:8">
      <c r="B180" s="39">
        <v>2048</v>
      </c>
      <c r="C180" s="39">
        <v>40</v>
      </c>
      <c r="D180" s="39">
        <f t="shared" si="37"/>
        <v>129</v>
      </c>
      <c r="E180" s="40">
        <v>1.9529999999999999E-2</v>
      </c>
      <c r="F180">
        <f t="shared" si="38"/>
        <v>7.8528259305915837E-2</v>
      </c>
      <c r="G180">
        <f t="shared" si="39"/>
        <v>1887.1741249414845</v>
      </c>
      <c r="H180" s="41">
        <f t="shared" si="40"/>
        <v>0.92147174069408422</v>
      </c>
    </row>
    <row r="181" spans="2:8">
      <c r="B181" s="39">
        <v>2048</v>
      </c>
      <c r="C181" s="39">
        <v>40</v>
      </c>
      <c r="D181" s="39">
        <f t="shared" si="37"/>
        <v>130</v>
      </c>
      <c r="E181" s="40">
        <v>1.9529999999999999E-2</v>
      </c>
      <c r="F181">
        <f t="shared" si="38"/>
        <v>7.6994602401671289E-2</v>
      </c>
      <c r="G181">
        <f t="shared" si="39"/>
        <v>1890.3150542813771</v>
      </c>
      <c r="H181" s="41">
        <f t="shared" si="40"/>
        <v>0.92300539759832867</v>
      </c>
    </row>
    <row r="182" spans="2:8">
      <c r="B182" s="39">
        <v>2048</v>
      </c>
      <c r="C182" s="39">
        <v>40</v>
      </c>
      <c r="D182" s="39">
        <f t="shared" si="37"/>
        <v>131</v>
      </c>
      <c r="E182" s="40">
        <v>1.9529999999999999E-2</v>
      </c>
      <c r="F182">
        <f t="shared" si="38"/>
        <v>7.5490897816766656E-2</v>
      </c>
      <c r="G182">
        <f t="shared" si="39"/>
        <v>1893.3946412712619</v>
      </c>
      <c r="H182" s="41">
        <f t="shared" si="40"/>
        <v>0.92450910218323334</v>
      </c>
    </row>
    <row r="183" spans="2:8">
      <c r="B183" s="39">
        <v>2048</v>
      </c>
      <c r="C183" s="39">
        <v>40</v>
      </c>
      <c r="D183" s="39">
        <f t="shared" si="37"/>
        <v>132</v>
      </c>
      <c r="E183" s="40">
        <v>1.9529999999999999E-2</v>
      </c>
      <c r="F183">
        <f t="shared" si="38"/>
        <v>7.4016560582405203E-2</v>
      </c>
      <c r="G183">
        <f t="shared" si="39"/>
        <v>1896.4140839272341</v>
      </c>
      <c r="H183" s="41">
        <f t="shared" si="40"/>
        <v>0.92598343941759476</v>
      </c>
    </row>
    <row r="184" spans="2:8">
      <c r="B184" s="39">
        <v>2048</v>
      </c>
      <c r="C184" s="39">
        <v>40</v>
      </c>
      <c r="D184" s="39">
        <f t="shared" si="37"/>
        <v>133</v>
      </c>
      <c r="E184" s="40">
        <v>1.9529999999999999E-2</v>
      </c>
      <c r="F184">
        <f t="shared" si="38"/>
        <v>7.2571017154230824E-2</v>
      </c>
      <c r="G184">
        <f t="shared" si="39"/>
        <v>1899.3745568681352</v>
      </c>
      <c r="H184" s="41">
        <f t="shared" si="40"/>
        <v>0.92742898284576913</v>
      </c>
    </row>
    <row r="185" spans="2:8">
      <c r="B185" s="39">
        <v>2048</v>
      </c>
      <c r="C185" s="39">
        <v>40</v>
      </c>
      <c r="D185" s="39">
        <f t="shared" si="37"/>
        <v>134</v>
      </c>
      <c r="E185" s="40">
        <v>1.9529999999999999E-2</v>
      </c>
      <c r="F185">
        <f t="shared" si="38"/>
        <v>7.1153705189208702E-2</v>
      </c>
      <c r="G185">
        <f t="shared" si="39"/>
        <v>1902.2772117725006</v>
      </c>
      <c r="H185" s="41">
        <f t="shared" si="40"/>
        <v>0.92884629481079128</v>
      </c>
    </row>
    <row r="186" spans="2:8">
      <c r="B186" s="39">
        <v>2048</v>
      </c>
      <c r="C186" s="39">
        <v>40</v>
      </c>
      <c r="D186" s="39">
        <f t="shared" si="37"/>
        <v>135</v>
      </c>
      <c r="E186" s="40">
        <v>1.9529999999999999E-2</v>
      </c>
      <c r="F186">
        <f t="shared" si="38"/>
        <v>6.9764073326863449E-2</v>
      </c>
      <c r="G186">
        <f t="shared" si="39"/>
        <v>1905.1231778265837</v>
      </c>
      <c r="H186" s="41">
        <f t="shared" si="40"/>
        <v>0.93023592667313659</v>
      </c>
    </row>
    <row r="187" spans="2:8">
      <c r="B187" s="39">
        <v>2048</v>
      </c>
      <c r="C187" s="39">
        <v>40</v>
      </c>
      <c r="D187" s="39">
        <f t="shared" si="37"/>
        <v>136</v>
      </c>
      <c r="E187" s="40">
        <v>1.9529999999999999E-2</v>
      </c>
      <c r="F187">
        <f t="shared" si="38"/>
        <v>6.8401580974789808E-2</v>
      </c>
      <c r="G187">
        <f t="shared" si="39"/>
        <v>1907.9135621636306</v>
      </c>
      <c r="H187" s="41">
        <f t="shared" si="40"/>
        <v>0.93159841902521023</v>
      </c>
    </row>
    <row r="188" spans="2:8">
      <c r="B188" s="39">
        <v>2048</v>
      </c>
      <c r="C188" s="39">
        <v>40</v>
      </c>
      <c r="D188" s="39">
        <f t="shared" si="37"/>
        <v>137</v>
      </c>
      <c r="E188" s="40">
        <v>1.9529999999999999E-2</v>
      </c>
      <c r="F188">
        <f t="shared" si="38"/>
        <v>6.7065698098352153E-2</v>
      </c>
      <c r="G188">
        <f t="shared" si="39"/>
        <v>1910.6494502945748</v>
      </c>
      <c r="H188" s="41">
        <f t="shared" si="40"/>
        <v>0.93293430190164783</v>
      </c>
    </row>
    <row r="189" spans="2:8">
      <c r="B189" s="39">
        <v>2048</v>
      </c>
      <c r="C189" s="39">
        <v>40</v>
      </c>
      <c r="D189" s="39">
        <f t="shared" si="37"/>
        <v>138</v>
      </c>
      <c r="E189" s="40">
        <v>1.9529999999999999E-2</v>
      </c>
      <c r="F189">
        <f t="shared" si="38"/>
        <v>6.5755905014491342E-2</v>
      </c>
      <c r="G189">
        <f t="shared" si="39"/>
        <v>1913.3319065303217</v>
      </c>
      <c r="H189" s="41">
        <f t="shared" si="40"/>
        <v>0.93424409498550864</v>
      </c>
    </row>
    <row r="190" spans="2:8">
      <c r="B190" s="39">
        <v>2048</v>
      </c>
      <c r="C190" s="39">
        <v>40</v>
      </c>
      <c r="D190" s="39">
        <f t="shared" si="37"/>
        <v>139</v>
      </c>
      <c r="E190" s="40">
        <v>1.9529999999999999E-2</v>
      </c>
      <c r="F190">
        <f t="shared" si="38"/>
        <v>6.4471692189558324E-2</v>
      </c>
      <c r="G190">
        <f t="shared" si="39"/>
        <v>1915.9619743957846</v>
      </c>
      <c r="H190" s="41">
        <f t="shared" si="40"/>
        <v>0.93552830781044172</v>
      </c>
    </row>
    <row r="191" spans="2:8">
      <c r="B191" s="39">
        <v>2048</v>
      </c>
      <c r="C191" s="39">
        <v>40</v>
      </c>
      <c r="D191" s="39">
        <f t="shared" si="37"/>
        <v>140</v>
      </c>
      <c r="E191" s="40">
        <v>1.9529999999999999E-2</v>
      </c>
      <c r="F191">
        <f t="shared" si="38"/>
        <v>6.3212560041096252E-2</v>
      </c>
      <c r="G191">
        <f t="shared" si="39"/>
        <v>1918.540677035835</v>
      </c>
      <c r="H191" s="41">
        <f t="shared" si="40"/>
        <v>0.93678743995890379</v>
      </c>
    </row>
    <row r="192" spans="2:8">
      <c r="B192" s="39">
        <v>2048</v>
      </c>
      <c r="C192" s="39">
        <v>40</v>
      </c>
      <c r="D192" s="39">
        <f t="shared" si="37"/>
        <v>141</v>
      </c>
      <c r="E192" s="40">
        <v>1.9529999999999999E-2</v>
      </c>
      <c r="F192">
        <f t="shared" si="38"/>
        <v>6.1978018743493644E-2</v>
      </c>
      <c r="G192">
        <f t="shared" si="39"/>
        <v>1921.0690176133251</v>
      </c>
      <c r="H192" s="41">
        <f t="shared" si="40"/>
        <v>0.93802198125650638</v>
      </c>
    </row>
    <row r="193" spans="2:8">
      <c r="B193" s="39">
        <v>2048</v>
      </c>
      <c r="C193" s="39">
        <v>40</v>
      </c>
      <c r="D193" s="39">
        <f t="shared" si="37"/>
        <v>142</v>
      </c>
      <c r="E193" s="40">
        <v>1.9529999999999999E-2</v>
      </c>
      <c r="F193">
        <f t="shared" si="38"/>
        <v>6.0767588037433207E-2</v>
      </c>
      <c r="G193">
        <f t="shared" si="39"/>
        <v>1923.5479796993368</v>
      </c>
      <c r="H193" s="41">
        <f t="shared" si="40"/>
        <v>0.93923241196256679</v>
      </c>
    </row>
    <row r="194" spans="2:8">
      <c r="B194" s="39">
        <v>2048</v>
      </c>
      <c r="C194" s="39">
        <v>40</v>
      </c>
      <c r="D194" s="39">
        <f t="shared" si="37"/>
        <v>143</v>
      </c>
      <c r="E194" s="40">
        <v>1.9529999999999999E-2</v>
      </c>
      <c r="F194">
        <f t="shared" si="38"/>
        <v>5.9580797043062135E-2</v>
      </c>
      <c r="G194">
        <f t="shared" si="39"/>
        <v>1925.9785276558086</v>
      </c>
      <c r="H194" s="41">
        <f t="shared" si="40"/>
        <v>0.94041920295693782</v>
      </c>
    </row>
    <row r="195" spans="2:8">
      <c r="B195" s="39">
        <v>2048</v>
      </c>
      <c r="C195" s="39">
        <v>40</v>
      </c>
      <c r="D195" s="39">
        <f t="shared" si="37"/>
        <v>144</v>
      </c>
      <c r="E195" s="40">
        <v>1.9529999999999999E-2</v>
      </c>
      <c r="F195">
        <f t="shared" si="38"/>
        <v>5.8417184076811138E-2</v>
      </c>
      <c r="G195">
        <f t="shared" si="39"/>
        <v>1928.3616070106907</v>
      </c>
      <c r="H195" s="41">
        <f t="shared" si="40"/>
        <v>0.94158281592318882</v>
      </c>
    </row>
    <row r="196" spans="2:8">
      <c r="B196" s="39">
        <v>2048</v>
      </c>
      <c r="C196" s="39">
        <v>40</v>
      </c>
      <c r="D196" s="39">
        <f t="shared" si="37"/>
        <v>145</v>
      </c>
      <c r="E196" s="40">
        <v>1.9529999999999999E-2</v>
      </c>
      <c r="F196">
        <f t="shared" si="38"/>
        <v>5.7276296471791013E-2</v>
      </c>
      <c r="G196">
        <f t="shared" si="39"/>
        <v>1930.698144825772</v>
      </c>
      <c r="H196" s="41">
        <f t="shared" si="40"/>
        <v>0.942723703528209</v>
      </c>
    </row>
    <row r="197" spans="2:8">
      <c r="B197" s="39">
        <v>2048</v>
      </c>
      <c r="C197" s="39">
        <v>40</v>
      </c>
      <c r="D197" s="39">
        <f t="shared" si="37"/>
        <v>146</v>
      </c>
      <c r="E197" s="40">
        <v>1.9529999999999999E-2</v>
      </c>
      <c r="F197">
        <f t="shared" si="38"/>
        <v>5.6157690401696929E-2</v>
      </c>
      <c r="G197">
        <f t="shared" si="39"/>
        <v>1932.9890500573247</v>
      </c>
      <c r="H197" s="41">
        <f t="shared" si="40"/>
        <v>0.94384230959830306</v>
      </c>
    </row>
    <row r="198" spans="2:8">
      <c r="B198" s="39">
        <v>2048</v>
      </c>
      <c r="C198" s="39">
        <v>40</v>
      </c>
      <c r="D198" s="39">
        <f t="shared" si="37"/>
        <v>147</v>
      </c>
      <c r="E198" s="40">
        <v>1.9529999999999999E-2</v>
      </c>
      <c r="F198">
        <f t="shared" si="38"/>
        <v>5.5060930708151795E-2</v>
      </c>
      <c r="G198">
        <f t="shared" si="39"/>
        <v>1935.2352139097052</v>
      </c>
      <c r="H198" s="41">
        <f t="shared" si="40"/>
        <v>0.94493906929184823</v>
      </c>
    </row>
    <row r="199" spans="2:8">
      <c r="B199" s="39">
        <v>2048</v>
      </c>
      <c r="C199" s="39">
        <v>40</v>
      </c>
      <c r="D199" s="39">
        <f t="shared" si="37"/>
        <v>148</v>
      </c>
      <c r="E199" s="40">
        <v>1.9529999999999999E-2</v>
      </c>
      <c r="F199">
        <f t="shared" si="38"/>
        <v>5.398559073142159E-2</v>
      </c>
      <c r="G199">
        <f t="shared" si="39"/>
        <v>1937.4375101820485</v>
      </c>
      <c r="H199" s="41">
        <f t="shared" si="40"/>
        <v>0.94601440926857838</v>
      </c>
    </row>
    <row r="200" spans="2:8">
      <c r="B200" s="39">
        <v>2048</v>
      </c>
      <c r="C200" s="39">
        <v>40</v>
      </c>
      <c r="D200" s="39">
        <f t="shared" si="37"/>
        <v>149</v>
      </c>
      <c r="E200" s="40">
        <v>1.9529999999999999E-2</v>
      </c>
      <c r="F200">
        <f t="shared" si="38"/>
        <v>5.2931252144436919E-2</v>
      </c>
      <c r="G200">
        <f t="shared" si="39"/>
        <v>1939.5967956081931</v>
      </c>
      <c r="H200" s="41">
        <f t="shared" si="40"/>
        <v>0.94706874785556305</v>
      </c>
    </row>
    <row r="201" spans="2:8">
      <c r="B201" s="39">
        <v>2048</v>
      </c>
      <c r="C201" s="39">
        <v>40</v>
      </c>
      <c r="D201" s="39">
        <f t="shared" si="37"/>
        <v>150</v>
      </c>
      <c r="E201" s="40">
        <v>1.9529999999999999E-2</v>
      </c>
      <c r="F201">
        <f t="shared" si="38"/>
        <v>5.1897504790056066E-2</v>
      </c>
      <c r="G201">
        <f t="shared" si="39"/>
        <v>1941.7139101899652</v>
      </c>
      <c r="H201" s="41">
        <f t="shared" si="40"/>
        <v>0.94810249520994394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"/>
  <sheetViews>
    <sheetView showGridLines="0" tabSelected="1" zoomScale="125" zoomScaleNormal="125" zoomScalePageLayoutView="125" workbookViewId="0">
      <pane ySplit="1520" activePane="bottomLeft"/>
      <selection activeCell="A23" sqref="A23:XFD23"/>
      <selection pane="bottomLeft" activeCell="D4" sqref="D4"/>
    </sheetView>
  </sheetViews>
  <sheetFormatPr baseColWidth="10" defaultRowHeight="15" x14ac:dyDescent="0"/>
  <cols>
    <col min="5" max="5" width="10.83203125" customWidth="1"/>
    <col min="6" max="6" width="14.83203125" customWidth="1"/>
    <col min="7" max="7" width="10.83203125" customWidth="1"/>
    <col min="8" max="8" width="18.6640625" customWidth="1"/>
    <col min="9" max="9" width="14.33203125" customWidth="1"/>
    <col min="10" max="12" width="12.1640625" customWidth="1"/>
    <col min="13" max="13" width="20.83203125" customWidth="1"/>
    <col min="14" max="14" width="29.5" style="1" customWidth="1"/>
    <col min="16" max="16" width="10.83203125" customWidth="1"/>
    <col min="18" max="18" width="16.5" customWidth="1"/>
    <col min="22" max="22" width="19.6640625" customWidth="1"/>
  </cols>
  <sheetData>
    <row r="1" spans="1:22" ht="16" customHeight="1">
      <c r="B1" t="s">
        <v>55</v>
      </c>
    </row>
    <row r="2" spans="1:22" s="6" customFormat="1" ht="31" customHeight="1">
      <c r="A2" s="21" t="s">
        <v>1</v>
      </c>
      <c r="B2" s="21" t="s">
        <v>20</v>
      </c>
      <c r="C2" s="21" t="s">
        <v>3</v>
      </c>
      <c r="D2" s="21" t="s">
        <v>11</v>
      </c>
      <c r="E2" s="3" t="s">
        <v>12</v>
      </c>
      <c r="F2" s="3" t="s">
        <v>23</v>
      </c>
      <c r="G2" s="3" t="s">
        <v>51</v>
      </c>
      <c r="H2" s="3" t="s">
        <v>52</v>
      </c>
      <c r="I2" s="3" t="s">
        <v>53</v>
      </c>
      <c r="J2" s="3" t="s">
        <v>6</v>
      </c>
      <c r="K2" s="3" t="s">
        <v>10</v>
      </c>
      <c r="L2" s="3" t="s">
        <v>54</v>
      </c>
      <c r="M2" s="3" t="s">
        <v>8</v>
      </c>
      <c r="N2" s="15" t="s">
        <v>9</v>
      </c>
      <c r="O2" s="3" t="s">
        <v>26</v>
      </c>
      <c r="P2" s="6" t="s">
        <v>27</v>
      </c>
      <c r="R2" s="35" t="s">
        <v>1</v>
      </c>
      <c r="S2" s="36" t="s">
        <v>2</v>
      </c>
      <c r="T2" s="36" t="s">
        <v>30</v>
      </c>
      <c r="U2" s="36" t="s">
        <v>11</v>
      </c>
      <c r="V2" s="36" t="s">
        <v>29</v>
      </c>
    </row>
    <row r="3" spans="1:22">
      <c r="A3" s="42">
        <v>4096</v>
      </c>
      <c r="B3" s="42">
        <v>41</v>
      </c>
      <c r="C3" s="42">
        <f>B3</f>
        <v>41</v>
      </c>
      <c r="D3" s="42">
        <v>22</v>
      </c>
      <c r="E3" s="11">
        <f>B3/A3</f>
        <v>1.0009765625E-2</v>
      </c>
      <c r="F3" s="12">
        <f>1-POWER(1-E3,D3)</f>
        <v>0.19854335741543816</v>
      </c>
      <c r="G3" s="13">
        <f>F3*A3</f>
        <v>813.2335919736347</v>
      </c>
      <c r="H3" s="14">
        <f>COMBIN(ROUND(G3,0),C3)</f>
        <v>2.2069336894133886E+69</v>
      </c>
      <c r="I3">
        <f>COMBIN(A3-G3,B3-C3)</f>
        <v>1</v>
      </c>
      <c r="J3" s="14">
        <f>I3*H3</f>
        <v>2.2069336894133886E+69</v>
      </c>
      <c r="K3">
        <f>J3</f>
        <v>2.2069336894133886E+69</v>
      </c>
      <c r="L3">
        <f>COMBIN(A3,B3)</f>
        <v>3.1267793828550311E+98</v>
      </c>
      <c r="M3">
        <f>K3/L3</f>
        <v>7.0581688670284737E-30</v>
      </c>
      <c r="N3" s="17">
        <f t="shared" ref="N3:N28" si="0">1/M3</f>
        <v>1.4167980659564543E+29</v>
      </c>
      <c r="O3" s="14">
        <f>J3/L3</f>
        <v>7.0581688670284737E-30</v>
      </c>
      <c r="P3">
        <f>ABS(M3-O3)</f>
        <v>0</v>
      </c>
      <c r="R3" s="25">
        <v>64</v>
      </c>
      <c r="S3" s="26">
        <v>4</v>
      </c>
      <c r="T3" s="26">
        <v>4</v>
      </c>
      <c r="U3" s="26">
        <v>10</v>
      </c>
      <c r="V3" s="27">
        <v>4.313194077207827E-2</v>
      </c>
    </row>
    <row r="4" spans="1:22">
      <c r="A4" s="42">
        <f t="shared" ref="A4" si="1">A3</f>
        <v>4096</v>
      </c>
      <c r="B4" s="42">
        <f>B3</f>
        <v>41</v>
      </c>
      <c r="C4" s="42">
        <f>C3-1</f>
        <v>40</v>
      </c>
      <c r="D4" s="42">
        <v>35</v>
      </c>
      <c r="E4" s="11">
        <f>B4/A4</f>
        <v>1.0009765625E-2</v>
      </c>
      <c r="F4" s="12">
        <f>1-POWER(1-E4,D4)</f>
        <v>0.2967951291508224</v>
      </c>
      <c r="G4" s="13">
        <f>F4*A4</f>
        <v>1215.6728490017686</v>
      </c>
      <c r="H4" s="14">
        <f>COMBIN(ROUND(G4,0),C4)</f>
        <v>1.5997588693282425E+75</v>
      </c>
      <c r="I4">
        <f>COMBIN(A4-G4,B4-C4)</f>
        <v>2880</v>
      </c>
      <c r="J4" s="14">
        <f>I4*H4</f>
        <v>4.6073055436653381E+78</v>
      </c>
      <c r="K4">
        <f>J4+K3</f>
        <v>4.6073055458722715E+78</v>
      </c>
      <c r="L4">
        <f>COMBIN(A4,B4)</f>
        <v>3.1267793828550311E+98</v>
      </c>
      <c r="M4">
        <f t="shared" ref="M4" si="2">K4/L4</f>
        <v>1.4734987607809369E-20</v>
      </c>
      <c r="N4" s="17">
        <f t="shared" si="0"/>
        <v>6.7865683135696142E+19</v>
      </c>
      <c r="O4" s="14">
        <f t="shared" ref="O4:O18" si="3">J4/L4</f>
        <v>1.4734987600751203E-20</v>
      </c>
      <c r="P4">
        <f t="shared" ref="P4:P18" si="4">ABS(M4-O4)</f>
        <v>7.0581661157835706E-30</v>
      </c>
      <c r="R4" s="28">
        <f t="shared" ref="R4:S6" si="5">R3</f>
        <v>64</v>
      </c>
      <c r="S4" s="29">
        <f>S3</f>
        <v>4</v>
      </c>
      <c r="T4" s="29">
        <v>3</v>
      </c>
      <c r="U4" s="29">
        <v>10</v>
      </c>
      <c r="V4" s="30">
        <v>0.42652696985721839</v>
      </c>
    </row>
    <row r="5" spans="1:22">
      <c r="A5" s="42">
        <f t="shared" ref="A5:A18" si="6">A4</f>
        <v>4096</v>
      </c>
      <c r="B5" s="42">
        <f t="shared" ref="B5:B18" si="7">B4</f>
        <v>41</v>
      </c>
      <c r="C5" s="42">
        <f t="shared" ref="C5:C18" si="8">C4-1</f>
        <v>39</v>
      </c>
      <c r="D5" s="42">
        <f t="shared" ref="D5:D18" si="9">D4</f>
        <v>35</v>
      </c>
      <c r="E5" s="11">
        <f t="shared" ref="E5:E18" si="10">B5/A5</f>
        <v>1.0009765625E-2</v>
      </c>
      <c r="F5" s="12">
        <f t="shared" ref="F5:F18" si="11">1-POWER(1-E5,D5)</f>
        <v>0.2967951291508224</v>
      </c>
      <c r="G5" s="13">
        <f t="shared" ref="G5:G18" si="12">F5*A5</f>
        <v>1215.6728490017686</v>
      </c>
      <c r="H5" s="14">
        <f t="shared" ref="H5:H18" si="13">COMBIN(ROUND(G5,0),C5)</f>
        <v>5.4367336255845111E+73</v>
      </c>
      <c r="I5">
        <f t="shared" ref="I5:I35" si="14">COMBIN(A5-G5,B5-C5)</f>
        <v>4145760</v>
      </c>
      <c r="J5" s="14">
        <f t="shared" ref="J5:J18" si="15">I5*H5</f>
        <v>2.2539392795603242E+80</v>
      </c>
      <c r="K5">
        <f t="shared" ref="K5:K18" si="16">J5+K4</f>
        <v>2.3000123350190469E+80</v>
      </c>
      <c r="L5">
        <f t="shared" ref="L5:L18" si="17">COMBIN(A5,B5)</f>
        <v>3.1267793828550311E+98</v>
      </c>
      <c r="M5">
        <f t="shared" ref="M5:M18" si="18">K5/L5</f>
        <v>7.3558510319935925E-19</v>
      </c>
      <c r="N5" s="17">
        <f t="shared" si="0"/>
        <v>1.3594620060283884E+18</v>
      </c>
      <c r="O5" s="14">
        <f t="shared" si="3"/>
        <v>7.2085011559154992E-19</v>
      </c>
      <c r="P5">
        <f t="shared" si="4"/>
        <v>1.473498760780933E-20</v>
      </c>
      <c r="R5" s="28">
        <f t="shared" si="5"/>
        <v>64</v>
      </c>
      <c r="S5" s="29">
        <v>8</v>
      </c>
      <c r="T5" s="29">
        <v>8</v>
      </c>
      <c r="U5" s="29">
        <v>10</v>
      </c>
      <c r="V5" s="30">
        <v>7.1045130232468084E-2</v>
      </c>
    </row>
    <row r="6" spans="1:22">
      <c r="A6" s="42">
        <f t="shared" si="6"/>
        <v>4096</v>
      </c>
      <c r="B6" s="42">
        <f t="shared" si="7"/>
        <v>41</v>
      </c>
      <c r="C6" s="42">
        <f t="shared" si="8"/>
        <v>38</v>
      </c>
      <c r="D6" s="42">
        <f t="shared" si="9"/>
        <v>35</v>
      </c>
      <c r="E6" s="11">
        <f t="shared" si="10"/>
        <v>1.0009765625E-2</v>
      </c>
      <c r="F6" s="12">
        <f t="shared" si="11"/>
        <v>0.2967951291508224</v>
      </c>
      <c r="G6" s="13">
        <f t="shared" si="12"/>
        <v>1215.6728490017686</v>
      </c>
      <c r="H6" s="14">
        <f t="shared" si="13"/>
        <v>1.7999372784193188E+72</v>
      </c>
      <c r="I6">
        <f t="shared" si="14"/>
        <v>3977165760</v>
      </c>
      <c r="J6" s="14">
        <f t="shared" si="15"/>
        <v>7.1586489138769022E+81</v>
      </c>
      <c r="K6">
        <f t="shared" si="16"/>
        <v>7.3886501473788071E+81</v>
      </c>
      <c r="L6">
        <f t="shared" si="17"/>
        <v>3.1267793828550311E+98</v>
      </c>
      <c r="M6">
        <f t="shared" si="18"/>
        <v>2.363022536189395E-17</v>
      </c>
      <c r="N6" s="17">
        <f t="shared" si="0"/>
        <v>4.231868230984364E+16</v>
      </c>
      <c r="O6" s="14">
        <f t="shared" si="3"/>
        <v>2.289464025869459E-17</v>
      </c>
      <c r="P6">
        <f t="shared" si="4"/>
        <v>7.355851031993604E-19</v>
      </c>
      <c r="R6" s="31">
        <f t="shared" si="5"/>
        <v>64</v>
      </c>
      <c r="S6" s="32">
        <f t="shared" si="5"/>
        <v>8</v>
      </c>
      <c r="T6" s="32">
        <v>7</v>
      </c>
      <c r="U6" s="32">
        <v>10</v>
      </c>
      <c r="V6" s="33">
        <v>0.86675058883611056</v>
      </c>
    </row>
    <row r="7" spans="1:22">
      <c r="A7" s="42">
        <f t="shared" si="6"/>
        <v>4096</v>
      </c>
      <c r="B7" s="42">
        <f t="shared" si="7"/>
        <v>41</v>
      </c>
      <c r="C7" s="42">
        <f t="shared" si="8"/>
        <v>37</v>
      </c>
      <c r="D7" s="42">
        <f t="shared" si="9"/>
        <v>35</v>
      </c>
      <c r="E7" s="11">
        <f t="shared" si="10"/>
        <v>1.0009765625E-2</v>
      </c>
      <c r="F7" s="12">
        <f t="shared" si="11"/>
        <v>0.2967951291508224</v>
      </c>
      <c r="G7" s="13">
        <f t="shared" si="12"/>
        <v>1215.6728490017686</v>
      </c>
      <c r="H7" s="14">
        <f t="shared" si="13"/>
        <v>5.8013245614872038E+70</v>
      </c>
      <c r="I7">
        <f t="shared" si="14"/>
        <v>2860576472880</v>
      </c>
      <c r="J7" s="14">
        <f t="shared" si="15"/>
        <v>1.6595132552131178E+83</v>
      </c>
      <c r="K7">
        <f t="shared" si="16"/>
        <v>1.7333997566869059E+83</v>
      </c>
      <c r="L7">
        <f t="shared" si="17"/>
        <v>3.1267793828550311E+98</v>
      </c>
      <c r="M7">
        <f t="shared" si="18"/>
        <v>5.5437226118081785E-16</v>
      </c>
      <c r="N7" s="17">
        <f t="shared" si="0"/>
        <v>1803842057086318</v>
      </c>
      <c r="O7" s="14">
        <f t="shared" si="3"/>
        <v>5.3074203581892395E-16</v>
      </c>
      <c r="P7">
        <f t="shared" si="4"/>
        <v>2.3630225361893895E-17</v>
      </c>
      <c r="R7" s="25">
        <v>1024</v>
      </c>
      <c r="S7" s="26">
        <v>20</v>
      </c>
      <c r="T7" s="26">
        <v>20</v>
      </c>
      <c r="U7" s="26">
        <v>20</v>
      </c>
      <c r="V7" s="27">
        <v>1.2532034186388915E-10</v>
      </c>
    </row>
    <row r="8" spans="1:22">
      <c r="A8" s="42">
        <f t="shared" si="6"/>
        <v>4096</v>
      </c>
      <c r="B8" s="42">
        <f t="shared" si="7"/>
        <v>41</v>
      </c>
      <c r="C8" s="42">
        <f t="shared" si="8"/>
        <v>36</v>
      </c>
      <c r="D8" s="42">
        <f t="shared" si="9"/>
        <v>35</v>
      </c>
      <c r="E8" s="11">
        <f t="shared" si="10"/>
        <v>1.0009765625E-2</v>
      </c>
      <c r="F8" s="12">
        <f t="shared" si="11"/>
        <v>0.2967951291508224</v>
      </c>
      <c r="G8" s="13">
        <f t="shared" si="12"/>
        <v>1215.6728490017686</v>
      </c>
      <c r="H8" s="14">
        <f t="shared" si="13"/>
        <v>1.8190593963985309E+69</v>
      </c>
      <c r="I8">
        <f t="shared" si="14"/>
        <v>1645403587200575.8</v>
      </c>
      <c r="J8" s="14">
        <f t="shared" si="15"/>
        <v>2.9930868561650567E+84</v>
      </c>
      <c r="K8">
        <f t="shared" si="16"/>
        <v>3.1664268318337473E+84</v>
      </c>
      <c r="L8">
        <f t="shared" si="17"/>
        <v>3.1267793828550311E+98</v>
      </c>
      <c r="M8">
        <f t="shared" si="18"/>
        <v>1.012679963670003E-14</v>
      </c>
      <c r="N8" s="17">
        <f t="shared" si="0"/>
        <v>98747880463236.375</v>
      </c>
      <c r="O8" s="14">
        <f t="shared" si="3"/>
        <v>9.5724273755192122E-15</v>
      </c>
      <c r="P8">
        <f t="shared" si="4"/>
        <v>5.5437226118081745E-16</v>
      </c>
      <c r="R8" s="28">
        <f>R7</f>
        <v>1024</v>
      </c>
      <c r="S8" s="29">
        <v>20</v>
      </c>
      <c r="T8" s="29">
        <v>18</v>
      </c>
      <c r="U8" s="29">
        <v>20</v>
      </c>
      <c r="V8" s="30">
        <v>2.4900033940977085E-7</v>
      </c>
    </row>
    <row r="9" spans="1:22">
      <c r="A9" s="42">
        <f t="shared" si="6"/>
        <v>4096</v>
      </c>
      <c r="B9" s="42">
        <f t="shared" si="7"/>
        <v>41</v>
      </c>
      <c r="C9" s="42">
        <f t="shared" si="8"/>
        <v>35</v>
      </c>
      <c r="D9" s="42">
        <f t="shared" si="9"/>
        <v>35</v>
      </c>
      <c r="E9" s="11">
        <f t="shared" si="10"/>
        <v>1.0009765625E-2</v>
      </c>
      <c r="F9" s="12">
        <f t="shared" si="11"/>
        <v>0.2967951291508224</v>
      </c>
      <c r="G9" s="13">
        <f t="shared" si="12"/>
        <v>1215.6728490017686</v>
      </c>
      <c r="H9" s="14">
        <f t="shared" si="13"/>
        <v>5.5449736046017914E+67</v>
      </c>
      <c r="I9">
        <f t="shared" si="14"/>
        <v>7.8842255220027597E+17</v>
      </c>
      <c r="J9" s="14">
        <f t="shared" si="15"/>
        <v>4.3717822412233083E+85</v>
      </c>
      <c r="K9">
        <f t="shared" si="16"/>
        <v>4.6884249244066833E+85</v>
      </c>
      <c r="L9">
        <f t="shared" si="17"/>
        <v>3.1267793828550311E+98</v>
      </c>
      <c r="M9">
        <f t="shared" si="18"/>
        <v>1.4994421896583343E-13</v>
      </c>
      <c r="N9" s="17">
        <f t="shared" si="0"/>
        <v>6669146746016.6758</v>
      </c>
      <c r="O9" s="14">
        <f t="shared" si="3"/>
        <v>1.3981741932913339E-13</v>
      </c>
      <c r="P9">
        <f t="shared" si="4"/>
        <v>1.0126799636700042E-14</v>
      </c>
      <c r="R9" s="28">
        <f>R8</f>
        <v>1024</v>
      </c>
      <c r="S9" s="29">
        <v>20</v>
      </c>
      <c r="T9" s="29">
        <v>16</v>
      </c>
      <c r="U9" s="29">
        <v>20</v>
      </c>
      <c r="V9" s="30">
        <v>6.5935291284609522E-5</v>
      </c>
    </row>
    <row r="10" spans="1:22">
      <c r="A10" s="42">
        <f t="shared" si="6"/>
        <v>4096</v>
      </c>
      <c r="B10" s="42">
        <f t="shared" si="7"/>
        <v>41</v>
      </c>
      <c r="C10" s="42">
        <f t="shared" si="8"/>
        <v>34</v>
      </c>
      <c r="D10" s="42">
        <f t="shared" si="9"/>
        <v>35</v>
      </c>
      <c r="E10" s="11">
        <f t="shared" si="10"/>
        <v>1.0009765625E-2</v>
      </c>
      <c r="F10" s="12">
        <f t="shared" si="11"/>
        <v>0.2967951291508224</v>
      </c>
      <c r="G10" s="13">
        <f t="shared" si="12"/>
        <v>1215.6728490017686</v>
      </c>
      <c r="H10" s="14">
        <f t="shared" si="13"/>
        <v>1.6419126578770107E+66</v>
      </c>
      <c r="I10">
        <f t="shared" si="14"/>
        <v>3.2370377357479903E+20</v>
      </c>
      <c r="J10" s="14">
        <f t="shared" si="15"/>
        <v>5.3149332323501636E+86</v>
      </c>
      <c r="K10">
        <f t="shared" si="16"/>
        <v>5.7837757247908318E+86</v>
      </c>
      <c r="L10">
        <f t="shared" si="17"/>
        <v>3.1267793828550311E+98</v>
      </c>
      <c r="M10">
        <f t="shared" si="18"/>
        <v>1.8497549767997139E-12</v>
      </c>
      <c r="N10" s="17">
        <f t="shared" si="0"/>
        <v>540612141901.14709</v>
      </c>
      <c r="O10" s="14">
        <f t="shared" si="3"/>
        <v>1.6998107578338805E-12</v>
      </c>
      <c r="P10">
        <f t="shared" si="4"/>
        <v>1.4994421896583343E-13</v>
      </c>
      <c r="R10" s="28">
        <f>R9</f>
        <v>1024</v>
      </c>
      <c r="S10" s="26">
        <v>20</v>
      </c>
      <c r="T10" s="26">
        <v>20</v>
      </c>
      <c r="U10" s="26">
        <v>30</v>
      </c>
      <c r="V10" s="27">
        <v>7.7667419543164974E-8</v>
      </c>
    </row>
    <row r="11" spans="1:22">
      <c r="A11" s="42">
        <f t="shared" si="6"/>
        <v>4096</v>
      </c>
      <c r="B11" s="42">
        <f t="shared" si="7"/>
        <v>41</v>
      </c>
      <c r="C11" s="42">
        <f t="shared" si="8"/>
        <v>33</v>
      </c>
      <c r="D11" s="42">
        <f t="shared" si="9"/>
        <v>35</v>
      </c>
      <c r="E11" s="11">
        <f t="shared" si="10"/>
        <v>1.0009765625E-2</v>
      </c>
      <c r="F11" s="12">
        <f t="shared" si="11"/>
        <v>0.2967951291508224</v>
      </c>
      <c r="G11" s="13">
        <f t="shared" si="12"/>
        <v>1215.6728490017686</v>
      </c>
      <c r="H11" s="14">
        <f t="shared" si="13"/>
        <v>4.718937478260217E+64</v>
      </c>
      <c r="I11">
        <f t="shared" si="14"/>
        <v>1.1625011768504968E+23</v>
      </c>
      <c r="J11" s="14">
        <f t="shared" si="15"/>
        <v>5.4857703719614183E+87</v>
      </c>
      <c r="K11">
        <f t="shared" si="16"/>
        <v>6.0641479444405017E+87</v>
      </c>
      <c r="L11">
        <f t="shared" si="17"/>
        <v>3.1267793828550311E+98</v>
      </c>
      <c r="M11">
        <f t="shared" si="18"/>
        <v>1.939423029872798E-11</v>
      </c>
      <c r="N11" s="17">
        <f t="shared" si="0"/>
        <v>51561726585.539597</v>
      </c>
      <c r="O11" s="14">
        <f t="shared" si="3"/>
        <v>1.7544475321928264E-11</v>
      </c>
      <c r="P11">
        <f t="shared" si="4"/>
        <v>1.8497549767997159E-12</v>
      </c>
      <c r="R11" s="31">
        <f>R10</f>
        <v>1024</v>
      </c>
      <c r="S11" s="29">
        <v>20</v>
      </c>
      <c r="T11" s="29">
        <v>18</v>
      </c>
      <c r="U11" s="29">
        <v>30</v>
      </c>
      <c r="V11" s="30">
        <v>8.0922115086374426E-5</v>
      </c>
    </row>
    <row r="12" spans="1:22">
      <c r="A12" s="42">
        <f t="shared" si="6"/>
        <v>4096</v>
      </c>
      <c r="B12" s="42">
        <f t="shared" si="7"/>
        <v>41</v>
      </c>
      <c r="C12" s="42">
        <f t="shared" si="8"/>
        <v>32</v>
      </c>
      <c r="D12" s="42">
        <f t="shared" si="9"/>
        <v>35</v>
      </c>
      <c r="E12" s="11">
        <f t="shared" si="10"/>
        <v>1.0009765625E-2</v>
      </c>
      <c r="F12" s="12">
        <f t="shared" si="11"/>
        <v>0.2967951291508224</v>
      </c>
      <c r="G12" s="13">
        <f t="shared" si="12"/>
        <v>1215.6728490017686</v>
      </c>
      <c r="H12" s="14">
        <f t="shared" si="13"/>
        <v>1.3152443985015803E+63</v>
      </c>
      <c r="I12">
        <f t="shared" si="14"/>
        <v>3.709670422127364E+25</v>
      </c>
      <c r="J12" s="14">
        <f t="shared" si="15"/>
        <v>4.8791232429900083E+88</v>
      </c>
      <c r="K12">
        <f t="shared" si="16"/>
        <v>5.4855380374340582E+88</v>
      </c>
      <c r="L12">
        <f t="shared" si="17"/>
        <v>3.1267793828550311E+98</v>
      </c>
      <c r="M12">
        <f t="shared" si="18"/>
        <v>1.7543732274533767E-10</v>
      </c>
      <c r="N12" s="17">
        <f t="shared" si="0"/>
        <v>5700041384.3044443</v>
      </c>
      <c r="O12" s="14">
        <f t="shared" si="3"/>
        <v>1.5604309244660969E-10</v>
      </c>
      <c r="P12">
        <f t="shared" si="4"/>
        <v>1.9394230298727977E-11</v>
      </c>
      <c r="R12" s="25">
        <f>R11</f>
        <v>1024</v>
      </c>
      <c r="S12" s="29">
        <v>20</v>
      </c>
      <c r="T12" s="29">
        <v>16</v>
      </c>
      <c r="U12" s="29">
        <v>30</v>
      </c>
      <c r="V12" s="30">
        <v>1.1323733364743184E-2</v>
      </c>
    </row>
    <row r="13" spans="1:22">
      <c r="A13" s="42">
        <f t="shared" si="6"/>
        <v>4096</v>
      </c>
      <c r="B13" s="42">
        <f t="shared" si="7"/>
        <v>41</v>
      </c>
      <c r="C13" s="42">
        <f t="shared" si="8"/>
        <v>31</v>
      </c>
      <c r="D13" s="42">
        <f t="shared" si="9"/>
        <v>35</v>
      </c>
      <c r="E13" s="11">
        <f t="shared" si="10"/>
        <v>1.0009765625E-2</v>
      </c>
      <c r="F13" s="12">
        <f t="shared" si="11"/>
        <v>0.2967951291508224</v>
      </c>
      <c r="G13" s="13">
        <f t="shared" si="12"/>
        <v>1215.6728490017686</v>
      </c>
      <c r="H13" s="14">
        <f t="shared" si="13"/>
        <v>3.551714831396673E+61</v>
      </c>
      <c r="I13">
        <f t="shared" si="14"/>
        <v>1.0650463781927662E+28</v>
      </c>
      <c r="J13" s="14">
        <f t="shared" si="15"/>
        <v>3.7827410175525575E+89</v>
      </c>
      <c r="K13">
        <f t="shared" si="16"/>
        <v>4.3312948212959632E+89</v>
      </c>
      <c r="L13">
        <f t="shared" si="17"/>
        <v>3.1267793828550311E+98</v>
      </c>
      <c r="M13">
        <f t="shared" si="18"/>
        <v>1.3852255918807744E-9</v>
      </c>
      <c r="N13" s="17">
        <f t="shared" si="0"/>
        <v>721904075.30824006</v>
      </c>
      <c r="O13" s="14">
        <f t="shared" si="3"/>
        <v>1.2097882691354368E-9</v>
      </c>
      <c r="P13">
        <f t="shared" si="4"/>
        <v>1.7543732274533761E-10</v>
      </c>
      <c r="R13" s="34" t="s">
        <v>31</v>
      </c>
      <c r="S13" s="29">
        <f>S12</f>
        <v>20</v>
      </c>
      <c r="T13" s="29">
        <v>20</v>
      </c>
      <c r="U13" s="29">
        <v>60</v>
      </c>
      <c r="V13" s="30">
        <v>4.3338942026187675E-18</v>
      </c>
    </row>
    <row r="14" spans="1:22">
      <c r="A14" s="42">
        <f t="shared" si="6"/>
        <v>4096</v>
      </c>
      <c r="B14" s="42">
        <f t="shared" si="7"/>
        <v>41</v>
      </c>
      <c r="C14" s="42">
        <f t="shared" si="8"/>
        <v>30</v>
      </c>
      <c r="D14" s="42">
        <f t="shared" si="9"/>
        <v>35</v>
      </c>
      <c r="E14" s="11">
        <f t="shared" si="10"/>
        <v>1.0009765625E-2</v>
      </c>
      <c r="F14" s="12">
        <f t="shared" si="11"/>
        <v>0.2967951291508224</v>
      </c>
      <c r="G14" s="13">
        <f t="shared" si="12"/>
        <v>1215.6728490017686</v>
      </c>
      <c r="H14" s="14">
        <f t="shared" si="13"/>
        <v>9.2835716503622957E+59</v>
      </c>
      <c r="I14">
        <f t="shared" si="14"/>
        <v>2.7788028231029446E+30</v>
      </c>
      <c r="J14" s="14">
        <f t="shared" si="15"/>
        <v>2.5797215110505209E+90</v>
      </c>
      <c r="K14">
        <f t="shared" si="16"/>
        <v>3.0128509931801172E+90</v>
      </c>
      <c r="L14">
        <f t="shared" si="17"/>
        <v>3.1267793828550311E+98</v>
      </c>
      <c r="M14">
        <f t="shared" si="18"/>
        <v>9.6356366224633131E-9</v>
      </c>
      <c r="N14" s="17">
        <f t="shared" si="0"/>
        <v>103781414.67775212</v>
      </c>
      <c r="O14" s="14">
        <f t="shared" si="3"/>
        <v>8.2504110305825379E-9</v>
      </c>
      <c r="P14">
        <f t="shared" si="4"/>
        <v>1.3852255918807752E-9</v>
      </c>
      <c r="R14" s="31" t="str">
        <f t="shared" ref="R14:R19" si="19">R13</f>
        <v>1024*8=8192</v>
      </c>
      <c r="S14" s="32">
        <f>S13</f>
        <v>20</v>
      </c>
      <c r="T14" s="32">
        <v>18</v>
      </c>
      <c r="U14" s="32">
        <v>60</v>
      </c>
      <c r="V14" s="33">
        <v>4.6131438232807748E-14</v>
      </c>
    </row>
    <row r="15" spans="1:22">
      <c r="A15" s="42">
        <f t="shared" si="6"/>
        <v>4096</v>
      </c>
      <c r="B15" s="42">
        <f t="shared" si="7"/>
        <v>41</v>
      </c>
      <c r="C15" s="42">
        <f t="shared" si="8"/>
        <v>29</v>
      </c>
      <c r="D15" s="42">
        <f t="shared" si="9"/>
        <v>35</v>
      </c>
      <c r="E15" s="11">
        <f t="shared" si="10"/>
        <v>1.0009765625E-2</v>
      </c>
      <c r="F15" s="12">
        <f t="shared" si="11"/>
        <v>0.2967951291508224</v>
      </c>
      <c r="G15" s="13">
        <f t="shared" si="12"/>
        <v>1215.6728490017686</v>
      </c>
      <c r="H15" s="14">
        <f t="shared" si="13"/>
        <v>2.3463112848430385E+58</v>
      </c>
      <c r="I15">
        <f t="shared" si="14"/>
        <v>6.6436544162352871E+32</v>
      </c>
      <c r="J15" s="14">
        <f t="shared" si="15"/>
        <v>1.5588081329410143E+91</v>
      </c>
      <c r="K15">
        <f t="shared" si="16"/>
        <v>1.860093232259026E+91</v>
      </c>
      <c r="L15">
        <f t="shared" si="17"/>
        <v>3.1267793828550311E+98</v>
      </c>
      <c r="M15">
        <f t="shared" si="18"/>
        <v>5.9489110183417976E-8</v>
      </c>
      <c r="N15" s="17">
        <f t="shared" si="0"/>
        <v>16809799.254296806</v>
      </c>
      <c r="O15" s="14">
        <f t="shared" si="3"/>
        <v>4.9853473560954662E-8</v>
      </c>
      <c r="P15">
        <f t="shared" si="4"/>
        <v>9.6356366224633148E-9</v>
      </c>
      <c r="R15" s="31" t="str">
        <f t="shared" si="19"/>
        <v>1024*8=8192</v>
      </c>
      <c r="S15" s="32">
        <f>S14</f>
        <v>20</v>
      </c>
      <c r="T15" s="26">
        <v>16</v>
      </c>
      <c r="U15" s="26">
        <v>60</v>
      </c>
      <c r="V15" s="27">
        <v>6.5869196759032978E-11</v>
      </c>
    </row>
    <row r="16" spans="1:22">
      <c r="A16" s="42">
        <f t="shared" si="6"/>
        <v>4096</v>
      </c>
      <c r="B16" s="42">
        <f t="shared" si="7"/>
        <v>41</v>
      </c>
      <c r="C16" s="42">
        <f t="shared" si="8"/>
        <v>28</v>
      </c>
      <c r="D16" s="42">
        <f t="shared" si="9"/>
        <v>35</v>
      </c>
      <c r="E16" s="11">
        <f t="shared" si="10"/>
        <v>1.0009765625E-2</v>
      </c>
      <c r="F16" s="12">
        <f t="shared" si="11"/>
        <v>0.2967951291508224</v>
      </c>
      <c r="G16" s="13">
        <f t="shared" si="12"/>
        <v>1215.6728490017686</v>
      </c>
      <c r="H16" s="14">
        <f t="shared" si="13"/>
        <v>5.7275275471757764E+56</v>
      </c>
      <c r="I16">
        <f t="shared" si="14"/>
        <v>1.4656923742894471E+35</v>
      </c>
      <c r="J16" s="14">
        <f t="shared" si="15"/>
        <v>8.3947934494282771E+91</v>
      </c>
      <c r="K16">
        <f t="shared" si="16"/>
        <v>1.0254886681687303E+92</v>
      </c>
      <c r="L16">
        <f t="shared" si="17"/>
        <v>3.1267793828550311E+98</v>
      </c>
      <c r="M16">
        <f t="shared" si="18"/>
        <v>3.2796962708394437E-7</v>
      </c>
      <c r="N16" s="17">
        <f t="shared" si="0"/>
        <v>3049062.8321019751</v>
      </c>
      <c r="O16" s="14">
        <f t="shared" si="3"/>
        <v>2.6848051690052641E-7</v>
      </c>
      <c r="P16">
        <f t="shared" si="4"/>
        <v>5.9489110183417957E-8</v>
      </c>
      <c r="R16" s="28" t="str">
        <f t="shared" si="19"/>
        <v>1024*8=8192</v>
      </c>
      <c r="S16" s="29">
        <v>20</v>
      </c>
      <c r="T16" s="29">
        <v>14</v>
      </c>
      <c r="U16" s="29">
        <v>60</v>
      </c>
      <c r="V16" s="30">
        <v>2.9537283358107394E-8</v>
      </c>
    </row>
    <row r="17" spans="1:22">
      <c r="A17" s="42">
        <f t="shared" si="6"/>
        <v>4096</v>
      </c>
      <c r="B17" s="42">
        <f t="shared" si="7"/>
        <v>41</v>
      </c>
      <c r="C17" s="42">
        <f t="shared" si="8"/>
        <v>27</v>
      </c>
      <c r="D17" s="42">
        <f t="shared" si="9"/>
        <v>35</v>
      </c>
      <c r="E17" s="11">
        <f t="shared" si="10"/>
        <v>1.0009765625E-2</v>
      </c>
      <c r="F17" s="12">
        <f t="shared" si="11"/>
        <v>0.2967951291508224</v>
      </c>
      <c r="G17" s="13">
        <f t="shared" si="12"/>
        <v>1215.6728490017686</v>
      </c>
      <c r="H17" s="14">
        <f t="shared" si="13"/>
        <v>1.3487869749446727E+55</v>
      </c>
      <c r="I17">
        <f t="shared" si="14"/>
        <v>3.0015285979198888E+37</v>
      </c>
      <c r="J17" s="14">
        <f t="shared" si="15"/>
        <v>4.0484226777982917E+92</v>
      </c>
      <c r="K17">
        <f t="shared" si="16"/>
        <v>5.073911345967022E+92</v>
      </c>
      <c r="L17">
        <f t="shared" si="17"/>
        <v>3.1267793828550311E+98</v>
      </c>
      <c r="M17">
        <f t="shared" si="18"/>
        <v>1.6227276455091898E-6</v>
      </c>
      <c r="N17" s="17">
        <f t="shared" si="0"/>
        <v>616246.35703190579</v>
      </c>
      <c r="O17" s="14">
        <f t="shared" si="3"/>
        <v>1.2947580184252453E-6</v>
      </c>
      <c r="P17">
        <f t="shared" si="4"/>
        <v>3.2796962708394447E-7</v>
      </c>
      <c r="R17" s="28" t="str">
        <f t="shared" si="19"/>
        <v>1024*8=8192</v>
      </c>
      <c r="S17" s="29">
        <v>40</v>
      </c>
      <c r="T17" s="29">
        <v>40</v>
      </c>
      <c r="U17" s="29">
        <v>80</v>
      </c>
      <c r="V17" s="30">
        <v>2.1556662135191227E-20</v>
      </c>
    </row>
    <row r="18" spans="1:22">
      <c r="A18" s="42">
        <f t="shared" si="6"/>
        <v>4096</v>
      </c>
      <c r="B18" s="42">
        <f t="shared" si="7"/>
        <v>41</v>
      </c>
      <c r="C18" s="42">
        <f t="shared" si="8"/>
        <v>26</v>
      </c>
      <c r="D18" s="42">
        <f t="shared" si="9"/>
        <v>35</v>
      </c>
      <c r="E18" s="11">
        <f t="shared" si="10"/>
        <v>1.0009765625E-2</v>
      </c>
      <c r="F18" s="12">
        <f t="shared" si="11"/>
        <v>0.2967951291508224</v>
      </c>
      <c r="G18" s="13">
        <f t="shared" si="12"/>
        <v>1215.6728490017686</v>
      </c>
      <c r="H18" s="14">
        <f t="shared" si="13"/>
        <v>3.0602729683618643E+53</v>
      </c>
      <c r="I18">
        <f t="shared" si="14"/>
        <v>5.7349206410922699E+39</v>
      </c>
      <c r="J18" s="14">
        <f t="shared" si="15"/>
        <v>1.7550422613635166E+93</v>
      </c>
      <c r="K18">
        <f t="shared" si="16"/>
        <v>2.2624333959602188E+93</v>
      </c>
      <c r="L18">
        <f t="shared" si="17"/>
        <v>3.1267793828550311E+98</v>
      </c>
      <c r="M18">
        <f t="shared" si="18"/>
        <v>7.2356668601748722E-6</v>
      </c>
      <c r="N18" s="17">
        <f t="shared" si="0"/>
        <v>138204.26220891988</v>
      </c>
      <c r="O18" s="14">
        <f t="shared" si="3"/>
        <v>5.6129392146656826E-6</v>
      </c>
      <c r="P18">
        <f t="shared" si="4"/>
        <v>1.6227276455091896E-6</v>
      </c>
      <c r="R18" s="31" t="str">
        <f t="shared" si="19"/>
        <v>1024*8=8192</v>
      </c>
      <c r="S18" s="32">
        <v>40</v>
      </c>
      <c r="T18" s="32">
        <v>36</v>
      </c>
      <c r="U18" s="32">
        <v>80</v>
      </c>
      <c r="V18" s="33">
        <v>1.9210451318399816E-13</v>
      </c>
    </row>
    <row r="19" spans="1:22">
      <c r="A19" s="42">
        <f t="shared" ref="A19:A35" si="20">A18</f>
        <v>4096</v>
      </c>
      <c r="B19" s="42">
        <f t="shared" ref="B19:B35" si="21">B18</f>
        <v>41</v>
      </c>
      <c r="C19" s="42">
        <f t="shared" ref="C19:C35" si="22">C18-1</f>
        <v>25</v>
      </c>
      <c r="D19" s="42">
        <f t="shared" ref="D19:D35" si="23">D18</f>
        <v>35</v>
      </c>
      <c r="E19" s="11">
        <f t="shared" ref="E19:E28" si="24">B19/A19</f>
        <v>1.0009765625E-2</v>
      </c>
      <c r="F19" s="12">
        <f t="shared" ref="F19:F28" si="25">1-POWER(1-E19,D19)</f>
        <v>0.2967951291508224</v>
      </c>
      <c r="G19" s="13">
        <f t="shared" ref="G19:G28" si="26">F19*A19</f>
        <v>1215.6728490017686</v>
      </c>
      <c r="H19" s="14">
        <f t="shared" ref="H19:H28" si="27">COMBIN(ROUND(G19,0),C19)</f>
        <v>6.680696656373509E+51</v>
      </c>
      <c r="I19">
        <f t="shared" si="14"/>
        <v>1.0269092272955842E+42</v>
      </c>
      <c r="J19" s="14">
        <f t="shared" ref="J19:J28" si="28">I19*H19</f>
        <v>6.8604690411927137E+93</v>
      </c>
      <c r="K19">
        <f t="shared" ref="K19:K28" si="29">J19+K18</f>
        <v>9.122902437152932E+93</v>
      </c>
      <c r="L19">
        <f t="shared" ref="L19:L28" si="30">COMBIN(A19,B19)</f>
        <v>3.1267793828550311E+98</v>
      </c>
      <c r="M19">
        <f t="shared" ref="M19:M28" si="31">K19/L19</f>
        <v>2.9176674527074888E-5</v>
      </c>
      <c r="N19" s="17">
        <f t="shared" si="0"/>
        <v>34273.953978957972</v>
      </c>
      <c r="O19" s="14">
        <f t="shared" ref="O19:O28" si="32">J19/L19</f>
        <v>2.1941007666900015E-5</v>
      </c>
      <c r="P19">
        <f t="shared" ref="P19:P28" si="33">ABS(M19-O19)</f>
        <v>7.235666860174873E-6</v>
      </c>
      <c r="R19" s="31" t="str">
        <f t="shared" si="19"/>
        <v>1024*8=8192</v>
      </c>
      <c r="S19" s="26">
        <v>40</v>
      </c>
      <c r="T19" s="26">
        <v>32</v>
      </c>
      <c r="U19" s="26">
        <v>80</v>
      </c>
      <c r="V19" s="27">
        <v>1.5796770583964894E-8</v>
      </c>
    </row>
    <row r="20" spans="1:22">
      <c r="A20" s="42">
        <f t="shared" si="20"/>
        <v>4096</v>
      </c>
      <c r="B20" s="42">
        <f t="shared" si="21"/>
        <v>41</v>
      </c>
      <c r="C20" s="42">
        <f t="shared" si="22"/>
        <v>24</v>
      </c>
      <c r="D20" s="42">
        <f t="shared" si="23"/>
        <v>35</v>
      </c>
      <c r="E20" s="11">
        <f t="shared" si="24"/>
        <v>1.0009765625E-2</v>
      </c>
      <c r="F20" s="12">
        <f t="shared" si="25"/>
        <v>0.2967951291508224</v>
      </c>
      <c r="G20" s="13">
        <f t="shared" si="26"/>
        <v>1215.6728490017686</v>
      </c>
      <c r="H20" s="14">
        <f t="shared" si="27"/>
        <v>1.4011528222259867E+50</v>
      </c>
      <c r="I20">
        <f t="shared" si="14"/>
        <v>1.7300400158673843E+44</v>
      </c>
      <c r="J20" s="14">
        <f t="shared" si="28"/>
        <v>2.4240504507964765E+94</v>
      </c>
      <c r="K20">
        <f t="shared" si="29"/>
        <v>3.3363406945117697E+94</v>
      </c>
      <c r="L20">
        <f t="shared" si="30"/>
        <v>3.1267793828550311E+98</v>
      </c>
      <c r="M20">
        <f t="shared" si="31"/>
        <v>1.0670214575437651E-4</v>
      </c>
      <c r="N20" s="17">
        <f t="shared" si="0"/>
        <v>9371.8827576528274</v>
      </c>
      <c r="O20" s="14">
        <f t="shared" si="32"/>
        <v>7.7525471227301619E-5</v>
      </c>
      <c r="P20">
        <f t="shared" si="33"/>
        <v>2.9176674527074895E-5</v>
      </c>
      <c r="R20" s="34" t="s">
        <v>32</v>
      </c>
      <c r="S20" s="29">
        <v>40</v>
      </c>
      <c r="T20" s="29">
        <v>40</v>
      </c>
      <c r="U20" s="29">
        <v>80</v>
      </c>
      <c r="V20" s="30">
        <v>1.0605208278728241E-53</v>
      </c>
    </row>
    <row r="21" spans="1:22">
      <c r="A21" s="42">
        <f t="shared" si="20"/>
        <v>4096</v>
      </c>
      <c r="B21" s="42">
        <f t="shared" si="21"/>
        <v>41</v>
      </c>
      <c r="C21" s="42">
        <f t="shared" si="22"/>
        <v>23</v>
      </c>
      <c r="D21" s="42">
        <f t="shared" si="23"/>
        <v>35</v>
      </c>
      <c r="E21" s="11">
        <f t="shared" si="24"/>
        <v>1.0009765625E-2</v>
      </c>
      <c r="F21" s="12">
        <f t="shared" si="25"/>
        <v>0.2967951291508224</v>
      </c>
      <c r="G21" s="13">
        <f t="shared" si="26"/>
        <v>1215.6728490017686</v>
      </c>
      <c r="H21" s="14">
        <f t="shared" si="27"/>
        <v>2.8187483431201737E+48</v>
      </c>
      <c r="I21">
        <f t="shared" si="14"/>
        <v>2.7517247585712885E+46</v>
      </c>
      <c r="J21" s="14">
        <f t="shared" si="28"/>
        <v>7.7564196039455797E+94</v>
      </c>
      <c r="K21">
        <f t="shared" si="29"/>
        <v>1.109276029845735E+95</v>
      </c>
      <c r="L21">
        <f t="shared" si="30"/>
        <v>3.1267793828550311E+98</v>
      </c>
      <c r="M21">
        <f t="shared" si="31"/>
        <v>3.5476632471359912E-4</v>
      </c>
      <c r="N21" s="17">
        <f t="shared" si="0"/>
        <v>2818.7568276309607</v>
      </c>
      <c r="O21" s="14">
        <f t="shared" si="32"/>
        <v>2.4806417895922259E-4</v>
      </c>
      <c r="P21">
        <f t="shared" si="33"/>
        <v>1.0670214575437653E-4</v>
      </c>
      <c r="R21" s="28" t="str">
        <f>R20</f>
        <v>2048*32=65536</v>
      </c>
      <c r="S21" s="29">
        <v>40</v>
      </c>
      <c r="T21" s="29">
        <v>36</v>
      </c>
      <c r="U21" s="29">
        <v>80</v>
      </c>
      <c r="V21" s="30">
        <v>1.975097395157423E-43</v>
      </c>
    </row>
    <row r="22" spans="1:22">
      <c r="A22" s="42">
        <f t="shared" si="20"/>
        <v>4096</v>
      </c>
      <c r="B22" s="42">
        <f t="shared" si="21"/>
        <v>41</v>
      </c>
      <c r="C22" s="42">
        <f t="shared" si="22"/>
        <v>22</v>
      </c>
      <c r="D22" s="42">
        <f t="shared" si="23"/>
        <v>35</v>
      </c>
      <c r="E22" s="11">
        <f t="shared" si="24"/>
        <v>1.0009765625E-2</v>
      </c>
      <c r="F22" s="12">
        <f t="shared" si="25"/>
        <v>0.2967951291508224</v>
      </c>
      <c r="G22" s="13">
        <f t="shared" si="26"/>
        <v>1215.6728490017686</v>
      </c>
      <c r="H22" s="14">
        <f t="shared" si="27"/>
        <v>5.4297497396787268E+46</v>
      </c>
      <c r="I22">
        <f t="shared" si="14"/>
        <v>4.1449664521215941E+48</v>
      </c>
      <c r="J22" s="14">
        <f t="shared" si="28"/>
        <v>2.2506130514384281E+95</v>
      </c>
      <c r="K22">
        <f t="shared" si="29"/>
        <v>3.3598890812841634E+95</v>
      </c>
      <c r="L22">
        <f t="shared" si="30"/>
        <v>3.1267793828550311E+98</v>
      </c>
      <c r="M22">
        <f t="shared" si="31"/>
        <v>1.0745526530292911E-3</v>
      </c>
      <c r="N22" s="17">
        <f t="shared" si="0"/>
        <v>930.61982321748644</v>
      </c>
      <c r="O22" s="14">
        <f t="shared" si="32"/>
        <v>7.1978632831569194E-4</v>
      </c>
      <c r="P22">
        <f t="shared" si="33"/>
        <v>3.5476632471359917E-4</v>
      </c>
      <c r="R22" s="31" t="str">
        <f>R21</f>
        <v>2048*32=65536</v>
      </c>
      <c r="S22" s="32">
        <v>40</v>
      </c>
      <c r="T22" s="32">
        <v>32</v>
      </c>
      <c r="U22" s="32">
        <v>80</v>
      </c>
      <c r="V22" s="33">
        <v>3.3729929078841259E-35</v>
      </c>
    </row>
    <row r="23" spans="1:22">
      <c r="A23" s="42">
        <f t="shared" si="20"/>
        <v>4096</v>
      </c>
      <c r="B23" s="42">
        <f t="shared" si="21"/>
        <v>41</v>
      </c>
      <c r="C23" s="42">
        <f t="shared" si="22"/>
        <v>21</v>
      </c>
      <c r="D23" s="42">
        <f t="shared" si="23"/>
        <v>35</v>
      </c>
      <c r="E23" s="11">
        <f t="shared" si="24"/>
        <v>1.0009765625E-2</v>
      </c>
      <c r="F23" s="12">
        <f t="shared" si="25"/>
        <v>0.2967951291508224</v>
      </c>
      <c r="G23" s="13">
        <f t="shared" si="26"/>
        <v>1215.6728490017686</v>
      </c>
      <c r="H23" s="14">
        <f t="shared" si="27"/>
        <v>9.996191989366693E+44</v>
      </c>
      <c r="I23">
        <f t="shared" si="14"/>
        <v>5.9293745097599438E+50</v>
      </c>
      <c r="J23" s="14">
        <f t="shared" si="28"/>
        <v>5.9271165976417414E+95</v>
      </c>
      <c r="K23">
        <f t="shared" si="29"/>
        <v>9.2870056789259048E+95</v>
      </c>
      <c r="L23">
        <f t="shared" si="30"/>
        <v>3.1267793828550311E+98</v>
      </c>
      <c r="M23">
        <f t="shared" si="31"/>
        <v>2.9701506060354128E-3</v>
      </c>
      <c r="N23" s="17">
        <f t="shared" si="0"/>
        <v>336.68326379409098</v>
      </c>
      <c r="O23" s="14">
        <f t="shared" si="32"/>
        <v>1.8955979530061217E-3</v>
      </c>
      <c r="P23">
        <f t="shared" si="33"/>
        <v>1.0745526530292911E-3</v>
      </c>
      <c r="R23" s="34" t="s">
        <v>32</v>
      </c>
      <c r="S23" s="29">
        <v>40</v>
      </c>
      <c r="T23" s="29">
        <v>28</v>
      </c>
      <c r="U23" s="29">
        <v>80</v>
      </c>
      <c r="V23" s="30">
        <v>4.9550180510104931E-28</v>
      </c>
    </row>
    <row r="24" spans="1:22">
      <c r="A24" s="42">
        <f t="shared" si="20"/>
        <v>4096</v>
      </c>
      <c r="B24" s="42">
        <f t="shared" si="21"/>
        <v>41</v>
      </c>
      <c r="C24" s="42">
        <f t="shared" si="22"/>
        <v>20</v>
      </c>
      <c r="D24" s="42">
        <f t="shared" si="23"/>
        <v>35</v>
      </c>
      <c r="E24" s="11">
        <f t="shared" si="24"/>
        <v>1.0009765625E-2</v>
      </c>
      <c r="F24" s="12">
        <f t="shared" si="25"/>
        <v>0.2967951291508224</v>
      </c>
      <c r="G24" s="13">
        <f t="shared" si="26"/>
        <v>1215.6728490017686</v>
      </c>
      <c r="H24" s="14">
        <f t="shared" si="27"/>
        <v>1.7551842121797706E+43</v>
      </c>
      <c r="I24">
        <f t="shared" si="14"/>
        <v>8.0752433799587793E+52</v>
      </c>
      <c r="J24" s="14">
        <f t="shared" si="28"/>
        <v>1.4173539690012859E+96</v>
      </c>
      <c r="K24">
        <f t="shared" si="29"/>
        <v>2.3460545368938763E+96</v>
      </c>
      <c r="L24">
        <f t="shared" si="30"/>
        <v>3.1267793828550311E+98</v>
      </c>
      <c r="M24">
        <f t="shared" si="31"/>
        <v>7.5031022327891814E-3</v>
      </c>
      <c r="N24" s="17">
        <f t="shared" si="0"/>
        <v>133.27820533084525</v>
      </c>
      <c r="O24" s="14">
        <f t="shared" si="32"/>
        <v>4.532951626753769E-3</v>
      </c>
      <c r="P24">
        <f t="shared" si="33"/>
        <v>2.9701506060354124E-3</v>
      </c>
      <c r="R24" s="28" t="str">
        <f>R23</f>
        <v>2048*32=65536</v>
      </c>
      <c r="S24" s="29">
        <v>40</v>
      </c>
      <c r="T24" s="29">
        <v>40</v>
      </c>
      <c r="U24" s="29">
        <v>1000</v>
      </c>
      <c r="V24" s="30">
        <v>2.4446041172119887E-14</v>
      </c>
    </row>
    <row r="25" spans="1:22">
      <c r="A25" s="42">
        <f t="shared" si="20"/>
        <v>4096</v>
      </c>
      <c r="B25" s="42">
        <f t="shared" si="21"/>
        <v>41</v>
      </c>
      <c r="C25" s="42">
        <f t="shared" si="22"/>
        <v>19</v>
      </c>
      <c r="D25" s="42">
        <f t="shared" si="23"/>
        <v>35</v>
      </c>
      <c r="E25" s="11">
        <f t="shared" si="24"/>
        <v>1.0009765625E-2</v>
      </c>
      <c r="F25" s="12">
        <f t="shared" si="25"/>
        <v>0.2967951291508224</v>
      </c>
      <c r="G25" s="13">
        <f t="shared" si="26"/>
        <v>1215.6728490017686</v>
      </c>
      <c r="H25" s="14">
        <f t="shared" si="27"/>
        <v>2.9326386168417239E+41</v>
      </c>
      <c r="I25">
        <f t="shared" si="14"/>
        <v>1.0494145828773708E+55</v>
      </c>
      <c r="J25" s="14">
        <f t="shared" si="28"/>
        <v>3.0775537308230271E+96</v>
      </c>
      <c r="K25">
        <f t="shared" si="29"/>
        <v>5.4236082677169034E+96</v>
      </c>
      <c r="L25">
        <f t="shared" si="30"/>
        <v>3.1267793828550311E+98</v>
      </c>
      <c r="M25">
        <f t="shared" si="31"/>
        <v>1.7345669788716149E-2</v>
      </c>
      <c r="N25" s="17">
        <f t="shared" si="0"/>
        <v>57.651276207882638</v>
      </c>
      <c r="O25" s="14">
        <f t="shared" si="32"/>
        <v>9.8425675559269659E-3</v>
      </c>
      <c r="P25">
        <f t="shared" si="33"/>
        <v>7.5031022327891831E-3</v>
      </c>
      <c r="R25" s="31" t="str">
        <f>R24</f>
        <v>2048*32=65536</v>
      </c>
      <c r="S25" s="32">
        <v>40</v>
      </c>
      <c r="T25" s="32">
        <v>36</v>
      </c>
      <c r="U25" s="32">
        <v>1000</v>
      </c>
      <c r="V25" s="33">
        <v>5.4004618619577559E-8</v>
      </c>
    </row>
    <row r="26" spans="1:22">
      <c r="A26" s="42">
        <f t="shared" si="20"/>
        <v>4096</v>
      </c>
      <c r="B26" s="42">
        <f t="shared" si="21"/>
        <v>41</v>
      </c>
      <c r="C26" s="42">
        <f t="shared" si="22"/>
        <v>18</v>
      </c>
      <c r="D26" s="42">
        <f t="shared" si="23"/>
        <v>35</v>
      </c>
      <c r="E26" s="11">
        <f t="shared" si="24"/>
        <v>1.0009765625E-2</v>
      </c>
      <c r="F26" s="12">
        <f t="shared" si="25"/>
        <v>0.2967951291508224</v>
      </c>
      <c r="G26" s="13">
        <f t="shared" si="26"/>
        <v>1215.6728490017686</v>
      </c>
      <c r="H26" s="14">
        <f t="shared" si="27"/>
        <v>4.6510963038391258E+39</v>
      </c>
      <c r="I26">
        <f t="shared" si="14"/>
        <v>1.3040116860276193E+57</v>
      </c>
      <c r="J26" s="14">
        <f t="shared" si="28"/>
        <v>6.0650839330460869E+96</v>
      </c>
      <c r="K26">
        <f t="shared" si="29"/>
        <v>1.1488692200762991E+97</v>
      </c>
      <c r="L26">
        <f t="shared" si="30"/>
        <v>3.1267793828550311E+98</v>
      </c>
      <c r="M26">
        <f t="shared" si="31"/>
        <v>3.6742893546498893E-2</v>
      </c>
      <c r="N26" s="17">
        <f t="shared" si="0"/>
        <v>27.216147218630979</v>
      </c>
      <c r="O26" s="14">
        <f t="shared" si="32"/>
        <v>1.9397223757782741E-2</v>
      </c>
      <c r="P26">
        <f t="shared" si="33"/>
        <v>1.7345669788716152E-2</v>
      </c>
      <c r="R26" s="34" t="s">
        <v>32</v>
      </c>
      <c r="S26" s="29">
        <v>40</v>
      </c>
      <c r="T26" s="29">
        <v>32</v>
      </c>
      <c r="U26" s="29">
        <v>1000</v>
      </c>
      <c r="V26" s="30">
        <v>1.1145615175818186E-3</v>
      </c>
    </row>
    <row r="27" spans="1:22">
      <c r="A27" s="42">
        <f t="shared" si="20"/>
        <v>4096</v>
      </c>
      <c r="B27" s="42">
        <f t="shared" si="21"/>
        <v>41</v>
      </c>
      <c r="C27" s="42">
        <f t="shared" si="22"/>
        <v>17</v>
      </c>
      <c r="D27" s="42">
        <f t="shared" si="23"/>
        <v>35</v>
      </c>
      <c r="E27" s="11">
        <f t="shared" si="24"/>
        <v>1.0009765625E-2</v>
      </c>
      <c r="F27" s="12">
        <f t="shared" si="25"/>
        <v>0.2967951291508224</v>
      </c>
      <c r="G27" s="13">
        <f t="shared" si="26"/>
        <v>1215.6728490017686</v>
      </c>
      <c r="H27" s="14">
        <f t="shared" si="27"/>
        <v>6.9824631750712474E+37</v>
      </c>
      <c r="I27">
        <f t="shared" si="14"/>
        <v>1.5523172445753785E+59</v>
      </c>
      <c r="J27" s="14">
        <f t="shared" si="28"/>
        <v>1.0838997996275648E+97</v>
      </c>
      <c r="K27">
        <f t="shared" si="29"/>
        <v>2.2327690197038637E+97</v>
      </c>
      <c r="L27">
        <f t="shared" si="30"/>
        <v>3.1267793828550311E+98</v>
      </c>
      <c r="M27">
        <f t="shared" si="31"/>
        <v>7.1407948765005114E-2</v>
      </c>
      <c r="N27" s="17">
        <f t="shared" si="0"/>
        <v>14.004043209403459</v>
      </c>
      <c r="O27" s="14">
        <f t="shared" si="32"/>
        <v>3.4665055218506227E-2</v>
      </c>
      <c r="P27">
        <f t="shared" si="33"/>
        <v>3.6742893546498887E-2</v>
      </c>
      <c r="R27" s="31" t="str">
        <f>R26</f>
        <v>2048*32=65536</v>
      </c>
      <c r="S27" s="32">
        <v>40</v>
      </c>
      <c r="T27" s="32">
        <v>28</v>
      </c>
      <c r="U27" s="32">
        <v>1000</v>
      </c>
      <c r="V27" s="33">
        <v>1</v>
      </c>
    </row>
    <row r="28" spans="1:22">
      <c r="A28" s="42">
        <f t="shared" si="20"/>
        <v>4096</v>
      </c>
      <c r="B28" s="42">
        <f t="shared" si="21"/>
        <v>41</v>
      </c>
      <c r="C28" s="42">
        <f t="shared" si="22"/>
        <v>16</v>
      </c>
      <c r="D28" s="42">
        <f t="shared" si="23"/>
        <v>35</v>
      </c>
      <c r="E28" s="11">
        <f t="shared" si="24"/>
        <v>1.0009765625E-2</v>
      </c>
      <c r="F28" s="12">
        <f t="shared" si="25"/>
        <v>0.2967951291508224</v>
      </c>
      <c r="G28" s="13">
        <f t="shared" si="26"/>
        <v>1215.6728490017686</v>
      </c>
      <c r="H28" s="14">
        <f t="shared" si="27"/>
        <v>9.8918228313509375E+35</v>
      </c>
      <c r="I28">
        <f t="shared" si="14"/>
        <v>1.7733672202029112E+61</v>
      </c>
      <c r="J28" s="14">
        <f t="shared" si="28"/>
        <v>1.7541834357172502E+97</v>
      </c>
      <c r="K28">
        <f t="shared" si="29"/>
        <v>3.986952455421114E+97</v>
      </c>
      <c r="L28">
        <f t="shared" si="30"/>
        <v>3.1267793828550311E+98</v>
      </c>
      <c r="M28">
        <f t="shared" si="31"/>
        <v>0.12750987413063558</v>
      </c>
      <c r="N28" s="17">
        <f t="shared" si="0"/>
        <v>7.842529896747342</v>
      </c>
      <c r="O28" s="14">
        <f t="shared" si="32"/>
        <v>5.610192536563046E-2</v>
      </c>
      <c r="P28">
        <f t="shared" si="33"/>
        <v>7.1407948765005114E-2</v>
      </c>
      <c r="R28" s="28" t="str">
        <f>R27</f>
        <v>2048*32=65536</v>
      </c>
      <c r="S28" s="29">
        <v>40</v>
      </c>
      <c r="T28" s="29">
        <v>40</v>
      </c>
      <c r="U28" s="29">
        <v>600</v>
      </c>
      <c r="V28" s="30">
        <v>2.869563483244036E-21</v>
      </c>
    </row>
    <row r="29" spans="1:22">
      <c r="A29" s="42">
        <f t="shared" si="20"/>
        <v>4096</v>
      </c>
      <c r="B29" s="42">
        <f t="shared" si="21"/>
        <v>41</v>
      </c>
      <c r="C29" s="42">
        <f t="shared" si="22"/>
        <v>15</v>
      </c>
      <c r="D29" s="42">
        <f t="shared" si="23"/>
        <v>35</v>
      </c>
      <c r="E29" s="11">
        <f t="shared" ref="E29:E32" si="34">B29/A29</f>
        <v>1.0009765625E-2</v>
      </c>
      <c r="F29" s="12">
        <f t="shared" ref="F29:F32" si="35">1-POWER(1-E29,D29)</f>
        <v>0.2967951291508224</v>
      </c>
      <c r="G29" s="13">
        <f t="shared" ref="G29:G32" si="36">F29*A29</f>
        <v>1215.6728490017686</v>
      </c>
      <c r="H29" s="14">
        <f t="shared" ref="H29:H32" si="37">COMBIN(ROUND(G29,0),C29)</f>
        <v>1.3178115345679848E+34</v>
      </c>
      <c r="I29">
        <f t="shared" si="14"/>
        <v>1.94729362064589E+63</v>
      </c>
      <c r="J29" s="14">
        <f t="shared" ref="J29:J32" si="38">I29*H29</f>
        <v>2.5661659944778075E+97</v>
      </c>
      <c r="K29">
        <f t="shared" ref="K29:K32" si="39">J29+K28</f>
        <v>6.553118449898921E+97</v>
      </c>
      <c r="L29">
        <f t="shared" ref="L29:L32" si="40">COMBIN(A29,B29)</f>
        <v>3.1267793828550311E+98</v>
      </c>
      <c r="M29">
        <f t="shared" ref="M29:M32" si="41">K29/L29</f>
        <v>0.20958045475902218</v>
      </c>
      <c r="N29" s="17">
        <f t="shared" ref="N29:N32" si="42">1/M29</f>
        <v>4.7714373038736388</v>
      </c>
      <c r="O29" s="14">
        <f t="shared" ref="O29:O32" si="43">J29/L29</f>
        <v>8.2070580628386611E-2</v>
      </c>
      <c r="P29">
        <f t="shared" ref="P29:P32" si="44">ABS(M29-O29)</f>
        <v>0.12750987413063558</v>
      </c>
      <c r="R29" s="31" t="str">
        <f>R28</f>
        <v>2048*32=65536</v>
      </c>
      <c r="S29" s="32">
        <v>40</v>
      </c>
      <c r="T29" s="32">
        <v>36</v>
      </c>
      <c r="U29" s="32">
        <v>600</v>
      </c>
      <c r="V29" s="33">
        <v>3.0789323588176151E-14</v>
      </c>
    </row>
    <row r="30" spans="1:22">
      <c r="A30" s="42">
        <f t="shared" si="20"/>
        <v>4096</v>
      </c>
      <c r="B30" s="42">
        <f t="shared" si="21"/>
        <v>41</v>
      </c>
      <c r="C30" s="42">
        <f t="shared" si="22"/>
        <v>14</v>
      </c>
      <c r="D30" s="42">
        <f t="shared" si="23"/>
        <v>35</v>
      </c>
      <c r="E30" s="11">
        <f t="shared" si="34"/>
        <v>1.0009765625E-2</v>
      </c>
      <c r="F30" s="12">
        <f t="shared" si="35"/>
        <v>0.2967951291508224</v>
      </c>
      <c r="G30" s="13">
        <f t="shared" si="36"/>
        <v>1215.6728490017686</v>
      </c>
      <c r="H30" s="14">
        <f t="shared" si="37"/>
        <v>1.6445235456339249E+32</v>
      </c>
      <c r="I30">
        <f t="shared" si="14"/>
        <v>2.0583614790086554E+65</v>
      </c>
      <c r="J30" s="14">
        <f t="shared" si="38"/>
        <v>3.3850239176556036E+97</v>
      </c>
      <c r="K30">
        <f t="shared" si="39"/>
        <v>9.9381423675545254E+97</v>
      </c>
      <c r="L30">
        <f t="shared" si="40"/>
        <v>3.1267793828550311E+98</v>
      </c>
      <c r="M30">
        <f t="shared" si="41"/>
        <v>0.31783957710761501</v>
      </c>
      <c r="N30" s="17">
        <f t="shared" si="42"/>
        <v>3.146241286563936</v>
      </c>
      <c r="O30" s="14">
        <f t="shared" si="43"/>
        <v>0.10825912234859282</v>
      </c>
      <c r="P30">
        <f t="shared" si="44"/>
        <v>0.20958045475902221</v>
      </c>
      <c r="R30" s="34" t="s">
        <v>32</v>
      </c>
      <c r="S30" s="29">
        <v>40</v>
      </c>
      <c r="T30" s="29">
        <v>32</v>
      </c>
      <c r="U30" s="29">
        <v>600</v>
      </c>
      <c r="V30" s="30">
        <v>3.0677297351194423E-9</v>
      </c>
    </row>
    <row r="31" spans="1:22">
      <c r="A31" s="42">
        <f t="shared" si="20"/>
        <v>4096</v>
      </c>
      <c r="B31" s="42">
        <f t="shared" si="21"/>
        <v>41</v>
      </c>
      <c r="C31" s="42">
        <f t="shared" si="22"/>
        <v>13</v>
      </c>
      <c r="D31" s="42">
        <f t="shared" si="23"/>
        <v>35</v>
      </c>
      <c r="E31" s="11">
        <f t="shared" si="34"/>
        <v>1.0009765625E-2</v>
      </c>
      <c r="F31" s="12">
        <f t="shared" si="35"/>
        <v>0.2967951291508224</v>
      </c>
      <c r="G31" s="13">
        <f t="shared" si="36"/>
        <v>1215.6728490017686</v>
      </c>
      <c r="H31" s="14">
        <f t="shared" si="37"/>
        <v>1.9138262376454645E+30</v>
      </c>
      <c r="I31">
        <f t="shared" si="14"/>
        <v>2.0973233212898923E+67</v>
      </c>
      <c r="J31" s="14">
        <f t="shared" si="38"/>
        <v>4.0139124011103243E+97</v>
      </c>
      <c r="K31">
        <f t="shared" si="39"/>
        <v>1.3952054768664848E+98</v>
      </c>
      <c r="L31">
        <f t="shared" si="40"/>
        <v>3.1267793828550311E+98</v>
      </c>
      <c r="M31">
        <f t="shared" si="41"/>
        <v>0.44621167854590899</v>
      </c>
      <c r="N31" s="17">
        <f t="shared" si="42"/>
        <v>2.2410888107159077</v>
      </c>
      <c r="O31" s="14">
        <f t="shared" si="43"/>
        <v>0.12837210143829403</v>
      </c>
      <c r="P31">
        <f t="shared" si="44"/>
        <v>0.31783957710761496</v>
      </c>
      <c r="R31" s="28" t="str">
        <f>R30</f>
        <v>2048*32=65536</v>
      </c>
      <c r="S31" s="29">
        <v>40</v>
      </c>
      <c r="T31" s="29">
        <v>28</v>
      </c>
      <c r="U31" s="29">
        <v>600</v>
      </c>
      <c r="V31" s="30">
        <v>2.6736897962695665E-5</v>
      </c>
    </row>
    <row r="32" spans="1:22">
      <c r="A32" s="42">
        <f t="shared" si="20"/>
        <v>4096</v>
      </c>
      <c r="B32" s="42">
        <f t="shared" si="21"/>
        <v>41</v>
      </c>
      <c r="C32" s="42">
        <f t="shared" si="22"/>
        <v>12</v>
      </c>
      <c r="D32" s="42">
        <f t="shared" si="23"/>
        <v>35</v>
      </c>
      <c r="E32" s="11">
        <f t="shared" si="34"/>
        <v>1.0009765625E-2</v>
      </c>
      <c r="F32" s="12">
        <f t="shared" si="35"/>
        <v>0.2967951291508224</v>
      </c>
      <c r="G32" s="13">
        <f t="shared" si="36"/>
        <v>1215.6728490017686</v>
      </c>
      <c r="H32" s="14">
        <f t="shared" si="37"/>
        <v>2.0664236785208502E+28</v>
      </c>
      <c r="I32">
        <f t="shared" si="14"/>
        <v>2.0626090042478529E+69</v>
      </c>
      <c r="J32" s="14">
        <f t="shared" si="38"/>
        <v>4.2622240859080764E+97</v>
      </c>
      <c r="K32">
        <f t="shared" si="39"/>
        <v>1.8214278854572924E+98</v>
      </c>
      <c r="L32">
        <f t="shared" si="40"/>
        <v>3.1267793828550311E+98</v>
      </c>
      <c r="M32">
        <f t="shared" si="41"/>
        <v>0.58252523201498296</v>
      </c>
      <c r="N32" s="17">
        <f t="shared" si="42"/>
        <v>1.7166638371027323</v>
      </c>
      <c r="O32" s="14">
        <f t="shared" si="43"/>
        <v>0.13631355346907406</v>
      </c>
      <c r="P32">
        <f t="shared" si="44"/>
        <v>0.44621167854590893</v>
      </c>
    </row>
    <row r="33" spans="1:16">
      <c r="A33" s="42">
        <f t="shared" si="20"/>
        <v>4096</v>
      </c>
      <c r="B33" s="42">
        <f t="shared" si="21"/>
        <v>41</v>
      </c>
      <c r="C33" s="42">
        <f t="shared" si="22"/>
        <v>11</v>
      </c>
      <c r="D33" s="42">
        <f t="shared" si="23"/>
        <v>35</v>
      </c>
      <c r="E33" s="11">
        <f t="shared" ref="E33:E35" si="45">B33/A33</f>
        <v>1.0009765625E-2</v>
      </c>
      <c r="F33" s="12">
        <f t="shared" ref="F33:F35" si="46">1-POWER(1-E33,D33)</f>
        <v>0.2967951291508224</v>
      </c>
      <c r="G33" s="13">
        <f t="shared" ref="G33:G35" si="47">F33*A33</f>
        <v>1215.6728490017686</v>
      </c>
      <c r="H33" s="14">
        <f t="shared" ref="H33:H35" si="48">COMBIN(ROUND(G33,0),C33)</f>
        <v>2.0578493064108052E+26</v>
      </c>
      <c r="I33">
        <f t="shared" si="14"/>
        <v>1.9601660903702064E+71</v>
      </c>
      <c r="J33" s="14">
        <f t="shared" ref="J33:J35" si="49">I33*H33</f>
        <v>4.0337264295183091E+97</v>
      </c>
      <c r="K33">
        <f t="shared" ref="K33:K35" si="50">J33+K32</f>
        <v>2.2248005284091234E+98</v>
      </c>
      <c r="L33">
        <f t="shared" ref="L33:L35" si="51">COMBIN(A33,B33)</f>
        <v>3.1267793828550311E+98</v>
      </c>
      <c r="M33">
        <f t="shared" ref="M33:M35" si="52">K33/L33</f>
        <v>0.71153102153874381</v>
      </c>
      <c r="N33" s="17">
        <f t="shared" ref="N33:N35" si="53">1/M33</f>
        <v>1.4054201007812963</v>
      </c>
      <c r="O33" s="14">
        <f t="shared" ref="O33:O35" si="54">J33/L33</f>
        <v>0.12900578952376082</v>
      </c>
      <c r="P33">
        <f t="shared" ref="P33:P35" si="55">ABS(M33-O33)</f>
        <v>0.58252523201498296</v>
      </c>
    </row>
    <row r="34" spans="1:16">
      <c r="A34" s="42">
        <f t="shared" si="20"/>
        <v>4096</v>
      </c>
      <c r="B34" s="42">
        <f t="shared" si="21"/>
        <v>41</v>
      </c>
      <c r="C34" s="42">
        <f t="shared" si="22"/>
        <v>10</v>
      </c>
      <c r="D34" s="42">
        <f t="shared" si="23"/>
        <v>35</v>
      </c>
      <c r="E34" s="11">
        <f t="shared" si="45"/>
        <v>1.0009765625E-2</v>
      </c>
      <c r="F34" s="12">
        <f t="shared" si="46"/>
        <v>0.2967951291508224</v>
      </c>
      <c r="G34" s="13">
        <f t="shared" si="47"/>
        <v>1215.6728490017686</v>
      </c>
      <c r="H34" s="14">
        <f t="shared" si="48"/>
        <v>1.8769769793133386E+24</v>
      </c>
      <c r="I34">
        <f t="shared" si="14"/>
        <v>1.8020881798564821E+73</v>
      </c>
      <c r="J34" s="14">
        <f t="shared" si="49"/>
        <v>3.3824780282832923E+97</v>
      </c>
      <c r="K34">
        <f t="shared" si="50"/>
        <v>2.5630483312374526E+98</v>
      </c>
      <c r="L34">
        <f t="shared" si="51"/>
        <v>3.1267793828550311E+98</v>
      </c>
      <c r="M34">
        <f t="shared" si="52"/>
        <v>0.81970872178936993</v>
      </c>
      <c r="N34" s="17">
        <f t="shared" si="53"/>
        <v>1.2199455409197868</v>
      </c>
      <c r="O34" s="14">
        <f t="shared" si="54"/>
        <v>0.1081777002506261</v>
      </c>
      <c r="P34">
        <f t="shared" si="55"/>
        <v>0.71153102153874381</v>
      </c>
    </row>
    <row r="35" spans="1:16">
      <c r="A35" s="42">
        <f t="shared" si="20"/>
        <v>4096</v>
      </c>
      <c r="B35" s="42">
        <f t="shared" si="21"/>
        <v>41</v>
      </c>
      <c r="C35" s="42">
        <f t="shared" si="22"/>
        <v>9</v>
      </c>
      <c r="D35" s="42">
        <f t="shared" si="23"/>
        <v>35</v>
      </c>
      <c r="E35" s="11">
        <f t="shared" si="45"/>
        <v>1.0009765625E-2</v>
      </c>
      <c r="F35" s="12">
        <f t="shared" si="46"/>
        <v>0.2967951291508224</v>
      </c>
      <c r="G35" s="13">
        <f t="shared" si="47"/>
        <v>1215.6728490017686</v>
      </c>
      <c r="H35" s="14">
        <f t="shared" si="48"/>
        <v>1.5550762048992032E+22</v>
      </c>
      <c r="I35">
        <f t="shared" si="14"/>
        <v>1.6044216326284736E+75</v>
      </c>
      <c r="J35" s="14">
        <f t="shared" si="49"/>
        <v>2.4949979035260705E+97</v>
      </c>
      <c r="K35">
        <f t="shared" si="50"/>
        <v>2.8125481215900595E+98</v>
      </c>
      <c r="L35">
        <f t="shared" si="51"/>
        <v>3.1267793828550311E+98</v>
      </c>
      <c r="M35">
        <f t="shared" si="52"/>
        <v>0.89950321951462719</v>
      </c>
      <c r="N35" s="17">
        <f t="shared" si="53"/>
        <v>1.1117247590726813</v>
      </c>
      <c r="O35" s="14">
        <f t="shared" si="54"/>
        <v>7.9794497725257249E-2</v>
      </c>
      <c r="P35">
        <f t="shared" si="55"/>
        <v>0.81970872178936993</v>
      </c>
    </row>
    <row r="36" spans="1:16">
      <c r="A36" s="42"/>
      <c r="B36" s="42"/>
      <c r="C36" s="42"/>
      <c r="D36" s="42"/>
      <c r="E36" s="11"/>
      <c r="F36" s="12"/>
      <c r="G36" s="13"/>
      <c r="H36" s="14"/>
      <c r="J36" s="14"/>
      <c r="N36" s="17"/>
      <c r="O36" s="14"/>
    </row>
    <row r="38" spans="1:16">
      <c r="E38">
        <f>G35/A35</f>
        <v>0.2967951291508224</v>
      </c>
      <c r="F38">
        <f>1-E38</f>
        <v>0.7032048708491776</v>
      </c>
    </row>
    <row r="40" spans="1:16" ht="45">
      <c r="A40" s="3" t="s">
        <v>1</v>
      </c>
      <c r="B40" s="3" t="s">
        <v>2</v>
      </c>
      <c r="C40" s="3" t="s">
        <v>3</v>
      </c>
      <c r="D40" s="3" t="s">
        <v>11</v>
      </c>
      <c r="E40" s="3" t="s">
        <v>12</v>
      </c>
      <c r="F40" s="3" t="s">
        <v>23</v>
      </c>
      <c r="G40" s="3" t="s">
        <v>22</v>
      </c>
      <c r="H40" s="3" t="s">
        <v>24</v>
      </c>
      <c r="I40" s="3" t="s">
        <v>25</v>
      </c>
      <c r="J40" s="3" t="s">
        <v>6</v>
      </c>
      <c r="K40" s="3" t="s">
        <v>10</v>
      </c>
      <c r="L40" s="3" t="s">
        <v>7</v>
      </c>
      <c r="M40" s="3" t="s">
        <v>8</v>
      </c>
      <c r="N40" s="16" t="s">
        <v>9</v>
      </c>
      <c r="O40" s="3" t="s">
        <v>26</v>
      </c>
      <c r="P40" s="6" t="s">
        <v>27</v>
      </c>
    </row>
    <row r="41" spans="1:16">
      <c r="A41">
        <f>2048*32</f>
        <v>65536</v>
      </c>
      <c r="B41">
        <v>80</v>
      </c>
      <c r="C41">
        <f>B41</f>
        <v>80</v>
      </c>
      <c r="D41">
        <v>1000</v>
      </c>
      <c r="E41" s="11">
        <f>B41/A41</f>
        <v>1.220703125E-3</v>
      </c>
      <c r="F41" s="12">
        <f>1-POWER(1-E41,D41)</f>
        <v>0.705197249879983</v>
      </c>
      <c r="G41" s="13">
        <f>F41*A41</f>
        <v>46215.806968134566</v>
      </c>
      <c r="H41" s="14">
        <f>COMBIN(ROUND(G41,0),C41)</f>
        <v>1.9904390896310836E+254</v>
      </c>
      <c r="I41">
        <f>COMBIN(A41-G41,B41-C41)</f>
        <v>1</v>
      </c>
      <c r="J41" s="14">
        <f>I41*H41</f>
        <v>1.9904390896310836E+254</v>
      </c>
      <c r="K41">
        <f>J41</f>
        <v>1.9904390896310836E+254</v>
      </c>
      <c r="L41">
        <f>COMBIN(A41,B41)</f>
        <v>2.7715169678203628E+266</v>
      </c>
      <c r="M41">
        <f>K41/L41</f>
        <v>7.1817676483375401E-13</v>
      </c>
      <c r="N41" s="17">
        <f t="shared" ref="N41:N56" si="56">1/M41</f>
        <v>1392414860750.1711</v>
      </c>
      <c r="O41" s="14">
        <f>J41/L41</f>
        <v>7.1817676483375401E-13</v>
      </c>
      <c r="P41">
        <f>ABS(M41-O41)</f>
        <v>0</v>
      </c>
    </row>
    <row r="42" spans="1:16">
      <c r="A42">
        <f t="shared" ref="A42:A56" si="57">A41</f>
        <v>65536</v>
      </c>
      <c r="B42">
        <f>B41</f>
        <v>80</v>
      </c>
      <c r="C42">
        <f>C41-1</f>
        <v>79</v>
      </c>
      <c r="D42">
        <f>D41</f>
        <v>1000</v>
      </c>
      <c r="E42" s="11">
        <f>B42/A42</f>
        <v>1.220703125E-3</v>
      </c>
      <c r="F42" s="12">
        <f>1-POWER(1-E42,D42)</f>
        <v>0.705197249879983</v>
      </c>
      <c r="G42" s="13">
        <f>F42*A42</f>
        <v>46215.806968134566</v>
      </c>
      <c r="H42" s="14">
        <f>COMBIN(ROUND(G42,0),C42)</f>
        <v>3.4513541662979088E+251</v>
      </c>
      <c r="I42">
        <f>COMBIN(A42-B42,B42-C42)</f>
        <v>65456</v>
      </c>
      <c r="J42" s="14">
        <f>I42*H42</f>
        <v>2.2591183830919591E+256</v>
      </c>
      <c r="K42">
        <f>J42+K41</f>
        <v>2.2790227739882699E+256</v>
      </c>
      <c r="L42">
        <f>COMBIN(A42,B42)</f>
        <v>2.7715169678203628E+266</v>
      </c>
      <c r="M42">
        <f t="shared" ref="M42:M56" si="58">K42/L42</f>
        <v>8.2230157724078046E-11</v>
      </c>
      <c r="N42" s="17">
        <f t="shared" si="56"/>
        <v>12160988470.37949</v>
      </c>
      <c r="O42" s="14">
        <f t="shared" ref="O42:O56" si="59">J42/L42</f>
        <v>8.1511980959244305E-11</v>
      </c>
      <c r="P42">
        <f t="shared" ref="P42:P56" si="60">ABS(M42-O42)</f>
        <v>7.1817676483374048E-13</v>
      </c>
    </row>
    <row r="43" spans="1:16">
      <c r="A43">
        <f t="shared" si="57"/>
        <v>65536</v>
      </c>
      <c r="B43">
        <f t="shared" ref="B43:B56" si="61">B42</f>
        <v>80</v>
      </c>
      <c r="C43">
        <f t="shared" ref="C43:C56" si="62">C42-1</f>
        <v>78</v>
      </c>
      <c r="D43">
        <f t="shared" ref="D43:D56" si="63">D42</f>
        <v>1000</v>
      </c>
      <c r="E43" s="11">
        <f t="shared" ref="E43:E56" si="64">B43/A43</f>
        <v>1.220703125E-3</v>
      </c>
      <c r="F43" s="12">
        <f t="shared" ref="F43:F56" si="65">1-POWER(1-E43,D43)</f>
        <v>0.705197249879983</v>
      </c>
      <c r="G43" s="13">
        <f t="shared" ref="G43:G56" si="66">F43*A43</f>
        <v>46215.806968134566</v>
      </c>
      <c r="H43" s="14">
        <f t="shared" ref="H43:H56" si="67">COMBIN(ROUND(G43,0),C43)</f>
        <v>5.9095968428959813E+248</v>
      </c>
      <c r="I43">
        <f t="shared" ref="I43:I56" si="68">COMBIN(A43-B43,B43-C43)</f>
        <v>2142211240</v>
      </c>
      <c r="J43" s="14">
        <f t="shared" ref="J43:J56" si="69">I43*H43</f>
        <v>1.2659604780720285E+258</v>
      </c>
      <c r="K43">
        <f t="shared" ref="K43:K56" si="70">J43+K42</f>
        <v>1.2887507058119112E+258</v>
      </c>
      <c r="L43">
        <f t="shared" ref="L43:L56" si="71">COMBIN(A43,B43)</f>
        <v>2.7715169678203628E+266</v>
      </c>
      <c r="M43">
        <f t="shared" si="58"/>
        <v>4.6499830986978902E-9</v>
      </c>
      <c r="N43" s="17">
        <f t="shared" si="56"/>
        <v>215054545.09716919</v>
      </c>
      <c r="O43" s="14">
        <f t="shared" si="59"/>
        <v>4.5677529409738124E-9</v>
      </c>
      <c r="P43">
        <f t="shared" si="60"/>
        <v>8.2230157724077813E-11</v>
      </c>
    </row>
    <row r="44" spans="1:16">
      <c r="A44">
        <f t="shared" si="57"/>
        <v>65536</v>
      </c>
      <c r="B44">
        <f t="shared" si="61"/>
        <v>80</v>
      </c>
      <c r="C44">
        <f t="shared" si="62"/>
        <v>77</v>
      </c>
      <c r="D44">
        <f t="shared" si="63"/>
        <v>1000</v>
      </c>
      <c r="E44" s="11">
        <f t="shared" si="64"/>
        <v>1.220703125E-3</v>
      </c>
      <c r="F44" s="12">
        <f t="shared" si="65"/>
        <v>0.705197249879983</v>
      </c>
      <c r="G44" s="13">
        <f t="shared" si="66"/>
        <v>46215.806968134566</v>
      </c>
      <c r="H44" s="14">
        <f t="shared" si="67"/>
        <v>9.9904322535357617E+245</v>
      </c>
      <c r="I44">
        <f t="shared" si="68"/>
        <v>46738764834320</v>
      </c>
      <c r="J44" s="14">
        <f t="shared" si="69"/>
        <v>4.6694046369121358E+259</v>
      </c>
      <c r="K44">
        <f t="shared" si="70"/>
        <v>4.7982797074933267E+259</v>
      </c>
      <c r="L44">
        <f t="shared" si="71"/>
        <v>2.7715169678203628E+266</v>
      </c>
      <c r="M44">
        <f t="shared" si="58"/>
        <v>1.7312828184728362E-7</v>
      </c>
      <c r="N44" s="17">
        <f t="shared" si="56"/>
        <v>5776063.7911378313</v>
      </c>
      <c r="O44" s="14">
        <f t="shared" si="59"/>
        <v>1.6847829874858575E-7</v>
      </c>
      <c r="P44">
        <f t="shared" si="60"/>
        <v>4.6499830986978637E-9</v>
      </c>
    </row>
    <row r="45" spans="1:16">
      <c r="A45">
        <f t="shared" si="57"/>
        <v>65536</v>
      </c>
      <c r="B45">
        <f t="shared" si="61"/>
        <v>80</v>
      </c>
      <c r="C45">
        <f t="shared" si="62"/>
        <v>76</v>
      </c>
      <c r="D45">
        <f t="shared" si="63"/>
        <v>1000</v>
      </c>
      <c r="E45" s="11">
        <f t="shared" si="64"/>
        <v>1.220703125E-3</v>
      </c>
      <c r="F45" s="12">
        <f t="shared" si="65"/>
        <v>0.705197249879983</v>
      </c>
      <c r="G45" s="13">
        <f t="shared" si="66"/>
        <v>46215.806968134566</v>
      </c>
      <c r="H45" s="14">
        <f t="shared" si="67"/>
        <v>1.6672372854838595E+243</v>
      </c>
      <c r="I45">
        <f t="shared" si="68"/>
        <v>7.6479809367518669E+17</v>
      </c>
      <c r="J45" s="14">
        <f t="shared" si="69"/>
        <v>1.2750998976422489E+261</v>
      </c>
      <c r="K45">
        <f t="shared" si="70"/>
        <v>1.3230826947171823E+261</v>
      </c>
      <c r="L45">
        <f t="shared" si="71"/>
        <v>2.7715169678203628E+266</v>
      </c>
      <c r="M45">
        <f t="shared" si="58"/>
        <v>4.7738574581331534E-6</v>
      </c>
      <c r="N45" s="17">
        <f t="shared" si="56"/>
        <v>209474.20587439497</v>
      </c>
      <c r="O45" s="14">
        <f t="shared" si="59"/>
        <v>4.6007291762858692E-6</v>
      </c>
      <c r="P45">
        <f t="shared" si="60"/>
        <v>1.7312828184728417E-7</v>
      </c>
    </row>
    <row r="46" spans="1:16">
      <c r="A46">
        <f t="shared" si="57"/>
        <v>65536</v>
      </c>
      <c r="B46">
        <f t="shared" si="61"/>
        <v>80</v>
      </c>
      <c r="C46">
        <f t="shared" si="62"/>
        <v>75</v>
      </c>
      <c r="D46">
        <f t="shared" si="63"/>
        <v>1000</v>
      </c>
      <c r="E46" s="11">
        <f t="shared" si="64"/>
        <v>1.220703125E-3</v>
      </c>
      <c r="F46" s="12">
        <f t="shared" si="65"/>
        <v>0.705197249879983</v>
      </c>
      <c r="G46" s="13">
        <f t="shared" si="66"/>
        <v>46215.806968134566</v>
      </c>
      <c r="H46" s="14">
        <f t="shared" si="67"/>
        <v>2.7461484080703405E+240</v>
      </c>
      <c r="I46">
        <f t="shared" si="68"/>
        <v>1.0011512965445666E+22</v>
      </c>
      <c r="J46" s="14">
        <f t="shared" si="69"/>
        <v>2.7493100392434189E+262</v>
      </c>
      <c r="K46">
        <f t="shared" si="70"/>
        <v>2.8816183087151372E+262</v>
      </c>
      <c r="L46">
        <f t="shared" si="71"/>
        <v>2.7715169678203628E+266</v>
      </c>
      <c r="M46">
        <f t="shared" si="58"/>
        <v>1.0397260208662416E-4</v>
      </c>
      <c r="N46" s="17">
        <f t="shared" si="56"/>
        <v>9617.9183739852542</v>
      </c>
      <c r="O46" s="14">
        <f t="shared" si="59"/>
        <v>9.919874462849101E-5</v>
      </c>
      <c r="P46">
        <f t="shared" si="60"/>
        <v>4.7738574581331457E-6</v>
      </c>
    </row>
    <row r="47" spans="1:16">
      <c r="A47">
        <f t="shared" si="57"/>
        <v>65536</v>
      </c>
      <c r="B47">
        <f t="shared" si="61"/>
        <v>80</v>
      </c>
      <c r="C47">
        <f t="shared" si="62"/>
        <v>74</v>
      </c>
      <c r="D47">
        <f t="shared" si="63"/>
        <v>1000</v>
      </c>
      <c r="E47" s="11">
        <f t="shared" si="64"/>
        <v>1.220703125E-3</v>
      </c>
      <c r="F47" s="12">
        <f t="shared" si="65"/>
        <v>0.705197249879983</v>
      </c>
      <c r="G47" s="13">
        <f t="shared" si="66"/>
        <v>46215.806968134566</v>
      </c>
      <c r="H47" s="14">
        <f t="shared" si="67"/>
        <v>4.4636368299006446E+237</v>
      </c>
      <c r="I47">
        <f t="shared" si="68"/>
        <v>1.0921058918356401E+26</v>
      </c>
      <c r="J47" s="14">
        <f t="shared" si="69"/>
        <v>4.8747640809490524E+263</v>
      </c>
      <c r="K47">
        <f t="shared" si="70"/>
        <v>5.1629259118205661E+263</v>
      </c>
      <c r="L47">
        <f t="shared" si="71"/>
        <v>2.7715169678203628E+266</v>
      </c>
      <c r="M47">
        <f t="shared" si="58"/>
        <v>1.8628519946897195E-3</v>
      </c>
      <c r="N47" s="17">
        <f t="shared" si="56"/>
        <v>536.8112994755453</v>
      </c>
      <c r="O47" s="14">
        <f t="shared" si="59"/>
        <v>1.7588793926030953E-3</v>
      </c>
      <c r="P47">
        <f t="shared" si="60"/>
        <v>1.0397260208662418E-4</v>
      </c>
    </row>
    <row r="48" spans="1:16">
      <c r="A48">
        <f t="shared" si="57"/>
        <v>65536</v>
      </c>
      <c r="B48">
        <f t="shared" si="61"/>
        <v>80</v>
      </c>
      <c r="C48">
        <f t="shared" si="62"/>
        <v>73</v>
      </c>
      <c r="D48">
        <f t="shared" si="63"/>
        <v>1000</v>
      </c>
      <c r="E48" s="11">
        <f t="shared" si="64"/>
        <v>1.220703125E-3</v>
      </c>
      <c r="F48" s="12">
        <f t="shared" si="65"/>
        <v>0.705197249879983</v>
      </c>
      <c r="G48" s="13">
        <f t="shared" si="66"/>
        <v>46215.806968134566</v>
      </c>
      <c r="H48" s="14">
        <f t="shared" si="67"/>
        <v>7.1583799365591173E+234</v>
      </c>
      <c r="I48">
        <f t="shared" si="68"/>
        <v>1.0211190088663236E+30</v>
      </c>
      <c r="J48" s="14">
        <f t="shared" si="69"/>
        <v>7.3095578259078221E+264</v>
      </c>
      <c r="K48">
        <f t="shared" si="70"/>
        <v>7.825850417089879E+264</v>
      </c>
      <c r="L48">
        <f t="shared" si="71"/>
        <v>2.7715169678203628E+266</v>
      </c>
      <c r="M48">
        <f t="shared" si="58"/>
        <v>2.8236703970982564E-2</v>
      </c>
      <c r="N48" s="17">
        <f t="shared" si="56"/>
        <v>35.414898319139851</v>
      </c>
      <c r="O48" s="14">
        <f t="shared" si="59"/>
        <v>2.6373851976292842E-2</v>
      </c>
      <c r="P48">
        <f t="shared" si="60"/>
        <v>1.8628519946897217E-3</v>
      </c>
    </row>
    <row r="49" spans="1:16">
      <c r="A49">
        <f t="shared" si="57"/>
        <v>65536</v>
      </c>
      <c r="B49">
        <f t="shared" si="61"/>
        <v>80</v>
      </c>
      <c r="C49">
        <f t="shared" si="62"/>
        <v>72</v>
      </c>
      <c r="D49">
        <f t="shared" si="63"/>
        <v>1000</v>
      </c>
      <c r="E49" s="11">
        <f t="shared" si="64"/>
        <v>1.220703125E-3</v>
      </c>
      <c r="F49" s="12">
        <f t="shared" si="65"/>
        <v>0.705197249879983</v>
      </c>
      <c r="G49" s="13">
        <f t="shared" si="66"/>
        <v>46215.806968134566</v>
      </c>
      <c r="H49" s="14">
        <f t="shared" si="67"/>
        <v>1.1324586844851256E+232</v>
      </c>
      <c r="I49">
        <f t="shared" si="68"/>
        <v>8.3539022514115035E+33</v>
      </c>
      <c r="J49" s="14">
        <f t="shared" si="69"/>
        <v>9.4604491539508009E+265</v>
      </c>
      <c r="K49">
        <f t="shared" si="70"/>
        <v>1.0243034195659788E+266</v>
      </c>
      <c r="L49">
        <f t="shared" si="71"/>
        <v>2.7715169678203628E+266</v>
      </c>
      <c r="M49">
        <f t="shared" si="58"/>
        <v>0.36958222932026064</v>
      </c>
      <c r="N49" s="17">
        <f t="shared" si="56"/>
        <v>2.7057578007449385</v>
      </c>
      <c r="O49" s="14">
        <f t="shared" si="59"/>
        <v>0.34134552534927814</v>
      </c>
      <c r="P49">
        <f t="shared" si="60"/>
        <v>2.8236703970982491E-2</v>
      </c>
    </row>
    <row r="50" spans="1:16">
      <c r="A50">
        <f t="shared" si="57"/>
        <v>65536</v>
      </c>
      <c r="B50">
        <f t="shared" si="61"/>
        <v>80</v>
      </c>
      <c r="C50">
        <f t="shared" si="62"/>
        <v>71</v>
      </c>
      <c r="D50">
        <f t="shared" si="63"/>
        <v>1000</v>
      </c>
      <c r="E50" s="11">
        <f t="shared" si="64"/>
        <v>1.220703125E-3</v>
      </c>
      <c r="F50" s="12">
        <f t="shared" si="65"/>
        <v>0.705197249879983</v>
      </c>
      <c r="G50" s="13">
        <f t="shared" si="66"/>
        <v>46215.806968134566</v>
      </c>
      <c r="H50" s="14">
        <f t="shared" si="67"/>
        <v>1.7669742178552155E+229</v>
      </c>
      <c r="I50">
        <f t="shared" si="68"/>
        <v>6.0749577172264438E+37</v>
      </c>
      <c r="J50" s="14">
        <f t="shared" si="69"/>
        <v>1.07342936608997E+267</v>
      </c>
      <c r="K50">
        <f t="shared" si="70"/>
        <v>1.1758597080465679E+267</v>
      </c>
      <c r="L50">
        <f t="shared" si="71"/>
        <v>2.7715169678203628E+266</v>
      </c>
      <c r="M50">
        <f t="shared" si="58"/>
        <v>4.2426574388657388</v>
      </c>
      <c r="N50" s="17">
        <f t="shared" si="56"/>
        <v>0.23570132974660968</v>
      </c>
      <c r="O50" s="14">
        <f t="shared" si="59"/>
        <v>3.8730752095454783</v>
      </c>
      <c r="P50">
        <f t="shared" si="60"/>
        <v>0.36958222932026041</v>
      </c>
    </row>
    <row r="51" spans="1:16">
      <c r="A51">
        <f t="shared" si="57"/>
        <v>65536</v>
      </c>
      <c r="B51">
        <f t="shared" si="61"/>
        <v>80</v>
      </c>
      <c r="C51">
        <f t="shared" si="62"/>
        <v>70</v>
      </c>
      <c r="D51">
        <f t="shared" si="63"/>
        <v>1000</v>
      </c>
      <c r="E51" s="11">
        <f t="shared" si="64"/>
        <v>1.220703125E-3</v>
      </c>
      <c r="F51" s="12">
        <f t="shared" si="65"/>
        <v>0.705197249879983</v>
      </c>
      <c r="G51" s="13">
        <f t="shared" si="66"/>
        <v>46215.806968134566</v>
      </c>
      <c r="H51" s="14">
        <f t="shared" si="67"/>
        <v>2.7186575102440166E+226</v>
      </c>
      <c r="I51">
        <f t="shared" si="68"/>
        <v>3.9758775771931918E+41</v>
      </c>
      <c r="J51" s="14">
        <f t="shared" si="69"/>
        <v>1.0809049435047055E+268</v>
      </c>
      <c r="K51">
        <f t="shared" si="70"/>
        <v>1.1984909143093624E+268</v>
      </c>
      <c r="L51">
        <f t="shared" si="71"/>
        <v>2.7715169678203628E+266</v>
      </c>
      <c r="M51">
        <f t="shared" si="58"/>
        <v>43.24313826055721</v>
      </c>
      <c r="N51" s="17">
        <f t="shared" si="56"/>
        <v>2.3125056141268006E-2</v>
      </c>
      <c r="O51" s="14">
        <f t="shared" si="59"/>
        <v>39.000480821691468</v>
      </c>
      <c r="P51">
        <f t="shared" si="60"/>
        <v>4.2426574388657414</v>
      </c>
    </row>
    <row r="52" spans="1:16">
      <c r="A52">
        <f t="shared" si="57"/>
        <v>65536</v>
      </c>
      <c r="B52">
        <f t="shared" si="61"/>
        <v>80</v>
      </c>
      <c r="C52">
        <f t="shared" si="62"/>
        <v>69</v>
      </c>
      <c r="D52">
        <f t="shared" si="63"/>
        <v>1000</v>
      </c>
      <c r="E52" s="11">
        <f t="shared" si="64"/>
        <v>1.220703125E-3</v>
      </c>
      <c r="F52" s="12">
        <f t="shared" si="65"/>
        <v>0.705197249879983</v>
      </c>
      <c r="G52" s="13">
        <f t="shared" si="66"/>
        <v>46215.806968134566</v>
      </c>
      <c r="H52" s="14">
        <f t="shared" si="67"/>
        <v>4.1239089370290853E+223</v>
      </c>
      <c r="I52">
        <f t="shared" si="68"/>
        <v>2.3655025810635051E+45</v>
      </c>
      <c r="J52" s="14">
        <f t="shared" si="69"/>
        <v>9.7551172346131568E+268</v>
      </c>
      <c r="K52">
        <f t="shared" si="70"/>
        <v>1.0953608148922519E+269</v>
      </c>
      <c r="L52">
        <f t="shared" si="71"/>
        <v>2.7715169678203628E+266</v>
      </c>
      <c r="M52">
        <f t="shared" si="58"/>
        <v>395.22067792126478</v>
      </c>
      <c r="N52" s="17">
        <f t="shared" si="56"/>
        <v>2.5302319839631934E-3</v>
      </c>
      <c r="O52" s="14">
        <f t="shared" si="59"/>
        <v>351.97753966070752</v>
      </c>
      <c r="P52">
        <f t="shared" si="60"/>
        <v>43.243138260557259</v>
      </c>
    </row>
    <row r="53" spans="1:16">
      <c r="A53">
        <f t="shared" si="57"/>
        <v>65536</v>
      </c>
      <c r="B53">
        <f t="shared" si="61"/>
        <v>80</v>
      </c>
      <c r="C53">
        <f t="shared" si="62"/>
        <v>68</v>
      </c>
      <c r="D53">
        <f t="shared" si="63"/>
        <v>1000</v>
      </c>
      <c r="E53" s="11">
        <f t="shared" si="64"/>
        <v>1.220703125E-3</v>
      </c>
      <c r="F53" s="12">
        <f t="shared" si="65"/>
        <v>0.705197249879983</v>
      </c>
      <c r="G53" s="13">
        <f t="shared" si="66"/>
        <v>46215.806968134566</v>
      </c>
      <c r="H53" s="14">
        <f t="shared" si="67"/>
        <v>6.1660248906779636E+220</v>
      </c>
      <c r="I53">
        <f t="shared" si="68"/>
        <v>1.2900859701475089E+49</v>
      </c>
      <c r="J53" s="14">
        <f t="shared" si="69"/>
        <v>7.9547022030439687E+269</v>
      </c>
      <c r="K53">
        <f t="shared" si="70"/>
        <v>9.0500630179362207E+269</v>
      </c>
      <c r="L53">
        <f t="shared" si="71"/>
        <v>2.7715169678203628E+266</v>
      </c>
      <c r="M53">
        <f t="shared" si="58"/>
        <v>3265.3825046048951</v>
      </c>
      <c r="N53" s="17">
        <f t="shared" si="56"/>
        <v>3.0624283635677716E-4</v>
      </c>
      <c r="O53" s="14">
        <f t="shared" si="59"/>
        <v>2870.1618266836304</v>
      </c>
      <c r="P53">
        <f t="shared" si="60"/>
        <v>395.22067792126472</v>
      </c>
    </row>
    <row r="54" spans="1:16">
      <c r="A54">
        <f t="shared" si="57"/>
        <v>65536</v>
      </c>
      <c r="B54">
        <f t="shared" si="61"/>
        <v>80</v>
      </c>
      <c r="C54">
        <f t="shared" si="62"/>
        <v>67</v>
      </c>
      <c r="D54">
        <f t="shared" si="63"/>
        <v>1000</v>
      </c>
      <c r="E54" s="11">
        <f t="shared" si="64"/>
        <v>1.220703125E-3</v>
      </c>
      <c r="F54" s="12">
        <f t="shared" si="65"/>
        <v>0.705197249879983</v>
      </c>
      <c r="G54" s="13">
        <f t="shared" si="66"/>
        <v>46215.806968134566</v>
      </c>
      <c r="H54" s="14">
        <f t="shared" si="67"/>
        <v>9.0855639898178051E+217</v>
      </c>
      <c r="I54">
        <f t="shared" si="68"/>
        <v>6.4944912484871979E+52</v>
      </c>
      <c r="J54" s="14">
        <f t="shared" si="69"/>
        <v>5.9006115819442162E+270</v>
      </c>
      <c r="K54">
        <f t="shared" si="70"/>
        <v>6.8056178837378379E+270</v>
      </c>
      <c r="L54">
        <f t="shared" si="71"/>
        <v>2.7715169678203628E+266</v>
      </c>
      <c r="M54">
        <f t="shared" si="58"/>
        <v>24555.569973977323</v>
      </c>
      <c r="N54" s="17">
        <f t="shared" si="56"/>
        <v>4.0723957988340175E-5</v>
      </c>
      <c r="O54" s="14">
        <f t="shared" si="59"/>
        <v>21290.187469372431</v>
      </c>
      <c r="P54">
        <f t="shared" si="60"/>
        <v>3265.3825046048914</v>
      </c>
    </row>
    <row r="55" spans="1:16">
      <c r="A55">
        <f t="shared" si="57"/>
        <v>65536</v>
      </c>
      <c r="B55">
        <f t="shared" si="61"/>
        <v>80</v>
      </c>
      <c r="C55">
        <f t="shared" si="62"/>
        <v>66</v>
      </c>
      <c r="D55">
        <f t="shared" si="63"/>
        <v>1000</v>
      </c>
      <c r="E55" s="11">
        <f t="shared" si="64"/>
        <v>1.220703125E-3</v>
      </c>
      <c r="F55" s="12">
        <f t="shared" si="65"/>
        <v>0.705197249879983</v>
      </c>
      <c r="G55" s="13">
        <f t="shared" si="66"/>
        <v>46215.806968134566</v>
      </c>
      <c r="H55" s="14">
        <f t="shared" si="67"/>
        <v>1.3190309584350855E+215</v>
      </c>
      <c r="I55">
        <f t="shared" si="68"/>
        <v>3.0358499341053437E+56</v>
      </c>
      <c r="J55" s="14">
        <f t="shared" si="69"/>
        <v>4.0043800482480622E+271</v>
      </c>
      <c r="K55">
        <f t="shared" si="70"/>
        <v>4.684941836621846E+271</v>
      </c>
      <c r="L55">
        <f t="shared" si="71"/>
        <v>2.7715169678203628E+266</v>
      </c>
      <c r="M55">
        <f t="shared" si="58"/>
        <v>169038.90147590474</v>
      </c>
      <c r="N55" s="17">
        <f t="shared" si="56"/>
        <v>5.9157980279618812E-6</v>
      </c>
      <c r="O55" s="14">
        <f t="shared" si="59"/>
        <v>144483.33150192743</v>
      </c>
      <c r="P55">
        <f t="shared" si="60"/>
        <v>24555.569973977312</v>
      </c>
    </row>
    <row r="56" spans="1:16">
      <c r="A56">
        <f t="shared" si="57"/>
        <v>65536</v>
      </c>
      <c r="B56">
        <f t="shared" si="61"/>
        <v>80</v>
      </c>
      <c r="C56">
        <f t="shared" si="62"/>
        <v>65</v>
      </c>
      <c r="D56">
        <f t="shared" si="63"/>
        <v>1000</v>
      </c>
      <c r="E56" s="11">
        <f t="shared" si="64"/>
        <v>1.220703125E-3</v>
      </c>
      <c r="F56" s="12">
        <f t="shared" si="65"/>
        <v>0.705197249879983</v>
      </c>
      <c r="G56" s="13">
        <f t="shared" si="66"/>
        <v>46215.806968134566</v>
      </c>
      <c r="H56" s="14">
        <f t="shared" si="67"/>
        <v>1.8863305942821552E+212</v>
      </c>
      <c r="I56">
        <f t="shared" si="68"/>
        <v>1.3244806092514789E+60</v>
      </c>
      <c r="J56" s="14">
        <f t="shared" si="69"/>
        <v>2.4984082947645333E+272</v>
      </c>
      <c r="K56">
        <f t="shared" si="70"/>
        <v>2.966902478426718E+272</v>
      </c>
      <c r="L56">
        <f t="shared" si="71"/>
        <v>2.7715169678203628E+266</v>
      </c>
      <c r="M56">
        <f t="shared" si="58"/>
        <v>1070497.6779413386</v>
      </c>
      <c r="N56" s="17">
        <f t="shared" si="56"/>
        <v>9.3414495015354736E-7</v>
      </c>
      <c r="O56" s="14">
        <f t="shared" si="59"/>
        <v>901458.77646543377</v>
      </c>
      <c r="P56">
        <f t="shared" si="60"/>
        <v>169038.90147590486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5"/>
  <sheetViews>
    <sheetView showGridLines="0" zoomScale="125" zoomScaleNormal="125" zoomScalePageLayoutView="125" workbookViewId="0">
      <selection activeCell="J14" sqref="J14"/>
    </sheetView>
  </sheetViews>
  <sheetFormatPr baseColWidth="10" defaultRowHeight="15" x14ac:dyDescent="0"/>
  <cols>
    <col min="1" max="1" width="11.83203125" customWidth="1"/>
    <col min="2" max="2" width="10.33203125" customWidth="1"/>
    <col min="3" max="3" width="11.5" customWidth="1"/>
    <col min="5" max="5" width="11.83203125" customWidth="1"/>
    <col min="6" max="6" width="12.33203125" customWidth="1"/>
    <col min="7" max="7" width="16.33203125" customWidth="1"/>
    <col min="8" max="8" width="12.1640625" customWidth="1"/>
    <col min="9" max="9" width="22.33203125" customWidth="1"/>
    <col min="10" max="10" width="14.5" customWidth="1"/>
    <col min="11" max="11" width="16.1640625" customWidth="1"/>
    <col min="12" max="12" width="17" customWidth="1"/>
    <col min="17" max="17" width="16.33203125" customWidth="1"/>
  </cols>
  <sheetData>
    <row r="1" spans="1:18">
      <c r="A1" t="s">
        <v>49</v>
      </c>
      <c r="B1" s="51">
        <v>0.4</v>
      </c>
    </row>
    <row r="3" spans="1:18" s="6" customFormat="1" ht="45">
      <c r="A3" s="21" t="s">
        <v>0</v>
      </c>
      <c r="B3" s="21" t="s">
        <v>46</v>
      </c>
      <c r="C3" s="21" t="s">
        <v>48</v>
      </c>
      <c r="D3" s="21" t="s">
        <v>41</v>
      </c>
      <c r="E3" s="21" t="s">
        <v>47</v>
      </c>
      <c r="F3" s="21" t="s">
        <v>37</v>
      </c>
      <c r="G3" s="21" t="s">
        <v>38</v>
      </c>
      <c r="H3" s="21" t="s">
        <v>6</v>
      </c>
      <c r="I3" s="21" t="s">
        <v>36</v>
      </c>
      <c r="J3" s="21" t="s">
        <v>40</v>
      </c>
      <c r="K3" s="21" t="s">
        <v>39</v>
      </c>
      <c r="L3" s="21" t="s">
        <v>9</v>
      </c>
      <c r="N3" s="21" t="s">
        <v>44</v>
      </c>
      <c r="O3" s="21" t="s">
        <v>42</v>
      </c>
      <c r="P3" s="21" t="s">
        <v>43</v>
      </c>
      <c r="Q3" s="3"/>
      <c r="R3"/>
    </row>
    <row r="4" spans="1:18">
      <c r="A4" s="42">
        <v>512</v>
      </c>
      <c r="B4" s="42">
        <v>2048</v>
      </c>
      <c r="C4" s="42">
        <f>$B$1*Table44[[#This Row],[n]]</f>
        <v>204.8</v>
      </c>
      <c r="D4" s="42">
        <v>1</v>
      </c>
      <c r="E4" s="42">
        <v>41</v>
      </c>
      <c r="F4">
        <f t="shared" ref="F4:F24" si="0">COMBIN(E4,D4)</f>
        <v>41</v>
      </c>
      <c r="G4">
        <f t="shared" ref="G4:G24" si="1">COMBIN(A4-E4,C4-D4)</f>
        <v>2.514174288304342E+138</v>
      </c>
      <c r="H4">
        <f t="shared" ref="H4:H24" si="2">F4*G4</f>
        <v>1.0308114582047801E+140</v>
      </c>
      <c r="I4">
        <f t="shared" ref="I4:I24" si="3">COMBIN(A4,C4)</f>
        <v>1.1595128375176685E+148</v>
      </c>
      <c r="J4">
        <f>Table44[[#This Row],[Omega]]/Table44[[#This Row],[N choose wx]]</f>
        <v>8.8900392031155309E-9</v>
      </c>
      <c r="K4">
        <f>Table44[[#This Row],[Prob of match]]*Table44[[#This Row],[Columns]]</f>
        <v>1.8206800287980607E-5</v>
      </c>
      <c r="L4">
        <f t="shared" ref="L4:L24" si="4">1/K4</f>
        <v>54924.532821956614</v>
      </c>
      <c r="N4" s="42">
        <v>1</v>
      </c>
      <c r="O4" s="19">
        <v>2.3635681535477751E-3</v>
      </c>
      <c r="P4" s="19">
        <v>7.4269768800075351</v>
      </c>
      <c r="Q4" s="42"/>
    </row>
    <row r="5" spans="1:18">
      <c r="A5" s="42">
        <f t="shared" ref="A5:B24" si="5">A4</f>
        <v>512</v>
      </c>
      <c r="B5" s="42">
        <f>B4</f>
        <v>2048</v>
      </c>
      <c r="C5" s="42">
        <f>$B$1*Table44[[#This Row],[n]]</f>
        <v>204.8</v>
      </c>
      <c r="D5" s="42">
        <f>D4+1</f>
        <v>2</v>
      </c>
      <c r="E5" s="42">
        <f>E4</f>
        <v>41</v>
      </c>
      <c r="F5">
        <f t="shared" si="0"/>
        <v>820</v>
      </c>
      <c r="G5">
        <f t="shared" si="1"/>
        <v>1.8973136822519726E+138</v>
      </c>
      <c r="H5">
        <f t="shared" si="2"/>
        <v>1.5557972194466175E+141</v>
      </c>
      <c r="I5">
        <f t="shared" si="3"/>
        <v>1.1595128375176685E+148</v>
      </c>
      <c r="J5">
        <f>Table44[[#This Row],[Omega]]/Table44[[#This Row],[N choose wx]]</f>
        <v>1.3417679986858365E-7</v>
      </c>
      <c r="K5">
        <f>Table44[[#This Row],[Prob of match]]*Table44[[#This Row],[Columns]]</f>
        <v>2.7479408613085931E-4</v>
      </c>
      <c r="L5">
        <f t="shared" si="4"/>
        <v>3639.0885047059978</v>
      </c>
      <c r="N5" s="42">
        <v>2</v>
      </c>
      <c r="O5" s="19">
        <v>3.7359625652851954E-2</v>
      </c>
      <c r="P5" s="19">
        <v>44.380715502484065</v>
      </c>
      <c r="Q5" s="42"/>
    </row>
    <row r="6" spans="1:18">
      <c r="A6" s="42">
        <f t="shared" ref="A6:B6" si="6">A5</f>
        <v>512</v>
      </c>
      <c r="B6" s="42">
        <f t="shared" si="6"/>
        <v>2048</v>
      </c>
      <c r="C6" s="42">
        <f>$B$1*Table44[[#This Row],[n]]</f>
        <v>204.8</v>
      </c>
      <c r="D6" s="42">
        <f t="shared" ref="D6:D24" si="7">D5+1</f>
        <v>3</v>
      </c>
      <c r="E6" s="42">
        <f t="shared" ref="E6:E8" si="8">E5</f>
        <v>41</v>
      </c>
      <c r="F6">
        <f t="shared" ref="F6:F8" si="9">COMBIN(E6,D6)</f>
        <v>10660</v>
      </c>
      <c r="G6">
        <f t="shared" ref="G6:G8" si="10">COMBIN(A6-E6,C6-D6)</f>
        <v>1.4194717178329565E+138</v>
      </c>
      <c r="H6">
        <f t="shared" ref="H6:H8" si="11">F6*G6</f>
        <v>1.5131568512099315E+142</v>
      </c>
      <c r="I6">
        <f t="shared" ref="I6:I8" si="12">COMBIN(A6,C6)</f>
        <v>1.1595128375176685E+148</v>
      </c>
      <c r="J6">
        <f>Table44[[#This Row],[Omega]]/Table44[[#This Row],[N choose wx]]</f>
        <v>1.3049936164996314E-6</v>
      </c>
      <c r="K6">
        <f>Table44[[#This Row],[Prob of match]]*Table44[[#This Row],[Columns]]</f>
        <v>2.6726269265912451E-3</v>
      </c>
      <c r="L6">
        <f t="shared" ref="L6:L8" si="13">1/K6</f>
        <v>374.16370764303883</v>
      </c>
      <c r="N6" s="42">
        <v>3</v>
      </c>
      <c r="O6" s="19">
        <v>0.35491644370209313</v>
      </c>
      <c r="P6" s="19">
        <v>152.1624531513738</v>
      </c>
      <c r="Q6" s="42"/>
    </row>
    <row r="7" spans="1:18">
      <c r="A7" s="42">
        <f t="shared" ref="A7:B7" si="14">A6</f>
        <v>512</v>
      </c>
      <c r="B7" s="42">
        <f t="shared" si="14"/>
        <v>2048</v>
      </c>
      <c r="C7" s="42">
        <f>$B$1*Table44[[#This Row],[n]]</f>
        <v>204.8</v>
      </c>
      <c r="D7" s="42">
        <f t="shared" si="7"/>
        <v>4</v>
      </c>
      <c r="E7" s="42">
        <f t="shared" si="8"/>
        <v>41</v>
      </c>
      <c r="F7">
        <f t="shared" si="9"/>
        <v>101270</v>
      </c>
      <c r="G7">
        <f t="shared" si="10"/>
        <v>1.0528185065845891E+138</v>
      </c>
      <c r="H7">
        <f t="shared" si="11"/>
        <v>1.0661893016182133E+143</v>
      </c>
      <c r="I7">
        <f t="shared" si="12"/>
        <v>1.1595128375176685E+148</v>
      </c>
      <c r="J7">
        <f>Table44[[#This Row],[Omega]]/Table44[[#This Row],[N choose wx]]</f>
        <v>9.1951487479927702E-6</v>
      </c>
      <c r="K7">
        <f>Table44[[#This Row],[Prob of match]]*Table44[[#This Row],[Columns]]</f>
        <v>1.8831664635889193E-2</v>
      </c>
      <c r="L7">
        <f t="shared" si="13"/>
        <v>53.102050155152519</v>
      </c>
      <c r="N7" s="42">
        <v>4</v>
      </c>
      <c r="O7" s="19">
        <v>2.2746917528179611</v>
      </c>
      <c r="P7" s="19">
        <v>332.63419991230558</v>
      </c>
      <c r="Q7" s="42"/>
    </row>
    <row r="8" spans="1:18">
      <c r="A8" s="42">
        <f t="shared" ref="A8:B8" si="15">A7</f>
        <v>512</v>
      </c>
      <c r="B8" s="42">
        <f t="shared" si="15"/>
        <v>2048</v>
      </c>
      <c r="C8" s="42">
        <f>$B$1*Table44[[#This Row],[n]]</f>
        <v>204.8</v>
      </c>
      <c r="D8" s="42">
        <f t="shared" si="7"/>
        <v>5</v>
      </c>
      <c r="E8" s="42">
        <f t="shared" si="8"/>
        <v>41</v>
      </c>
      <c r="F8">
        <f t="shared" si="9"/>
        <v>749398</v>
      </c>
      <c r="G8">
        <f t="shared" si="10"/>
        <v>7.7413125484161197E+137</v>
      </c>
      <c r="H8">
        <f t="shared" si="11"/>
        <v>5.8013241411579433E+143</v>
      </c>
      <c r="I8">
        <f t="shared" si="12"/>
        <v>1.1595128375176685E+148</v>
      </c>
      <c r="J8">
        <f>Table44[[#This Row],[Omega]]/Table44[[#This Row],[N choose wx]]</f>
        <v>5.0032427011137283E-5</v>
      </c>
      <c r="K8">
        <f>Table44[[#This Row],[Prob of match]]*Table44[[#This Row],[Columns]]</f>
        <v>0.10246641051880916</v>
      </c>
      <c r="L8">
        <f t="shared" si="13"/>
        <v>9.7592957041901638</v>
      </c>
      <c r="N8" s="42">
        <v>5</v>
      </c>
      <c r="O8" s="19">
        <v>10.463582062962637</v>
      </c>
      <c r="P8" s="19">
        <v>486.85551078073871</v>
      </c>
      <c r="Q8" s="42"/>
    </row>
    <row r="9" spans="1:18">
      <c r="A9" s="42">
        <f>A5</f>
        <v>512</v>
      </c>
      <c r="B9" s="42">
        <f>B5</f>
        <v>2048</v>
      </c>
      <c r="C9" s="42">
        <f>$B$1*Table44[[#This Row],[n]]</f>
        <v>204.8</v>
      </c>
      <c r="D9" s="42">
        <f t="shared" si="7"/>
        <v>6</v>
      </c>
      <c r="E9" s="42">
        <f>E5</f>
        <v>41</v>
      </c>
      <c r="F9">
        <f t="shared" si="0"/>
        <v>4496388.0000000009</v>
      </c>
      <c r="G9">
        <f t="shared" si="1"/>
        <v>5.6429347880395692E+137</v>
      </c>
      <c r="H9">
        <f t="shared" si="2"/>
        <v>2.5372824265723669E+144</v>
      </c>
      <c r="I9">
        <f t="shared" si="3"/>
        <v>1.1595128375176685E+148</v>
      </c>
      <c r="J9">
        <f>Table44[[#This Row],[Omega]]/Table44[[#This Row],[N choose wx]]</f>
        <v>2.1882314231244586E-4</v>
      </c>
      <c r="K9">
        <f>Table44[[#This Row],[Prob of match]]*Table44[[#This Row],[Columns]]</f>
        <v>0.44814979545588912</v>
      </c>
      <c r="L9">
        <f t="shared" si="4"/>
        <v>2.2313967564856982</v>
      </c>
      <c r="N9" s="42">
        <v>6</v>
      </c>
      <c r="O9" s="19">
        <v>35.875138501586122</v>
      </c>
      <c r="P9" s="19">
        <v>486.85551078073871</v>
      </c>
      <c r="Q9" s="42"/>
    </row>
    <row r="10" spans="1:18">
      <c r="A10" s="42">
        <f t="shared" si="5"/>
        <v>512</v>
      </c>
      <c r="B10" s="42">
        <f t="shared" si="5"/>
        <v>2048</v>
      </c>
      <c r="C10" s="42">
        <f>$B$1*Table44[[#This Row],[n]]</f>
        <v>204.8</v>
      </c>
      <c r="D10" s="42">
        <f t="shared" si="7"/>
        <v>7</v>
      </c>
      <c r="E10" s="42">
        <f t="shared" ref="E10:E24" si="16">E9</f>
        <v>41</v>
      </c>
      <c r="F10">
        <f t="shared" si="0"/>
        <v>22481940</v>
      </c>
      <c r="G10">
        <f t="shared" si="1"/>
        <v>4.0777411971964934E+137</v>
      </c>
      <c r="H10">
        <f t="shared" si="2"/>
        <v>9.1675532930899739E+144</v>
      </c>
      <c r="I10">
        <f t="shared" si="3"/>
        <v>1.1595128375176685E+148</v>
      </c>
      <c r="J10">
        <f>Table44[[#This Row],[Omega]]/Table44[[#This Row],[N choose wx]]</f>
        <v>7.9063836090993516E-4</v>
      </c>
      <c r="K10">
        <f>Table44[[#This Row],[Prob of match]]*Table44[[#This Row],[Columns]]</f>
        <v>1.6192273631435472</v>
      </c>
      <c r="L10">
        <f t="shared" si="4"/>
        <v>0.6175784962394737</v>
      </c>
      <c r="N10" s="42">
        <v>7</v>
      </c>
      <c r="O10" s="19">
        <v>93.958696075582793</v>
      </c>
      <c r="P10" s="19">
        <v>332.63419991230558</v>
      </c>
      <c r="Q10" s="42"/>
    </row>
    <row r="11" spans="1:18">
      <c r="A11" s="42">
        <f t="shared" si="5"/>
        <v>512</v>
      </c>
      <c r="B11" s="42">
        <f t="shared" si="5"/>
        <v>2048</v>
      </c>
      <c r="C11" s="42">
        <f>$B$1*Table44[[#This Row],[n]]</f>
        <v>204.8</v>
      </c>
      <c r="D11" s="42">
        <f t="shared" si="7"/>
        <v>8</v>
      </c>
      <c r="E11" s="42">
        <f t="shared" si="16"/>
        <v>41</v>
      </c>
      <c r="F11">
        <f t="shared" si="0"/>
        <v>95548244.999999985</v>
      </c>
      <c r="G11">
        <f t="shared" si="1"/>
        <v>2.9211455121734823E+137</v>
      </c>
      <c r="H11">
        <f t="shared" si="2"/>
        <v>2.7911032707780233E+145</v>
      </c>
      <c r="I11">
        <f t="shared" si="3"/>
        <v>1.1595128375176685E+148</v>
      </c>
      <c r="J11">
        <f>Table44[[#This Row],[Omega]]/Table44[[#This Row],[N choose wx]]</f>
        <v>2.4071344278976067E-3</v>
      </c>
      <c r="K11">
        <f>Table44[[#This Row],[Prob of match]]*Table44[[#This Row],[Columns]]</f>
        <v>4.9298113083342985</v>
      </c>
      <c r="L11">
        <f t="shared" si="4"/>
        <v>0.20284752041308524</v>
      </c>
      <c r="N11" s="42">
        <v>8</v>
      </c>
      <c r="O11" s="19">
        <v>191.09167242398925</v>
      </c>
      <c r="P11" s="19">
        <v>152.1624531513738</v>
      </c>
      <c r="Q11" s="42"/>
    </row>
    <row r="12" spans="1:18">
      <c r="A12" s="42">
        <f t="shared" ref="A12:B12" si="17">A11</f>
        <v>512</v>
      </c>
      <c r="B12" s="42">
        <f t="shared" si="17"/>
        <v>2048</v>
      </c>
      <c r="C12" s="42">
        <f>$B$1*Table44[[#This Row],[n]]</f>
        <v>204.8</v>
      </c>
      <c r="D12" s="42">
        <f t="shared" si="7"/>
        <v>9</v>
      </c>
      <c r="E12" s="42">
        <f t="shared" si="16"/>
        <v>41</v>
      </c>
      <c r="F12">
        <f t="shared" si="0"/>
        <v>350343565</v>
      </c>
      <c r="G12">
        <f t="shared" si="1"/>
        <v>2.0744366680652265E+137</v>
      </c>
      <c r="H12">
        <f t="shared" si="2"/>
        <v>7.267655376566931E+145</v>
      </c>
      <c r="I12">
        <f t="shared" si="3"/>
        <v>1.1595128375176685E+148</v>
      </c>
      <c r="J12">
        <f>Table44[[#This Row],[Omega]]/Table44[[#This Row],[N choose wx]]</f>
        <v>6.2678524475208216E-3</v>
      </c>
      <c r="K12">
        <f>Table44[[#This Row],[Prob of match]]*Table44[[#This Row],[Columns]]</f>
        <v>12.836561812522643</v>
      </c>
      <c r="L12">
        <f t="shared" si="4"/>
        <v>7.7902480010220113E-2</v>
      </c>
      <c r="N12" s="42">
        <v>9</v>
      </c>
      <c r="O12" s="19">
        <v>305.07617878215837</v>
      </c>
      <c r="P12" s="19">
        <v>44.380715502484065</v>
      </c>
      <c r="Q12" s="42"/>
    </row>
    <row r="13" spans="1:18">
      <c r="A13" s="42">
        <f t="shared" ref="A13:B13" si="18">A12</f>
        <v>512</v>
      </c>
      <c r="B13" s="42">
        <f t="shared" si="18"/>
        <v>2048</v>
      </c>
      <c r="C13" s="42">
        <f>$B$1*Table44[[#This Row],[n]]</f>
        <v>204.8</v>
      </c>
      <c r="D13" s="42">
        <f t="shared" si="7"/>
        <v>10</v>
      </c>
      <c r="E13" s="42">
        <f t="shared" si="16"/>
        <v>41</v>
      </c>
      <c r="F13">
        <f t="shared" si="0"/>
        <v>1121099407.9999998</v>
      </c>
      <c r="G13">
        <f t="shared" si="1"/>
        <v>1.4603435027895991E+137</v>
      </c>
      <c r="H13">
        <f t="shared" si="2"/>
        <v>1.6371902364540655E+146</v>
      </c>
      <c r="I13">
        <f t="shared" si="3"/>
        <v>1.1595128375176685E+148</v>
      </c>
      <c r="J13">
        <f>Table44[[#This Row],[Omega]]/Table44[[#This Row],[N choose wx]]</f>
        <v>1.4119638726545088E-2</v>
      </c>
      <c r="K13">
        <f>Table44[[#This Row],[Prob of match]]*Table44[[#This Row],[Columns]]</f>
        <v>28.917020111964341</v>
      </c>
      <c r="L13">
        <f t="shared" si="4"/>
        <v>3.4581709876331711E-2</v>
      </c>
      <c r="N13" s="42">
        <v>10</v>
      </c>
      <c r="O13" s="19">
        <v>384.86533323287654</v>
      </c>
      <c r="P13" s="19">
        <v>7.4269768800075351</v>
      </c>
      <c r="Q13" s="42"/>
    </row>
    <row r="14" spans="1:18">
      <c r="A14" s="42">
        <f t="shared" ref="A14:B14" si="19">A13</f>
        <v>512</v>
      </c>
      <c r="B14" s="42">
        <f t="shared" si="19"/>
        <v>2048</v>
      </c>
      <c r="C14" s="42">
        <f>$B$1*Table44[[#This Row],[n]]</f>
        <v>204.8</v>
      </c>
      <c r="D14" s="42">
        <f t="shared" si="7"/>
        <v>11</v>
      </c>
      <c r="E14" s="42">
        <f t="shared" si="16"/>
        <v>41</v>
      </c>
      <c r="F14">
        <f t="shared" si="0"/>
        <v>3159461967.9999995</v>
      </c>
      <c r="G14">
        <f t="shared" si="1"/>
        <v>1.0190886314431018E+137</v>
      </c>
      <c r="H14">
        <f t="shared" si="2"/>
        <v>3.2197717730656485E+146</v>
      </c>
      <c r="I14">
        <f t="shared" si="3"/>
        <v>1.1595128375176685E+148</v>
      </c>
      <c r="J14">
        <f>Table44[[#This Row],[Omega]]/Table44[[#This Row],[N choose wx]]</f>
        <v>2.7768315010281947E-2</v>
      </c>
      <c r="K14">
        <f>Table44[[#This Row],[Prob of match]]*Table44[[#This Row],[Columns]]</f>
        <v>56.869509141057428</v>
      </c>
      <c r="L14">
        <f t="shared" si="4"/>
        <v>1.7584115198174648E-2</v>
      </c>
      <c r="N14" s="42">
        <v>11</v>
      </c>
      <c r="O14" s="19">
        <v>384.86533323287654</v>
      </c>
      <c r="P14" s="19">
        <v>0.54014377309145656</v>
      </c>
      <c r="Q14" s="42"/>
    </row>
    <row r="15" spans="1:18">
      <c r="A15" s="42">
        <f>A11</f>
        <v>512</v>
      </c>
      <c r="B15" s="42">
        <f>B11</f>
        <v>2048</v>
      </c>
      <c r="C15" s="42">
        <f>$B$1*Table44[[#This Row],[n]]</f>
        <v>204.8</v>
      </c>
      <c r="D15" s="42">
        <f t="shared" si="7"/>
        <v>12</v>
      </c>
      <c r="E15" s="42">
        <f>E11</f>
        <v>41</v>
      </c>
      <c r="F15">
        <f t="shared" si="0"/>
        <v>7898654920</v>
      </c>
      <c r="G15">
        <f t="shared" si="1"/>
        <v>7.0496095293375903E+136</v>
      </c>
      <c r="H15">
        <f t="shared" si="2"/>
        <v>5.5682432992981239E+146</v>
      </c>
      <c r="I15">
        <f t="shared" si="3"/>
        <v>1.1595128375176685E+148</v>
      </c>
      <c r="J15">
        <f>Table44[[#This Row],[Omega]]/Table44[[#This Row],[N choose wx]]</f>
        <v>4.8022265205953582E-2</v>
      </c>
      <c r="K15">
        <f>Table44[[#This Row],[Prob of match]]*Table44[[#This Row],[Columns]]</f>
        <v>98.349599141792936</v>
      </c>
      <c r="L15">
        <f t="shared" si="4"/>
        <v>1.0167809617182846E-2</v>
      </c>
      <c r="N15" s="42">
        <v>12</v>
      </c>
      <c r="O15" s="19">
        <v>305.07617878215837</v>
      </c>
      <c r="P15" s="42"/>
      <c r="Q15" s="42"/>
    </row>
    <row r="16" spans="1:18">
      <c r="A16" s="42">
        <f t="shared" si="5"/>
        <v>512</v>
      </c>
      <c r="B16" s="42">
        <f t="shared" si="5"/>
        <v>2048</v>
      </c>
      <c r="C16" s="42">
        <f>$B$1*Table44[[#This Row],[n]]</f>
        <v>204.8</v>
      </c>
      <c r="D16" s="42">
        <f t="shared" si="7"/>
        <v>13</v>
      </c>
      <c r="E16" s="42">
        <f t="shared" si="16"/>
        <v>41</v>
      </c>
      <c r="F16">
        <f t="shared" si="0"/>
        <v>17620076359.999996</v>
      </c>
      <c r="G16">
        <f t="shared" si="1"/>
        <v>4.8340179629743451E+136</v>
      </c>
      <c r="H16">
        <f t="shared" si="2"/>
        <v>8.5175765633219596E+146</v>
      </c>
      <c r="I16">
        <f t="shared" si="3"/>
        <v>1.1595128375176685E+148</v>
      </c>
      <c r="J16">
        <f>Table44[[#This Row],[Omega]]/Table44[[#This Row],[N choose wx]]</f>
        <v>7.3458234249106968E-2</v>
      </c>
      <c r="K16">
        <f>Table44[[#This Row],[Prob of match]]*Table44[[#This Row],[Columns]]</f>
        <v>150.44246374217107</v>
      </c>
      <c r="L16">
        <f t="shared" si="4"/>
        <v>6.6470594480146526E-3</v>
      </c>
      <c r="N16" s="42">
        <v>13</v>
      </c>
      <c r="O16" s="19">
        <v>191.09167242398925</v>
      </c>
      <c r="P16" s="42"/>
      <c r="Q16" s="42"/>
    </row>
    <row r="17" spans="1:17">
      <c r="A17" s="42">
        <f t="shared" si="5"/>
        <v>512</v>
      </c>
      <c r="B17" s="42">
        <f t="shared" si="5"/>
        <v>2048</v>
      </c>
      <c r="C17" s="42">
        <f>$B$1*Table44[[#This Row],[n]]</f>
        <v>204.8</v>
      </c>
      <c r="D17" s="42">
        <f t="shared" si="7"/>
        <v>14</v>
      </c>
      <c r="E17" s="42">
        <f t="shared" si="16"/>
        <v>41</v>
      </c>
      <c r="F17">
        <f t="shared" si="0"/>
        <v>35240152719.999992</v>
      </c>
      <c r="G17">
        <f t="shared" si="1"/>
        <v>3.2857559819505323E+136</v>
      </c>
      <c r="H17">
        <f t="shared" si="2"/>
        <v>1.1579054260459031E+147</v>
      </c>
      <c r="I17">
        <f t="shared" si="3"/>
        <v>1.1595128375176685E+148</v>
      </c>
      <c r="J17">
        <f>Table44[[#This Row],[Omega]]/Table44[[#This Row],[N choose wx]]</f>
        <v>9.9861371826188094E-2</v>
      </c>
      <c r="K17">
        <f>Table44[[#This Row],[Prob of match]]*Table44[[#This Row],[Columns]]</f>
        <v>204.51608950003322</v>
      </c>
      <c r="L17">
        <f t="shared" si="4"/>
        <v>4.889590850502926E-3</v>
      </c>
      <c r="N17" s="42">
        <v>14</v>
      </c>
      <c r="O17" s="19">
        <v>93.958696075582793</v>
      </c>
      <c r="P17" s="42"/>
      <c r="Q17" s="42"/>
    </row>
    <row r="18" spans="1:17">
      <c r="A18" s="42">
        <f t="shared" si="5"/>
        <v>512</v>
      </c>
      <c r="B18" s="42">
        <f t="shared" si="5"/>
        <v>2048</v>
      </c>
      <c r="C18" s="42">
        <f>$B$1*Table44[[#This Row],[n]]</f>
        <v>204.8</v>
      </c>
      <c r="D18" s="42">
        <f t="shared" si="7"/>
        <v>15</v>
      </c>
      <c r="E18" s="42">
        <f t="shared" si="16"/>
        <v>41</v>
      </c>
      <c r="F18">
        <f t="shared" si="0"/>
        <v>63432274896.000023</v>
      </c>
      <c r="G18">
        <f t="shared" si="1"/>
        <v>2.213807221881568E+136</v>
      </c>
      <c r="H18">
        <f t="shared" si="2"/>
        <v>1.4042682826514173E+147</v>
      </c>
      <c r="I18">
        <f t="shared" si="3"/>
        <v>1.1595128375176685E+148</v>
      </c>
      <c r="J18">
        <f>Table44[[#This Row],[Omega]]/Table44[[#This Row],[N choose wx]]</f>
        <v>0.121108472214739</v>
      </c>
      <c r="K18">
        <f>Table44[[#This Row],[Prob of match]]*Table44[[#This Row],[Columns]]</f>
        <v>248.03015109578547</v>
      </c>
      <c r="L18">
        <f t="shared" si="4"/>
        <v>4.0317678942743346E-3</v>
      </c>
      <c r="N18" s="42">
        <v>15</v>
      </c>
      <c r="O18" s="19">
        <v>35.875138501586122</v>
      </c>
      <c r="P18" s="42"/>
      <c r="Q18" s="42"/>
    </row>
    <row r="19" spans="1:17">
      <c r="A19" s="42">
        <f t="shared" si="5"/>
        <v>512</v>
      </c>
      <c r="B19" s="42">
        <f t="shared" si="5"/>
        <v>2048</v>
      </c>
      <c r="C19" s="42">
        <f>$B$1*Table44[[#This Row],[n]]</f>
        <v>204.8</v>
      </c>
      <c r="D19" s="42">
        <f t="shared" si="7"/>
        <v>16</v>
      </c>
      <c r="E19" s="42">
        <f t="shared" si="16"/>
        <v>41</v>
      </c>
      <c r="F19">
        <f t="shared" si="0"/>
        <v>103077446705.99998</v>
      </c>
      <c r="G19">
        <f t="shared" si="1"/>
        <v>1.4784790280410459E+136</v>
      </c>
      <c r="H19">
        <f t="shared" si="2"/>
        <v>1.5239784321883956E+147</v>
      </c>
      <c r="I19">
        <f t="shared" si="3"/>
        <v>1.1595128375176685E+148</v>
      </c>
      <c r="J19">
        <f>Table44[[#This Row],[Omega]]/Table44[[#This Row],[N choose wx]]</f>
        <v>0.13143264851219671</v>
      </c>
      <c r="K19">
        <f>Table44[[#This Row],[Prob of match]]*Table44[[#This Row],[Columns]]</f>
        <v>269.17406415297887</v>
      </c>
      <c r="L19">
        <f t="shared" si="4"/>
        <v>3.715068177711479E-3</v>
      </c>
      <c r="N19" s="42">
        <v>16</v>
      </c>
      <c r="O19" s="19">
        <v>10.463582062962637</v>
      </c>
      <c r="P19" s="42"/>
      <c r="Q19" s="42"/>
    </row>
    <row r="20" spans="1:17">
      <c r="A20" s="42">
        <f t="shared" si="5"/>
        <v>512</v>
      </c>
      <c r="B20" s="42">
        <f t="shared" si="5"/>
        <v>2048</v>
      </c>
      <c r="C20" s="42">
        <f>$B$1*Table44[[#This Row],[n]]</f>
        <v>204.8</v>
      </c>
      <c r="D20" s="42">
        <f t="shared" si="7"/>
        <v>17</v>
      </c>
      <c r="E20" s="42">
        <f t="shared" si="16"/>
        <v>41</v>
      </c>
      <c r="F20">
        <f t="shared" si="0"/>
        <v>151584480449.99991</v>
      </c>
      <c r="G20">
        <f t="shared" si="1"/>
        <v>9.7871146926660847E+135</v>
      </c>
      <c r="H20">
        <f t="shared" si="2"/>
        <v>1.483574695792349E+147</v>
      </c>
      <c r="I20">
        <f t="shared" si="3"/>
        <v>1.1595128375176685E+148</v>
      </c>
      <c r="J20">
        <f>Table44[[#This Row],[Omega]]/Table44[[#This Row],[N choose wx]]</f>
        <v>0.12794810439256932</v>
      </c>
      <c r="K20">
        <f>Table44[[#This Row],[Prob of match]]*Table44[[#This Row],[Columns]]</f>
        <v>262.03771779598196</v>
      </c>
      <c r="L20">
        <f t="shared" si="4"/>
        <v>3.8162445025512804E-3</v>
      </c>
      <c r="N20" s="42">
        <v>17</v>
      </c>
      <c r="O20" s="19">
        <v>2.2746917528179611</v>
      </c>
      <c r="P20" s="42"/>
      <c r="Q20" s="42"/>
    </row>
    <row r="21" spans="1:17">
      <c r="A21" s="42">
        <f t="shared" si="5"/>
        <v>512</v>
      </c>
      <c r="B21" s="42">
        <f t="shared" si="5"/>
        <v>2048</v>
      </c>
      <c r="C21" s="42">
        <f>$B$1*Table44[[#This Row],[n]]</f>
        <v>204.8</v>
      </c>
      <c r="D21" s="42">
        <f t="shared" si="7"/>
        <v>18</v>
      </c>
      <c r="E21" s="42">
        <f t="shared" si="16"/>
        <v>41</v>
      </c>
      <c r="F21">
        <f t="shared" si="0"/>
        <v>202112640600.00015</v>
      </c>
      <c r="G21">
        <f t="shared" si="1"/>
        <v>6.4217208685212449E+135</v>
      </c>
      <c r="H21">
        <f t="shared" si="2"/>
        <v>1.2979109619329553E+147</v>
      </c>
      <c r="I21">
        <f t="shared" si="3"/>
        <v>1.1595128375176685E+148</v>
      </c>
      <c r="J21">
        <f>Table44[[#This Row],[Omega]]/Table44[[#This Row],[N choose wx]]</f>
        <v>0.11193588548028283</v>
      </c>
      <c r="K21">
        <f>Table44[[#This Row],[Prob of match]]*Table44[[#This Row],[Columns]]</f>
        <v>229.24469346361923</v>
      </c>
      <c r="L21">
        <f t="shared" si="4"/>
        <v>4.3621511359376282E-3</v>
      </c>
      <c r="N21" s="42">
        <v>18</v>
      </c>
      <c r="O21" s="19">
        <v>0.35491644370209313</v>
      </c>
      <c r="P21" s="42"/>
      <c r="Q21" s="42"/>
    </row>
    <row r="22" spans="1:17">
      <c r="A22" s="42">
        <f t="shared" si="5"/>
        <v>512</v>
      </c>
      <c r="B22" s="42">
        <f t="shared" si="5"/>
        <v>2048</v>
      </c>
      <c r="C22" s="42">
        <f>$B$1*Table44[[#This Row],[n]]</f>
        <v>204.8</v>
      </c>
      <c r="D22" s="42">
        <f t="shared" si="7"/>
        <v>19</v>
      </c>
      <c r="E22" s="42">
        <f t="shared" si="16"/>
        <v>41</v>
      </c>
      <c r="F22">
        <f t="shared" si="0"/>
        <v>244662670200</v>
      </c>
      <c r="G22">
        <f t="shared" si="1"/>
        <v>4.1763639214858504E+135</v>
      </c>
      <c r="H22">
        <f t="shared" si="2"/>
        <v>1.0218003487576714E+147</v>
      </c>
      <c r="I22">
        <f t="shared" si="3"/>
        <v>1.1595128375176685E+148</v>
      </c>
      <c r="J22">
        <f>Table44[[#This Row],[Omega]]/Table44[[#This Row],[N choose wx]]</f>
        <v>8.8123245874981646E-2</v>
      </c>
      <c r="K22">
        <f>Table44[[#This Row],[Prob of match]]*Table44[[#This Row],[Columns]]</f>
        <v>180.47640755196241</v>
      </c>
      <c r="L22">
        <f t="shared" si="4"/>
        <v>5.5408904330727102E-3</v>
      </c>
      <c r="N22" s="42">
        <v>19</v>
      </c>
      <c r="O22" s="19">
        <v>3.7359625652851954E-2</v>
      </c>
      <c r="P22" s="42"/>
      <c r="Q22" s="42"/>
    </row>
    <row r="23" spans="1:17">
      <c r="A23" s="42">
        <f t="shared" si="5"/>
        <v>512</v>
      </c>
      <c r="B23" s="42">
        <f t="shared" si="5"/>
        <v>2048</v>
      </c>
      <c r="C23" s="42">
        <f>$B$1*Table44[[#This Row],[n]]</f>
        <v>204.8</v>
      </c>
      <c r="D23" s="42">
        <f t="shared" si="7"/>
        <v>20</v>
      </c>
      <c r="E23" s="42">
        <f t="shared" si="16"/>
        <v>41</v>
      </c>
      <c r="F23">
        <f t="shared" si="0"/>
        <v>269128937220.00009</v>
      </c>
      <c r="G23">
        <f t="shared" si="1"/>
        <v>2.6920812734316491E+135</v>
      </c>
      <c r="H23">
        <f t="shared" si="2"/>
        <v>7.2451697202852421E+146</v>
      </c>
      <c r="I23">
        <f t="shared" si="3"/>
        <v>1.1595128375176685E+148</v>
      </c>
      <c r="J23">
        <f>Table44[[#This Row],[Omega]]/Table44[[#This Row],[N choose wx]]</f>
        <v>6.2484601169194395E-2</v>
      </c>
      <c r="K23">
        <f>Table44[[#This Row],[Prob of match]]*Table44[[#This Row],[Columns]]</f>
        <v>127.96846319451012</v>
      </c>
      <c r="L23">
        <f t="shared" si="4"/>
        <v>7.8144253282155553E-3</v>
      </c>
      <c r="N23" s="42">
        <v>20</v>
      </c>
      <c r="O23" s="19">
        <v>2.3635681535477751E-3</v>
      </c>
      <c r="P23" s="42"/>
      <c r="Q23" s="42"/>
    </row>
    <row r="24" spans="1:17">
      <c r="A24" s="42">
        <f t="shared" si="5"/>
        <v>512</v>
      </c>
      <c r="B24" s="42">
        <f t="shared" si="5"/>
        <v>2048</v>
      </c>
      <c r="C24" s="42">
        <f>$B$1*Table44[[#This Row],[n]]</f>
        <v>204.8</v>
      </c>
      <c r="D24" s="42">
        <f t="shared" si="7"/>
        <v>21</v>
      </c>
      <c r="E24" s="42">
        <f t="shared" si="16"/>
        <v>41</v>
      </c>
      <c r="F24">
        <f t="shared" si="0"/>
        <v>269128937220.00009</v>
      </c>
      <c r="G24">
        <f t="shared" si="1"/>
        <v>1.7199408135813304E+135</v>
      </c>
      <c r="H24">
        <f t="shared" si="2"/>
        <v>4.6288584324044574E+146</v>
      </c>
      <c r="I24">
        <f t="shared" si="3"/>
        <v>1.1595128375176685E+148</v>
      </c>
      <c r="J24">
        <f>Table44[[#This Row],[Omega]]/Table44[[#This Row],[N choose wx]]</f>
        <v>3.9920717413651954E-2</v>
      </c>
      <c r="K24">
        <f>Table44[[#This Row],[Prob of match]]*Table44[[#This Row],[Columns]]</f>
        <v>81.757629263159203</v>
      </c>
      <c r="L24">
        <f t="shared" si="4"/>
        <v>1.223127442677218E-2</v>
      </c>
      <c r="N24" s="42">
        <v>21</v>
      </c>
      <c r="O24" s="19">
        <v>6.7530518672793543E-5</v>
      </c>
      <c r="P24" s="42"/>
      <c r="Q24" s="42"/>
    </row>
    <row r="25" spans="1:17">
      <c r="A25" s="45">
        <f t="shared" ref="A25:B25" si="20">A24</f>
        <v>512</v>
      </c>
      <c r="B25" s="46">
        <f t="shared" si="20"/>
        <v>2048</v>
      </c>
      <c r="C25" s="42">
        <f>$B$1*Table44[[#This Row],[n]]</f>
        <v>204.8</v>
      </c>
      <c r="D25" s="49">
        <f t="shared" ref="D25:D36" si="21">D24+1</f>
        <v>22</v>
      </c>
      <c r="E25" s="46">
        <f t="shared" ref="E25:E36" si="22">E24</f>
        <v>41</v>
      </c>
      <c r="F25" s="50">
        <f t="shared" ref="F25:F36" si="23">COMBIN(E25,D25)</f>
        <v>244662670200</v>
      </c>
      <c r="G25" s="50">
        <f t="shared" ref="G25:G36" si="24">COMBIN(A25-E25,C25-D25)</f>
        <v>1.0890974701916378E+135</v>
      </c>
      <c r="H25" s="47">
        <f t="shared" ref="H25:H36" si="25">F25*G25</f>
        <v>2.6646149516515102E+146</v>
      </c>
      <c r="I25" s="50">
        <f t="shared" ref="I25:I36" si="26">COMBIN(A25,C25)</f>
        <v>1.1595128375176685E+148</v>
      </c>
      <c r="J25" s="50">
        <f>Table44[[#This Row],[Omega]]/Table44[[#This Row],[N choose wx]]</f>
        <v>2.2980469602699911E-2</v>
      </c>
      <c r="K25" s="50">
        <f>Table44[[#This Row],[Prob of match]]*Table44[[#This Row],[Columns]]</f>
        <v>47.064001746329417</v>
      </c>
      <c r="L25" s="48">
        <f t="shared" ref="L25:L36" si="27">1/K25</f>
        <v>2.1247661968693328E-2</v>
      </c>
    </row>
    <row r="26" spans="1:17">
      <c r="A26" s="45">
        <f t="shared" ref="A26:B26" si="28">A25</f>
        <v>512</v>
      </c>
      <c r="B26" s="46">
        <f t="shared" si="28"/>
        <v>2048</v>
      </c>
      <c r="C26" s="42">
        <f>$B$1*Table44[[#This Row],[n]]</f>
        <v>204.8</v>
      </c>
      <c r="D26" s="49">
        <f t="shared" si="21"/>
        <v>23</v>
      </c>
      <c r="E26" s="46">
        <f t="shared" si="22"/>
        <v>41</v>
      </c>
      <c r="F26" s="50">
        <f t="shared" si="23"/>
        <v>202112640600.00015</v>
      </c>
      <c r="G26" s="50">
        <f t="shared" si="24"/>
        <v>6.8350255025819956E+134</v>
      </c>
      <c r="H26" s="47">
        <f t="shared" si="25"/>
        <v>1.3814450528951904E+146</v>
      </c>
      <c r="I26" s="50">
        <f t="shared" si="26"/>
        <v>1.1595128375176685E+148</v>
      </c>
      <c r="J26" s="50">
        <f>Table44[[#This Row],[Omega]]/Table44[[#This Row],[N choose wx]]</f>
        <v>1.1914012576632126E-2</v>
      </c>
      <c r="K26" s="50">
        <f>Table44[[#This Row],[Prob of match]]*Table44[[#This Row],[Columns]]</f>
        <v>24.399897756942593</v>
      </c>
      <c r="L26" s="48">
        <f t="shared" si="27"/>
        <v>4.0983778291262152E-2</v>
      </c>
    </row>
    <row r="27" spans="1:17">
      <c r="A27" s="45">
        <f t="shared" ref="A27:B27" si="29">A26</f>
        <v>512</v>
      </c>
      <c r="B27" s="46">
        <f t="shared" si="29"/>
        <v>2048</v>
      </c>
      <c r="C27" s="42">
        <f>$B$1*Table44[[#This Row],[n]]</f>
        <v>204.8</v>
      </c>
      <c r="D27" s="49">
        <f t="shared" si="21"/>
        <v>24</v>
      </c>
      <c r="E27" s="46">
        <f t="shared" si="22"/>
        <v>41</v>
      </c>
      <c r="F27" s="50">
        <f t="shared" si="23"/>
        <v>151584480449.99991</v>
      </c>
      <c r="G27" s="50">
        <f t="shared" si="24"/>
        <v>4.251338886485712E+134</v>
      </c>
      <c r="H27" s="47">
        <f t="shared" si="25"/>
        <v>6.4443699632481779E+145</v>
      </c>
      <c r="I27" s="50">
        <f t="shared" si="26"/>
        <v>1.1595128375176685E+148</v>
      </c>
      <c r="J27" s="50">
        <f>Table44[[#This Row],[Omega]]/Table44[[#This Row],[N choose wx]]</f>
        <v>5.5578254545629209E-3</v>
      </c>
      <c r="K27" s="50">
        <f>Table44[[#This Row],[Prob of match]]*Table44[[#This Row],[Columns]]</f>
        <v>11.382426530944862</v>
      </c>
      <c r="L27" s="48">
        <f t="shared" si="27"/>
        <v>8.7854729154749872E-2</v>
      </c>
    </row>
    <row r="28" spans="1:17">
      <c r="A28" s="45">
        <f t="shared" ref="A28:B28" si="30">A27</f>
        <v>512</v>
      </c>
      <c r="B28" s="46">
        <f t="shared" si="30"/>
        <v>2048</v>
      </c>
      <c r="C28" s="42">
        <f>$B$1*Table44[[#This Row],[n]]</f>
        <v>204.8</v>
      </c>
      <c r="D28" s="49">
        <f t="shared" si="21"/>
        <v>25</v>
      </c>
      <c r="E28" s="46">
        <f t="shared" si="22"/>
        <v>41</v>
      </c>
      <c r="F28" s="50">
        <f t="shared" si="23"/>
        <v>103077446705.99998</v>
      </c>
      <c r="G28" s="50">
        <f t="shared" si="24"/>
        <v>2.6206883546829702E+134</v>
      </c>
      <c r="H28" s="47">
        <f t="shared" si="25"/>
        <v>2.7013386421286862E+145</v>
      </c>
      <c r="I28" s="50">
        <f t="shared" si="26"/>
        <v>1.1595128375176685E+148</v>
      </c>
      <c r="J28" s="50">
        <f>Table44[[#This Row],[Omega]]/Table44[[#This Row],[N choose wx]]</f>
        <v>2.3297186152003457E-3</v>
      </c>
      <c r="K28" s="50">
        <f>Table44[[#This Row],[Prob of match]]*Table44[[#This Row],[Columns]]</f>
        <v>4.771263723930308</v>
      </c>
      <c r="L28" s="48">
        <f t="shared" si="27"/>
        <v>0.20958807935610282</v>
      </c>
    </row>
    <row r="29" spans="1:17">
      <c r="A29" s="45">
        <f t="shared" ref="A29:B29" si="31">A28</f>
        <v>512</v>
      </c>
      <c r="B29" s="46">
        <f t="shared" si="31"/>
        <v>2048</v>
      </c>
      <c r="C29" s="42">
        <f>$B$1*Table44[[#This Row],[n]]</f>
        <v>204.8</v>
      </c>
      <c r="D29" s="49">
        <f t="shared" si="21"/>
        <v>26</v>
      </c>
      <c r="E29" s="46">
        <f t="shared" si="22"/>
        <v>41</v>
      </c>
      <c r="F29" s="50">
        <f t="shared" si="23"/>
        <v>63432274896.000023</v>
      </c>
      <c r="G29" s="50">
        <f t="shared" si="24"/>
        <v>1.6010348651476167E+134</v>
      </c>
      <c r="H29" s="47">
        <f t="shared" si="25"/>
        <v>1.0155728368412394E+145</v>
      </c>
      <c r="I29" s="50">
        <f t="shared" si="26"/>
        <v>1.1595128375176685E+148</v>
      </c>
      <c r="J29" s="50">
        <f>Table44[[#This Row],[Omega]]/Table44[[#This Row],[N choose wx]]</f>
        <v>8.7586165843184488E-4</v>
      </c>
      <c r="K29" s="50">
        <f>Table44[[#This Row],[Prob of match]]*Table44[[#This Row],[Columns]]</f>
        <v>1.7937646764684183</v>
      </c>
      <c r="L29" s="48">
        <f t="shared" si="27"/>
        <v>0.55748672784035969</v>
      </c>
    </row>
    <row r="30" spans="1:17">
      <c r="A30" s="45">
        <f t="shared" ref="A30:B30" si="32">A29</f>
        <v>512</v>
      </c>
      <c r="B30" s="46">
        <f t="shared" si="32"/>
        <v>2048</v>
      </c>
      <c r="C30" s="42">
        <f>$B$1*Table44[[#This Row],[n]]</f>
        <v>204.8</v>
      </c>
      <c r="D30" s="49">
        <f t="shared" si="21"/>
        <v>27</v>
      </c>
      <c r="E30" s="46">
        <f t="shared" si="22"/>
        <v>41</v>
      </c>
      <c r="F30" s="50">
        <f t="shared" si="23"/>
        <v>35240152719.999992</v>
      </c>
      <c r="G30" s="50">
        <f t="shared" si="24"/>
        <v>9.693340340009395E+133</v>
      </c>
      <c r="H30" s="47">
        <f t="shared" si="25"/>
        <v>3.4159479394886771E+144</v>
      </c>
      <c r="I30" s="50">
        <f t="shared" si="26"/>
        <v>1.1595128375176685E+148</v>
      </c>
      <c r="J30" s="50">
        <f>Table44[[#This Row],[Omega]]/Table44[[#This Row],[N choose wx]]</f>
        <v>2.9460199395477804E-4</v>
      </c>
      <c r="K30" s="50">
        <f>Table44[[#This Row],[Prob of match]]*Table44[[#This Row],[Columns]]</f>
        <v>0.60334488361938543</v>
      </c>
      <c r="L30" s="48">
        <f t="shared" si="27"/>
        <v>1.6574268335568432</v>
      </c>
    </row>
    <row r="31" spans="1:17">
      <c r="A31" s="45">
        <f t="shared" ref="A31:B31" si="33">A30</f>
        <v>512</v>
      </c>
      <c r="B31" s="46">
        <f t="shared" si="33"/>
        <v>2048</v>
      </c>
      <c r="C31" s="42">
        <f>$B$1*Table44[[#This Row],[n]]</f>
        <v>204.8</v>
      </c>
      <c r="D31" s="49">
        <f t="shared" si="21"/>
        <v>28</v>
      </c>
      <c r="E31" s="46">
        <f t="shared" si="22"/>
        <v>41</v>
      </c>
      <c r="F31" s="50">
        <f t="shared" si="23"/>
        <v>17620076359.999996</v>
      </c>
      <c r="G31" s="50">
        <f t="shared" si="24"/>
        <v>5.8160042040056219E+133</v>
      </c>
      <c r="H31" s="47">
        <f t="shared" si="25"/>
        <v>1.0247843818466005E+144</v>
      </c>
      <c r="I31" s="50">
        <f t="shared" si="26"/>
        <v>1.1595128375176685E+148</v>
      </c>
      <c r="J31" s="50">
        <f>Table44[[#This Row],[Omega]]/Table44[[#This Row],[N choose wx]]</f>
        <v>8.8380598186433185E-5</v>
      </c>
      <c r="K31" s="50">
        <f>Table44[[#This Row],[Prob of match]]*Table44[[#This Row],[Columns]]</f>
        <v>0.18100346508581516</v>
      </c>
      <c r="L31" s="48">
        <f t="shared" si="27"/>
        <v>5.5247561118561581</v>
      </c>
    </row>
    <row r="32" spans="1:17">
      <c r="A32" s="45">
        <f t="shared" ref="A32:B32" si="34">A31</f>
        <v>512</v>
      </c>
      <c r="B32" s="46">
        <f t="shared" si="34"/>
        <v>2048</v>
      </c>
      <c r="C32" s="42">
        <f>$B$1*Table44[[#This Row],[n]]</f>
        <v>204.8</v>
      </c>
      <c r="D32" s="49">
        <f t="shared" si="21"/>
        <v>29</v>
      </c>
      <c r="E32" s="46">
        <f t="shared" si="22"/>
        <v>41</v>
      </c>
      <c r="F32" s="50">
        <f t="shared" si="23"/>
        <v>7898654920</v>
      </c>
      <c r="G32" s="50">
        <f t="shared" si="24"/>
        <v>3.4581646618411888E+133</v>
      </c>
      <c r="H32" s="47">
        <f t="shared" si="25"/>
        <v>2.7314849320422043E+143</v>
      </c>
      <c r="I32" s="50">
        <f t="shared" si="26"/>
        <v>1.1595128375176685E+148</v>
      </c>
      <c r="J32" s="50">
        <f>Table44[[#This Row],[Omega]]/Table44[[#This Row],[N choose wx]]</f>
        <v>2.3557177149412823E-5</v>
      </c>
      <c r="K32" s="50">
        <f>Table44[[#This Row],[Prob of match]]*Table44[[#This Row],[Columns]]</f>
        <v>4.8245098801997462E-2</v>
      </c>
      <c r="L32" s="48">
        <f t="shared" si="27"/>
        <v>20.727494083991754</v>
      </c>
    </row>
    <row r="33" spans="1:12">
      <c r="A33" s="45">
        <f t="shared" ref="A33:B33" si="35">A32</f>
        <v>512</v>
      </c>
      <c r="B33" s="46">
        <f t="shared" si="35"/>
        <v>2048</v>
      </c>
      <c r="C33" s="42">
        <f>$B$1*Table44[[#This Row],[n]]</f>
        <v>204.8</v>
      </c>
      <c r="D33" s="49">
        <f t="shared" si="21"/>
        <v>30</v>
      </c>
      <c r="E33" s="46">
        <f t="shared" si="22"/>
        <v>41</v>
      </c>
      <c r="F33" s="50">
        <f t="shared" si="23"/>
        <v>3159461967.9999995</v>
      </c>
      <c r="G33" s="50">
        <f t="shared" si="24"/>
        <v>2.0376391105124803E+133</v>
      </c>
      <c r="H33" s="47">
        <f t="shared" si="25"/>
        <v>6.4378432741735295E+142</v>
      </c>
      <c r="I33" s="50">
        <f t="shared" si="26"/>
        <v>1.1595128375176685E+148</v>
      </c>
      <c r="J33" s="50">
        <f>Table44[[#This Row],[Omega]]/Table44[[#This Row],[N choose wx]]</f>
        <v>5.5521966345417286E-6</v>
      </c>
      <c r="K33" s="50">
        <f>Table44[[#This Row],[Prob of match]]*Table44[[#This Row],[Columns]]</f>
        <v>1.137089870754146E-2</v>
      </c>
      <c r="L33" s="48">
        <f t="shared" si="27"/>
        <v>87.943796327793805</v>
      </c>
    </row>
    <row r="34" spans="1:12">
      <c r="A34" s="45">
        <f t="shared" ref="A34:B34" si="36">A33</f>
        <v>512</v>
      </c>
      <c r="B34" s="46">
        <f t="shared" si="36"/>
        <v>2048</v>
      </c>
      <c r="C34" s="42">
        <f>$B$1*Table44[[#This Row],[n]]</f>
        <v>204.8</v>
      </c>
      <c r="D34" s="49">
        <f t="shared" si="21"/>
        <v>31</v>
      </c>
      <c r="E34" s="46">
        <f t="shared" si="22"/>
        <v>41</v>
      </c>
      <c r="F34" s="50">
        <f t="shared" si="23"/>
        <v>1121099407.9999998</v>
      </c>
      <c r="G34" s="50">
        <f t="shared" si="24"/>
        <v>1.1897624336549393E+133</v>
      </c>
      <c r="H34" s="47">
        <f t="shared" si="25"/>
        <v>1.3338419600311915E+142</v>
      </c>
      <c r="I34" s="50">
        <f t="shared" si="26"/>
        <v>1.1595128375176685E+148</v>
      </c>
      <c r="J34" s="50">
        <f>Table44[[#This Row],[Omega]]/Table44[[#This Row],[N choose wx]]</f>
        <v>1.150346867126313E-6</v>
      </c>
      <c r="K34" s="50">
        <f>Table44[[#This Row],[Prob of match]]*Table44[[#This Row],[Columns]]</f>
        <v>2.3559103838746891E-3</v>
      </c>
      <c r="L34" s="48">
        <f t="shared" si="27"/>
        <v>424.46436284020808</v>
      </c>
    </row>
    <row r="35" spans="1:12">
      <c r="A35" s="45">
        <f t="shared" ref="A35:B35" si="37">A34</f>
        <v>512</v>
      </c>
      <c r="B35" s="46">
        <f t="shared" si="37"/>
        <v>2048</v>
      </c>
      <c r="C35" s="42">
        <f>$B$1*Table44[[#This Row],[n]]</f>
        <v>204.8</v>
      </c>
      <c r="D35" s="49">
        <f t="shared" si="21"/>
        <v>32</v>
      </c>
      <c r="E35" s="46">
        <f t="shared" si="22"/>
        <v>41</v>
      </c>
      <c r="F35" s="50">
        <f t="shared" si="23"/>
        <v>350343565</v>
      </c>
      <c r="G35" s="50">
        <f t="shared" si="24"/>
        <v>6.8839097331874441E+132</v>
      </c>
      <c r="H35" s="47">
        <f t="shared" si="25"/>
        <v>2.4117334770630881E+141</v>
      </c>
      <c r="I35" s="50">
        <f t="shared" si="26"/>
        <v>1.1595128375176685E+148</v>
      </c>
      <c r="J35" s="50">
        <f>Table44[[#This Row],[Omega]]/Table44[[#This Row],[N choose wx]]</f>
        <v>2.079954097124292E-7</v>
      </c>
      <c r="K35" s="50">
        <f>Table44[[#This Row],[Prob of match]]*Table44[[#This Row],[Columns]]</f>
        <v>4.25974599091055E-4</v>
      </c>
      <c r="L35" s="48">
        <f t="shared" si="27"/>
        <v>2347.5578171416814</v>
      </c>
    </row>
    <row r="36" spans="1:12">
      <c r="A36" s="43">
        <f t="shared" ref="A36:B36" si="38">A35</f>
        <v>512</v>
      </c>
      <c r="B36" s="29">
        <f t="shared" si="38"/>
        <v>2048</v>
      </c>
      <c r="C36" s="42">
        <f>$B$1*Table44[[#This Row],[n]]</f>
        <v>204.8</v>
      </c>
      <c r="D36" s="44">
        <f t="shared" si="21"/>
        <v>33</v>
      </c>
      <c r="E36" s="29">
        <f t="shared" si="22"/>
        <v>41</v>
      </c>
      <c r="F36" s="24">
        <f t="shared" si="23"/>
        <v>95548244.999999985</v>
      </c>
      <c r="G36" s="24">
        <f t="shared" si="24"/>
        <v>3.9467749136941333E+132</v>
      </c>
      <c r="H36" s="19">
        <f t="shared" si="25"/>
        <v>3.7710741641350085E+140</v>
      </c>
      <c r="I36" s="24">
        <f t="shared" si="26"/>
        <v>1.1595128375176685E+148</v>
      </c>
      <c r="J36" s="24">
        <f>Table44[[#This Row],[Omega]]/Table44[[#This Row],[N choose wx]]</f>
        <v>3.252291860957982E-8</v>
      </c>
      <c r="K36" s="24">
        <f>Table44[[#This Row],[Prob of match]]*Table44[[#This Row],[Columns]]</f>
        <v>6.6606937312419472E-5</v>
      </c>
      <c r="L36" s="20">
        <f t="shared" si="27"/>
        <v>15013.45115613867</v>
      </c>
    </row>
    <row r="41" spans="1:12">
      <c r="A41" t="s">
        <v>45</v>
      </c>
      <c r="B41" t="s">
        <v>44</v>
      </c>
    </row>
    <row r="42" spans="1:12">
      <c r="A42">
        <v>1</v>
      </c>
      <c r="B42">
        <v>40</v>
      </c>
    </row>
    <row r="43" spans="1:12">
      <c r="A43">
        <v>2</v>
      </c>
      <c r="B43">
        <v>39</v>
      </c>
    </row>
    <row r="44" spans="1:12">
      <c r="A44">
        <v>3</v>
      </c>
      <c r="B44">
        <v>38</v>
      </c>
    </row>
    <row r="45" spans="1:12">
      <c r="A45">
        <v>4</v>
      </c>
      <c r="B45">
        <v>37</v>
      </c>
    </row>
    <row r="46" spans="1:12">
      <c r="A46">
        <v>5</v>
      </c>
      <c r="B46">
        <v>36</v>
      </c>
    </row>
    <row r="47" spans="1:12">
      <c r="A47">
        <v>6</v>
      </c>
      <c r="B47">
        <v>35</v>
      </c>
    </row>
    <row r="48" spans="1:12">
      <c r="A48">
        <v>7</v>
      </c>
      <c r="B48">
        <v>34</v>
      </c>
    </row>
    <row r="49" spans="1:2">
      <c r="A49">
        <v>8</v>
      </c>
      <c r="B49">
        <v>33</v>
      </c>
    </row>
    <row r="50" spans="1:2">
      <c r="A50">
        <v>9</v>
      </c>
      <c r="B50">
        <v>32</v>
      </c>
    </row>
    <row r="51" spans="1:2">
      <c r="A51">
        <v>10</v>
      </c>
      <c r="B51">
        <v>31</v>
      </c>
    </row>
    <row r="52" spans="1:2">
      <c r="A52">
        <v>11</v>
      </c>
      <c r="B52">
        <v>30</v>
      </c>
    </row>
    <row r="53" spans="1:2">
      <c r="A53">
        <v>12</v>
      </c>
      <c r="B53">
        <v>29</v>
      </c>
    </row>
    <row r="54" spans="1:2">
      <c r="A54">
        <v>13</v>
      </c>
      <c r="B54">
        <v>28</v>
      </c>
    </row>
    <row r="55" spans="1:2">
      <c r="A55">
        <v>14</v>
      </c>
      <c r="B55">
        <v>27</v>
      </c>
    </row>
    <row r="56" spans="1:2">
      <c r="A56">
        <v>15</v>
      </c>
      <c r="B56">
        <v>26</v>
      </c>
    </row>
    <row r="57" spans="1:2">
      <c r="A57">
        <v>16</v>
      </c>
      <c r="B57">
        <v>25</v>
      </c>
    </row>
    <row r="58" spans="1:2">
      <c r="A58">
        <v>17</v>
      </c>
      <c r="B58">
        <v>24</v>
      </c>
    </row>
    <row r="59" spans="1:2">
      <c r="A59">
        <v>18</v>
      </c>
      <c r="B59">
        <v>23</v>
      </c>
    </row>
    <row r="60" spans="1:2">
      <c r="A60">
        <v>19</v>
      </c>
      <c r="B60">
        <v>22</v>
      </c>
    </row>
    <row r="61" spans="1:2">
      <c r="A61">
        <v>20</v>
      </c>
      <c r="B61">
        <v>21</v>
      </c>
    </row>
    <row r="62" spans="1:2">
      <c r="A62">
        <v>21</v>
      </c>
      <c r="B62">
        <v>20</v>
      </c>
    </row>
    <row r="63" spans="1:2">
      <c r="A63">
        <v>22</v>
      </c>
      <c r="B63">
        <v>19</v>
      </c>
    </row>
    <row r="64" spans="1:2">
      <c r="A64">
        <v>23</v>
      </c>
      <c r="B64">
        <v>18</v>
      </c>
    </row>
    <row r="65" spans="1:2">
      <c r="A65">
        <v>24</v>
      </c>
      <c r="B65">
        <v>17</v>
      </c>
    </row>
    <row r="66" spans="1:2">
      <c r="A66">
        <v>25</v>
      </c>
      <c r="B66">
        <v>16</v>
      </c>
    </row>
    <row r="67" spans="1:2">
      <c r="A67">
        <v>26</v>
      </c>
      <c r="B67">
        <v>15</v>
      </c>
    </row>
    <row r="68" spans="1:2">
      <c r="A68">
        <v>27</v>
      </c>
      <c r="B68">
        <v>14</v>
      </c>
    </row>
    <row r="69" spans="1:2">
      <c r="A69">
        <v>28</v>
      </c>
      <c r="B69">
        <v>13</v>
      </c>
    </row>
    <row r="70" spans="1:2">
      <c r="A70">
        <v>29</v>
      </c>
      <c r="B70">
        <v>12</v>
      </c>
    </row>
    <row r="71" spans="1:2">
      <c r="A71">
        <v>30</v>
      </c>
      <c r="B71">
        <v>11</v>
      </c>
    </row>
    <row r="72" spans="1:2">
      <c r="A72">
        <v>31</v>
      </c>
      <c r="B72">
        <v>10</v>
      </c>
    </row>
    <row r="73" spans="1:2">
      <c r="A73">
        <v>32</v>
      </c>
      <c r="B73">
        <v>9</v>
      </c>
    </row>
    <row r="74" spans="1:2">
      <c r="A74">
        <v>33</v>
      </c>
      <c r="B74">
        <v>8</v>
      </c>
    </row>
    <row r="75" spans="1:2">
      <c r="A75">
        <v>34</v>
      </c>
      <c r="B75">
        <v>7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Classification</vt:lpstr>
      <vt:lpstr>Union false positives</vt:lpstr>
      <vt:lpstr>Union inexact matches</vt:lpstr>
      <vt:lpstr>expected overlaps</vt:lpstr>
    </vt:vector>
  </TitlesOfParts>
  <Company>Numenta,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Subutai Ahmad</dc:creator>
  <cp:lastModifiedBy>Subutai Ahmad</cp:lastModifiedBy>
  <dcterms:created xsi:type="dcterms:W3CDTF">2013-11-01T19:34:36Z</dcterms:created>
  <dcterms:modified xsi:type="dcterms:W3CDTF">2016-03-01T23:27:01Z</dcterms:modified>
</cp:coreProperties>
</file>