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E008_Export_Group" sheetId="1" state="visible" r:id="rId2"/>
    <sheet name="TUE008_Export_NIMG" sheetId="2" state="visible" r:id="rId3"/>
    <sheet name="All_Data_Overview" sheetId="3" state="visible" r:id="rId4"/>
    <sheet name="TUE008" sheetId="4" state="visible" r:id="rId5"/>
    <sheet name="TUE008_NIMG" sheetId="5" state="visible" r:id="rId6"/>
    <sheet name="TUE007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<sst xmlns="http://schemas.openxmlformats.org/spreadsheetml/2006/main" count="1175" uniqueCount="534">
  <si>
    <t xml:space="preserve">ID</t>
  </si>
  <si>
    <t xml:space="preserve">Finished_PHEN</t>
  </si>
  <si>
    <t xml:space="preserve">key</t>
  </si>
  <si>
    <t xml:space="preserve">NIMG_ID</t>
  </si>
  <si>
    <t xml:space="preserve">Sample</t>
  </si>
  <si>
    <t xml:space="preserve">MDD</t>
  </si>
  <si>
    <t xml:space="preserve">Sex_female</t>
  </si>
  <si>
    <t xml:space="preserve">Blood_freezer_avail</t>
  </si>
  <si>
    <t xml:space="preserve">Blood_Zentrallabor_avail</t>
  </si>
  <si>
    <t xml:space="preserve">Home_quest_avail</t>
  </si>
  <si>
    <t xml:space="preserve">FCR_inclusion</t>
  </si>
  <si>
    <t xml:space="preserve">EAT_inclusion</t>
  </si>
  <si>
    <t xml:space="preserve">VAS_inclusion</t>
  </si>
  <si>
    <t xml:space="preserve">TT_inclusion</t>
  </si>
  <si>
    <t xml:space="preserve">GMT_inclusion</t>
  </si>
  <si>
    <t xml:space="preserve">0 (phen healthy), 1 (phen + NIMG healthy), 2 (MDD), NaN (excluded/dropout)</t>
  </si>
  <si>
    <t xml:space="preserve">0 (healthy control), 1 (MDD)</t>
  </si>
  <si>
    <t xml:space="preserve">Sex_coded</t>
  </si>
  <si>
    <t xml:space="preserve">1 (female), 0 (male) </t>
  </si>
  <si>
    <t xml:space="preserve">1 (completed sessions 1 and 2 of phenotyping study)</t>
  </si>
  <si>
    <t xml:space="preserve">DB_ID</t>
  </si>
  <si>
    <t xml:space="preserve">Databank ID</t>
  </si>
  <si>
    <t xml:space="preserve">exclusion </t>
  </si>
  <si>
    <t xml:space="preserve">0 (no exclusion yet known), 1 (excluded/dropout), -1 (likely dropout/other problems)</t>
  </si>
  <si>
    <t xml:space="preserve">0(not available), 1(availble) </t>
  </si>
  <si>
    <t xml:space="preserve">Blood_plasma_avail</t>
  </si>
  <si>
    <t xml:space="preserve">0(exclusion, either not available or bad quality), 1(inclusion)</t>
  </si>
  <si>
    <t xml:space="preserve">1 but exclude</t>
  </si>
  <si>
    <t xml:space="preserve">AVAILABLE UNDER 000095</t>
  </si>
  <si>
    <t xml:space="preserve">0 missing?</t>
  </si>
  <si>
    <t xml:space="preserve">AVAILABLE UNDER 900095</t>
  </si>
  <si>
    <t xml:space="preserve">? just finished</t>
  </si>
  <si>
    <t xml:space="preserve">??</t>
  </si>
  <si>
    <t xml:space="preserve">TUE008 Recruitment Overview</t>
  </si>
  <si>
    <t xml:space="preserve">Age</t>
  </si>
  <si>
    <t xml:space="preserve">0 - healthy PHEN</t>
  </si>
  <si>
    <t xml:space="preserve">1 - healthy NIMG</t>
  </si>
  <si>
    <t xml:space="preserve">2 - MDD T</t>
  </si>
  <si>
    <t xml:space="preserve">Invited TOTAL</t>
  </si>
  <si>
    <t xml:space="preserve">Median</t>
  </si>
  <si>
    <t xml:space="preserve">Sex</t>
  </si>
  <si>
    <t xml:space="preserve">AGE</t>
  </si>
  <si>
    <t xml:space="preserve">SAMPLE 0</t>
  </si>
  <si>
    <t xml:space="preserve">SAMPLE 1</t>
  </si>
  <si>
    <t xml:space="preserve">SAMPLE 2</t>
  </si>
  <si>
    <t xml:space="preserve">SEX</t>
  </si>
  <si>
    <t xml:space="preserve">BMI</t>
  </si>
  <si>
    <t xml:space="preserve">SUMME</t>
  </si>
  <si>
    <t xml:space="preserve">Mean</t>
  </si>
  <si>
    <t xml:space="preserve">Mittel Healthy</t>
  </si>
  <si>
    <t xml:space="preserve">Mittel MDD</t>
  </si>
  <si>
    <t xml:space="preserve">Mittel</t>
  </si>
  <si>
    <t xml:space="preserve">Invited NOT DONE YET</t>
  </si>
  <si>
    <t xml:space="preserve">Median Healthy</t>
  </si>
  <si>
    <t xml:space="preserve">Median MDD</t>
  </si>
  <si>
    <t xml:space="preserve">Waiting list</t>
  </si>
  <si>
    <t xml:space="preserve">Done: This Week </t>
  </si>
  <si>
    <t xml:space="preserve">Diagn. Interview</t>
  </si>
  <si>
    <t xml:space="preserve">Session</t>
  </si>
  <si>
    <t xml:space="preserve">Follow-up</t>
  </si>
  <si>
    <t xml:space="preserve">Done: Total</t>
  </si>
  <si>
    <t xml:space="preserve">Finished 0</t>
  </si>
  <si>
    <t xml:space="preserve">Finished 1</t>
  </si>
  <si>
    <t xml:space="preserve">Finished MDD</t>
  </si>
  <si>
    <t xml:space="preserve">Follow-Up 1</t>
  </si>
  <si>
    <t xml:space="preserve">INVITED Overviews</t>
  </si>
  <si>
    <t xml:space="preserve">Participant ID (scheduled)</t>
  </si>
  <si>
    <t xml:space="preserve">Finished_Follow_1</t>
  </si>
  <si>
    <t xml:space="preserve">exclusion</t>
  </si>
  <si>
    <t xml:space="preserve">comments</t>
  </si>
  <si>
    <t xml:space="preserve">TK</t>
  </si>
  <si>
    <t xml:space="preserve">Waitinglist</t>
  </si>
  <si>
    <t xml:space="preserve">*screening form is in the Ghrelin Recruitment folder in Corinnas office in respective sample</t>
  </si>
  <si>
    <t xml:space="preserve">Ghrelin and Glucose </t>
  </si>
  <si>
    <t xml:space="preserve">TUE008_000001</t>
  </si>
  <si>
    <t xml:space="preserve">w</t>
  </si>
  <si>
    <t xml:space="preserve">DB ID </t>
  </si>
  <si>
    <t xml:space="preserve">sex</t>
  </si>
  <si>
    <t xml:space="preserve">in folder*</t>
  </si>
  <si>
    <t xml:space="preserve">age</t>
  </si>
  <si>
    <t xml:space="preserve">Ghrelin</t>
  </si>
  <si>
    <t xml:space="preserve">Invited Date</t>
  </si>
  <si>
    <t xml:space="preserve">Glucose</t>
  </si>
  <si>
    <t xml:space="preserve">Invited Date </t>
  </si>
  <si>
    <t xml:space="preserve">Comments</t>
  </si>
  <si>
    <t xml:space="preserve">TUE008_000002</t>
  </si>
  <si>
    <t xml:space="preserve">m</t>
  </si>
  <si>
    <t xml:space="preserve">x</t>
  </si>
  <si>
    <t xml:space="preserve">1.</t>
  </si>
  <si>
    <t xml:space="preserve">Done, August 23</t>
  </si>
  <si>
    <t xml:space="preserve">2.</t>
  </si>
  <si>
    <t xml:space="preserve">28.10.22 (Phen), NIMG currelty scheduling</t>
  </si>
  <si>
    <t xml:space="preserve">currently in Ghrelin PET cheduleing (sep &amp; nov 23)</t>
  </si>
  <si>
    <t xml:space="preserve">TUE008_000003</t>
  </si>
  <si>
    <t xml:space="preserve">Kein Interesse mehr</t>
  </si>
  <si>
    <t xml:space="preserve">TUE008_000004</t>
  </si>
  <si>
    <t xml:space="preserve">hat sich nicht mehr gemeldet</t>
  </si>
  <si>
    <t xml:space="preserve">TUE008_000005</t>
  </si>
  <si>
    <t xml:space="preserve">TUE008_000006</t>
  </si>
  <si>
    <t xml:space="preserve">? Rescreen nötig</t>
  </si>
  <si>
    <t xml:space="preserve">TUE008_000007</t>
  </si>
  <si>
    <t xml:space="preserve">PET Aug Sep 23</t>
  </si>
  <si>
    <t xml:space="preserve">Inviting for Phen April 23</t>
  </si>
  <si>
    <t xml:space="preserve">participating PET Sep/Oct/nov 23</t>
  </si>
  <si>
    <t xml:space="preserve">TUE008_000008</t>
  </si>
  <si>
    <t xml:space="preserve">Mail gesendet 28.7</t>
  </si>
  <si>
    <t xml:space="preserve">PET Sep Oct 23</t>
  </si>
  <si>
    <t xml:space="preserve">?</t>
  </si>
  <si>
    <t xml:space="preserve">Inviting for Phen May 23</t>
  </si>
  <si>
    <t xml:space="preserve">participating PET August and Sep 23</t>
  </si>
  <si>
    <t xml:space="preserve">TUE008_000009</t>
  </si>
  <si>
    <t xml:space="preserve">NaN</t>
  </si>
  <si>
    <t xml:space="preserve">dropout</t>
  </si>
  <si>
    <t xml:space="preserve">TUE008_000010</t>
  </si>
  <si>
    <t xml:space="preserve">TUE008_000011</t>
  </si>
  <si>
    <t xml:space="preserve">Anruf 05.08, meldet sich in 2 Wochen (aktuell im Urlaub)</t>
  </si>
  <si>
    <t xml:space="preserve">TUE008_000012</t>
  </si>
  <si>
    <t xml:space="preserve">TUE008_000013</t>
  </si>
  <si>
    <t xml:space="preserve">TUE008_000014</t>
  </si>
  <si>
    <t xml:space="preserve">no MRT</t>
  </si>
  <si>
    <t xml:space="preserve">TUE008_000015</t>
  </si>
  <si>
    <t xml:space="preserve">TUE008_000016</t>
  </si>
  <si>
    <t xml:space="preserve">TUE008_000017</t>
  </si>
  <si>
    <t xml:space="preserve">excluded after S1</t>
  </si>
  <si>
    <t xml:space="preserve">TUE008_000018</t>
  </si>
  <si>
    <t xml:space="preserve">TUE008_000019</t>
  </si>
  <si>
    <t xml:space="preserve">TUE008_000020</t>
  </si>
  <si>
    <t xml:space="preserve">TUE008_000021</t>
  </si>
  <si>
    <t xml:space="preserve">TUE008_000022</t>
  </si>
  <si>
    <t xml:space="preserve">TUE008_000023</t>
  </si>
  <si>
    <t xml:space="preserve">TUE008_000024</t>
  </si>
  <si>
    <t xml:space="preserve">dropout after S1</t>
  </si>
  <si>
    <t xml:space="preserve">TUE008_000025</t>
  </si>
  <si>
    <t xml:space="preserve">not lifetime healthy</t>
  </si>
  <si>
    <t xml:space="preserve">TUE008_000026</t>
  </si>
  <si>
    <t xml:space="preserve">TUE008_000027</t>
  </si>
  <si>
    <t xml:space="preserve">Letzter Kontakt Ende März: möchte die Teilnahme beenden. Ihm wurde geschrieben, dass die Studie bis Ende des Jahres geht und er sich gerne melden kann</t>
  </si>
  <si>
    <t xml:space="preserve">TUE008_000028</t>
  </si>
  <si>
    <t xml:space="preserve">Letzte Mail an ihn mitte März; hat sich nicht zurück gemeldet seither</t>
  </si>
  <si>
    <t xml:space="preserve">TUE008_000029</t>
  </si>
  <si>
    <t xml:space="preserve">TUE008_000030</t>
  </si>
  <si>
    <t xml:space="preserve">exlusion</t>
  </si>
  <si>
    <t xml:space="preserve">TUE008_000031</t>
  </si>
  <si>
    <t xml:space="preserve">TUE008_000032</t>
  </si>
  <si>
    <t xml:space="preserve">nicht sicher ob sie so lange auf dem Rücken liegen kann evtl. nochmal fragen</t>
  </si>
  <si>
    <t xml:space="preserve">TUE008_000033</t>
  </si>
  <si>
    <t xml:space="preserve">BMI für Sample 1 zu hoch (27,9), aber beim Einladen evtl. nochmal drauf achten ob er dann niedriger ist. </t>
  </si>
  <si>
    <t xml:space="preserve">TUE008_000034</t>
  </si>
  <si>
    <t xml:space="preserve">BMI mit 18,4 etwas zu niedrig - darauf achten</t>
  </si>
  <si>
    <t xml:space="preserve">TUE008_000035</t>
  </si>
  <si>
    <t xml:space="preserve">TUE008_000036</t>
  </si>
  <si>
    <t xml:space="preserve">TUE008_000037</t>
  </si>
  <si>
    <t xml:space="preserve">TUE008_000038</t>
  </si>
  <si>
    <t xml:space="preserve">TUE008_000039</t>
  </si>
  <si>
    <t xml:space="preserve">Schildrüsenunterfunktion, L-Tyroxin</t>
  </si>
  <si>
    <t xml:space="preserve">TUE008_000040</t>
  </si>
  <si>
    <t xml:space="preserve">TUE008_000041</t>
  </si>
  <si>
    <t xml:space="preserve">TUE008_000042</t>
  </si>
  <si>
    <t xml:space="preserve">BMI 18,44</t>
  </si>
  <si>
    <t xml:space="preserve">TUE008_000043</t>
  </si>
  <si>
    <t xml:space="preserve">BMI 28</t>
  </si>
  <si>
    <t xml:space="preserve">TUE008_000044</t>
  </si>
  <si>
    <t xml:space="preserve">Redid S1!</t>
  </si>
  <si>
    <t xml:space="preserve">BMI 19,03</t>
  </si>
  <si>
    <t xml:space="preserve">TUE008_000045</t>
  </si>
  <si>
    <t xml:space="preserve">BMI 21.5</t>
  </si>
  <si>
    <t xml:space="preserve">TUE008_000046</t>
  </si>
  <si>
    <t xml:space="preserve">dropout during S1</t>
  </si>
  <si>
    <t xml:space="preserve">TUE008_000047</t>
  </si>
  <si>
    <t xml:space="preserve">BMI 20,5</t>
  </si>
  <si>
    <t xml:space="preserve">TUE008_000048</t>
  </si>
  <si>
    <t xml:space="preserve">TUE008_000049</t>
  </si>
  <si>
    <t xml:space="preserve">BMI 20,1</t>
  </si>
  <si>
    <t xml:space="preserve">TUE008_000050</t>
  </si>
  <si>
    <t xml:space="preserve">exclusion after S1</t>
  </si>
  <si>
    <t xml:space="preserve">BMI 22,6</t>
  </si>
  <si>
    <t xml:space="preserve">PRIO NIMG</t>
  </si>
  <si>
    <t xml:space="preserve">TUE008_000051</t>
  </si>
  <si>
    <t xml:space="preserve">BMI 25,25</t>
  </si>
  <si>
    <t xml:space="preserve">TUE008_000052</t>
  </si>
  <si>
    <t xml:space="preserve">BMI 20,8</t>
  </si>
  <si>
    <t xml:space="preserve">TUE008_000053</t>
  </si>
  <si>
    <t xml:space="preserve">BMI 23,6</t>
  </si>
  <si>
    <t xml:space="preserve">TUE008_000054</t>
  </si>
  <si>
    <t xml:space="preserve">BMI 22,5</t>
  </si>
  <si>
    <t xml:space="preserve">TUE008_000055</t>
  </si>
  <si>
    <t xml:space="preserve">BMI 24,6</t>
  </si>
  <si>
    <t xml:space="preserve">TUE008_000056</t>
  </si>
  <si>
    <t xml:space="preserve">TUE008_000057</t>
  </si>
  <si>
    <t xml:space="preserve">exclusion after S2</t>
  </si>
  <si>
    <t xml:space="preserve">BMI 23,3</t>
  </si>
  <si>
    <t xml:space="preserve">TUE008_000058</t>
  </si>
  <si>
    <t xml:space="preserve">BMI 21,3</t>
  </si>
  <si>
    <t xml:space="preserve">TUE008_000059</t>
  </si>
  <si>
    <t xml:space="preserve">BMI 20,89</t>
  </si>
  <si>
    <t xml:space="preserve">TUE008_000060</t>
  </si>
  <si>
    <t xml:space="preserve">TUE008_000061</t>
  </si>
  <si>
    <t xml:space="preserve">TUE008_000062</t>
  </si>
  <si>
    <t xml:space="preserve">BMI 19,5</t>
  </si>
  <si>
    <t xml:space="preserve">Buprobion Einnahme bisher nicht stabil und nur einladen wenn Zitat Nils: wir ganz verzweifelt sind. Medikament eher nicht so gut</t>
  </si>
  <si>
    <t xml:space="preserve">TUE008_000063</t>
  </si>
  <si>
    <t xml:space="preserve">BMI 30,1</t>
  </si>
  <si>
    <t xml:space="preserve">BMI nochmal erfragen weil 0,1 zu hoch, ebenfalls Bupropion</t>
  </si>
  <si>
    <t xml:space="preserve">TUE008_000064</t>
  </si>
  <si>
    <t xml:space="preserve">2?</t>
  </si>
  <si>
    <t xml:space="preserve">Sie könnte evtl gescreent werden wenn wir sehr verzweifelt sind. Sie nimmt Quetiapin (laut Johannes eher ungeeignet daher)</t>
  </si>
  <si>
    <t xml:space="preserve">TUE008_000065</t>
  </si>
  <si>
    <t xml:space="preserve">TUE008_000066</t>
  </si>
  <si>
    <t xml:space="preserve">VPH/nomoney</t>
  </si>
  <si>
    <t xml:space="preserve">TUE008_000067</t>
  </si>
  <si>
    <t xml:space="preserve">BMI 19.6</t>
  </si>
  <si>
    <t xml:space="preserve">TUE008_000068</t>
  </si>
  <si>
    <t xml:space="preserve">TUE008_000069</t>
  </si>
  <si>
    <t xml:space="preserve">BMI 21,2</t>
  </si>
  <si>
    <t xml:space="preserve">TUE008_000070</t>
  </si>
  <si>
    <t xml:space="preserve">BMI 24,7</t>
  </si>
  <si>
    <t xml:space="preserve">TUE008_000071</t>
  </si>
  <si>
    <t xml:space="preserve">TUE008_000072</t>
  </si>
  <si>
    <t xml:space="preserve">Hochschulambulanz</t>
  </si>
  <si>
    <t xml:space="preserve">BMI 20,9</t>
  </si>
  <si>
    <t xml:space="preserve">TUE008_000073</t>
  </si>
  <si>
    <t xml:space="preserve">Dropout - nicht mehr gemeldet vor S1</t>
  </si>
  <si>
    <t xml:space="preserve">TUE008_000074</t>
  </si>
  <si>
    <t xml:space="preserve">TUE008_000075</t>
  </si>
  <si>
    <t xml:space="preserve">TUE008_000076</t>
  </si>
  <si>
    <t xml:space="preserve">dropout (nicht aufgetaucht)</t>
  </si>
  <si>
    <t xml:space="preserve">TUE008_000077</t>
  </si>
  <si>
    <t xml:space="preserve">27,1 (Aufpassen und nochmal fragen bevor man für MRT einlädt)</t>
  </si>
  <si>
    <t xml:space="preserve">TUE008_000078</t>
  </si>
  <si>
    <t xml:space="preserve">TUE008_000079</t>
  </si>
  <si>
    <t xml:space="preserve">send mail 01.09 (contatc again end August, holiday)</t>
  </si>
  <si>
    <t xml:space="preserve">TUE008_000080</t>
  </si>
  <si>
    <t xml:space="preserve">Recontacted on 29.8.22</t>
  </si>
  <si>
    <t xml:space="preserve">TUE008_000081</t>
  </si>
  <si>
    <t xml:space="preserve">TUE008_000082</t>
  </si>
  <si>
    <t xml:space="preserve">Hochschulambulanz!</t>
  </si>
  <si>
    <t xml:space="preserve">TUE008_000083</t>
  </si>
  <si>
    <t xml:space="preserve">Dropout? Recontact 2/2/23</t>
  </si>
  <si>
    <t xml:space="preserve">TUE008_000084</t>
  </si>
  <si>
    <t xml:space="preserve">TUE008_000085</t>
  </si>
  <si>
    <t xml:space="preserve">TUE008_000086</t>
  </si>
  <si>
    <t xml:space="preserve">TUE008_000087</t>
  </si>
  <si>
    <t xml:space="preserve">TUE008_000088</t>
  </si>
  <si>
    <t xml:space="preserve">TUE008_000089</t>
  </si>
  <si>
    <t xml:space="preserve">TUE008_000090</t>
  </si>
  <si>
    <t xml:space="preserve">TUE008_000091</t>
  </si>
  <si>
    <t xml:space="preserve">TUE008_000092</t>
  </si>
  <si>
    <t xml:space="preserve">TUE008_000093</t>
  </si>
  <si>
    <t xml:space="preserve">TUE008_000094</t>
  </si>
  <si>
    <t xml:space="preserve">TUE008_000095</t>
  </si>
  <si>
    <t xml:space="preserve">TUE008_000096</t>
  </si>
  <si>
    <t xml:space="preserve">TUE008_000097</t>
  </si>
  <si>
    <t xml:space="preserve">TUE008_000098</t>
  </si>
  <si>
    <t xml:space="preserve">TUE008_000099</t>
  </si>
  <si>
    <t xml:space="preserve">TUE008_000100</t>
  </si>
  <si>
    <t xml:space="preserve">TUE008_000101</t>
  </si>
  <si>
    <t xml:space="preserve">TUE008_000102</t>
  </si>
  <si>
    <t xml:space="preserve">TUE008_000103</t>
  </si>
  <si>
    <t xml:space="preserve">TUE008_000104</t>
  </si>
  <si>
    <t xml:space="preserve">no show</t>
  </si>
  <si>
    <t xml:space="preserve">TUE008_000105</t>
  </si>
  <si>
    <t xml:space="preserve">TUE008_000106</t>
  </si>
  <si>
    <t xml:space="preserve">TUE008_000107</t>
  </si>
  <si>
    <t xml:space="preserve">Dropout after S1</t>
  </si>
  <si>
    <t xml:space="preserve">TUE008_000108</t>
  </si>
  <si>
    <t xml:space="preserve">TUE008_000109</t>
  </si>
  <si>
    <t xml:space="preserve">TUE008_000110</t>
  </si>
  <si>
    <t xml:space="preserve">TUE008_000111</t>
  </si>
  <si>
    <t xml:space="preserve">TUE008_000112</t>
  </si>
  <si>
    <t xml:space="preserve">severe substance abuse, exclusion!</t>
  </si>
  <si>
    <t xml:space="preserve">TUE008_000113</t>
  </si>
  <si>
    <t xml:space="preserve">TUE008_000114</t>
  </si>
  <si>
    <t xml:space="preserve">TUE008_000115</t>
  </si>
  <si>
    <t xml:space="preserve">TUE008_000116</t>
  </si>
  <si>
    <t xml:space="preserve">Dropout before S1 (bedenken bei Teilnahme)</t>
  </si>
  <si>
    <t xml:space="preserve">TUE008_000117</t>
  </si>
  <si>
    <t xml:space="preserve">TUE008_000118</t>
  </si>
  <si>
    <t xml:space="preserve">985/1183</t>
  </si>
  <si>
    <t xml:space="preserve">Recontact</t>
  </si>
  <si>
    <t xml:space="preserve">TUE008_000119</t>
  </si>
  <si>
    <t xml:space="preserve">VPH/no money</t>
  </si>
  <si>
    <t xml:space="preserve">TUE008_000120</t>
  </si>
  <si>
    <t xml:space="preserve">TUE008_000121</t>
  </si>
  <si>
    <t xml:space="preserve">Stand 28.7.22: Schwanger, danach stillend. Mindestens 1-2 Jahre nicht kontaktieren</t>
  </si>
  <si>
    <t xml:space="preserve">TUE008_000122</t>
  </si>
  <si>
    <t xml:space="preserve">Stillend? Nachfrage erfolgte am 26.07.22// erneute Nachfrage am 25.08.2023</t>
  </si>
  <si>
    <t xml:space="preserve">TUE008_000123</t>
  </si>
  <si>
    <t xml:space="preserve">Hat uns im März mitgeteilt, dass sie derzeit keine Symptome hat und Medikamentös gut eingestellt ist. Evtl. im Winter nochmal fragen</t>
  </si>
  <si>
    <t xml:space="preserve">TUE008_000124</t>
  </si>
  <si>
    <t xml:space="preserve">am 7.11 -&gt; 30</t>
  </si>
  <si>
    <t xml:space="preserve">Teilnahme TUE007 -&gt; Evtl. Nils am Ende des Jahres nochmal fragen. Stand Juni wollte Nils keine TUE007 Teilnehmer </t>
  </si>
  <si>
    <t xml:space="preserve">TUE008_000125</t>
  </si>
  <si>
    <t xml:space="preserve">Hat im März ihre Teilnahme abgesagt; evtl. könnten wir sie nochmal kontaktieren und fragen, hatte bereits Termine vereinbart etc.</t>
  </si>
  <si>
    <t xml:space="preserve">TUE008_000126</t>
  </si>
  <si>
    <t xml:space="preserve">no response</t>
  </si>
  <si>
    <t xml:space="preserve">TUE008_000127</t>
  </si>
  <si>
    <t xml:space="preserve">Invited for Mid Sep, check antidepressiva stable // update: changed Excitalopram from 5 to 10mg, johannes </t>
  </si>
  <si>
    <t xml:space="preserve">TUE008_000128</t>
  </si>
  <si>
    <t xml:space="preserve">current PTSD </t>
  </si>
  <si>
    <t xml:space="preserve">Re-contact during winter months, check in with MDD symtoms, phone call, send BDI </t>
  </si>
  <si>
    <t xml:space="preserve">TUE008_000129</t>
  </si>
  <si>
    <t xml:space="preserve">TUE008_000130</t>
  </si>
  <si>
    <t xml:space="preserve">drouout</t>
  </si>
  <si>
    <t xml:space="preserve">TUE008_000131</t>
  </si>
  <si>
    <t xml:space="preserve">TUE008_000132</t>
  </si>
  <si>
    <t xml:space="preserve">AB gesrochen 31 07</t>
  </si>
  <si>
    <t xml:space="preserve">TUE008_000133</t>
  </si>
  <si>
    <t xml:space="preserve">TUE008_000134</t>
  </si>
  <si>
    <t xml:space="preserve">TUE008_000135</t>
  </si>
  <si>
    <t xml:space="preserve">no show, reschedule</t>
  </si>
  <si>
    <t xml:space="preserve">TUE008_000136</t>
  </si>
  <si>
    <t xml:space="preserve">TUE008_000137</t>
  </si>
  <si>
    <t xml:space="preserve">TUE008_000138</t>
  </si>
  <si>
    <t xml:space="preserve">TUE008_000139</t>
  </si>
  <si>
    <t xml:space="preserve">droput before S1</t>
  </si>
  <si>
    <t xml:space="preserve">TUE008_000140</t>
  </si>
  <si>
    <t xml:space="preserve">TUE008_000141</t>
  </si>
  <si>
    <t xml:space="preserve">TUE008_000142</t>
  </si>
  <si>
    <t xml:space="preserve">reschedule!!</t>
  </si>
  <si>
    <t xml:space="preserve">TUE008_000143</t>
  </si>
  <si>
    <t xml:space="preserve">TUE008_000144</t>
  </si>
  <si>
    <t xml:space="preserve">TUE008_000145</t>
  </si>
  <si>
    <t xml:space="preserve">TUE008_000146</t>
  </si>
  <si>
    <t xml:space="preserve">TUE008_000147</t>
  </si>
  <si>
    <t xml:space="preserve">TUE008_000148</t>
  </si>
  <si>
    <t xml:space="preserve">TUE008_000149</t>
  </si>
  <si>
    <t xml:space="preserve">TUE008_000150</t>
  </si>
  <si>
    <t xml:space="preserve">TUE008_000151</t>
  </si>
  <si>
    <t xml:space="preserve">TUE008_000152</t>
  </si>
  <si>
    <t xml:space="preserve">TUE008_000153</t>
  </si>
  <si>
    <t xml:space="preserve">TUE008_000154</t>
  </si>
  <si>
    <t xml:space="preserve">TUE008_000155</t>
  </si>
  <si>
    <t xml:space="preserve">TUE008_000156</t>
  </si>
  <si>
    <t xml:space="preserve">TUE008_000157</t>
  </si>
  <si>
    <t xml:space="preserve">TUE008_000158</t>
  </si>
  <si>
    <t xml:space="preserve">TUE008_000159</t>
  </si>
  <si>
    <t xml:space="preserve">TUE008_000160</t>
  </si>
  <si>
    <t xml:space="preserve">TUE008 NEUROIMAGING Recruitment Overview</t>
  </si>
  <si>
    <t xml:space="preserve">Color key Code</t>
  </si>
  <si>
    <t xml:space="preserve">Comleted</t>
  </si>
  <si>
    <t xml:space="preserve">Scheduled/ongoing</t>
  </si>
  <si>
    <t xml:space="preserve">Done</t>
  </si>
  <si>
    <t xml:space="preserve">male</t>
  </si>
  <si>
    <t xml:space="preserve">female</t>
  </si>
  <si>
    <t xml:space="preserve">Age Median</t>
  </si>
  <si>
    <t xml:space="preserve">Age Mean</t>
  </si>
  <si>
    <t xml:space="preserve">Scheduled and/or ongoing session</t>
  </si>
  <si>
    <t xml:space="preserve">BMI Median</t>
  </si>
  <si>
    <t xml:space="preserve">BMI Mean</t>
  </si>
  <si>
    <t xml:space="preserve">Currently in contact to schedule </t>
  </si>
  <si>
    <t xml:space="preserve">PROGNOSIS SUMME</t>
  </si>
  <si>
    <t xml:space="preserve">AIM</t>
  </si>
  <si>
    <t xml:space="preserve">New Scheduling required </t>
  </si>
  <si>
    <t xml:space="preserve">Dropout</t>
  </si>
  <si>
    <t xml:space="preserve">Session &amp; Scheduling count</t>
  </si>
  <si>
    <t xml:space="preserve">Jan</t>
  </si>
  <si>
    <t xml:space="preserve">Feb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</si>
  <si>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</si>
  <si>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</si>
  <si>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</si>
  <si>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</si>
  <si>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</si>
  <si>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</si>
  <si>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</t>
  </si>
  <si>
    <t xml:space="preserve">Oct</t>
  </si>
  <si>
    <t xml:space="preserve">Nov</t>
  </si>
  <si>
    <t xml:space="preserve">Dec</t>
  </si>
  <si>
    <t xml:space="preserve">Slots</t>
  </si>
  <si>
    <t xml:space="preserve">Scheduled</t>
  </si>
  <si>
    <t xml:space="preserve">done</t>
  </si>
  <si>
    <t xml:space="preserve">Total slots </t>
  </si>
  <si>
    <t xml:space="preserve">Slots successful</t>
  </si>
  <si>
    <t xml:space="preserve">Total pp*</t>
  </si>
  <si>
    <t xml:space="preserve">*incl 1 exclusion (bolus only)</t>
  </si>
  <si>
    <t xml:space="preserve">Completed</t>
  </si>
  <si>
    <t xml:space="preserve">Future pp</t>
  </si>
  <si>
    <t xml:space="preserve">Screened/Suitable/In contact</t>
  </si>
  <si>
    <t xml:space="preserve">NIMG participants</t>
  </si>
  <si>
    <t xml:space="preserve">exclusions </t>
  </si>
  <si>
    <t xml:space="preserve">N = 4</t>
  </si>
  <si>
    <t xml:space="preserve">Session 1</t>
  </si>
  <si>
    <t xml:space="preserve">reminder_mail_3days</t>
  </si>
  <si>
    <t xml:space="preserve">reminder_call</t>
  </si>
  <si>
    <t xml:space="preserve">Session 2</t>
  </si>
  <si>
    <t xml:space="preserve">CHECK_PHEN</t>
  </si>
  <si>
    <t xml:space="preserve">PHEN_ID</t>
  </si>
  <si>
    <t xml:space="preserve">completed</t>
  </si>
  <si>
    <t xml:space="preserve">scheduled/ completed or ongoing</t>
  </si>
  <si>
    <t xml:space="preserve">Finances</t>
  </si>
  <si>
    <t xml:space="preserve">TUE008_NIMG_000001</t>
  </si>
  <si>
    <t xml:space="preserve">infusion went wrong</t>
  </si>
  <si>
    <t xml:space="preserve">TUE008_NIMG_000002</t>
  </si>
  <si>
    <t xml:space="preserve">TUE008_NIMG_000003</t>
  </si>
  <si>
    <t xml:space="preserve">cancelled appointmenst last minute, reschedule unclear </t>
  </si>
  <si>
    <t xml:space="preserve">TUE008_NIMG_000004</t>
  </si>
  <si>
    <t xml:space="preserve">TUE008_NIMG_000005</t>
  </si>
  <si>
    <t xml:space="preserve">sick, needs new appointment, cancelled friday before session/ Summer 2023 still sick, car accident!</t>
  </si>
  <si>
    <t xml:space="preserve">TUE008_NIMG_000006</t>
  </si>
  <si>
    <t xml:space="preserve">TUE008_NIMG_000007</t>
  </si>
  <si>
    <t xml:space="preserve">TUE008_NIMG_000008</t>
  </si>
  <si>
    <t xml:space="preserve">TUE008_NIMG_000009</t>
  </si>
  <si>
    <t xml:space="preserve">TUE008_NIMG_000010</t>
  </si>
  <si>
    <t xml:space="preserve">TUE008_NIMG_000011</t>
  </si>
  <si>
    <t xml:space="preserve">TUE008_NIMG_000012</t>
  </si>
  <si>
    <t xml:space="preserve">29.08.2023 (R1)/ 01.09.2023(R2)</t>
  </si>
  <si>
    <t xml:space="preserve">TUE008_NIMG_000013</t>
  </si>
  <si>
    <t xml:space="preserve">TUE008_NIMG_000014</t>
  </si>
  <si>
    <t xml:space="preserve">TUE008_NIMG_000015</t>
  </si>
  <si>
    <t xml:space="preserve">TBD</t>
  </si>
  <si>
    <t xml:space="preserve">REQUIRED</t>
  </si>
  <si>
    <t xml:space="preserve">TUE008_000000</t>
  </si>
  <si>
    <t xml:space="preserve">RE CONTACT TO CONFIRM </t>
  </si>
  <si>
    <t xml:space="preserve">TUE008_NIMG_000016</t>
  </si>
  <si>
    <t xml:space="preserve">TUE008_NIMG_000017</t>
  </si>
  <si>
    <t xml:space="preserve">Contact mid october to schedule </t>
  </si>
  <si>
    <t xml:space="preserve">TUE008_NIMG_000018</t>
  </si>
  <si>
    <t xml:space="preserve">contact end sep </t>
  </si>
  <si>
    <t xml:space="preserve">TUE008_NIMG_000019</t>
  </si>
  <si>
    <t xml:space="preserve">TUE008_NIMG_000020</t>
  </si>
  <si>
    <t xml:space="preserve">TUE008_NIMG_000021</t>
  </si>
  <si>
    <t xml:space="preserve">TUE008_NIMG_000022</t>
  </si>
  <si>
    <t xml:space="preserve">TUE008_NIMG_000023</t>
  </si>
  <si>
    <t xml:space="preserve">MR Gespräch noch </t>
  </si>
  <si>
    <t xml:space="preserve">TUE008_NIMG_000024</t>
  </si>
  <si>
    <t xml:space="preserve">PHEN noch+ MR GEspräch</t>
  </si>
  <si>
    <t xml:space="preserve">TUE008_NIMG_000025</t>
  </si>
  <si>
    <t xml:space="preserve">MR gespräch bei PHEN noch </t>
  </si>
  <si>
    <t xml:space="preserve">TUE008_NIMG_000026</t>
  </si>
  <si>
    <t xml:space="preserve">TUE008_NIMG_000027</t>
  </si>
  <si>
    <t xml:space="preserve">TUE008_NIMG_000028</t>
  </si>
  <si>
    <t xml:space="preserve">TUE008_NIMG_000029</t>
  </si>
  <si>
    <t xml:space="preserve">TUE008_NIMG_000030</t>
  </si>
  <si>
    <t xml:space="preserve">TUE008_NIMG_000031</t>
  </si>
  <si>
    <t xml:space="preserve">TUE008_NIMG_000032</t>
  </si>
  <si>
    <t xml:space="preserve">TUE008_NIMG_000033</t>
  </si>
  <si>
    <t xml:space="preserve">TUE008_NIMG_000034</t>
  </si>
  <si>
    <t xml:space="preserve">TUE008_NIMG_000035</t>
  </si>
  <si>
    <t xml:space="preserve">TUE007 Recruitment Overview</t>
  </si>
  <si>
    <t xml:space="preserve">Aiming for 4-5 people per category</t>
  </si>
  <si>
    <t xml:space="preserve">BMI Categories </t>
  </si>
  <si>
    <t xml:space="preserve">total</t>
  </si>
  <si>
    <t xml:space="preserve">This Week</t>
  </si>
  <si>
    <t xml:space="preserve">Thursdays updated (last Thurs- new Wed)</t>
  </si>
  <si>
    <t xml:space="preserve">Scheduled </t>
  </si>
  <si>
    <t xml:space="preserve">Sessions</t>
  </si>
  <si>
    <t xml:space="preserve">male </t>
  </si>
  <si>
    <t xml:space="preserve">female </t>
  </si>
  <si>
    <t xml:space="preserve">Total</t>
  </si>
  <si>
    <t xml:space="preserve">Sessions </t>
  </si>
  <si>
    <t xml:space="preserve">partic. (finished)</t>
  </si>
  <si>
    <t xml:space="preserve">BMI Overviews all</t>
  </si>
  <si>
    <t xml:space="preserve">BMI (according screening)</t>
  </si>
  <si>
    <t xml:space="preserve">BMI (according to sessions)</t>
  </si>
  <si>
    <t xml:space="preserve">completed all 4 sessions?</t>
  </si>
  <si>
    <t xml:space="preserve">m/w</t>
  </si>
  <si>
    <t xml:space="preserve">finished</t>
  </si>
  <si>
    <t xml:space="preserve">completed sessions</t>
  </si>
  <si>
    <t xml:space="preserve">TUE007_000001</t>
  </si>
  <si>
    <t xml:space="preserve">mean</t>
  </si>
  <si>
    <t xml:space="preserve">TUE007_000002</t>
  </si>
  <si>
    <t xml:space="preserve">median</t>
  </si>
  <si>
    <t xml:space="preserve">TUE007_000003</t>
  </si>
  <si>
    <t xml:space="preserve">TUE007_000004</t>
  </si>
  <si>
    <t xml:space="preserve">TUE007_000005</t>
  </si>
  <si>
    <t xml:space="preserve">TUE007_000006</t>
  </si>
  <si>
    <t xml:space="preserve">TUE007_000007</t>
  </si>
  <si>
    <t xml:space="preserve">TUE007_000008</t>
  </si>
  <si>
    <t xml:space="preserve">TUE007_000009</t>
  </si>
  <si>
    <t xml:space="preserve">TUE007_000010</t>
  </si>
  <si>
    <t xml:space="preserve">TUE007_000011</t>
  </si>
  <si>
    <t xml:space="preserve">TUE007_000012</t>
  </si>
  <si>
    <t xml:space="preserve">TUE007_000013</t>
  </si>
  <si>
    <t xml:space="preserve">TUE007_000014</t>
  </si>
  <si>
    <t xml:space="preserve">TUE007_000015</t>
  </si>
  <si>
    <t xml:space="preserve">TUE007_000016</t>
  </si>
  <si>
    <t xml:space="preserve">TUE007_000017</t>
  </si>
  <si>
    <t xml:space="preserve">TUE007_000018</t>
  </si>
  <si>
    <t xml:space="preserve">TUE007_000019</t>
  </si>
  <si>
    <t xml:space="preserve">TUE007_000020</t>
  </si>
  <si>
    <t xml:space="preserve">TUE007_000021</t>
  </si>
  <si>
    <t xml:space="preserve">TUE007_000022</t>
  </si>
  <si>
    <t xml:space="preserve">TUE007_000023</t>
  </si>
  <si>
    <t xml:space="preserve">TUE007_000024</t>
  </si>
  <si>
    <t xml:space="preserve">TUE007_000025</t>
  </si>
  <si>
    <t xml:space="preserve">TUE007_000026</t>
  </si>
  <si>
    <t xml:space="preserve">TUE007_000027</t>
  </si>
  <si>
    <t xml:space="preserve">TUE007_000028</t>
  </si>
  <si>
    <t xml:space="preserve">TUE007_000029</t>
  </si>
  <si>
    <t xml:space="preserve">TUE007_000030</t>
  </si>
  <si>
    <t xml:space="preserve">TUE007_000031</t>
  </si>
  <si>
    <t xml:space="preserve">TUE007_000032</t>
  </si>
  <si>
    <t xml:space="preserve">TUE007_000033</t>
  </si>
  <si>
    <t xml:space="preserve">TUE007_000034</t>
  </si>
  <si>
    <t xml:space="preserve">TUE007_000035</t>
  </si>
  <si>
    <t xml:space="preserve">TUE007_000036</t>
  </si>
  <si>
    <t xml:space="preserve">TUE007_000037</t>
  </si>
  <si>
    <t xml:space="preserve">TUE007_000038</t>
  </si>
  <si>
    <t xml:space="preserve">TUE007_000039</t>
  </si>
  <si>
    <t xml:space="preserve">TUE007_000040</t>
  </si>
  <si>
    <t xml:space="preserve">TUE007_000041</t>
  </si>
  <si>
    <t xml:space="preserve">TUE007_000042</t>
  </si>
  <si>
    <t xml:space="preserve">TUE007_000043</t>
  </si>
  <si>
    <t xml:space="preserve">TUE007_000044</t>
  </si>
  <si>
    <t xml:space="preserve">TUE007_000045</t>
  </si>
  <si>
    <t xml:space="preserve">TUE007_000046</t>
  </si>
  <si>
    <t xml:space="preserve">TUE007_000047</t>
  </si>
  <si>
    <t xml:space="preserve">TUE007_000048</t>
  </si>
  <si>
    <t xml:space="preserve">TUE007_000049</t>
  </si>
  <si>
    <t xml:space="preserve">TUE007_000050</t>
  </si>
  <si>
    <t xml:space="preserve">TUE007_000051</t>
  </si>
  <si>
    <t xml:space="preserve">TUE007_000052</t>
  </si>
  <si>
    <t xml:space="preserve">TUE007_000053</t>
  </si>
  <si>
    <t xml:space="preserve">TUE007_000054</t>
  </si>
  <si>
    <t xml:space="preserve">TUE007_000055</t>
  </si>
  <si>
    <t xml:space="preserve">TUE007_000056</t>
  </si>
  <si>
    <t xml:space="preserve">TUE007_000057</t>
  </si>
  <si>
    <t xml:space="preserve">TUE007_000058</t>
  </si>
  <si>
    <t xml:space="preserve">TUE007_000059</t>
  </si>
  <si>
    <t xml:space="preserve">TUE007_000060</t>
  </si>
  <si>
    <t xml:space="preserve">TUE007_000061</t>
  </si>
  <si>
    <t xml:space="preserve">TUE007_000062</t>
  </si>
  <si>
    <t xml:space="preserve">TUE007_000063</t>
  </si>
  <si>
    <t xml:space="preserve">TUE007_000064</t>
  </si>
  <si>
    <t xml:space="preserve">TUE007_000065</t>
  </si>
  <si>
    <t xml:space="preserve">TUE007_000066</t>
  </si>
  <si>
    <t xml:space="preserve">TUE007_000067</t>
  </si>
  <si>
    <t xml:space="preserve">TUE007_000068</t>
  </si>
  <si>
    <t xml:space="preserve">TUE007_000069</t>
  </si>
  <si>
    <t xml:space="preserve">TUE007_000070</t>
  </si>
  <si>
    <t xml:space="preserve">TUE007_000071</t>
  </si>
  <si>
    <t xml:space="preserve">TUE007_000072</t>
  </si>
  <si>
    <t xml:space="preserve">TUE007_000073</t>
  </si>
  <si>
    <t xml:space="preserve">TUE007_000074</t>
  </si>
  <si>
    <t xml:space="preserve">34.7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</si>
</sst>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#,##0"/>
    <numFmt numFmtId="167" formatCode="D/M"/>
    <numFmt numFmtId="168" formatCode="DD/MM/YYYY"/>
    <numFmt numFmtId="169" formatCode="D/M/YYYY"/>
    <numFmt numFmtId="170" formatCode="DD/MM/YY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F7981D"/>
      <name val="&quot;Google Sans Mono&quot;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Inconsolata"/>
      <family val="0"/>
      <charset val="1"/>
    </font>
    <font>
      <sz val="8"/>
      <color rgb="FF000000"/>
      <name val="Arial"/>
      <family val="0"/>
      <charset val="1"/>
    </font>
    <font>
      <strike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trike val="true"/>
      <sz val="10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i val="true"/>
      <sz val="11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b val="true"/>
      <sz val="11"/>
      <color rgb="FF000000"/>
      <name val="&quot;Google Sans Mono&quot;"/>
      <family val="0"/>
      <charset val="1"/>
    </font>
    <font>
      <b val="true"/>
      <sz val="11"/>
      <color rgb="FF000000"/>
      <name val="Inconsolata"/>
      <family val="0"/>
      <charset val="1"/>
    </font>
    <font>
      <sz val="14"/>
      <color rgb="FF000000"/>
      <name val="Inconsolata"/>
      <family val="0"/>
      <charset val="1"/>
    </font>
    <font>
      <sz val="12"/>
      <color rgb="FF000000"/>
      <name val="Arial"/>
      <family val="0"/>
      <charset val="1"/>
    </font>
    <font>
      <b val="true"/>
      <sz val="15"/>
      <color rgb="FF000000"/>
      <name val="Inconsolata"/>
      <family val="0"/>
      <charset val="1"/>
    </font>
    <font>
      <b val="true"/>
      <sz val="12"/>
      <color rgb="FF000000"/>
      <name val="&quot;Google Sans Mono&quot;"/>
      <family val="0"/>
      <charset val="1"/>
    </font>
    <font>
      <sz val="15"/>
      <color rgb="FF000000"/>
      <name val="Arial"/>
      <family val="0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1C232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3F3F3"/>
      </patternFill>
    </fill>
    <fill>
      <patternFill patternType="solid">
        <fgColor rgb="FFFFE599"/>
        <bgColor rgb="FFFFF2CC"/>
      </patternFill>
    </fill>
    <fill>
      <patternFill patternType="solid">
        <fgColor rgb="FFB6D7A8"/>
        <bgColor rgb="FFCCCCCC"/>
      </patternFill>
    </fill>
    <fill>
      <patternFill patternType="solid">
        <fgColor rgb="FFEAD1DC"/>
        <bgColor rgb="FFF4CCCC"/>
      </patternFill>
    </fill>
    <fill>
      <patternFill patternType="solid">
        <fgColor rgb="FFCFE2F3"/>
        <bgColor rgb="FFC9DAF8"/>
      </patternFill>
    </fill>
    <fill>
      <patternFill patternType="solid">
        <fgColor rgb="FF0B5394"/>
        <bgColor rgb="FF073763"/>
      </patternFill>
    </fill>
    <fill>
      <patternFill patternType="solid">
        <fgColor rgb="FF6FA8DC"/>
        <bgColor rgb="FF999999"/>
      </patternFill>
    </fill>
    <fill>
      <patternFill patternType="solid">
        <fgColor rgb="FFF1C232"/>
        <bgColor rgb="FFFBBC04"/>
      </patternFill>
    </fill>
    <fill>
      <patternFill patternType="solid">
        <fgColor rgb="FF6AA84F"/>
        <bgColor rgb="FF34A853"/>
      </patternFill>
    </fill>
    <fill>
      <patternFill patternType="solid">
        <fgColor rgb="FF9FC5E8"/>
        <bgColor rgb="FFB7B7B7"/>
      </patternFill>
    </fill>
    <fill>
      <patternFill patternType="solid">
        <fgColor rgb="FF073763"/>
        <bgColor rgb="FF0B5394"/>
      </patternFill>
    </fill>
    <fill>
      <patternFill patternType="solid">
        <fgColor rgb="FF3D85C6"/>
        <bgColor rgb="FF4285F4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B7B7B7"/>
        <bgColor rgb="FFCCCCCC"/>
      </patternFill>
    </fill>
    <fill>
      <patternFill patternType="solid">
        <fgColor rgb="FFEA9999"/>
        <bgColor rgb="FFE6B8AF"/>
      </patternFill>
    </fill>
    <fill>
      <patternFill patternType="solid">
        <fgColor rgb="FFFF0000"/>
        <bgColor rgb="FFCE181E"/>
      </patternFill>
    </fill>
    <fill>
      <patternFill patternType="solid">
        <fgColor rgb="FF999999"/>
        <bgColor rgb="FF8B8B8B"/>
      </patternFill>
    </fill>
    <fill>
      <patternFill patternType="solid">
        <fgColor rgb="FFC9DAF8"/>
        <bgColor rgb="FFCFE2F3"/>
      </patternFill>
    </fill>
    <fill>
      <patternFill patternType="solid">
        <fgColor rgb="FFDD7E6B"/>
        <bgColor rgb="FFE06666"/>
      </patternFill>
    </fill>
    <fill>
      <patternFill patternType="solid">
        <fgColor rgb="FFF4CCCC"/>
        <bgColor rgb="FFEAD1DC"/>
      </patternFill>
    </fill>
    <fill>
      <patternFill patternType="solid">
        <fgColor rgb="FFE6B8AF"/>
        <bgColor rgb="FFF4CCCC"/>
      </patternFill>
    </fill>
    <fill>
      <patternFill patternType="solid">
        <fgColor rgb="FF93C47D"/>
        <bgColor rgb="FFB6D7A8"/>
      </patternFill>
    </fill>
    <fill>
      <patternFill patternType="solid">
        <fgColor rgb="FFFF9900"/>
        <bgColor rgb="FFF7981D"/>
      </patternFill>
    </fill>
    <fill>
      <patternFill patternType="solid">
        <fgColor rgb="FFE06666"/>
        <bgColor rgb="FFDD7E6B"/>
      </patternFill>
    </fill>
    <fill>
      <patternFill patternType="solid">
        <fgColor rgb="FFCE181E"/>
        <bgColor rgb="FFFF0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D9D9D9"/>
      <rgbColor rgb="FF800000"/>
      <rgbColor rgb="FF008000"/>
      <rgbColor rgb="FF000080"/>
      <rgbColor rgb="FF6AA84F"/>
      <rgbColor rgb="FF800080"/>
      <rgbColor rgb="FFEAD1DC"/>
      <rgbColor rgb="FFB7B7B7"/>
      <rgbColor rgb="FF8B8B8B"/>
      <rgbColor rgb="FF6FA8DC"/>
      <rgbColor rgb="FFE06666"/>
      <rgbColor rgb="FFFFF2CC"/>
      <rgbColor rgb="FFCFE2F3"/>
      <rgbColor rgb="FF660066"/>
      <rgbColor rgb="FFDD7E6B"/>
      <rgbColor rgb="FF0B5394"/>
      <rgbColor rgb="FFC9DAF8"/>
      <rgbColor rgb="FF000080"/>
      <rgbColor rgb="FFFF00FF"/>
      <rgbColor rgb="FFF1C232"/>
      <rgbColor rgb="FFD9D2E9"/>
      <rgbColor rgb="FF800080"/>
      <rgbColor rgb="FF800000"/>
      <rgbColor rgb="FF008080"/>
      <rgbColor rgb="FF0000FF"/>
      <rgbColor rgb="FFCCCCCC"/>
      <rgbColor rgb="FFEFEFEF"/>
      <rgbColor rgb="FFF3F3F3"/>
      <rgbColor rgb="FFFFE599"/>
      <rgbColor rgb="FF9FC5E8"/>
      <rgbColor rgb="FFEA9999"/>
      <rgbColor rgb="FFE6B8AF"/>
      <rgbColor rgb="FFF4CCCC"/>
      <rgbColor rgb="FF4285F4"/>
      <rgbColor rgb="FFB6D7A8"/>
      <rgbColor rgb="FF93C47D"/>
      <rgbColor rgb="FFFBBC04"/>
      <rgbColor rgb="FFFF9900"/>
      <rgbColor rgb="FFEA4335"/>
      <rgbColor rgb="FF3D85C6"/>
      <rgbColor rgb="FF999999"/>
      <rgbColor rgb="FF073763"/>
      <rgbColor rgb="FF34A853"/>
      <rgbColor rgb="FF003300"/>
      <rgbColor rgb="FFF7981D"/>
      <rgbColor rgb="FFCE181E"/>
      <rgbColor rgb="FFE69138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"Sample 0"</c:f>
              <c:strCache>
                <c:ptCount val="1"/>
                <c:pt idx="0">
                  <c:v>Sample 0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TUE008!$AC$2:$AC$3</c:f>
              <c:numCache>
                <c:formatCode>General</c:formatCode>
                <c:ptCount val="2"/>
                <c:pt idx="0">
                  <c:v>22.7727272727273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"Sample 1"</c:f>
              <c:strCache>
                <c:ptCount val="1"/>
                <c:pt idx="0">
                  <c:v>Sample 1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ea4335"/>
              </a:solidFill>
              <a:ln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TUE008!$AD$2:$AD$3</c:f>
              <c:numCache>
                <c:formatCode>General</c:formatCode>
                <c:ptCount val="2"/>
                <c:pt idx="0">
                  <c:v>35.4642857142857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"Sample 2"</c:f>
              <c:strCache>
                <c:ptCount val="1"/>
                <c:pt idx="0">
                  <c:v>Sample 2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TUE008!$AE$2:$AE$3</c:f>
              <c:numCache>
                <c:formatCode>General</c:formatCode>
                <c:ptCount val="2"/>
                <c:pt idx="0">
                  <c:v>28.1914893617021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34a853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TUE008!$AF$2:$AF$3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0"/>
        <c:axId val="1404716"/>
        <c:axId val="74652618"/>
      </c:barChart>
      <c:catAx>
        <c:axId val="1404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652618"/>
        <c:crosses val="autoZero"/>
        <c:auto val="1"/>
        <c:lblAlgn val="ctr"/>
        <c:lblOffset val="100"/>
      </c:catAx>
      <c:valAx>
        <c:axId val="7465261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0471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"Healthy no NIMG"</c:f>
              <c:strCache>
                <c:ptCount val="1"/>
                <c:pt idx="0">
                  <c:v>Healthy no NIMG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TUE008!$AH$2:$AH$3</c:f>
              <c:numCache>
                <c:formatCode>General</c:formatCode>
                <c:ptCount val="2"/>
                <c:pt idx="0">
                  <c:v>0.4782608696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"Healthy NIMG"</c:f>
              <c:strCache>
                <c:ptCount val="1"/>
                <c:pt idx="0">
                  <c:v>Healthy NIMG</c:v>
                </c:pt>
              </c:strCache>
            </c:strRef>
          </c:tx>
          <c:spPr>
            <a:solidFill>
              <a:srgbClr val="6fa8dc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TUE008!$AI$2:$AI$3</c:f>
              <c:numCache>
                <c:formatCode>General</c:formatCode>
                <c:ptCount val="2"/>
                <c:pt idx="0">
                  <c:v>0.6666666667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"MDD"</c:f>
              <c:strCache>
                <c:ptCount val="1"/>
                <c:pt idx="0">
                  <c:v>MDD</c:v>
                </c:pt>
              </c:strCache>
            </c:strRef>
          </c:tx>
          <c:spPr>
            <a:solidFill>
              <a:srgbClr val="e69138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TUE008!$AJ$2:$AJ$3</c:f>
              <c:numCache>
                <c:formatCode>General</c:formatCode>
                <c:ptCount val="2"/>
                <c:pt idx="0">
                  <c:v>0.6170212766</c:v>
                </c:pt>
                <c:pt idx="1">
                  <c:v/>
                </c:pt>
              </c:numCache>
            </c:numRef>
          </c:val>
        </c:ser>
        <c:gapWidth val="150"/>
        <c:overlap val="0"/>
        <c:axId val="38307896"/>
        <c:axId val="93679878"/>
      </c:barChart>
      <c:catAx>
        <c:axId val="3830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679878"/>
        <c:crosses val="autoZero"/>
        <c:auto val="1"/>
        <c:lblAlgn val="ctr"/>
        <c:lblOffset val="100"/>
      </c:catAx>
      <c:valAx>
        <c:axId val="936798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3078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314280</xdr:colOff>
      <xdr:row>6</xdr:row>
      <xdr:rowOff>95400</xdr:rowOff>
    </xdr:from>
    <xdr:to>
      <xdr:col>16</xdr:col>
      <xdr:colOff>841320</xdr:colOff>
      <xdr:row>16</xdr:row>
      <xdr:rowOff>55800</xdr:rowOff>
    </xdr:to>
    <xdr:graphicFrame>
      <xdr:nvGraphicFramePr>
        <xdr:cNvPr id="0" name="Chart 1"/>
        <xdr:cNvGraphicFramePr/>
      </xdr:nvGraphicFramePr>
      <xdr:xfrm>
        <a:off x="9884880" y="1295280"/>
        <a:ext cx="4048200" cy="19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61560</xdr:colOff>
      <xdr:row>6</xdr:row>
      <xdr:rowOff>28440</xdr:rowOff>
    </xdr:from>
    <xdr:to>
      <xdr:col>22</xdr:col>
      <xdr:colOff>374760</xdr:colOff>
      <xdr:row>15</xdr:row>
      <xdr:rowOff>141480</xdr:rowOff>
    </xdr:to>
    <xdr:graphicFrame>
      <xdr:nvGraphicFramePr>
        <xdr:cNvPr id="1" name="Chart 2"/>
        <xdr:cNvGraphicFramePr/>
      </xdr:nvGraphicFramePr>
      <xdr:xfrm>
        <a:off x="14934960" y="1228320"/>
        <a:ext cx="4132800" cy="19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A99" activeCellId="0" sqref="A99"/>
    </sheetView>
  </sheetViews>
  <sheetFormatPr defaultRowHeight="12.8" zeroHeight="false" outlineLevelRow="0" outlineLevelCol="0"/>
  <cols>
    <col collapsed="false" customWidth="true" hidden="false" outlineLevel="0" max="1" min="1" style="0" width="21.5"/>
    <col collapsed="false" customWidth="true" hidden="false" outlineLevel="0" max="1017" min="2" style="0" width="12.63"/>
    <col collapsed="false" customWidth="false" hidden="false" outlineLevel="0" max="1025" min="1018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2" t="s">
        <v>2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8" hidden="false" customHeight="false" outlineLevel="0" collapsed="false">
      <c r="A2" s="3" t="n">
        <v>1</v>
      </c>
      <c r="B2" s="3" t="n">
        <v>1</v>
      </c>
      <c r="C2" s="3"/>
      <c r="D2" s="3"/>
      <c r="E2" s="3"/>
      <c r="F2" s="3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3.8" hidden="false" customHeight="false" outlineLevel="0" collapsed="false">
      <c r="A3" s="3" t="n">
        <v>2</v>
      </c>
      <c r="B3" s="3" t="n">
        <v>1</v>
      </c>
      <c r="C3" s="3"/>
      <c r="D3" s="3"/>
      <c r="E3" s="3"/>
      <c r="F3" s="3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3.8" hidden="false" customHeight="false" outlineLevel="0" collapsed="false">
      <c r="A4" s="3" t="n">
        <v>3</v>
      </c>
      <c r="B4" s="3" t="n">
        <v>1</v>
      </c>
      <c r="C4" s="3"/>
      <c r="D4" s="3"/>
      <c r="E4" s="3"/>
      <c r="F4" s="3"/>
      <c r="G4" s="5"/>
      <c r="H4" s="6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3.8" hidden="false" customHeight="false" outlineLevel="0" collapsed="false">
      <c r="A5" s="3" t="n">
        <v>4</v>
      </c>
      <c r="B5" s="3" t="n">
        <v>1</v>
      </c>
      <c r="C5" s="3"/>
      <c r="D5" s="3"/>
      <c r="E5" s="3"/>
      <c r="F5" s="3"/>
      <c r="G5" s="5"/>
      <c r="H5" s="6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3.8" hidden="false" customHeight="false" outlineLevel="0" collapsed="false">
      <c r="A6" s="3" t="n">
        <v>5</v>
      </c>
      <c r="B6" s="3" t="n">
        <v>1</v>
      </c>
      <c r="C6" s="3"/>
      <c r="D6" s="3"/>
      <c r="E6" s="3"/>
      <c r="F6" s="3"/>
      <c r="G6" s="5"/>
      <c r="H6" s="5"/>
      <c r="I6" s="5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3.8" hidden="false" customHeight="false" outlineLevel="0" collapsed="false">
      <c r="A7" s="3" t="n">
        <v>7</v>
      </c>
      <c r="B7" s="3" t="n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3.8" hidden="false" customHeight="false" outlineLevel="0" collapsed="false">
      <c r="A8" s="3" t="n">
        <v>8</v>
      </c>
      <c r="B8" s="3" t="n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3.8" hidden="false" customHeight="false" outlineLevel="0" collapsed="false">
      <c r="A9" s="3" t="n">
        <v>10</v>
      </c>
      <c r="B9" s="3" t="n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3.8" hidden="false" customHeight="false" outlineLevel="0" collapsed="false">
      <c r="A10" s="3" t="n">
        <v>11</v>
      </c>
      <c r="B10" s="3" t="n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3.8" hidden="false" customHeight="false" outlineLevel="0" collapsed="false">
      <c r="A11" s="3" t="n">
        <v>13</v>
      </c>
      <c r="B11" s="3" t="n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3.8" hidden="false" customHeight="false" outlineLevel="0" collapsed="false">
      <c r="A12" s="3" t="n">
        <v>14</v>
      </c>
      <c r="B12" s="3" t="n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3.8" hidden="false" customHeight="false" outlineLevel="0" collapsed="false">
      <c r="A13" s="3" t="n">
        <v>15</v>
      </c>
      <c r="B13" s="3" t="n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A14" s="3" t="n">
        <v>16</v>
      </c>
      <c r="B14" s="3" t="n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3.8" hidden="false" customHeight="false" outlineLevel="0" collapsed="false">
      <c r="A15" s="3" t="n">
        <v>18</v>
      </c>
      <c r="B15" s="3" t="n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3.8" hidden="false" customHeight="false" outlineLevel="0" collapsed="false">
      <c r="A16" s="3" t="n">
        <v>19</v>
      </c>
      <c r="B16" s="3" t="n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3.8" hidden="false" customHeight="false" outlineLevel="0" collapsed="false">
      <c r="A17" s="3" t="n">
        <v>20</v>
      </c>
      <c r="B17" s="3" t="n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3.8" hidden="false" customHeight="false" outlineLevel="0" collapsed="false">
      <c r="A18" s="3" t="n">
        <v>21</v>
      </c>
      <c r="B18" s="3" t="n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3.8" hidden="false" customHeight="false" outlineLevel="0" collapsed="false">
      <c r="A19" s="3" t="n">
        <v>22</v>
      </c>
      <c r="B19" s="3" t="n">
        <v>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3.8" hidden="false" customHeight="false" outlineLevel="0" collapsed="false">
      <c r="A20" s="3" t="n">
        <v>23</v>
      </c>
      <c r="B20" s="3" t="n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3.8" hidden="false" customHeight="false" outlineLevel="0" collapsed="false">
      <c r="A21" s="3" t="n">
        <v>26</v>
      </c>
      <c r="B21" s="3" t="n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3.8" hidden="false" customHeight="false" outlineLevel="0" collapsed="false">
      <c r="A22" s="3" t="n">
        <v>28</v>
      </c>
      <c r="B22" s="3" t="n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3.8" hidden="false" customHeight="false" outlineLevel="0" collapsed="false">
      <c r="A23" s="3" t="n">
        <v>29</v>
      </c>
      <c r="B23" s="3" t="n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3.8" hidden="false" customHeight="false" outlineLevel="0" collapsed="false">
      <c r="A24" s="3" t="n">
        <v>31</v>
      </c>
      <c r="B24" s="3" t="n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3.8" hidden="false" customHeight="false" outlineLevel="0" collapsed="false">
      <c r="A25" s="3" t="n">
        <v>32</v>
      </c>
      <c r="B25" s="3" t="n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3.8" hidden="false" customHeight="false" outlineLevel="0" collapsed="false">
      <c r="A26" s="3" t="n">
        <v>33</v>
      </c>
      <c r="B26" s="3" t="n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3.8" hidden="false" customHeight="false" outlineLevel="0" collapsed="false">
      <c r="A27" s="3" t="n">
        <v>34</v>
      </c>
      <c r="B27" s="3" t="n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3.8" hidden="false" customHeight="false" outlineLevel="0" collapsed="false">
      <c r="A28" s="3" t="n">
        <v>35</v>
      </c>
      <c r="B28" s="3" t="n">
        <v>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3.8" hidden="false" customHeight="false" outlineLevel="0" collapsed="false">
      <c r="A29" s="3" t="n">
        <v>36</v>
      </c>
      <c r="B29" s="3" t="n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3.8" hidden="false" customHeight="false" outlineLevel="0" collapsed="false">
      <c r="A30" s="3" t="n">
        <v>37</v>
      </c>
      <c r="B30" s="3" t="n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3.8" hidden="false" customHeight="false" outlineLevel="0" collapsed="false">
      <c r="A31" s="3" t="n">
        <v>38</v>
      </c>
      <c r="B31" s="3" t="n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3.8" hidden="false" customHeight="false" outlineLevel="0" collapsed="false">
      <c r="A32" s="3" t="n">
        <v>39</v>
      </c>
      <c r="B32" s="3" t="n">
        <v>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3.8" hidden="false" customHeight="false" outlineLevel="0" collapsed="false">
      <c r="A33" s="3" t="n">
        <v>40</v>
      </c>
      <c r="B33" s="3" t="n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3.8" hidden="false" customHeight="false" outlineLevel="0" collapsed="false">
      <c r="A34" s="3" t="n">
        <v>41</v>
      </c>
      <c r="B34" s="3" t="n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3.8" hidden="false" customHeight="false" outlineLevel="0" collapsed="false">
      <c r="A35" s="3" t="n">
        <v>42</v>
      </c>
      <c r="B35" s="3" t="n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3.8" hidden="false" customHeight="false" outlineLevel="0" collapsed="false">
      <c r="A36" s="3" t="n">
        <v>43</v>
      </c>
      <c r="B36" s="3" t="n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3.8" hidden="false" customHeight="false" outlineLevel="0" collapsed="false">
      <c r="A37" s="3" t="n">
        <v>44</v>
      </c>
      <c r="B37" s="3" t="n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3.8" hidden="false" customHeight="false" outlineLevel="0" collapsed="false">
      <c r="A38" s="3" t="n">
        <v>45</v>
      </c>
      <c r="B38" s="3" t="n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3.8" hidden="false" customHeight="false" outlineLevel="0" collapsed="false">
      <c r="A39" s="3" t="n">
        <v>47</v>
      </c>
      <c r="B39" s="3" t="n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3.8" hidden="false" customHeight="false" outlineLevel="0" collapsed="false">
      <c r="A40" s="3" t="n">
        <v>48</v>
      </c>
      <c r="B40" s="3" t="n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3.8" hidden="false" customHeight="false" outlineLevel="0" collapsed="false">
      <c r="A41" s="3" t="n">
        <v>49</v>
      </c>
      <c r="B41" s="3" t="n">
        <v>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3.8" hidden="false" customHeight="false" outlineLevel="0" collapsed="false">
      <c r="A42" s="3" t="n">
        <v>51</v>
      </c>
      <c r="B42" s="3" t="n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3.8" hidden="false" customHeight="false" outlineLevel="0" collapsed="false">
      <c r="A43" s="3" t="n">
        <v>52</v>
      </c>
      <c r="B43" s="3" t="n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3.8" hidden="false" customHeight="false" outlineLevel="0" collapsed="false">
      <c r="A44" s="3" t="n">
        <v>54</v>
      </c>
      <c r="B44" s="3" t="n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3.8" hidden="false" customHeight="false" outlineLevel="0" collapsed="false">
      <c r="A45" s="3" t="n">
        <v>55</v>
      </c>
      <c r="B45" s="3" t="n">
        <v>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3.8" hidden="false" customHeight="false" outlineLevel="0" collapsed="false">
      <c r="A46" s="3" t="n">
        <v>56</v>
      </c>
      <c r="B46" s="3" t="n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3.8" hidden="false" customHeight="false" outlineLevel="0" collapsed="false">
      <c r="A47" s="3" t="n">
        <v>60</v>
      </c>
      <c r="B47" s="3" t="n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3.8" hidden="false" customHeight="false" outlineLevel="0" collapsed="false">
      <c r="A48" s="3" t="n">
        <v>61</v>
      </c>
      <c r="B48" s="3" t="n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3.8" hidden="false" customHeight="false" outlineLevel="0" collapsed="false">
      <c r="A49" s="3" t="n">
        <v>62</v>
      </c>
      <c r="B49" s="3" t="n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3.8" hidden="false" customHeight="false" outlineLevel="0" collapsed="false">
      <c r="A50" s="3" t="n">
        <v>63</v>
      </c>
      <c r="B50" s="3" t="n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3.8" hidden="false" customHeight="false" outlineLevel="0" collapsed="false">
      <c r="A51" s="3" t="n">
        <v>64</v>
      </c>
      <c r="B51" s="3" t="n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3.8" hidden="false" customHeight="false" outlineLevel="0" collapsed="false">
      <c r="A52" s="3" t="n">
        <v>65</v>
      </c>
      <c r="B52" s="3" t="n"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3.8" hidden="false" customHeight="false" outlineLevel="0" collapsed="false">
      <c r="A53" s="3" t="n">
        <v>66</v>
      </c>
      <c r="B53" s="3" t="n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3.8" hidden="false" customHeight="false" outlineLevel="0" collapsed="false">
      <c r="A54" s="3" t="n">
        <v>67</v>
      </c>
      <c r="B54" s="3" t="n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3.8" hidden="false" customHeight="false" outlineLevel="0" collapsed="false">
      <c r="A55" s="3" t="n">
        <v>68</v>
      </c>
      <c r="B55" s="3" t="n">
        <v>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3.8" hidden="false" customHeight="false" outlineLevel="0" collapsed="false">
      <c r="A56" s="3" t="n">
        <v>69</v>
      </c>
      <c r="B56" s="3" t="n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3.8" hidden="false" customHeight="false" outlineLevel="0" collapsed="false">
      <c r="A57" s="3" t="n">
        <v>70</v>
      </c>
      <c r="B57" s="3" t="n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3.8" hidden="false" customHeight="false" outlineLevel="0" collapsed="false">
      <c r="A58" s="3" t="n">
        <v>71</v>
      </c>
      <c r="B58" s="3" t="n">
        <v>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3.8" hidden="false" customHeight="false" outlineLevel="0" collapsed="false">
      <c r="A59" s="3" t="n">
        <v>72</v>
      </c>
      <c r="B59" s="3" t="n">
        <v>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3.8" hidden="false" customHeight="false" outlineLevel="0" collapsed="false">
      <c r="A60" s="3" t="n">
        <v>74</v>
      </c>
      <c r="B60" s="3" t="n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3.8" hidden="false" customHeight="false" outlineLevel="0" collapsed="false">
      <c r="A61" s="3" t="n">
        <v>77</v>
      </c>
      <c r="B61" s="3" t="n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3.8" hidden="false" customHeight="false" outlineLevel="0" collapsed="false">
      <c r="A62" s="3" t="n">
        <v>79</v>
      </c>
      <c r="B62" s="3" t="n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3.8" hidden="false" customHeight="false" outlineLevel="0" collapsed="false">
      <c r="A63" s="3" t="n">
        <v>81</v>
      </c>
      <c r="B63" s="3" t="n">
        <v>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3.8" hidden="false" customHeight="false" outlineLevel="0" collapsed="false">
      <c r="A64" s="3" t="n">
        <v>82</v>
      </c>
      <c r="B64" s="3" t="n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3.8" hidden="false" customHeight="false" outlineLevel="0" collapsed="false">
      <c r="A65" s="3" t="n">
        <v>84</v>
      </c>
      <c r="B65" s="3" t="n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3.8" hidden="false" customHeight="false" outlineLevel="0" collapsed="false">
      <c r="A66" s="3" t="n">
        <v>85</v>
      </c>
      <c r="B66" s="3" t="n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3.8" hidden="false" customHeight="false" outlineLevel="0" collapsed="false">
      <c r="A67" s="3" t="n">
        <v>86</v>
      </c>
      <c r="B67" s="3" t="n">
        <v>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3.8" hidden="false" customHeight="false" outlineLevel="0" collapsed="false">
      <c r="A68" s="3" t="n">
        <v>87</v>
      </c>
      <c r="B68" s="3" t="n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3.8" hidden="false" customHeight="false" outlineLevel="0" collapsed="false">
      <c r="A69" s="3" t="n">
        <v>88</v>
      </c>
      <c r="B69" s="3" t="n">
        <v>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3.8" hidden="false" customHeight="false" outlineLevel="0" collapsed="false">
      <c r="A70" s="3" t="n">
        <v>89</v>
      </c>
      <c r="B70" s="3" t="n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3.8" hidden="false" customHeight="false" outlineLevel="0" collapsed="false">
      <c r="A71" s="3" t="n">
        <v>90</v>
      </c>
      <c r="B71" s="3" t="n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3.8" hidden="false" customHeight="false" outlineLevel="0" collapsed="false">
      <c r="A72" s="3" t="n">
        <v>91</v>
      </c>
      <c r="B72" s="3" t="n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3.8" hidden="false" customHeight="false" outlineLevel="0" collapsed="false">
      <c r="A73" s="3" t="n">
        <v>93</v>
      </c>
      <c r="B73" s="3" t="n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3.8" hidden="false" customHeight="false" outlineLevel="0" collapsed="false">
      <c r="A74" s="3" t="n">
        <v>94</v>
      </c>
      <c r="B74" s="3" t="n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3.8" hidden="false" customHeight="false" outlineLevel="0" collapsed="false">
      <c r="A75" s="3" t="n">
        <v>95</v>
      </c>
      <c r="B75" s="3" t="n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3.8" hidden="false" customHeight="false" outlineLevel="0" collapsed="false">
      <c r="A76" s="3" t="n">
        <v>96</v>
      </c>
      <c r="B76" s="3" t="n">
        <v>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3.8" hidden="false" customHeight="false" outlineLevel="0" collapsed="false">
      <c r="A77" s="3" t="n">
        <v>97</v>
      </c>
      <c r="B77" s="3" t="n">
        <v>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3.8" hidden="false" customHeight="false" outlineLevel="0" collapsed="false">
      <c r="A78" s="3" t="n">
        <v>98</v>
      </c>
      <c r="B78" s="3" t="n">
        <v>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3.8" hidden="false" customHeight="false" outlineLevel="0" collapsed="false">
      <c r="A79" s="3" t="n">
        <v>99</v>
      </c>
      <c r="B79" s="3" t="n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3.8" hidden="false" customHeight="false" outlineLevel="0" collapsed="false">
      <c r="A80" s="3" t="n">
        <v>100</v>
      </c>
      <c r="B80" s="3" t="n">
        <v>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3.8" hidden="false" customHeight="false" outlineLevel="0" collapsed="false">
      <c r="A81" s="3" t="n">
        <v>101</v>
      </c>
      <c r="B81" s="3" t="n">
        <v>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3.8" hidden="false" customHeight="false" outlineLevel="0" collapsed="false">
      <c r="A82" s="3" t="n">
        <v>102</v>
      </c>
      <c r="B82" s="3" t="n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3.8" hidden="false" customHeight="false" outlineLevel="0" collapsed="false">
      <c r="A83" s="3" t="n">
        <v>103</v>
      </c>
      <c r="B83" s="3" t="n">
        <v>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3.8" hidden="false" customHeight="false" outlineLevel="0" collapsed="false">
      <c r="A84" s="3" t="n">
        <v>105</v>
      </c>
      <c r="B84" s="3" t="n">
        <v>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3.8" hidden="false" customHeight="false" outlineLevel="0" collapsed="false">
      <c r="A85" s="3" t="n">
        <v>106</v>
      </c>
      <c r="B85" s="3" t="n">
        <v>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3.8" hidden="false" customHeight="false" outlineLevel="0" collapsed="false">
      <c r="A86" s="3" t="n">
        <v>108</v>
      </c>
      <c r="B86" s="3" t="n">
        <v>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3.8" hidden="false" customHeight="false" outlineLevel="0" collapsed="false">
      <c r="A87" s="3" t="n">
        <v>109</v>
      </c>
      <c r="B87" s="3" t="n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3.8" hidden="false" customHeight="false" outlineLevel="0" collapsed="false">
      <c r="A88" s="3" t="n">
        <v>110</v>
      </c>
      <c r="B88" s="3" t="n">
        <v>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3.8" hidden="false" customHeight="false" outlineLevel="0" collapsed="false">
      <c r="A89" s="3" t="n">
        <v>111</v>
      </c>
      <c r="B89" s="3" t="n">
        <v>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3.8" hidden="false" customHeight="false" outlineLevel="0" collapsed="false">
      <c r="A90" s="3" t="n">
        <v>113</v>
      </c>
      <c r="B90" s="3" t="n">
        <v>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3.8" hidden="false" customHeight="false" outlineLevel="0" collapsed="false">
      <c r="A91" s="3" t="n">
        <v>114</v>
      </c>
      <c r="B91" s="3" t="n">
        <v>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3.8" hidden="false" customHeight="false" outlineLevel="0" collapsed="false">
      <c r="A92" s="3" t="n">
        <v>115</v>
      </c>
      <c r="B92" s="3" t="n">
        <v>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3.8" hidden="false" customHeight="false" outlineLevel="0" collapsed="false">
      <c r="A93" s="3" t="n">
        <v>117</v>
      </c>
      <c r="B93" s="3" t="n">
        <v>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3.8" hidden="false" customHeight="false" outlineLevel="0" collapsed="false">
      <c r="A94" s="3" t="n">
        <v>118</v>
      </c>
      <c r="B94" s="3" t="n">
        <v>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3.8" hidden="false" customHeight="false" outlineLevel="0" collapsed="false">
      <c r="A95" s="3" t="n">
        <v>119</v>
      </c>
      <c r="B95" s="3" t="n">
        <v>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3.8" hidden="false" customHeight="false" outlineLevel="0" collapsed="false">
      <c r="A96" s="3" t="n">
        <v>120</v>
      </c>
      <c r="B96" s="3" t="n">
        <v>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3.8" hidden="false" customHeight="false" outlineLevel="0" collapsed="false">
      <c r="A97" s="3" t="n">
        <v>121</v>
      </c>
      <c r="B97" s="3" t="n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3.8" hidden="false" customHeight="false" outlineLevel="0" collapsed="false">
      <c r="A98" s="3" t="n">
        <v>122</v>
      </c>
      <c r="B98" s="3" t="n">
        <v>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3.8" hidden="false" customHeight="false" outlineLevel="0" collapsed="false">
      <c r="A99" s="3" t="n">
        <v>124</v>
      </c>
      <c r="B99" s="3" t="n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3.8" hidden="false" customHeight="false" outlineLevel="0" collapsed="false">
      <c r="A100" s="3" t="n">
        <v>125</v>
      </c>
      <c r="B100" s="3" t="n">
        <v>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3.8" hidden="false" customHeight="false" outlineLevel="0" collapsed="false">
      <c r="A101" s="3" t="n">
        <v>131</v>
      </c>
      <c r="B101" s="3" t="n">
        <v>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3.8" hidden="false" customHeight="false" outlineLevel="0" collapsed="false">
      <c r="A102" s="3" t="n">
        <v>133</v>
      </c>
      <c r="B102" s="3" t="n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3.8" hidden="false" customHeight="false" outlineLevel="0" collapsed="false">
      <c r="A103" s="3" t="n">
        <v>134</v>
      </c>
      <c r="B103" s="3" t="n">
        <v>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3.8" hidden="false" customHeight="false" outlineLevel="0" collapsed="false">
      <c r="A104" s="3" t="n">
        <v>136</v>
      </c>
      <c r="B104" s="3" t="n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3.62"/>
    <col collapsed="false" customWidth="true" hidden="false" outlineLevel="0" max="4" min="2" style="0" width="12.63"/>
    <col collapsed="false" customWidth="true" hidden="false" outlineLevel="0" max="5" min="5" style="0" width="16.48"/>
    <col collapsed="false" customWidth="true" hidden="false" outlineLevel="0" max="1025" min="6" style="0" width="12.63"/>
  </cols>
  <sheetData>
    <row r="1" customFormat="false" ht="15.75" hidden="false" customHeight="false" outlineLevel="0" collapsed="false">
      <c r="A1" s="7" t="s">
        <v>3</v>
      </c>
      <c r="B1" s="8" t="str">
        <f aca="false">TUE008_NIMG!B27</f>
        <v>Age</v>
      </c>
      <c r="C1" s="9" t="str">
        <f aca="false">TUE008_NIMG!C27</f>
        <v>Sex</v>
      </c>
      <c r="D1" s="8" t="str">
        <f aca="false">TUE008_NIMG!D27</f>
        <v>BMI</v>
      </c>
      <c r="E1" s="9" t="str">
        <f aca="false">TUE008_NIMG!L27</f>
        <v>PHEN_ID</v>
      </c>
      <c r="F1" s="9" t="str">
        <f aca="false">TUE008_NIMG!N27</f>
        <v>completed</v>
      </c>
      <c r="G1" s="9" t="str">
        <f aca="false">TUE008_NIMG!O27</f>
        <v>exclusion</v>
      </c>
      <c r="H1" s="10"/>
    </row>
    <row r="2" customFormat="false" ht="15.75" hidden="false" customHeight="false" outlineLevel="0" collapsed="false">
      <c r="A2" s="11" t="str">
        <f aca="false">TUE008_NIMG!A28</f>
        <v>TUE008_NIMG_000001</v>
      </c>
      <c r="B2" s="12" t="n">
        <f aca="false">TUE008_NIMG!B28</f>
        <v>39</v>
      </c>
      <c r="C2" s="13" t="str">
        <f aca="false">TUE008_NIMG!C28</f>
        <v>m</v>
      </c>
      <c r="D2" s="12" t="n">
        <f aca="false">TUE008_NIMG!D28</f>
        <v>26.2</v>
      </c>
      <c r="E2" s="13" t="str">
        <f aca="false">TUE008_NIMG!L28</f>
        <v>TUE008_000090</v>
      </c>
      <c r="F2" s="13" t="n">
        <f aca="false">TUE008_NIMG!N28</f>
        <v>1</v>
      </c>
      <c r="G2" s="13" t="n">
        <f aca="false">TUE008_NIMG!O28</f>
        <v>1</v>
      </c>
    </row>
    <row r="3" customFormat="false" ht="15.75" hidden="false" customHeight="false" outlineLevel="0" collapsed="false">
      <c r="A3" s="11" t="str">
        <f aca="false">TUE008_NIMG!A29</f>
        <v>TUE008_NIMG_000002</v>
      </c>
      <c r="B3" s="12" t="n">
        <f aca="false">TUE008_NIMG!B29</f>
        <v>30</v>
      </c>
      <c r="C3" s="13" t="str">
        <f aca="false">TUE008_NIMG!C29</f>
        <v>w</v>
      </c>
      <c r="D3" s="12" t="n">
        <f aca="false">TUE008_NIMG!D29</f>
        <v>23.2</v>
      </c>
      <c r="E3" s="13" t="str">
        <f aca="false">TUE008_NIMG!L29</f>
        <v>TUE008_000036</v>
      </c>
      <c r="F3" s="13" t="n">
        <f aca="false">TUE008_NIMG!N29</f>
        <v>1</v>
      </c>
      <c r="G3" s="13" t="n">
        <f aca="false">TUE008_NIMG!O29</f>
        <v>0</v>
      </c>
    </row>
    <row r="4" customFormat="false" ht="15.75" hidden="false" customHeight="false" outlineLevel="0" collapsed="false">
      <c r="A4" s="11" t="str">
        <f aca="false">TUE008_NIMG!A30</f>
        <v>TUE008_NIMG_000003</v>
      </c>
      <c r="B4" s="12" t="n">
        <f aca="false">TUE008_NIMG!B30</f>
        <v>34</v>
      </c>
      <c r="C4" s="13" t="str">
        <f aca="false">TUE008_NIMG!C30</f>
        <v>m</v>
      </c>
      <c r="D4" s="12" t="n">
        <f aca="false">TUE008_NIMG!D30</f>
        <v>25.5</v>
      </c>
      <c r="E4" s="13" t="str">
        <f aca="false">TUE008_NIMG!L30</f>
        <v>TUE008_000028</v>
      </c>
      <c r="F4" s="13" t="n">
        <f aca="false">TUE008_NIMG!N30</f>
        <v>0</v>
      </c>
      <c r="G4" s="13" t="n">
        <f aca="false">TUE008_NIMG!O30</f>
        <v>1</v>
      </c>
    </row>
    <row r="5" customFormat="false" ht="15.75" hidden="false" customHeight="false" outlineLevel="0" collapsed="false">
      <c r="A5" s="11" t="str">
        <f aca="false">TUE008_NIMG!A31</f>
        <v>TUE008_NIMG_000004</v>
      </c>
      <c r="B5" s="12" t="n">
        <f aca="false">TUE008_NIMG!B31</f>
        <v>30</v>
      </c>
      <c r="C5" s="13" t="str">
        <f aca="false">TUE008_NIMG!C31</f>
        <v>w</v>
      </c>
      <c r="D5" s="12" t="n">
        <f aca="false">TUE008_NIMG!D31</f>
        <v>20</v>
      </c>
      <c r="E5" s="13" t="str">
        <f aca="false">TUE008_NIMG!L31</f>
        <v>TUE008_000051</v>
      </c>
      <c r="F5" s="13" t="n">
        <f aca="false">TUE008_NIMG!N31</f>
        <v>1</v>
      </c>
      <c r="G5" s="13" t="n">
        <f aca="false">TUE008_NIMG!O31</f>
        <v>0</v>
      </c>
    </row>
    <row r="6" customFormat="false" ht="15.75" hidden="false" customHeight="false" outlineLevel="0" collapsed="false">
      <c r="A6" s="11" t="str">
        <f aca="false">TUE008_NIMG!A32</f>
        <v>TUE008_NIMG_000005</v>
      </c>
      <c r="B6" s="12" t="n">
        <f aca="false">TUE008_NIMG!B32</f>
        <v>40</v>
      </c>
      <c r="C6" s="13" t="str">
        <f aca="false">TUE008_NIMG!C32</f>
        <v>w</v>
      </c>
      <c r="D6" s="12" t="n">
        <f aca="false">TUE008_NIMG!D32</f>
        <v>23.8</v>
      </c>
      <c r="E6" s="13" t="str">
        <f aca="false">TUE008_NIMG!L32</f>
        <v>TUE008_000033</v>
      </c>
      <c r="F6" s="13" t="n">
        <f aca="false">TUE008_NIMG!N32</f>
        <v>0</v>
      </c>
      <c r="G6" s="13" t="n">
        <f aca="false">TUE008_NIMG!O32</f>
        <v>1</v>
      </c>
    </row>
    <row r="7" customFormat="false" ht="15.75" hidden="false" customHeight="false" outlineLevel="0" collapsed="false">
      <c r="A7" s="11" t="str">
        <f aca="false">TUE008_NIMG!A33</f>
        <v>TUE008_NIMG_000006</v>
      </c>
      <c r="B7" s="12" t="n">
        <f aca="false">TUE008_NIMG!B33</f>
        <v>31</v>
      </c>
      <c r="C7" s="13" t="str">
        <f aca="false">TUE008_NIMG!C33</f>
        <v>w</v>
      </c>
      <c r="D7" s="12" t="n">
        <f aca="false">TUE008_NIMG!D33</f>
        <v>21</v>
      </c>
      <c r="E7" s="13" t="str">
        <f aca="false">TUE008_NIMG!L33</f>
        <v>TUE008_000113</v>
      </c>
      <c r="F7" s="13" t="n">
        <f aca="false">TUE008_NIMG!N33</f>
        <v>1</v>
      </c>
      <c r="G7" s="13" t="n">
        <f aca="false">TUE008_NIMG!O33</f>
        <v>0</v>
      </c>
    </row>
    <row r="8" customFormat="false" ht="15.75" hidden="false" customHeight="false" outlineLevel="0" collapsed="false">
      <c r="A8" s="11" t="str">
        <f aca="false">TUE008_NIMG!A34</f>
        <v>TUE008_NIMG_000007</v>
      </c>
      <c r="B8" s="12" t="n">
        <f aca="false">TUE008_NIMG!B34</f>
        <v>34</v>
      </c>
      <c r="C8" s="13" t="str">
        <f aca="false">TUE008_NIMG!C34</f>
        <v>w</v>
      </c>
      <c r="D8" s="12" t="n">
        <f aca="false">TUE008_NIMG!D34</f>
        <v>21.5</v>
      </c>
      <c r="E8" s="13" t="str">
        <f aca="false">TUE008_NIMG!L34</f>
        <v>TUE008_000074</v>
      </c>
      <c r="F8" s="13" t="n">
        <f aca="false">TUE008_NIMG!N34</f>
        <v>1</v>
      </c>
      <c r="G8" s="13" t="n">
        <f aca="false">TUE008_NIMG!O34</f>
        <v>0</v>
      </c>
    </row>
    <row r="9" customFormat="false" ht="15.75" hidden="false" customHeight="false" outlineLevel="0" collapsed="false">
      <c r="A9" s="11" t="str">
        <f aca="false">TUE008_NIMG!A35</f>
        <v>TUE008_NIMG_000008</v>
      </c>
      <c r="B9" s="12" t="n">
        <f aca="false">TUE008_NIMG!B35</f>
        <v>32</v>
      </c>
      <c r="C9" s="13" t="str">
        <f aca="false">TUE008_NIMG!C35</f>
        <v>w</v>
      </c>
      <c r="D9" s="12" t="n">
        <f aca="false">TUE008_NIMG!D35</f>
        <v>22.8</v>
      </c>
      <c r="E9" s="13" t="str">
        <f aca="false">TUE008_NIMG!L35</f>
        <v>TUE008_000070</v>
      </c>
      <c r="F9" s="13" t="n">
        <f aca="false">TUE008_NIMG!N35</f>
        <v>1</v>
      </c>
      <c r="G9" s="13" t="n">
        <f aca="false">TUE008_NIMG!O35</f>
        <v>0</v>
      </c>
    </row>
    <row r="10" customFormat="false" ht="15.75" hidden="false" customHeight="false" outlineLevel="0" collapsed="false">
      <c r="A10" s="11" t="str">
        <f aca="false">TUE008_NIMG!A36</f>
        <v>TUE008_NIMG_000009</v>
      </c>
      <c r="B10" s="12" t="n">
        <f aca="false">TUE008_NIMG!B36</f>
        <v>41</v>
      </c>
      <c r="C10" s="13" t="str">
        <f aca="false">TUE008_NIMG!C36</f>
        <v>w</v>
      </c>
      <c r="D10" s="12" t="n">
        <f aca="false">TUE008_NIMG!D36</f>
        <v>25.1</v>
      </c>
      <c r="E10" s="13" t="str">
        <f aca="false">TUE008_NIMG!L36</f>
        <v>TUE008_000034</v>
      </c>
      <c r="F10" s="13" t="n">
        <f aca="false">TUE008_NIMG!N36</f>
        <v>1</v>
      </c>
      <c r="G10" s="13" t="n">
        <f aca="false">TUE008_NIMG!O36</f>
        <v>0</v>
      </c>
    </row>
    <row r="11" customFormat="false" ht="15.75" hidden="false" customHeight="false" outlineLevel="0" collapsed="false">
      <c r="A11" s="11" t="str">
        <f aca="false">TUE008_NIMG!A37</f>
        <v>TUE008_NIMG_000010</v>
      </c>
      <c r="B11" s="12" t="n">
        <f aca="false">TUE008_NIMG!B37</f>
        <v>31</v>
      </c>
      <c r="C11" s="13" t="str">
        <f aca="false">TUE008_NIMG!C37</f>
        <v>m</v>
      </c>
      <c r="D11" s="12" t="n">
        <f aca="false">TUE008_NIMG!D37</f>
        <v>24.5</v>
      </c>
      <c r="E11" s="13" t="str">
        <f aca="false">TUE008_NIMG!L37</f>
        <v>TUE008_000106</v>
      </c>
      <c r="F11" s="13" t="n">
        <f aca="false">TUE008_NIMG!N37</f>
        <v>1</v>
      </c>
      <c r="G11" s="13" t="n">
        <f aca="false">TUE008_NIMG!O37</f>
        <v>0</v>
      </c>
    </row>
    <row r="12" customFormat="false" ht="15.75" hidden="false" customHeight="false" outlineLevel="0" collapsed="false">
      <c r="A12" s="11" t="str">
        <f aca="false">TUE008_NIMG!A38</f>
        <v>TUE008_NIMG_000011</v>
      </c>
      <c r="B12" s="12" t="n">
        <f aca="false">TUE008_NIMG!B38</f>
        <v>32</v>
      </c>
      <c r="C12" s="13" t="str">
        <f aca="false">TUE008_NIMG!C38</f>
        <v>w</v>
      </c>
      <c r="D12" s="12" t="n">
        <f aca="false">TUE008_NIMG!D38</f>
        <v>21.8</v>
      </c>
      <c r="E12" s="13" t="str">
        <f aca="false">TUE008_NIMG!L38</f>
        <v>TUE008_000089</v>
      </c>
      <c r="F12" s="13" t="n">
        <f aca="false">TUE008_NIMG!N38</f>
        <v>1</v>
      </c>
      <c r="G12" s="13" t="n">
        <f aca="false">TUE008_NIMG!O38</f>
        <v>0</v>
      </c>
    </row>
    <row r="13" customFormat="false" ht="15.75" hidden="false" customHeight="false" outlineLevel="0" collapsed="false">
      <c r="A13" s="11" t="str">
        <f aca="false">TUE008_NIMG!A39</f>
        <v>TUE008_NIMG_000012</v>
      </c>
      <c r="B13" s="12" t="n">
        <f aca="false">TUE008_NIMG!B39</f>
        <v>30</v>
      </c>
      <c r="C13" s="13" t="str">
        <f aca="false">TUE008_NIMG!C39</f>
        <v>m</v>
      </c>
      <c r="D13" s="12" t="n">
        <f aca="false">TUE008_NIMG!D39</f>
        <v>24.5</v>
      </c>
      <c r="E13" s="13" t="str">
        <f aca="false">TUE008_NIMG!L39</f>
        <v>TUE008_000134</v>
      </c>
      <c r="F13" s="13" t="n">
        <f aca="false">TUE008_NIMG!N39</f>
        <v>1</v>
      </c>
      <c r="G13" s="13" t="n">
        <f aca="false">TUE008_NIMG!O39</f>
        <v>0</v>
      </c>
    </row>
    <row r="14" customFormat="false" ht="15.75" hidden="false" customHeight="false" outlineLevel="0" collapsed="false">
      <c r="A14" s="11" t="str">
        <f aca="false">TUE008_NIMG!A40</f>
        <v>TUE008_NIMG_000013</v>
      </c>
      <c r="B14" s="12" t="n">
        <f aca="false">TUE008_NIMG!B40</f>
        <v>35</v>
      </c>
      <c r="C14" s="13" t="str">
        <f aca="false">TUE008_NIMG!C40</f>
        <v>m</v>
      </c>
      <c r="D14" s="12" t="n">
        <f aca="false">TUE008_NIMG!D40</f>
        <v>21</v>
      </c>
      <c r="E14" s="13" t="str">
        <f aca="false">TUE008_NIMG!L40</f>
        <v>TUE008_000133</v>
      </c>
      <c r="F14" s="13" t="n">
        <f aca="false">TUE008_NIMG!N40</f>
        <v>1</v>
      </c>
      <c r="G14" s="13" t="n">
        <f aca="false">TUE008_NIMG!O40</f>
        <v>0</v>
      </c>
    </row>
    <row r="15" customFormat="false" ht="15.75" hidden="false" customHeight="false" outlineLevel="0" collapsed="false">
      <c r="A15" s="11" t="str">
        <f aca="false">TUE008_NIMG!A41</f>
        <v>TUE008_NIMG_000014</v>
      </c>
      <c r="B15" s="12" t="n">
        <f aca="false">TUE008_NIMG!B41</f>
        <v>34</v>
      </c>
      <c r="C15" s="13" t="str">
        <f aca="false">TUE008_NIMG!C41</f>
        <v>m</v>
      </c>
      <c r="D15" s="12" t="n">
        <f aca="false">TUE008_NIMG!D41</f>
        <v>25.5</v>
      </c>
      <c r="E15" s="13" t="str">
        <f aca="false">TUE008_NIMG!L41</f>
        <v>TUE008_000105</v>
      </c>
      <c r="F15" s="13" t="n">
        <f aca="false">TUE008_NIMG!N41</f>
        <v>1</v>
      </c>
      <c r="G15" s="13" t="n">
        <f aca="false">TUE008_NIMG!O41</f>
        <v>0</v>
      </c>
    </row>
    <row r="16" customFormat="false" ht="15.75" hidden="false" customHeight="false" outlineLevel="0" collapsed="false">
      <c r="A16" s="11" t="str">
        <f aca="false">TUE008_NIMG!A42</f>
        <v>TUE008_NIMG_000015</v>
      </c>
      <c r="B16" s="12" t="n">
        <f aca="false">TUE008_NIMG!B42</f>
        <v>48</v>
      </c>
      <c r="C16" s="13" t="str">
        <f aca="false">TUE008_NIMG!C42</f>
        <v>w</v>
      </c>
      <c r="D16" s="12" t="n">
        <f aca="false">TUE008_NIMG!D42</f>
        <v>20</v>
      </c>
      <c r="E16" s="13" t="str">
        <f aca="false">TUE008_NIMG!L42</f>
        <v>TUE008_000000</v>
      </c>
      <c r="F16" s="13" t="n">
        <f aca="false">TUE008_NIMG!N42</f>
        <v>0</v>
      </c>
      <c r="G16" s="13" t="n">
        <f aca="false">TUE008_NIMG!O42</f>
        <v>0</v>
      </c>
    </row>
    <row r="17" customFormat="false" ht="15.75" hidden="false" customHeight="false" outlineLevel="0" collapsed="false">
      <c r="A17" s="11" t="str">
        <f aca="false">TUE008_NIMG!A43</f>
        <v>TUE008_NIMG_000016</v>
      </c>
      <c r="B17" s="12" t="n">
        <f aca="false">TUE008_NIMG!B43</f>
        <v>47</v>
      </c>
      <c r="C17" s="13" t="str">
        <f aca="false">TUE008_NIMG!C43</f>
        <v>w</v>
      </c>
      <c r="D17" s="12" t="n">
        <f aca="false">TUE008_NIMG!D43</f>
        <v>22</v>
      </c>
      <c r="E17" s="13" t="str">
        <f aca="false">TUE008_NIMG!L43</f>
        <v>TUE008_000123</v>
      </c>
      <c r="F17" s="13" t="n">
        <f aca="false">TUE008_NIMG!N43</f>
        <v>1</v>
      </c>
      <c r="G17" s="13" t="n">
        <f aca="false">TUE008_NIMG!O43</f>
        <v>0</v>
      </c>
    </row>
    <row r="18" customFormat="false" ht="15.75" hidden="false" customHeight="false" outlineLevel="0" collapsed="false">
      <c r="A18" s="11" t="str">
        <f aca="false">TUE008_NIMG!A44</f>
        <v>TUE008_NIMG_000017</v>
      </c>
      <c r="B18" s="12" t="n">
        <f aca="false">TUE008_NIMG!B44</f>
        <v>33</v>
      </c>
      <c r="C18" s="13" t="str">
        <f aca="false">TUE008_NIMG!C44</f>
        <v>w</v>
      </c>
      <c r="D18" s="12" t="n">
        <f aca="false">TUE008_NIMG!D44</f>
        <v>20</v>
      </c>
      <c r="E18" s="13" t="str">
        <f aca="false">TUE008_NIMG!L44</f>
        <v>TUE008_000000</v>
      </c>
      <c r="F18" s="13" t="n">
        <f aca="false">TUE008_NIMG!N44</f>
        <v>0</v>
      </c>
      <c r="G18" s="13" t="n">
        <f aca="false">TUE008_NIMG!O44</f>
        <v>0</v>
      </c>
    </row>
    <row r="19" customFormat="false" ht="15.75" hidden="false" customHeight="false" outlineLevel="0" collapsed="false">
      <c r="A19" s="11" t="str">
        <f aca="false">TUE008_NIMG!A45</f>
        <v>TUE008_NIMG_000018</v>
      </c>
      <c r="B19" s="12" t="n">
        <f aca="false">TUE008_NIMG!B45</f>
        <v>32</v>
      </c>
      <c r="C19" s="13" t="str">
        <f aca="false">TUE008_NIMG!C45</f>
        <v>m</v>
      </c>
      <c r="D19" s="12" t="n">
        <f aca="false">TUE008_NIMG!D45</f>
        <v>21.2</v>
      </c>
      <c r="E19" s="13" t="str">
        <f aca="false">TUE008_NIMG!L45</f>
        <v>TUE008_000137</v>
      </c>
      <c r="F19" s="13" t="n">
        <f aca="false">TUE008_NIMG!N45</f>
        <v>1</v>
      </c>
      <c r="G19" s="13" t="n">
        <f aca="false">TUE008_NIMG!O45</f>
        <v>0</v>
      </c>
    </row>
    <row r="20" customFormat="false" ht="15.75" hidden="false" customHeight="false" outlineLevel="0" collapsed="false">
      <c r="A20" s="11" t="str">
        <f aca="false">TUE008_NIMG!A46</f>
        <v>TUE008_NIMG_000019</v>
      </c>
      <c r="B20" s="12" t="n">
        <f aca="false">TUE008_NIMG!B46</f>
        <v>40</v>
      </c>
      <c r="C20" s="13" t="str">
        <f aca="false">TUE008_NIMG!C46</f>
        <v>w</v>
      </c>
      <c r="D20" s="12" t="n">
        <f aca="false">TUE008_NIMG!D46</f>
        <v>25.4</v>
      </c>
      <c r="E20" s="13" t="str">
        <f aca="false">TUE008_NIMG!L46</f>
        <v>TUE008_000140</v>
      </c>
      <c r="F20" s="13" t="n">
        <f aca="false">TUE008_NIMG!N46</f>
        <v>1</v>
      </c>
      <c r="G20" s="13" t="n">
        <f aca="false">TUE008_NIMG!O46</f>
        <v>0</v>
      </c>
    </row>
    <row r="21" customFormat="false" ht="15.75" hidden="false" customHeight="false" outlineLevel="0" collapsed="false">
      <c r="A21" s="11" t="str">
        <f aca="false">TUE008_NIMG!A47</f>
        <v>TUE008_NIMG_000020</v>
      </c>
      <c r="B21" s="12" t="n">
        <f aca="false">TUE008_NIMG!B47</f>
        <v>41</v>
      </c>
      <c r="C21" s="13" t="str">
        <f aca="false">TUE008_NIMG!C47</f>
        <v>m</v>
      </c>
      <c r="D21" s="12" t="n">
        <f aca="false">TUE008_NIMG!D47</f>
        <v>25.3</v>
      </c>
      <c r="E21" s="13" t="str">
        <f aca="false">TUE008_NIMG!L47</f>
        <v>TUE008_000141</v>
      </c>
      <c r="F21" s="13" t="n">
        <f aca="false">TUE008_NIMG!N47</f>
        <v>1</v>
      </c>
      <c r="G21" s="13" t="n">
        <f aca="false">TUE008_NIMG!O47</f>
        <v>0</v>
      </c>
    </row>
    <row r="22" customFormat="false" ht="15.75" hidden="false" customHeight="false" outlineLevel="0" collapsed="false">
      <c r="A22" s="11" t="str">
        <f aca="false">TUE008_NIMG!A48</f>
        <v>TUE008_NIMG_000021</v>
      </c>
      <c r="B22" s="12" t="n">
        <f aca="false">TUE008_NIMG!B48</f>
        <v>33</v>
      </c>
      <c r="C22" s="13" t="str">
        <f aca="false">TUE008_NIMG!C48</f>
        <v>m</v>
      </c>
      <c r="D22" s="12" t="n">
        <f aca="false">TUE008_NIMG!D48</f>
        <v>21.5</v>
      </c>
      <c r="E22" s="13" t="str">
        <f aca="false">TUE008_NIMG!L48</f>
        <v>TUE008_000087</v>
      </c>
      <c r="F22" s="13" t="n">
        <f aca="false">TUE008_NIMG!N48</f>
        <v>0</v>
      </c>
      <c r="G22" s="13" t="n">
        <f aca="false">TUE008_NIMG!O48</f>
        <v>0</v>
      </c>
    </row>
    <row r="23" customFormat="false" ht="15.75" hidden="false" customHeight="false" outlineLevel="0" collapsed="false">
      <c r="A23" s="11" t="str">
        <f aca="false">TUE008_NIMG!A49</f>
        <v>TUE008_NIMG_000022</v>
      </c>
      <c r="B23" s="12" t="n">
        <f aca="false">TUE008_NIMG!B49</f>
        <v>30</v>
      </c>
      <c r="C23" s="13" t="str">
        <f aca="false">TUE008_NIMG!C49</f>
        <v>w</v>
      </c>
      <c r="D23" s="12" t="n">
        <f aca="false">TUE008_NIMG!D49</f>
        <v>23.3</v>
      </c>
      <c r="E23" s="13" t="str">
        <f aca="false">TUE008_NIMG!L49</f>
        <v>TUE008_000145</v>
      </c>
      <c r="F23" s="13" t="n">
        <f aca="false">TUE008_NIMG!N49</f>
        <v>0</v>
      </c>
      <c r="G23" s="13" t="n">
        <f aca="false">TUE008_NIMG!O49</f>
        <v>0</v>
      </c>
    </row>
    <row r="24" customFormat="false" ht="15.75" hidden="false" customHeight="false" outlineLevel="0" collapsed="false">
      <c r="A24" s="11" t="str">
        <f aca="false">TUE008_NIMG!A50</f>
        <v>TUE008_NIMG_000023</v>
      </c>
      <c r="B24" s="12" t="n">
        <f aca="false">TUE008_NIMG!B50</f>
        <v>41</v>
      </c>
      <c r="C24" s="13" t="str">
        <f aca="false">TUE008_NIMG!C50</f>
        <v>m</v>
      </c>
      <c r="D24" s="12" t="n">
        <f aca="false">TUE008_NIMG!D50</f>
        <v>27</v>
      </c>
      <c r="E24" s="13" t="str">
        <f aca="false">TUE008_NIMG!L50</f>
        <v>TUE008_000008</v>
      </c>
      <c r="F24" s="13" t="n">
        <f aca="false">TUE008_NIMG!N50</f>
        <v>0</v>
      </c>
      <c r="G24" s="13" t="n">
        <f aca="false">TUE008_NIMG!O50</f>
        <v>0</v>
      </c>
    </row>
    <row r="25" customFormat="false" ht="15.75" hidden="false" customHeight="false" outlineLevel="0" collapsed="false">
      <c r="A25" s="11" t="str">
        <f aca="false">TUE008_NIMG!A51</f>
        <v>TUE008_NIMG_000024</v>
      </c>
      <c r="B25" s="12" t="n">
        <f aca="false">TUE008_NIMG!B51</f>
        <v>39</v>
      </c>
      <c r="C25" s="13" t="str">
        <f aca="false">TUE008_NIMG!C51</f>
        <v>w</v>
      </c>
      <c r="D25" s="12" t="n">
        <f aca="false">TUE008_NIMG!D51</f>
        <v>0</v>
      </c>
      <c r="E25" s="13" t="str">
        <f aca="false">TUE008_NIMG!L51</f>
        <v>TUE008_000142</v>
      </c>
      <c r="F25" s="13" t="n">
        <f aca="false">TUE008_NIMG!N51</f>
        <v>0</v>
      </c>
      <c r="G25" s="13" t="n">
        <f aca="false">TUE008_NIMG!O51</f>
        <v>0</v>
      </c>
    </row>
    <row r="26" customFormat="false" ht="15.75" hidden="false" customHeight="false" outlineLevel="0" collapsed="false">
      <c r="A26" s="11" t="str">
        <f aca="false">TUE008_NIMG!A52</f>
        <v>TUE008_NIMG_000025</v>
      </c>
      <c r="B26" s="12" t="n">
        <f aca="false">TUE008_NIMG!B52</f>
        <v>30</v>
      </c>
      <c r="C26" s="13" t="str">
        <f aca="false">TUE008_NIMG!C52</f>
        <v>w</v>
      </c>
      <c r="D26" s="12" t="n">
        <f aca="false">TUE008_NIMG!D52</f>
        <v>20</v>
      </c>
      <c r="E26" s="13" t="str">
        <f aca="false">TUE008_NIMG!L52</f>
        <v>TUE008_000000</v>
      </c>
      <c r="F26" s="13" t="n">
        <f aca="false">TUE008_NIMG!N52</f>
        <v>0</v>
      </c>
      <c r="G26" s="13" t="n">
        <f aca="false">TUE008_NIMG!O52</f>
        <v>0</v>
      </c>
    </row>
    <row r="27" customFormat="false" ht="15.75" hidden="false" customHeight="false" outlineLevel="0" collapsed="false">
      <c r="A27" s="11" t="str">
        <f aca="false">TUE008_NIMG!A53</f>
        <v>TUE008_NIMG_000026</v>
      </c>
      <c r="B27" s="12" t="n">
        <f aca="false">TUE008_NIMG!B53</f>
        <v>0</v>
      </c>
      <c r="C27" s="13" t="n">
        <f aca="false">TUE008_NIMG!C53</f>
        <v>0</v>
      </c>
      <c r="D27" s="12" t="n">
        <f aca="false">TUE008_NIMG!D53</f>
        <v>0</v>
      </c>
      <c r="E27" s="13" t="str">
        <f aca="false">TUE008_NIMG!L53</f>
        <v>TUE008_000000</v>
      </c>
      <c r="F27" s="13" t="n">
        <f aca="false">TUE008_NIMG!N53</f>
        <v>0</v>
      </c>
      <c r="G27" s="13" t="n">
        <f aca="false">TUE008_NIMG!O53</f>
        <v>0</v>
      </c>
    </row>
    <row r="28" customFormat="false" ht="15.75" hidden="false" customHeight="false" outlineLevel="0" collapsed="false">
      <c r="A28" s="11" t="str">
        <f aca="false">TUE008_NIMG!A54</f>
        <v>TUE008_NIMG_000027</v>
      </c>
      <c r="B28" s="12" t="n">
        <f aca="false">TUE008_NIMG!B54</f>
        <v>0</v>
      </c>
      <c r="C28" s="13" t="n">
        <f aca="false">TUE008_NIMG!C54</f>
        <v>0</v>
      </c>
      <c r="D28" s="12" t="n">
        <f aca="false">TUE008_NIMG!D54</f>
        <v>0</v>
      </c>
      <c r="E28" s="13" t="str">
        <f aca="false">TUE008_NIMG!L54</f>
        <v>TUE008_000000</v>
      </c>
      <c r="F28" s="13" t="n">
        <f aca="false">TUE008_NIMG!N54</f>
        <v>0</v>
      </c>
      <c r="G28" s="13" t="n">
        <f aca="false">TUE008_NIMG!O54</f>
        <v>0</v>
      </c>
    </row>
    <row r="29" customFormat="false" ht="15.75" hidden="false" customHeight="false" outlineLevel="0" collapsed="false">
      <c r="A29" s="11" t="str">
        <f aca="false">TUE008_NIMG!A55</f>
        <v>TUE008_NIMG_000028</v>
      </c>
      <c r="B29" s="12" t="n">
        <f aca="false">TUE008_NIMG!B55</f>
        <v>0</v>
      </c>
      <c r="C29" s="13" t="n">
        <f aca="false">TUE008_NIMG!C55</f>
        <v>0</v>
      </c>
      <c r="D29" s="12" t="n">
        <f aca="false">TUE008_NIMG!D55</f>
        <v>0</v>
      </c>
      <c r="E29" s="13" t="str">
        <f aca="false">TUE008_NIMG!L55</f>
        <v>TUE008_000000</v>
      </c>
      <c r="F29" s="13" t="n">
        <f aca="false">TUE008_NIMG!N55</f>
        <v>0</v>
      </c>
      <c r="G29" s="13" t="n">
        <f aca="false">TUE008_NIMG!O55</f>
        <v>0</v>
      </c>
    </row>
    <row r="30" customFormat="false" ht="15.75" hidden="false" customHeight="false" outlineLevel="0" collapsed="false">
      <c r="A30" s="11" t="str">
        <f aca="false">TUE008_NIMG!A56</f>
        <v>TUE008_NIMG_000029</v>
      </c>
      <c r="B30" s="12" t="n">
        <f aca="false">TUE008_NIMG!B56</f>
        <v>0</v>
      </c>
      <c r="C30" s="13" t="n">
        <f aca="false">TUE008_NIMG!C56</f>
        <v>0</v>
      </c>
      <c r="D30" s="12" t="n">
        <f aca="false">TUE008_NIMG!D56</f>
        <v>0</v>
      </c>
      <c r="E30" s="13" t="str">
        <f aca="false">TUE008_NIMG!L56</f>
        <v>TUE008_000000</v>
      </c>
      <c r="F30" s="13" t="n">
        <f aca="false">TUE008_NIMG!N56</f>
        <v>0</v>
      </c>
      <c r="G30" s="13" t="n">
        <f aca="false">TUE008_NIMG!O56</f>
        <v>0</v>
      </c>
    </row>
    <row r="31" customFormat="false" ht="15.75" hidden="false" customHeight="false" outlineLevel="0" collapsed="false">
      <c r="A31" s="11" t="str">
        <f aca="false">TUE008_NIMG!A57</f>
        <v>TUE008_NIMG_000030</v>
      </c>
      <c r="B31" s="12" t="n">
        <f aca="false">TUE008_NIMG!B57</f>
        <v>0</v>
      </c>
      <c r="C31" s="13" t="n">
        <f aca="false">TUE008_NIMG!C57</f>
        <v>0</v>
      </c>
      <c r="D31" s="12" t="n">
        <f aca="false">TUE008_NIMG!D57</f>
        <v>0</v>
      </c>
      <c r="E31" s="13" t="str">
        <f aca="false">TUE008_NIMG!L57</f>
        <v>TUE008_000000</v>
      </c>
      <c r="F31" s="13" t="n">
        <f aca="false">TUE008_NIMG!N57</f>
        <v>0</v>
      </c>
      <c r="G31" s="13" t="n">
        <f aca="false">TUE008_NIMG!O57</f>
        <v>0</v>
      </c>
    </row>
    <row r="32" customFormat="false" ht="15.75" hidden="false" customHeight="false" outlineLevel="0" collapsed="false">
      <c r="A32" s="11" t="str">
        <f aca="false">TUE008_NIMG!A58</f>
        <v>TUE008_NIMG_000031</v>
      </c>
      <c r="B32" s="12" t="n">
        <f aca="false">TUE008_NIMG!B58</f>
        <v>0</v>
      </c>
      <c r="C32" s="13" t="n">
        <f aca="false">TUE008_NIMG!C58</f>
        <v>0</v>
      </c>
      <c r="D32" s="12" t="n">
        <f aca="false">TUE008_NIMG!D58</f>
        <v>0</v>
      </c>
      <c r="E32" s="13" t="str">
        <f aca="false">TUE008_NIMG!L58</f>
        <v>TUE008_000000</v>
      </c>
      <c r="F32" s="13" t="n">
        <f aca="false">TUE008_NIMG!N58</f>
        <v>0</v>
      </c>
      <c r="G32" s="13" t="n">
        <f aca="false">TUE008_NIMG!O58</f>
        <v>0</v>
      </c>
    </row>
    <row r="33" customFormat="false" ht="15.75" hidden="false" customHeight="false" outlineLevel="0" collapsed="false">
      <c r="A33" s="11" t="str">
        <f aca="false">TUE008_NIMG!A59</f>
        <v>TUE008_NIMG_000032</v>
      </c>
      <c r="B33" s="12" t="n">
        <f aca="false">TUE008_NIMG!B59</f>
        <v>0</v>
      </c>
      <c r="C33" s="13" t="n">
        <f aca="false">TUE008_NIMG!C59</f>
        <v>0</v>
      </c>
      <c r="D33" s="12" t="n">
        <f aca="false">TUE008_NIMG!D59</f>
        <v>0</v>
      </c>
      <c r="E33" s="13" t="str">
        <f aca="false">TUE008_NIMG!L59</f>
        <v>TUE008_000000</v>
      </c>
      <c r="F33" s="13" t="n">
        <f aca="false">TUE008_NIMG!N59</f>
        <v>0</v>
      </c>
      <c r="G33" s="13" t="n">
        <f aca="false">TUE008_NIMG!O59</f>
        <v>0</v>
      </c>
    </row>
    <row r="34" customFormat="false" ht="15.75" hidden="false" customHeight="false" outlineLevel="0" collapsed="false">
      <c r="A34" s="11" t="str">
        <f aca="false">TUE008_NIMG!A60</f>
        <v>TUE008_NIMG_000033</v>
      </c>
      <c r="B34" s="12" t="n">
        <f aca="false">TUE008_NIMG!B60</f>
        <v>0</v>
      </c>
      <c r="C34" s="13" t="n">
        <f aca="false">TUE008_NIMG!C60</f>
        <v>0</v>
      </c>
      <c r="D34" s="12" t="n">
        <f aca="false">TUE008_NIMG!D60</f>
        <v>0</v>
      </c>
      <c r="E34" s="13" t="str">
        <f aca="false">TUE008_NIMG!L60</f>
        <v>TUE008_000000</v>
      </c>
      <c r="F34" s="13" t="n">
        <f aca="false">TUE008_NIMG!N60</f>
        <v>0</v>
      </c>
      <c r="G34" s="13" t="n">
        <f aca="false">TUE008_NIMG!O60</f>
        <v>0</v>
      </c>
    </row>
    <row r="35" customFormat="false" ht="15.75" hidden="false" customHeight="false" outlineLevel="0" collapsed="false">
      <c r="A35" s="11" t="str">
        <f aca="false">TUE008_NIMG!A61</f>
        <v>TUE008_NIMG_000034</v>
      </c>
      <c r="B35" s="12" t="n">
        <f aca="false">TUE008_NIMG!B61</f>
        <v>0</v>
      </c>
      <c r="C35" s="13" t="n">
        <f aca="false">TUE008_NIMG!C61</f>
        <v>0</v>
      </c>
      <c r="D35" s="12" t="n">
        <f aca="false">TUE008_NIMG!D61</f>
        <v>0</v>
      </c>
      <c r="E35" s="13" t="str">
        <f aca="false">TUE008_NIMG!L61</f>
        <v>TUE008_000000</v>
      </c>
      <c r="F35" s="13" t="n">
        <f aca="false">TUE008_NIMG!N61</f>
        <v>0</v>
      </c>
      <c r="G35" s="13" t="n">
        <f aca="false">TUE008_NIMG!O61</f>
        <v>0</v>
      </c>
    </row>
    <row r="36" customFormat="false" ht="15.75" hidden="false" customHeight="false" outlineLevel="0" collapsed="false">
      <c r="A36" s="11" t="str">
        <f aca="false">TUE008_NIMG!A62</f>
        <v>TUE008_NIMG_000035</v>
      </c>
      <c r="B36" s="12" t="n">
        <f aca="false">TUE008_NIMG!B62</f>
        <v>0</v>
      </c>
      <c r="C36" s="13" t="n">
        <f aca="false">TUE008_NIMG!C62</f>
        <v>0</v>
      </c>
      <c r="D36" s="12" t="n">
        <f aca="false">TUE008_NIMG!D62</f>
        <v>0</v>
      </c>
      <c r="E36" s="13" t="str">
        <f aca="false">TUE008_NIMG!L62</f>
        <v>TUE008_000000</v>
      </c>
      <c r="F36" s="13" t="n">
        <f aca="false">TUE008_NIMG!N62</f>
        <v>0</v>
      </c>
      <c r="G36" s="13" t="n">
        <f aca="false">TUE008_NIMG!O62</f>
        <v>0</v>
      </c>
    </row>
    <row r="37" customFormat="false" ht="15.75" hidden="false" customHeight="false" outlineLevel="0" collapsed="false">
      <c r="A37" s="11" t="n">
        <f aca="false">TUE008_NIMG!A63</f>
        <v>0</v>
      </c>
      <c r="B37" s="14"/>
      <c r="C37" s="13" t="n">
        <f aca="false">TUE008_NIMG!C63</f>
        <v>0</v>
      </c>
      <c r="D37" s="15"/>
      <c r="E37" s="14"/>
      <c r="F37" s="14"/>
      <c r="G37" s="14"/>
    </row>
    <row r="38" customFormat="false" ht="15.75" hidden="false" customHeight="false" outlineLevel="0" collapsed="false">
      <c r="A38" s="16" t="n">
        <f aca="false">TUE008_NIMG!A64</f>
        <v>0</v>
      </c>
      <c r="D38" s="4"/>
    </row>
    <row r="39" customFormat="false" ht="15.75" hidden="false" customHeight="false" outlineLevel="0" collapsed="false">
      <c r="A39" s="16" t="n">
        <f aca="false">TUE008_NIMG!A65</f>
        <v>0</v>
      </c>
      <c r="D39" s="4"/>
    </row>
    <row r="40" customFormat="false" ht="15.75" hidden="false" customHeight="false" outlineLevel="0" collapsed="false">
      <c r="A40" s="16" t="n">
        <f aca="false">TUE008_NIMG!A66</f>
        <v>0</v>
      </c>
      <c r="D40" s="4"/>
    </row>
    <row r="41" customFormat="false" ht="15.75" hidden="false" customHeight="false" outlineLevel="0" collapsed="false">
      <c r="A41" s="16" t="n">
        <f aca="false">TUE008_NIMG!A67</f>
        <v>0</v>
      </c>
      <c r="D41" s="4"/>
    </row>
    <row r="42" customFormat="false" ht="15.75" hidden="false" customHeight="false" outlineLevel="0" collapsed="false">
      <c r="A42" s="16" t="n">
        <f aca="false">TUE008_NIMG!A68</f>
        <v>0</v>
      </c>
      <c r="D42" s="4"/>
    </row>
    <row r="43" customFormat="false" ht="15.75" hidden="false" customHeight="false" outlineLevel="0" collapsed="false">
      <c r="A43" s="16" t="n">
        <f aca="false">TUE008_NIMG!A69</f>
        <v>0</v>
      </c>
      <c r="D43" s="4"/>
    </row>
    <row r="44" customFormat="false" ht="15.75" hidden="false" customHeight="false" outlineLevel="0" collapsed="false">
      <c r="A44" s="16" t="n">
        <f aca="false">TUE008_NIMG!A70</f>
        <v>0</v>
      </c>
      <c r="D44" s="4"/>
    </row>
    <row r="45" customFormat="false" ht="15.75" hidden="false" customHeight="false" outlineLevel="0" collapsed="false">
      <c r="A45" s="16" t="n">
        <f aca="false">TUE008_NIMG!A71</f>
        <v>0</v>
      </c>
      <c r="D45" s="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1.5"/>
    <col collapsed="false" customWidth="true" hidden="false" outlineLevel="0" max="8" min="2" style="0" width="12.63"/>
    <col collapsed="false" customWidth="true" hidden="false" outlineLevel="0" max="9" min="9" style="0" width="24"/>
    <col collapsed="false" customWidth="true" hidden="false" outlineLevel="0" max="11" min="10" style="0" width="19"/>
    <col collapsed="false" customWidth="true" hidden="false" outlineLevel="0" max="12" min="12" style="0" width="14.88"/>
    <col collapsed="false" customWidth="true" hidden="false" outlineLevel="0" max="14" min="13" style="0" width="17.13"/>
    <col collapsed="false" customWidth="true" hidden="false" outlineLevel="0" max="15" min="15" style="0" width="18.38"/>
    <col collapsed="false" customWidth="true" hidden="false" outlineLevel="0" max="16" min="16" style="0" width="12.63"/>
    <col collapsed="false" customWidth="true" hidden="false" outlineLevel="0" max="17" min="17" style="0" width="17.63"/>
    <col collapsed="false" customWidth="true" hidden="false" outlineLevel="0" max="1025" min="18" style="0" width="12.63"/>
  </cols>
  <sheetData>
    <row r="1" customFormat="false" ht="15.75" hidden="false" customHeight="false" outlineLevel="0" collapsed="false">
      <c r="A1" s="1" t="s">
        <v>0</v>
      </c>
      <c r="B1" s="1" t="s">
        <v>4</v>
      </c>
      <c r="C1" s="1" t="s">
        <v>5</v>
      </c>
      <c r="D1" s="1" t="str">
        <f aca="false">TUE008!D19</f>
        <v>Age</v>
      </c>
      <c r="E1" s="1" t="str">
        <f aca="false">TUE008!E19</f>
        <v>Sex</v>
      </c>
      <c r="F1" s="1" t="s">
        <v>6</v>
      </c>
      <c r="G1" s="1" t="str">
        <f aca="false">TUE008!G19</f>
        <v>Finished_PHEN</v>
      </c>
      <c r="H1" s="1" t="str">
        <f aca="false">TUE008!J19</f>
        <v>exclusion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2</v>
      </c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5.75" hidden="false" customHeight="false" outlineLevel="0" collapsed="false">
      <c r="A2" s="3" t="n">
        <v>1</v>
      </c>
      <c r="B2" s="17" t="n">
        <f aca="false">TUE008!B20</f>
        <v>0</v>
      </c>
      <c r="C2" s="3" t="n">
        <f aca="false">TUE008!C20</f>
        <v>0</v>
      </c>
      <c r="D2" s="3" t="n">
        <f aca="false">TUE008!D20</f>
        <v>21</v>
      </c>
      <c r="E2" s="3" t="str">
        <f aca="false">TUE008!E20</f>
        <v>w</v>
      </c>
      <c r="F2" s="3" t="n">
        <f aca="false">IF(E2= "w", 1,0)</f>
        <v>1</v>
      </c>
      <c r="G2" s="3" t="n">
        <f aca="false">TUE008!G20</f>
        <v>1</v>
      </c>
      <c r="H2" s="3" t="n">
        <f aca="false">TUE008!J20</f>
        <v>0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4" t="s">
        <v>4</v>
      </c>
      <c r="R2" s="4" t="s">
        <v>15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customFormat="false" ht="15.75" hidden="false" customHeight="false" outlineLevel="0" collapsed="false">
      <c r="A3" s="3" t="n">
        <f aca="false">A2+1</f>
        <v>2</v>
      </c>
      <c r="B3" s="17" t="n">
        <f aca="false">TUE008!B21</f>
        <v>0</v>
      </c>
      <c r="C3" s="3" t="n">
        <f aca="false">TUE008!C21</f>
        <v>0</v>
      </c>
      <c r="D3" s="3" t="n">
        <f aca="false">TUE008!D21</f>
        <v>20</v>
      </c>
      <c r="E3" s="3" t="str">
        <f aca="false">TUE008!E21</f>
        <v>m</v>
      </c>
      <c r="F3" s="3" t="n">
        <f aca="false">IF(E3= "w", 1,0)</f>
        <v>0</v>
      </c>
      <c r="G3" s="3" t="n">
        <f aca="false">TUE008!G21</f>
        <v>1</v>
      </c>
      <c r="H3" s="3" t="n">
        <f aca="false">TUE008!J21</f>
        <v>0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4" t="s">
        <v>5</v>
      </c>
      <c r="R3" s="4" t="s">
        <v>16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customFormat="false" ht="15.75" hidden="false" customHeight="false" outlineLevel="0" collapsed="false">
      <c r="A4" s="3" t="n">
        <f aca="false">A3+1</f>
        <v>3</v>
      </c>
      <c r="B4" s="17" t="n">
        <f aca="false">TUE008!B22</f>
        <v>0</v>
      </c>
      <c r="C4" s="3" t="n">
        <f aca="false">TUE008!C22</f>
        <v>0</v>
      </c>
      <c r="D4" s="3" t="n">
        <f aca="false">TUE008!D22</f>
        <v>23</v>
      </c>
      <c r="E4" s="3" t="str">
        <f aca="false">TUE008!E22</f>
        <v>w</v>
      </c>
      <c r="F4" s="3" t="n">
        <f aca="false">IF(E4= "w", 1,0)</f>
        <v>1</v>
      </c>
      <c r="G4" s="3" t="n">
        <f aca="false">TUE008!G22</f>
        <v>1</v>
      </c>
      <c r="H4" s="3" t="n">
        <f aca="false">TUE008!J22</f>
        <v>0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5" t="s">
        <v>17</v>
      </c>
      <c r="R4" s="6" t="s">
        <v>18</v>
      </c>
      <c r="S4" s="5"/>
      <c r="T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customFormat="false" ht="15.75" hidden="false" customHeight="false" outlineLevel="0" collapsed="false">
      <c r="A5" s="3" t="n">
        <f aca="false">A4+1</f>
        <v>4</v>
      </c>
      <c r="B5" s="17" t="n">
        <f aca="false">TUE008!B23</f>
        <v>0</v>
      </c>
      <c r="C5" s="3" t="n">
        <f aca="false">TUE008!C23</f>
        <v>0</v>
      </c>
      <c r="D5" s="3" t="n">
        <f aca="false">TUE008!D23</f>
        <v>24</v>
      </c>
      <c r="E5" s="3" t="str">
        <f aca="false">TUE008!E23</f>
        <v>m</v>
      </c>
      <c r="F5" s="3" t="n">
        <f aca="false">IF(E5= "w", 1,0)</f>
        <v>0</v>
      </c>
      <c r="G5" s="3" t="n">
        <f aca="false">TUE008!G23</f>
        <v>1</v>
      </c>
      <c r="H5" s="3" t="n">
        <f aca="false">TUE008!J23</f>
        <v>0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5" t="s">
        <v>1</v>
      </c>
      <c r="R5" s="6" t="s">
        <v>19</v>
      </c>
      <c r="S5" s="5"/>
      <c r="T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customFormat="false" ht="15.75" hidden="false" customHeight="false" outlineLevel="0" collapsed="false">
      <c r="A6" s="3" t="n">
        <f aca="false">A5+1</f>
        <v>5</v>
      </c>
      <c r="B6" s="17" t="n">
        <f aca="false">TUE008!B24</f>
        <v>0</v>
      </c>
      <c r="C6" s="3" t="n">
        <f aca="false">TUE008!C24</f>
        <v>0</v>
      </c>
      <c r="D6" s="3" t="n">
        <f aca="false">TUE008!D24</f>
        <v>26</v>
      </c>
      <c r="E6" s="3" t="str">
        <f aca="false">TUE008!E24</f>
        <v>w</v>
      </c>
      <c r="F6" s="3" t="n">
        <f aca="false">IF(E6= "w", 1,0)</f>
        <v>1</v>
      </c>
      <c r="G6" s="3" t="n">
        <f aca="false">TUE008!G24</f>
        <v>1</v>
      </c>
      <c r="H6" s="3" t="n">
        <f aca="false">TUE008!J24</f>
        <v>0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5" t="s">
        <v>20</v>
      </c>
      <c r="R6" s="5" t="s">
        <v>21</v>
      </c>
      <c r="S6" s="5"/>
      <c r="T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customFormat="false" ht="15.75" hidden="false" customHeight="false" outlineLevel="0" collapsed="false">
      <c r="A7" s="3" t="n">
        <f aca="false">A6+1</f>
        <v>6</v>
      </c>
      <c r="B7" s="17" t="n">
        <f aca="false">TUE008!B25</f>
        <v>0</v>
      </c>
      <c r="C7" s="3" t="n">
        <f aca="false">TUE008!C25</f>
        <v>0</v>
      </c>
      <c r="D7" s="3" t="n">
        <f aca="false">TUE008!D25</f>
        <v>27</v>
      </c>
      <c r="E7" s="3" t="str">
        <f aca="false">TUE008!E25</f>
        <v>m</v>
      </c>
      <c r="F7" s="3" t="n">
        <f aca="false">IF(E7= "w", 1,0)</f>
        <v>0</v>
      </c>
      <c r="G7" s="3" t="n">
        <f aca="false">TUE008!G25</f>
        <v>1</v>
      </c>
      <c r="H7" s="3" t="n">
        <f aca="false">TUE008!J25</f>
        <v>0</v>
      </c>
      <c r="I7" s="3" t="n">
        <v>1</v>
      </c>
      <c r="J7" s="3" t="n">
        <v>1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5" t="s">
        <v>22</v>
      </c>
      <c r="R7" s="6" t="s">
        <v>23</v>
      </c>
      <c r="S7" s="6"/>
      <c r="T7" s="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customFormat="false" ht="15.75" hidden="false" customHeight="false" outlineLevel="0" collapsed="false">
      <c r="A8" s="3" t="n">
        <f aca="false">A7+1</f>
        <v>7</v>
      </c>
      <c r="B8" s="17" t="n">
        <f aca="false">TUE008!B26</f>
        <v>2</v>
      </c>
      <c r="C8" s="3" t="n">
        <f aca="false">TUE008!C26</f>
        <v>1</v>
      </c>
      <c r="D8" s="3" t="n">
        <f aca="false">TUE008!D26</f>
        <v>37</v>
      </c>
      <c r="E8" s="3" t="str">
        <f aca="false">TUE008!E26</f>
        <v>m</v>
      </c>
      <c r="F8" s="3" t="n">
        <f aca="false">IF(E8= "w", 1,0)</f>
        <v>0</v>
      </c>
      <c r="G8" s="3" t="n">
        <f aca="false">TUE008!G26</f>
        <v>1</v>
      </c>
      <c r="H8" s="3" t="n">
        <f aca="false">TUE008!J26</f>
        <v>0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4" t="s">
        <v>8</v>
      </c>
      <c r="R8" s="4" t="s">
        <v>24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customFormat="false" ht="15.75" hidden="false" customHeight="false" outlineLevel="0" collapsed="false">
      <c r="A9" s="3" t="n">
        <f aca="false">A8+1</f>
        <v>8</v>
      </c>
      <c r="B9" s="17" t="n">
        <f aca="false">TUE008!B27</f>
        <v>1</v>
      </c>
      <c r="C9" s="3" t="n">
        <f aca="false">TUE008!C27</f>
        <v>0</v>
      </c>
      <c r="D9" s="3" t="n">
        <f aca="false">TUE008!D27</f>
        <v>39</v>
      </c>
      <c r="E9" s="3" t="str">
        <f aca="false">TUE008!E27</f>
        <v>m</v>
      </c>
      <c r="F9" s="3" t="n">
        <f aca="false">IF(E9= "w", 1,0)</f>
        <v>0</v>
      </c>
      <c r="G9" s="3" t="n">
        <f aca="false">TUE008!G27</f>
        <v>1</v>
      </c>
      <c r="H9" s="3" t="n">
        <f aca="false">TUE008!J27</f>
        <v>0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4" t="s">
        <v>25</v>
      </c>
      <c r="R9" s="4" t="s">
        <v>24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customFormat="false" ht="15.75" hidden="false" customHeight="false" outlineLevel="0" collapsed="false">
      <c r="A10" s="3" t="n">
        <f aca="false">A9+1</f>
        <v>9</v>
      </c>
      <c r="B10" s="17" t="str">
        <f aca="false">TUE008!B28</f>
        <v>NaN</v>
      </c>
      <c r="C10" s="3" t="n">
        <f aca="false">TUE008!C28</f>
        <v>1</v>
      </c>
      <c r="D10" s="3" t="n">
        <f aca="false">TUE008!D28</f>
        <v>0</v>
      </c>
      <c r="E10" s="3" t="n">
        <f aca="false">TUE008!E28</f>
        <v>0</v>
      </c>
      <c r="F10" s="3" t="n">
        <f aca="false">IF(E10= "w", 1,0)</f>
        <v>0</v>
      </c>
      <c r="G10" s="3" t="n">
        <f aca="false">TUE008!G28</f>
        <v>0</v>
      </c>
      <c r="H10" s="3" t="n">
        <f aca="false">TUE008!J28</f>
        <v>1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4" t="s">
        <v>9</v>
      </c>
      <c r="R10" s="4" t="s">
        <v>24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customFormat="false" ht="15.75" hidden="false" customHeight="false" outlineLevel="0" collapsed="false">
      <c r="A11" s="3" t="n">
        <f aca="false">A10+1</f>
        <v>10</v>
      </c>
      <c r="B11" s="17" t="n">
        <f aca="false">TUE008!B29</f>
        <v>2</v>
      </c>
      <c r="C11" s="3" t="n">
        <f aca="false">TUE008!C29</f>
        <v>1</v>
      </c>
      <c r="D11" s="3" t="n">
        <f aca="false">TUE008!D29</f>
        <v>28</v>
      </c>
      <c r="E11" s="3" t="str">
        <f aca="false">TUE008!E29</f>
        <v>m</v>
      </c>
      <c r="F11" s="3" t="n">
        <f aca="false">IF(E11= "w", 1,0)</f>
        <v>0</v>
      </c>
      <c r="G11" s="3" t="n">
        <f aca="false">TUE008!G29</f>
        <v>1</v>
      </c>
      <c r="H11" s="3" t="n">
        <f aca="false">TUE008!J29</f>
        <v>0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4" t="s">
        <v>10</v>
      </c>
      <c r="R11" s="4" t="s">
        <v>26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customFormat="false" ht="15.75" hidden="false" customHeight="false" outlineLevel="0" collapsed="false">
      <c r="A12" s="3" t="n">
        <f aca="false">A11+1</f>
        <v>11</v>
      </c>
      <c r="B12" s="3" t="n">
        <f aca="false">TUE008!B30</f>
        <v>2</v>
      </c>
      <c r="C12" s="3" t="n">
        <f aca="false">TUE008!C30</f>
        <v>1</v>
      </c>
      <c r="D12" s="3" t="n">
        <f aca="false">TUE008!D30</f>
        <v>22</v>
      </c>
      <c r="E12" s="3" t="str">
        <f aca="false">TUE008!E30</f>
        <v>w</v>
      </c>
      <c r="F12" s="3" t="n">
        <f aca="false">IF(E12= "w", 1,0)</f>
        <v>1</v>
      </c>
      <c r="G12" s="3" t="n">
        <f aca="false">TUE008!G30</f>
        <v>1</v>
      </c>
      <c r="H12" s="3" t="n">
        <f aca="false">TUE008!J30</f>
        <v>0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4" t="s">
        <v>11</v>
      </c>
      <c r="R12" s="4" t="s">
        <v>26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customFormat="false" ht="15.75" hidden="false" customHeight="false" outlineLevel="0" collapsed="false">
      <c r="A13" s="3" t="n">
        <f aca="false">A12+1</f>
        <v>12</v>
      </c>
      <c r="B13" s="17" t="str">
        <f aca="false">TUE008!B31</f>
        <v>NaN</v>
      </c>
      <c r="C13" s="3" t="n">
        <f aca="false">TUE008!C31</f>
        <v>0</v>
      </c>
      <c r="D13" s="3" t="n">
        <f aca="false">TUE008!D31</f>
        <v>0</v>
      </c>
      <c r="E13" s="3" t="n">
        <f aca="false">TUE008!E31</f>
        <v>0</v>
      </c>
      <c r="F13" s="3" t="n">
        <f aca="false">IF(E13= "w", 1,0)</f>
        <v>0</v>
      </c>
      <c r="G13" s="3" t="n">
        <f aca="false">TUE008!G31</f>
        <v>0</v>
      </c>
      <c r="H13" s="3" t="n">
        <f aca="false">TUE008!J31</f>
        <v>1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4" t="s">
        <v>12</v>
      </c>
      <c r="R13" s="4" t="s">
        <v>26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customFormat="false" ht="15.75" hidden="false" customHeight="false" outlineLevel="0" collapsed="false">
      <c r="A14" s="3" t="n">
        <f aca="false">A13+1</f>
        <v>13</v>
      </c>
      <c r="B14" s="17" t="n">
        <f aca="false">TUE008!B32</f>
        <v>2</v>
      </c>
      <c r="C14" s="3" t="n">
        <f aca="false">TUE008!C32</f>
        <v>1</v>
      </c>
      <c r="D14" s="3" t="n">
        <f aca="false">TUE008!D32</f>
        <v>30</v>
      </c>
      <c r="E14" s="3" t="str">
        <f aca="false">TUE008!E32</f>
        <v>w</v>
      </c>
      <c r="F14" s="3" t="n">
        <f aca="false">IF(E14= "w", 1,0)</f>
        <v>1</v>
      </c>
      <c r="G14" s="3" t="n">
        <f aca="false">TUE008!G32</f>
        <v>1</v>
      </c>
      <c r="H14" s="3" t="n">
        <f aca="false">TUE008!J32</f>
        <v>0</v>
      </c>
      <c r="I14" s="3" t="n">
        <v>1</v>
      </c>
      <c r="J14" s="3" t="n">
        <v>1</v>
      </c>
      <c r="K14" s="3" t="n">
        <v>1</v>
      </c>
      <c r="L14" s="3" t="n">
        <v>1</v>
      </c>
      <c r="M14" s="3" t="n">
        <v>1</v>
      </c>
      <c r="N14" s="3" t="n">
        <v>1</v>
      </c>
      <c r="O14" s="3" t="n">
        <v>1</v>
      </c>
      <c r="P14" s="3" t="n">
        <v>1</v>
      </c>
      <c r="Q14" s="4" t="s">
        <v>13</v>
      </c>
      <c r="R14" s="4" t="s">
        <v>26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customFormat="false" ht="15.75" hidden="false" customHeight="false" outlineLevel="0" collapsed="false">
      <c r="A15" s="3" t="n">
        <f aca="false">A14+1</f>
        <v>14</v>
      </c>
      <c r="B15" s="17" t="n">
        <f aca="false">TUE008!B33</f>
        <v>2</v>
      </c>
      <c r="C15" s="3" t="n">
        <f aca="false">TUE008!C33</f>
        <v>1</v>
      </c>
      <c r="D15" s="3" t="n">
        <f aca="false">TUE008!D33</f>
        <v>20</v>
      </c>
      <c r="E15" s="3" t="str">
        <f aca="false">TUE008!E33</f>
        <v>m</v>
      </c>
      <c r="F15" s="3" t="n">
        <f aca="false">IF(E15= "w", 1,0)</f>
        <v>0</v>
      </c>
      <c r="G15" s="3" t="n">
        <f aca="false">TUE008!G33</f>
        <v>1</v>
      </c>
      <c r="H15" s="3" t="n">
        <f aca="false">TUE008!J33</f>
        <v>0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4" t="s">
        <v>14</v>
      </c>
      <c r="R15" s="4" t="s">
        <v>26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customFormat="false" ht="15.75" hidden="false" customHeight="false" outlineLevel="0" collapsed="false">
      <c r="A16" s="3" t="n">
        <f aca="false">A15+1</f>
        <v>15</v>
      </c>
      <c r="B16" s="17" t="n">
        <f aca="false">TUE008!B34</f>
        <v>1</v>
      </c>
      <c r="C16" s="3" t="n">
        <f aca="false">TUE008!C34</f>
        <v>0</v>
      </c>
      <c r="D16" s="3" t="n">
        <f aca="false">TUE008!D34</f>
        <v>46</v>
      </c>
      <c r="E16" s="3" t="str">
        <f aca="false">TUE008!E34</f>
        <v>w</v>
      </c>
      <c r="F16" s="3" t="n">
        <f aca="false">IF(E16= "w", 1,0)</f>
        <v>1</v>
      </c>
      <c r="G16" s="3" t="n">
        <f aca="false">TUE008!G34</f>
        <v>1</v>
      </c>
      <c r="H16" s="3" t="n">
        <f aca="false">TUE008!J34</f>
        <v>0</v>
      </c>
      <c r="I16" s="3" t="n">
        <v>1</v>
      </c>
      <c r="J16" s="3" t="n">
        <v>1</v>
      </c>
      <c r="K16" s="3" t="n">
        <v>1</v>
      </c>
      <c r="L16" s="3" t="n">
        <v>1</v>
      </c>
      <c r="M16" s="3" t="n">
        <v>1</v>
      </c>
      <c r="N16" s="3" t="n">
        <v>1</v>
      </c>
      <c r="O16" s="3" t="n">
        <v>1</v>
      </c>
      <c r="P16" s="3" t="n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customFormat="false" ht="15.75" hidden="false" customHeight="false" outlineLevel="0" collapsed="false">
      <c r="A17" s="3" t="n">
        <f aca="false">A16+1</f>
        <v>16</v>
      </c>
      <c r="B17" s="3" t="n">
        <f aca="false">TUE008!B35</f>
        <v>2</v>
      </c>
      <c r="C17" s="3" t="n">
        <f aca="false">TUE008!C35</f>
        <v>1</v>
      </c>
      <c r="D17" s="3" t="n">
        <f aca="false">TUE008!D35</f>
        <v>25</v>
      </c>
      <c r="E17" s="3" t="str">
        <f aca="false">TUE008!E35</f>
        <v>w</v>
      </c>
      <c r="F17" s="3" t="n">
        <f aca="false">IF(E17= "w", 1,0)</f>
        <v>1</v>
      </c>
      <c r="G17" s="3" t="n">
        <f aca="false">TUE008!G35</f>
        <v>1</v>
      </c>
      <c r="H17" s="3" t="n">
        <f aca="false">TUE008!J35</f>
        <v>0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customFormat="false" ht="15.75" hidden="false" customHeight="false" outlineLevel="0" collapsed="false">
      <c r="A18" s="3" t="n">
        <f aca="false">A17+1</f>
        <v>17</v>
      </c>
      <c r="B18" s="17" t="str">
        <f aca="false">TUE008!B36</f>
        <v>NaN</v>
      </c>
      <c r="C18" s="3" t="n">
        <f aca="false">TUE008!C36</f>
        <v>1</v>
      </c>
      <c r="D18" s="3" t="n">
        <f aca="false">TUE008!D36</f>
        <v>0</v>
      </c>
      <c r="E18" s="3" t="n">
        <f aca="false">TUE008!E36</f>
        <v>0</v>
      </c>
      <c r="F18" s="3" t="n">
        <f aca="false">IF(E18= "w", 1,0)</f>
        <v>0</v>
      </c>
      <c r="G18" s="3"/>
      <c r="H18" s="3" t="n">
        <f aca="false">TUE008!J36</f>
        <v>1</v>
      </c>
      <c r="I18" s="3" t="n">
        <v>0</v>
      </c>
      <c r="J18" s="3" t="n">
        <v>0</v>
      </c>
      <c r="K18" s="3" t="n">
        <v>1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customFormat="false" ht="15.75" hidden="false" customHeight="false" outlineLevel="0" collapsed="false">
      <c r="A19" s="3" t="n">
        <f aca="false">A18+1</f>
        <v>18</v>
      </c>
      <c r="B19" s="3" t="n">
        <f aca="false">TUE008!B37</f>
        <v>2</v>
      </c>
      <c r="C19" s="3" t="n">
        <f aca="false">TUE008!C37</f>
        <v>1</v>
      </c>
      <c r="D19" s="3" t="n">
        <f aca="false">TUE008!D37</f>
        <v>28</v>
      </c>
      <c r="E19" s="3" t="str">
        <f aca="false">TUE008!E37</f>
        <v>m</v>
      </c>
      <c r="F19" s="3" t="n">
        <f aca="false">IF(E19= "w", 1,0)</f>
        <v>0</v>
      </c>
      <c r="G19" s="3" t="n">
        <f aca="false">TUE008!G37</f>
        <v>1</v>
      </c>
      <c r="H19" s="3" t="n">
        <f aca="false">TUE008!J37</f>
        <v>0</v>
      </c>
      <c r="I19" s="3" t="n">
        <v>1</v>
      </c>
      <c r="J19" s="3" t="n">
        <v>1</v>
      </c>
      <c r="K19" s="3" t="n">
        <v>1</v>
      </c>
      <c r="L19" s="3" t="n">
        <v>1</v>
      </c>
      <c r="M19" s="3" t="n">
        <v>1</v>
      </c>
      <c r="N19" s="3" t="n">
        <v>1</v>
      </c>
      <c r="O19" s="3" t="n">
        <v>1</v>
      </c>
      <c r="P19" s="3" t="n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customFormat="false" ht="15.75" hidden="false" customHeight="false" outlineLevel="0" collapsed="false">
      <c r="A20" s="3" t="n">
        <f aca="false">A19+1</f>
        <v>19</v>
      </c>
      <c r="B20" s="3" t="n">
        <f aca="false">TUE008!B38</f>
        <v>1</v>
      </c>
      <c r="C20" s="3" t="n">
        <f aca="false">TUE008!C38</f>
        <v>0</v>
      </c>
      <c r="D20" s="3" t="n">
        <f aca="false">TUE008!D38</f>
        <v>32</v>
      </c>
      <c r="E20" s="3" t="str">
        <f aca="false">TUE008!E38</f>
        <v>w</v>
      </c>
      <c r="F20" s="3" t="n">
        <f aca="false">IF(E20= "w", 1,0)</f>
        <v>1</v>
      </c>
      <c r="G20" s="3" t="n">
        <f aca="false">TUE008!G38</f>
        <v>1</v>
      </c>
      <c r="H20" s="3" t="n">
        <f aca="false">TUE008!J38</f>
        <v>0</v>
      </c>
      <c r="I20" s="3" t="n">
        <v>1</v>
      </c>
      <c r="J20" s="3" t="n">
        <v>1</v>
      </c>
      <c r="K20" s="3" t="n">
        <v>1</v>
      </c>
      <c r="L20" s="3" t="n">
        <v>1</v>
      </c>
      <c r="M20" s="3" t="n">
        <v>1</v>
      </c>
      <c r="N20" s="3" t="n">
        <v>1</v>
      </c>
      <c r="O20" s="3" t="n">
        <v>1</v>
      </c>
      <c r="P20" s="3" t="n">
        <v>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customFormat="false" ht="15.75" hidden="false" customHeight="false" outlineLevel="0" collapsed="false">
      <c r="A21" s="3" t="n">
        <f aca="false">A20+1</f>
        <v>20</v>
      </c>
      <c r="B21" s="3" t="n">
        <f aca="false">TUE008!B39</f>
        <v>2</v>
      </c>
      <c r="C21" s="3" t="n">
        <f aca="false">TUE008!C39</f>
        <v>1</v>
      </c>
      <c r="D21" s="3" t="n">
        <f aca="false">TUE008!D39</f>
        <v>45</v>
      </c>
      <c r="E21" s="3" t="str">
        <f aca="false">TUE008!E39</f>
        <v>w</v>
      </c>
      <c r="F21" s="3" t="n">
        <f aca="false">IF(E21= "w", 1,0)</f>
        <v>1</v>
      </c>
      <c r="G21" s="3" t="n">
        <f aca="false">TUE008!G39</f>
        <v>1</v>
      </c>
      <c r="H21" s="3" t="n">
        <f aca="false">TUE008!J39</f>
        <v>0</v>
      </c>
      <c r="I21" s="3" t="n">
        <v>1</v>
      </c>
      <c r="J21" s="3" t="n">
        <v>1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customFormat="false" ht="15.75" hidden="false" customHeight="false" outlineLevel="0" collapsed="false">
      <c r="A22" s="3" t="n">
        <f aca="false">A21+1</f>
        <v>21</v>
      </c>
      <c r="B22" s="3" t="n">
        <f aca="false">TUE008!B40</f>
        <v>2</v>
      </c>
      <c r="C22" s="3" t="n">
        <f aca="false">TUE008!C40</f>
        <v>1</v>
      </c>
      <c r="D22" s="3" t="n">
        <f aca="false">TUE008!D40</f>
        <v>30</v>
      </c>
      <c r="E22" s="3" t="str">
        <f aca="false">TUE008!E40</f>
        <v>m</v>
      </c>
      <c r="F22" s="3" t="n">
        <f aca="false">IF(E22= "w", 1,0)</f>
        <v>0</v>
      </c>
      <c r="G22" s="3" t="n">
        <f aca="false">TUE008!G40</f>
        <v>1</v>
      </c>
      <c r="H22" s="3" t="n">
        <f aca="false">TUE008!J40</f>
        <v>0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3" t="n">
        <v>1</v>
      </c>
      <c r="P22" s="3" t="n">
        <v>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customFormat="false" ht="15.75" hidden="false" customHeight="false" outlineLevel="0" collapsed="false">
      <c r="A23" s="3" t="n">
        <f aca="false">A22+1</f>
        <v>22</v>
      </c>
      <c r="B23" s="3" t="n">
        <f aca="false">TUE008!B41</f>
        <v>1</v>
      </c>
      <c r="C23" s="3" t="n">
        <f aca="false">TUE008!C41</f>
        <v>0</v>
      </c>
      <c r="D23" s="3" t="n">
        <f aca="false">TUE008!D41</f>
        <v>42</v>
      </c>
      <c r="E23" s="3" t="str">
        <f aca="false">TUE008!E41</f>
        <v>w</v>
      </c>
      <c r="F23" s="3" t="n">
        <f aca="false">IF(E23= "w", 1,0)</f>
        <v>1</v>
      </c>
      <c r="G23" s="3" t="n">
        <f aca="false">TUE008!G41</f>
        <v>1</v>
      </c>
      <c r="H23" s="3" t="n">
        <f aca="false">TUE008!J41</f>
        <v>0</v>
      </c>
      <c r="I23" s="3" t="n">
        <v>1</v>
      </c>
      <c r="J23" s="3" t="n">
        <v>1</v>
      </c>
      <c r="K23" s="3" t="n">
        <v>1</v>
      </c>
      <c r="L23" s="3" t="n">
        <v>1</v>
      </c>
      <c r="M23" s="3" t="n">
        <v>1</v>
      </c>
      <c r="N23" s="3" t="n">
        <v>1</v>
      </c>
      <c r="O23" s="3" t="n">
        <v>1</v>
      </c>
      <c r="P23" s="3" t="n">
        <v>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customFormat="false" ht="15.75" hidden="false" customHeight="false" outlineLevel="0" collapsed="false">
      <c r="A24" s="3" t="n">
        <f aca="false">A23+1</f>
        <v>23</v>
      </c>
      <c r="B24" s="3" t="n">
        <f aca="false">TUE008!B42</f>
        <v>2</v>
      </c>
      <c r="C24" s="3" t="n">
        <f aca="false">TUE008!C42</f>
        <v>1</v>
      </c>
      <c r="D24" s="3" t="n">
        <f aca="false">TUE008!D42</f>
        <v>36</v>
      </c>
      <c r="E24" s="3" t="str">
        <f aca="false">TUE008!E42</f>
        <v>m</v>
      </c>
      <c r="F24" s="3" t="n">
        <f aca="false">IF(E24= "w", 1,0)</f>
        <v>0</v>
      </c>
      <c r="G24" s="3" t="n">
        <f aca="false">TUE008!G42</f>
        <v>1</v>
      </c>
      <c r="H24" s="3" t="n">
        <f aca="false">TUE008!J42</f>
        <v>0</v>
      </c>
      <c r="I24" s="3" t="n">
        <v>1</v>
      </c>
      <c r="J24" s="3" t="n">
        <v>1</v>
      </c>
      <c r="K24" s="3" t="n">
        <v>1</v>
      </c>
      <c r="L24" s="3" t="n">
        <v>1</v>
      </c>
      <c r="M24" s="3" t="n">
        <v>1</v>
      </c>
      <c r="N24" s="3" t="n">
        <v>1</v>
      </c>
      <c r="O24" s="3" t="n">
        <v>1</v>
      </c>
      <c r="P24" s="3" t="n">
        <v>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customFormat="false" ht="15.75" hidden="false" customHeight="false" outlineLevel="0" collapsed="false">
      <c r="A25" s="3" t="n">
        <f aca="false">A24+1</f>
        <v>24</v>
      </c>
      <c r="B25" s="3" t="str">
        <f aca="false">TUE008!B43</f>
        <v>NaN</v>
      </c>
      <c r="C25" s="3" t="n">
        <f aca="false">TUE008!C43</f>
        <v>1</v>
      </c>
      <c r="D25" s="3" t="n">
        <f aca="false">TUE008!D43</f>
        <v>0</v>
      </c>
      <c r="E25" s="3" t="n">
        <f aca="false">TUE008!E43</f>
        <v>0</v>
      </c>
      <c r="F25" s="3" t="n">
        <f aca="false">IF(E25= "w", 1,0)</f>
        <v>0</v>
      </c>
      <c r="G25" s="3" t="n">
        <f aca="false">TUE008!G43</f>
        <v>0</v>
      </c>
      <c r="H25" s="3" t="n">
        <f aca="false">TUE008!J43</f>
        <v>1</v>
      </c>
      <c r="I25" s="3" t="n">
        <v>0</v>
      </c>
      <c r="J25" s="3" t="n">
        <v>0</v>
      </c>
      <c r="K25" s="3" t="n">
        <v>1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customFormat="false" ht="15.75" hidden="false" customHeight="false" outlineLevel="0" collapsed="false">
      <c r="A26" s="3" t="n">
        <f aca="false">A25+1</f>
        <v>25</v>
      </c>
      <c r="B26" s="3" t="str">
        <f aca="false">TUE008!B44</f>
        <v>NaN</v>
      </c>
      <c r="C26" s="3" t="n">
        <f aca="false">TUE008!C44</f>
        <v>1</v>
      </c>
      <c r="D26" s="3" t="n">
        <f aca="false">TUE008!D44</f>
        <v>0</v>
      </c>
      <c r="E26" s="3" t="n">
        <f aca="false">TUE008!E44</f>
        <v>0</v>
      </c>
      <c r="F26" s="3" t="n">
        <f aca="false">IF(E26= "w", 1,0)</f>
        <v>0</v>
      </c>
      <c r="G26" s="3" t="n">
        <f aca="false">TUE008!G44</f>
        <v>0</v>
      </c>
      <c r="H26" s="3" t="n">
        <f aca="false">TUE008!J44</f>
        <v>1</v>
      </c>
      <c r="I26" s="3" t="n">
        <v>0</v>
      </c>
      <c r="J26" s="3" t="n">
        <v>0</v>
      </c>
      <c r="K26" s="3" t="n">
        <v>1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customFormat="false" ht="15.75" hidden="false" customHeight="false" outlineLevel="0" collapsed="false">
      <c r="A27" s="3" t="n">
        <f aca="false">A26+1</f>
        <v>26</v>
      </c>
      <c r="B27" s="3" t="n">
        <f aca="false">TUE008!B45</f>
        <v>2</v>
      </c>
      <c r="C27" s="3" t="n">
        <f aca="false">TUE008!C45</f>
        <v>1</v>
      </c>
      <c r="D27" s="3" t="n">
        <f aca="false">TUE008!D45</f>
        <v>20</v>
      </c>
      <c r="E27" s="3" t="str">
        <f aca="false">TUE008!E45</f>
        <v>w</v>
      </c>
      <c r="F27" s="3" t="n">
        <f aca="false">IF(E27= "w", 1,0)</f>
        <v>1</v>
      </c>
      <c r="G27" s="3" t="n">
        <f aca="false">TUE008!G45</f>
        <v>1</v>
      </c>
      <c r="H27" s="3" t="n">
        <f aca="false">TUE008!J45</f>
        <v>0</v>
      </c>
      <c r="I27" s="3" t="n">
        <v>1</v>
      </c>
      <c r="J27" s="3" t="n">
        <v>1</v>
      </c>
      <c r="K27" s="3" t="n">
        <v>1</v>
      </c>
      <c r="L27" s="3" t="n">
        <v>1</v>
      </c>
      <c r="M27" s="3" t="n">
        <v>1</v>
      </c>
      <c r="N27" s="3" t="n">
        <v>1</v>
      </c>
      <c r="O27" s="3" t="n">
        <v>1</v>
      </c>
      <c r="P27" s="3" t="n">
        <v>1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customFormat="false" ht="15.75" hidden="false" customHeight="false" outlineLevel="0" collapsed="false">
      <c r="A28" s="3" t="n">
        <f aca="false">A27+1</f>
        <v>27</v>
      </c>
      <c r="B28" s="3" t="str">
        <f aca="false">TUE008!B46</f>
        <v>NaN</v>
      </c>
      <c r="C28" s="3" t="n">
        <f aca="false">TUE008!C46</f>
        <v>0</v>
      </c>
      <c r="D28" s="3" t="n">
        <f aca="false">TUE008!D46</f>
        <v>0</v>
      </c>
      <c r="E28" s="3" t="n">
        <f aca="false">TUE008!E46</f>
        <v>0</v>
      </c>
      <c r="F28" s="3" t="n">
        <f aca="false">IF(E28= "w", 1,0)</f>
        <v>0</v>
      </c>
      <c r="G28" s="3" t="n">
        <f aca="false">TUE008!G46</f>
        <v>0</v>
      </c>
      <c r="H28" s="3" t="n">
        <f aca="false">TUE008!J46</f>
        <v>1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customFormat="false" ht="15.75" hidden="false" customHeight="false" outlineLevel="0" collapsed="false">
      <c r="A29" s="3" t="n">
        <f aca="false">A28+1</f>
        <v>28</v>
      </c>
      <c r="B29" s="3" t="n">
        <f aca="false">TUE008!B47</f>
        <v>1</v>
      </c>
      <c r="C29" s="3" t="n">
        <f aca="false">TUE008!C47</f>
        <v>0</v>
      </c>
      <c r="D29" s="3" t="n">
        <f aca="false">TUE008!D47</f>
        <v>34</v>
      </c>
      <c r="E29" s="3" t="str">
        <f aca="false">TUE008!E47</f>
        <v>m</v>
      </c>
      <c r="F29" s="3" t="n">
        <f aca="false">IF(E29= "w", 1,0)</f>
        <v>0</v>
      </c>
      <c r="G29" s="3" t="n">
        <f aca="false">TUE008!G47</f>
        <v>1</v>
      </c>
      <c r="H29" s="3" t="n">
        <f aca="false">TUE008!J47</f>
        <v>0</v>
      </c>
      <c r="I29" s="3" t="n">
        <v>1</v>
      </c>
      <c r="J29" s="3" t="n">
        <v>1</v>
      </c>
      <c r="K29" s="3" t="n">
        <v>1</v>
      </c>
      <c r="L29" s="3" t="n">
        <v>1</v>
      </c>
      <c r="M29" s="3" t="n">
        <v>1</v>
      </c>
      <c r="N29" s="3" t="n">
        <v>1</v>
      </c>
      <c r="O29" s="3" t="n">
        <v>1</v>
      </c>
      <c r="P29" s="3" t="n">
        <v>1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customFormat="false" ht="15.75" hidden="false" customHeight="false" outlineLevel="0" collapsed="false">
      <c r="A30" s="3" t="n">
        <f aca="false">A29+1</f>
        <v>29</v>
      </c>
      <c r="B30" s="3" t="n">
        <f aca="false">TUE008!B48</f>
        <v>1</v>
      </c>
      <c r="C30" s="3" t="n">
        <f aca="false">TUE008!C48</f>
        <v>0</v>
      </c>
      <c r="D30" s="3" t="n">
        <f aca="false">TUE008!D48</f>
        <v>33</v>
      </c>
      <c r="E30" s="3" t="str">
        <f aca="false">TUE008!E48</f>
        <v>w</v>
      </c>
      <c r="F30" s="3" t="n">
        <f aca="false">IF(E30= "w", 1,0)</f>
        <v>1</v>
      </c>
      <c r="G30" s="3" t="n">
        <f aca="false">TUE008!G48</f>
        <v>1</v>
      </c>
      <c r="H30" s="3" t="n">
        <f aca="false">TUE008!J48</f>
        <v>0</v>
      </c>
      <c r="I30" s="3" t="n">
        <v>1</v>
      </c>
      <c r="J30" s="3" t="n">
        <v>1</v>
      </c>
      <c r="K30" s="3" t="n">
        <v>1</v>
      </c>
      <c r="L30" s="3" t="n">
        <v>1</v>
      </c>
      <c r="M30" s="3" t="n">
        <v>1</v>
      </c>
      <c r="N30" s="3" t="n">
        <v>1</v>
      </c>
      <c r="O30" s="3" t="n">
        <v>1</v>
      </c>
      <c r="P30" s="3" t="n">
        <v>1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customFormat="false" ht="15.75" hidden="false" customHeight="false" outlineLevel="0" collapsed="false">
      <c r="A31" s="3" t="n">
        <f aca="false">A30+1</f>
        <v>30</v>
      </c>
      <c r="B31" s="3" t="str">
        <f aca="false">TUE008!B49</f>
        <v>NaN</v>
      </c>
      <c r="C31" s="3" t="n">
        <f aca="false">TUE008!C49</f>
        <v>1</v>
      </c>
      <c r="D31" s="3" t="n">
        <f aca="false">TUE008!D49</f>
        <v>0</v>
      </c>
      <c r="E31" s="3" t="n">
        <f aca="false">TUE008!E49</f>
        <v>0</v>
      </c>
      <c r="F31" s="3" t="n">
        <f aca="false">IF(E31= "w", 1,0)</f>
        <v>0</v>
      </c>
      <c r="G31" s="3" t="n">
        <f aca="false">TUE008!G49</f>
        <v>0</v>
      </c>
      <c r="H31" s="3" t="n">
        <f aca="false">TUE008!J49</f>
        <v>1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customFormat="false" ht="15.75" hidden="false" customHeight="false" outlineLevel="0" collapsed="false">
      <c r="A32" s="3" t="n">
        <f aca="false">A31+1</f>
        <v>31</v>
      </c>
      <c r="B32" s="3" t="n">
        <f aca="false">TUE008!B50</f>
        <v>2</v>
      </c>
      <c r="C32" s="3" t="n">
        <f aca="false">TUE008!C50</f>
        <v>1</v>
      </c>
      <c r="D32" s="3" t="n">
        <f aca="false">TUE008!D50</f>
        <v>21</v>
      </c>
      <c r="E32" s="3" t="str">
        <f aca="false">TUE008!E50</f>
        <v>m</v>
      </c>
      <c r="F32" s="3" t="n">
        <f aca="false">IF(E32= "w", 1,0)</f>
        <v>0</v>
      </c>
      <c r="G32" s="3" t="n">
        <f aca="false">TUE008!G50</f>
        <v>1</v>
      </c>
      <c r="H32" s="3" t="n">
        <f aca="false">TUE008!J50</f>
        <v>0</v>
      </c>
      <c r="I32" s="3" t="n">
        <v>1</v>
      </c>
      <c r="J32" s="3" t="n">
        <v>1</v>
      </c>
      <c r="K32" s="3" t="n">
        <v>1</v>
      </c>
      <c r="L32" s="3" t="n">
        <v>1</v>
      </c>
      <c r="M32" s="3" t="n">
        <v>1</v>
      </c>
      <c r="N32" s="3" t="n">
        <v>1</v>
      </c>
      <c r="O32" s="3" t="n">
        <v>1</v>
      </c>
      <c r="P32" s="3" t="n">
        <v>1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customFormat="false" ht="15.75" hidden="false" customHeight="false" outlineLevel="0" collapsed="false">
      <c r="A33" s="3" t="n">
        <f aca="false">A32+1</f>
        <v>32</v>
      </c>
      <c r="B33" s="3" t="n">
        <f aca="false">TUE008!B51</f>
        <v>0</v>
      </c>
      <c r="C33" s="3" t="n">
        <f aca="false">TUE008!C51</f>
        <v>0</v>
      </c>
      <c r="D33" s="3" t="n">
        <f aca="false">TUE008!D51</f>
        <v>23</v>
      </c>
      <c r="E33" s="3" t="str">
        <f aca="false">TUE008!E51</f>
        <v>w</v>
      </c>
      <c r="F33" s="3" t="n">
        <f aca="false">IF(E33= "w", 1,0)</f>
        <v>1</v>
      </c>
      <c r="G33" s="3" t="n">
        <f aca="false">TUE008!G51</f>
        <v>1</v>
      </c>
      <c r="H33" s="3" t="n">
        <f aca="false">TUE008!J51</f>
        <v>0</v>
      </c>
      <c r="I33" s="3" t="n">
        <v>1</v>
      </c>
      <c r="J33" s="3" t="n">
        <v>1</v>
      </c>
      <c r="K33" s="3" t="n">
        <v>1</v>
      </c>
      <c r="L33" s="3" t="n">
        <v>1</v>
      </c>
      <c r="M33" s="3" t="n">
        <v>1</v>
      </c>
      <c r="N33" s="3" t="n">
        <v>1</v>
      </c>
      <c r="O33" s="3" t="n">
        <v>1</v>
      </c>
      <c r="P33" s="3" t="n">
        <v>1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customFormat="false" ht="15.75" hidden="false" customHeight="false" outlineLevel="0" collapsed="false">
      <c r="A34" s="3" t="n">
        <f aca="false">A33+1</f>
        <v>33</v>
      </c>
      <c r="B34" s="3" t="n">
        <f aca="false">TUE008!B52</f>
        <v>1</v>
      </c>
      <c r="C34" s="3" t="n">
        <f aca="false">TUE008!C52</f>
        <v>0</v>
      </c>
      <c r="D34" s="3" t="n">
        <f aca="false">TUE008!D52</f>
        <v>40</v>
      </c>
      <c r="E34" s="3" t="str">
        <f aca="false">TUE008!E52</f>
        <v>w</v>
      </c>
      <c r="F34" s="3" t="n">
        <f aca="false">IF(E34= "w", 1,0)</f>
        <v>1</v>
      </c>
      <c r="G34" s="3" t="n">
        <f aca="false">TUE008!G52</f>
        <v>1</v>
      </c>
      <c r="H34" s="3" t="n">
        <f aca="false">TUE008!J52</f>
        <v>0</v>
      </c>
      <c r="I34" s="3" t="n">
        <v>1</v>
      </c>
      <c r="J34" s="3" t="n">
        <v>1</v>
      </c>
      <c r="K34" s="3" t="n">
        <v>1</v>
      </c>
      <c r="L34" s="3" t="n">
        <v>1</v>
      </c>
      <c r="M34" s="3" t="n">
        <v>1</v>
      </c>
      <c r="N34" s="3" t="n">
        <v>1</v>
      </c>
      <c r="O34" s="3" t="n">
        <v>1</v>
      </c>
      <c r="P34" s="3" t="n">
        <v>1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customFormat="false" ht="15.75" hidden="false" customHeight="false" outlineLevel="0" collapsed="false">
      <c r="A35" s="3" t="n">
        <f aca="false">A34+1</f>
        <v>34</v>
      </c>
      <c r="B35" s="3" t="n">
        <f aca="false">TUE008!B53</f>
        <v>1</v>
      </c>
      <c r="C35" s="3" t="n">
        <f aca="false">TUE008!C53</f>
        <v>0</v>
      </c>
      <c r="D35" s="3" t="n">
        <f aca="false">TUE008!D53</f>
        <v>40</v>
      </c>
      <c r="E35" s="3" t="str">
        <f aca="false">TUE008!E53</f>
        <v>w</v>
      </c>
      <c r="F35" s="3" t="n">
        <f aca="false">IF(E35= "w", 1,0)</f>
        <v>1</v>
      </c>
      <c r="G35" s="3" t="n">
        <f aca="false">TUE008!G53</f>
        <v>1</v>
      </c>
      <c r="H35" s="3" t="n">
        <f aca="false">TUE008!J53</f>
        <v>0</v>
      </c>
      <c r="I35" s="3" t="n">
        <v>1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customFormat="false" ht="15.75" hidden="false" customHeight="false" outlineLevel="0" collapsed="false">
      <c r="A36" s="3" t="n">
        <f aca="false">A35+1</f>
        <v>35</v>
      </c>
      <c r="B36" s="3" t="n">
        <f aca="false">TUE008!B54</f>
        <v>0</v>
      </c>
      <c r="C36" s="3" t="n">
        <f aca="false">TUE008!C54</f>
        <v>0</v>
      </c>
      <c r="D36" s="3" t="n">
        <f aca="false">TUE008!D54</f>
        <v>29</v>
      </c>
      <c r="E36" s="3" t="str">
        <f aca="false">TUE008!E54</f>
        <v>m</v>
      </c>
      <c r="F36" s="3" t="n">
        <f aca="false">IF(E36= "w", 1,0)</f>
        <v>0</v>
      </c>
      <c r="G36" s="3" t="n">
        <f aca="false">TUE008!G54</f>
        <v>1</v>
      </c>
      <c r="H36" s="3" t="n">
        <f aca="false">TUE008!J54</f>
        <v>0</v>
      </c>
      <c r="I36" s="3" t="n">
        <v>1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1</v>
      </c>
      <c r="O36" s="3" t="n">
        <v>1</v>
      </c>
      <c r="P36" s="3" t="n">
        <v>1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customFormat="false" ht="15.75" hidden="false" customHeight="false" outlineLevel="0" collapsed="false">
      <c r="A37" s="3" t="n">
        <f aca="false">A36+1</f>
        <v>36</v>
      </c>
      <c r="B37" s="3" t="n">
        <f aca="false">TUE008!B55</f>
        <v>1</v>
      </c>
      <c r="C37" s="3" t="n">
        <f aca="false">TUE008!C55</f>
        <v>0</v>
      </c>
      <c r="D37" s="3" t="n">
        <f aca="false">TUE008!D55</f>
        <v>30</v>
      </c>
      <c r="E37" s="3" t="str">
        <f aca="false">TUE008!E55</f>
        <v>w</v>
      </c>
      <c r="F37" s="3" t="n">
        <f aca="false">IF(E37= "w", 1,0)</f>
        <v>1</v>
      </c>
      <c r="G37" s="3" t="n">
        <f aca="false">TUE008!G55</f>
        <v>1</v>
      </c>
      <c r="H37" s="3" t="n">
        <f aca="false">TUE008!J55</f>
        <v>0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customFormat="false" ht="15.75" hidden="false" customHeight="false" outlineLevel="0" collapsed="false">
      <c r="A38" s="3" t="n">
        <f aca="false">A37+1</f>
        <v>37</v>
      </c>
      <c r="B38" s="3" t="n">
        <f aca="false">TUE008!B56</f>
        <v>2</v>
      </c>
      <c r="C38" s="3" t="n">
        <f aca="false">TUE008!C56</f>
        <v>1</v>
      </c>
      <c r="D38" s="3" t="n">
        <f aca="false">TUE008!D56</f>
        <v>46</v>
      </c>
      <c r="E38" s="3" t="str">
        <f aca="false">TUE008!E56</f>
        <v>m</v>
      </c>
      <c r="F38" s="3" t="n">
        <f aca="false">IF(E38= "w", 1,0)</f>
        <v>0</v>
      </c>
      <c r="G38" s="3" t="n">
        <f aca="false">TUE008!G56</f>
        <v>1</v>
      </c>
      <c r="H38" s="3" t="n">
        <f aca="false">TUE008!J56</f>
        <v>0</v>
      </c>
      <c r="I38" s="3" t="n">
        <v>1</v>
      </c>
      <c r="J38" s="3" t="n">
        <v>1</v>
      </c>
      <c r="K38" s="3" t="n">
        <v>1</v>
      </c>
      <c r="L38" s="3" t="n">
        <v>1</v>
      </c>
      <c r="M38" s="3" t="n">
        <v>1</v>
      </c>
      <c r="N38" s="3" t="n">
        <v>1</v>
      </c>
      <c r="O38" s="3" t="n">
        <v>1</v>
      </c>
      <c r="P38" s="3" t="n">
        <v>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customFormat="false" ht="15.75" hidden="false" customHeight="false" outlineLevel="0" collapsed="false">
      <c r="A39" s="3" t="n">
        <f aca="false">A38+1</f>
        <v>38</v>
      </c>
      <c r="B39" s="3" t="n">
        <f aca="false">TUE008!B57</f>
        <v>2</v>
      </c>
      <c r="C39" s="3" t="n">
        <f aca="false">TUE008!C57</f>
        <v>1</v>
      </c>
      <c r="D39" s="3" t="n">
        <f aca="false">TUE008!D57</f>
        <v>23</v>
      </c>
      <c r="E39" s="3" t="str">
        <f aca="false">TUE008!E57</f>
        <v>w</v>
      </c>
      <c r="F39" s="3" t="n">
        <f aca="false">IF(E39= "w", 1,0)</f>
        <v>1</v>
      </c>
      <c r="G39" s="3" t="n">
        <f aca="false">TUE008!G57</f>
        <v>1</v>
      </c>
      <c r="H39" s="3" t="n">
        <f aca="false">TUE008!J57</f>
        <v>0</v>
      </c>
      <c r="I39" s="3" t="n">
        <v>1</v>
      </c>
      <c r="J39" s="3" t="n">
        <v>1</v>
      </c>
      <c r="K39" s="3" t="n">
        <v>1</v>
      </c>
      <c r="L39" s="3" t="n">
        <v>1</v>
      </c>
      <c r="M39" s="3" t="n">
        <v>1</v>
      </c>
      <c r="N39" s="3" t="n">
        <v>1</v>
      </c>
      <c r="O39" s="3" t="n">
        <v>1</v>
      </c>
      <c r="P39" s="3" t="n">
        <v>1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customFormat="false" ht="15.75" hidden="false" customHeight="false" outlineLevel="0" collapsed="false">
      <c r="A40" s="3" t="n">
        <f aca="false">A39+1</f>
        <v>39</v>
      </c>
      <c r="B40" s="3" t="n">
        <f aca="false">TUE008!B58</f>
        <v>2</v>
      </c>
      <c r="C40" s="3" t="n">
        <f aca="false">TUE008!C58</f>
        <v>1</v>
      </c>
      <c r="D40" s="3" t="n">
        <f aca="false">TUE008!D58</f>
        <v>26</v>
      </c>
      <c r="E40" s="3" t="str">
        <f aca="false">TUE008!E58</f>
        <v>m</v>
      </c>
      <c r="F40" s="3" t="n">
        <f aca="false">IF(E40= "w", 1,0)</f>
        <v>0</v>
      </c>
      <c r="G40" s="3" t="n">
        <f aca="false">TUE008!G58</f>
        <v>1</v>
      </c>
      <c r="H40" s="3" t="n">
        <f aca="false">TUE008!J58</f>
        <v>0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O40" s="3" t="n">
        <v>1</v>
      </c>
      <c r="P40" s="3" t="n">
        <v>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customFormat="false" ht="15.75" hidden="false" customHeight="false" outlineLevel="0" collapsed="false">
      <c r="A41" s="3" t="n">
        <f aca="false">A40+1</f>
        <v>40</v>
      </c>
      <c r="B41" s="3" t="n">
        <f aca="false">TUE008!B59</f>
        <v>2</v>
      </c>
      <c r="C41" s="3" t="n">
        <f aca="false">TUE008!C59</f>
        <v>1</v>
      </c>
      <c r="D41" s="3" t="n">
        <f aca="false">TUE008!D59</f>
        <v>26</v>
      </c>
      <c r="E41" s="3" t="str">
        <f aca="false">TUE008!E59</f>
        <v>m</v>
      </c>
      <c r="F41" s="3" t="n">
        <f aca="false">IF(E41= "w", 1,0)</f>
        <v>0</v>
      </c>
      <c r="G41" s="3" t="n">
        <f aca="false">TUE008!G59</f>
        <v>1</v>
      </c>
      <c r="H41" s="3" t="n">
        <f aca="false">TUE008!J59</f>
        <v>0</v>
      </c>
      <c r="I41" s="3" t="n">
        <v>1</v>
      </c>
      <c r="J41" s="3" t="n">
        <v>1</v>
      </c>
      <c r="K41" s="3" t="n">
        <v>1</v>
      </c>
      <c r="L41" s="3" t="n">
        <v>1</v>
      </c>
      <c r="M41" s="3" t="n">
        <v>1</v>
      </c>
      <c r="N41" s="3" t="n">
        <v>1</v>
      </c>
      <c r="O41" s="3" t="n">
        <v>1</v>
      </c>
      <c r="P41" s="3" t="n">
        <v>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customFormat="false" ht="15.75" hidden="false" customHeight="false" outlineLevel="0" collapsed="false">
      <c r="A42" s="3" t="n">
        <f aca="false">A41+1</f>
        <v>41</v>
      </c>
      <c r="B42" s="3" t="n">
        <f aca="false">TUE008!B60</f>
        <v>1</v>
      </c>
      <c r="C42" s="3" t="n">
        <f aca="false">TUE008!C60</f>
        <v>0</v>
      </c>
      <c r="D42" s="3" t="n">
        <f aca="false">TUE008!D60</f>
        <v>40</v>
      </c>
      <c r="E42" s="3" t="str">
        <f aca="false">TUE008!E60</f>
        <v>w</v>
      </c>
      <c r="F42" s="3" t="n">
        <f aca="false">IF(E42= "w", 1,0)</f>
        <v>1</v>
      </c>
      <c r="G42" s="3" t="n">
        <f aca="false">TUE008!G60</f>
        <v>1</v>
      </c>
      <c r="H42" s="3" t="n">
        <f aca="false">TUE008!J60</f>
        <v>0</v>
      </c>
      <c r="I42" s="3" t="n">
        <v>1</v>
      </c>
      <c r="J42" s="3" t="n">
        <v>1</v>
      </c>
      <c r="K42" s="3" t="n">
        <v>1</v>
      </c>
      <c r="L42" s="3" t="n">
        <v>1</v>
      </c>
      <c r="M42" s="3" t="n">
        <v>1</v>
      </c>
      <c r="N42" s="3" t="n">
        <v>1</v>
      </c>
      <c r="O42" s="3" t="n">
        <v>1</v>
      </c>
      <c r="P42" s="3" t="n">
        <v>1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customFormat="false" ht="15.75" hidden="false" customHeight="false" outlineLevel="0" collapsed="false">
      <c r="A43" s="3" t="n">
        <f aca="false">A42+1</f>
        <v>42</v>
      </c>
      <c r="B43" s="3" t="n">
        <f aca="false">TUE008!B61</f>
        <v>2</v>
      </c>
      <c r="C43" s="3" t="n">
        <f aca="false">TUE008!C61</f>
        <v>1</v>
      </c>
      <c r="D43" s="3" t="n">
        <f aca="false">TUE008!D61</f>
        <v>27</v>
      </c>
      <c r="E43" s="3" t="str">
        <f aca="false">TUE008!E61</f>
        <v>w</v>
      </c>
      <c r="F43" s="3" t="n">
        <f aca="false">IF(E43= "w", 1,0)</f>
        <v>1</v>
      </c>
      <c r="G43" s="3" t="n">
        <f aca="false">TUE008!G61</f>
        <v>1</v>
      </c>
      <c r="H43" s="3" t="n">
        <f aca="false">TUE008!J61</f>
        <v>0</v>
      </c>
      <c r="I43" s="3" t="n">
        <v>1</v>
      </c>
      <c r="J43" s="3" t="n">
        <v>1</v>
      </c>
      <c r="K43" s="3" t="n">
        <v>1</v>
      </c>
      <c r="L43" s="3" t="n">
        <v>1</v>
      </c>
      <c r="M43" s="3" t="n">
        <v>1</v>
      </c>
      <c r="N43" s="3" t="n">
        <v>1</v>
      </c>
      <c r="O43" s="3" t="n">
        <v>1</v>
      </c>
      <c r="P43" s="3" t="n">
        <v>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customFormat="false" ht="15.75" hidden="false" customHeight="false" outlineLevel="0" collapsed="false">
      <c r="A44" s="3" t="n">
        <f aca="false">A43+1</f>
        <v>43</v>
      </c>
      <c r="B44" s="3" t="n">
        <f aca="false">TUE008!B62</f>
        <v>2</v>
      </c>
      <c r="C44" s="3" t="n">
        <f aca="false">TUE008!C62</f>
        <v>1</v>
      </c>
      <c r="D44" s="3" t="n">
        <f aca="false">TUE008!D62</f>
        <v>23</v>
      </c>
      <c r="E44" s="3" t="str">
        <f aca="false">TUE008!E62</f>
        <v>w</v>
      </c>
      <c r="F44" s="3" t="n">
        <f aca="false">IF(E44= "w", 1,0)</f>
        <v>1</v>
      </c>
      <c r="G44" s="3" t="n">
        <f aca="false">TUE008!G62</f>
        <v>1</v>
      </c>
      <c r="H44" s="3" t="n">
        <f aca="false">TUE008!J62</f>
        <v>0</v>
      </c>
      <c r="I44" s="3" t="n">
        <v>1</v>
      </c>
      <c r="J44" s="3" t="n">
        <v>1</v>
      </c>
      <c r="K44" s="3" t="n">
        <v>1</v>
      </c>
      <c r="L44" s="3" t="n">
        <v>1</v>
      </c>
      <c r="M44" s="3" t="n">
        <v>1</v>
      </c>
      <c r="N44" s="3" t="n">
        <v>1</v>
      </c>
      <c r="O44" s="3" t="n">
        <v>1</v>
      </c>
      <c r="P44" s="3" t="n">
        <v>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customFormat="false" ht="15.75" hidden="false" customHeight="false" outlineLevel="0" collapsed="false">
      <c r="A45" s="3" t="n">
        <f aca="false">A44+1</f>
        <v>44</v>
      </c>
      <c r="B45" s="3" t="n">
        <f aca="false">TUE008!B63</f>
        <v>2</v>
      </c>
      <c r="C45" s="3" t="n">
        <f aca="false">TUE008!C63</f>
        <v>1</v>
      </c>
      <c r="D45" s="3" t="n">
        <f aca="false">TUE008!D63</f>
        <v>25</v>
      </c>
      <c r="E45" s="3" t="str">
        <f aca="false">TUE008!E63</f>
        <v>w</v>
      </c>
      <c r="F45" s="3" t="n">
        <f aca="false">IF(E45= "w", 1,0)</f>
        <v>1</v>
      </c>
      <c r="G45" s="3" t="n">
        <f aca="false">TUE008!G63</f>
        <v>1</v>
      </c>
      <c r="H45" s="3" t="n">
        <f aca="false">TUE008!J63</f>
        <v>0</v>
      </c>
      <c r="I45" s="3" t="n">
        <v>1</v>
      </c>
      <c r="J45" s="3" t="n">
        <v>1</v>
      </c>
      <c r="K45" s="3" t="n">
        <v>1</v>
      </c>
      <c r="L45" s="3" t="n">
        <v>1</v>
      </c>
      <c r="M45" s="18" t="n">
        <v>0</v>
      </c>
      <c r="N45" s="3" t="n">
        <v>1</v>
      </c>
      <c r="O45" s="3" t="n">
        <v>1</v>
      </c>
      <c r="P45" s="3" t="n">
        <v>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customFormat="false" ht="15.75" hidden="false" customHeight="false" outlineLevel="0" collapsed="false">
      <c r="A46" s="3" t="n">
        <f aca="false">A45+1</f>
        <v>45</v>
      </c>
      <c r="B46" s="3" t="n">
        <f aca="false">TUE008!B64</f>
        <v>1</v>
      </c>
      <c r="C46" s="3" t="n">
        <f aca="false">TUE008!C64</f>
        <v>0</v>
      </c>
      <c r="D46" s="3" t="n">
        <f aca="false">TUE008!D64</f>
        <v>41</v>
      </c>
      <c r="E46" s="3" t="str">
        <f aca="false">TUE008!E64</f>
        <v>w</v>
      </c>
      <c r="F46" s="3" t="n">
        <f aca="false">IF(E46= "w", 1,0)</f>
        <v>1</v>
      </c>
      <c r="G46" s="3" t="n">
        <f aca="false">TUE008!G64</f>
        <v>1</v>
      </c>
      <c r="H46" s="3" t="n">
        <f aca="false">TUE008!J64</f>
        <v>0</v>
      </c>
      <c r="I46" s="3" t="n">
        <v>1</v>
      </c>
      <c r="J46" s="3" t="n">
        <v>1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customFormat="false" ht="15.75" hidden="false" customHeight="false" outlineLevel="0" collapsed="false">
      <c r="A47" s="3" t="n">
        <f aca="false">A46+1</f>
        <v>46</v>
      </c>
      <c r="B47" s="3" t="str">
        <f aca="false">TUE008!B65</f>
        <v>NaN</v>
      </c>
      <c r="C47" s="3" t="n">
        <f aca="false">TUE008!C65</f>
        <v>1</v>
      </c>
      <c r="D47" s="3" t="n">
        <f aca="false">TUE008!D65</f>
        <v>0</v>
      </c>
      <c r="E47" s="3" t="n">
        <f aca="false">TUE008!E65</f>
        <v>0</v>
      </c>
      <c r="F47" s="3" t="n">
        <f aca="false">IF(E47= "w", 1,0)</f>
        <v>0</v>
      </c>
      <c r="G47" s="3"/>
      <c r="H47" s="3" t="n">
        <f aca="false">TUE008!J65</f>
        <v>1</v>
      </c>
      <c r="I47" s="3" t="n">
        <v>0</v>
      </c>
      <c r="J47" s="3" t="n">
        <v>0</v>
      </c>
      <c r="K47" s="3" t="n">
        <v>1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customFormat="false" ht="15.75" hidden="false" customHeight="false" outlineLevel="0" collapsed="false">
      <c r="A48" s="3" t="n">
        <f aca="false">A47+1</f>
        <v>47</v>
      </c>
      <c r="B48" s="3" t="n">
        <f aca="false">TUE008!B66</f>
        <v>2</v>
      </c>
      <c r="C48" s="3" t="n">
        <f aca="false">TUE008!C66</f>
        <v>1</v>
      </c>
      <c r="D48" s="3" t="n">
        <f aca="false">TUE008!D66</f>
        <v>23</v>
      </c>
      <c r="E48" s="3" t="str">
        <f aca="false">TUE008!E66</f>
        <v>w</v>
      </c>
      <c r="F48" s="3" t="n">
        <f aca="false">IF(E48= "w", 1,0)</f>
        <v>1</v>
      </c>
      <c r="G48" s="3" t="n">
        <f aca="false">TUE008!G66</f>
        <v>1</v>
      </c>
      <c r="H48" s="3" t="n">
        <f aca="false">TUE008!J66</f>
        <v>0</v>
      </c>
      <c r="I48" s="3" t="n">
        <v>1</v>
      </c>
      <c r="J48" s="3" t="n">
        <v>1</v>
      </c>
      <c r="K48" s="3" t="n">
        <v>1</v>
      </c>
      <c r="L48" s="3" t="n">
        <v>1</v>
      </c>
      <c r="M48" s="3" t="n">
        <v>1</v>
      </c>
      <c r="N48" s="3" t="n">
        <v>1</v>
      </c>
      <c r="O48" s="3" t="n">
        <v>1</v>
      </c>
      <c r="P48" s="3" t="n">
        <v>1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customFormat="false" ht="15.75" hidden="false" customHeight="false" outlineLevel="0" collapsed="false">
      <c r="A49" s="3" t="n">
        <f aca="false">A48+1</f>
        <v>48</v>
      </c>
      <c r="B49" s="3" t="n">
        <f aca="false">TUE008!B67</f>
        <v>2</v>
      </c>
      <c r="C49" s="3" t="n">
        <f aca="false">TUE008!C67</f>
        <v>1</v>
      </c>
      <c r="D49" s="3" t="n">
        <f aca="false">TUE008!D67</f>
        <v>35</v>
      </c>
      <c r="E49" s="3" t="str">
        <f aca="false">TUE008!E67</f>
        <v>w</v>
      </c>
      <c r="F49" s="3" t="n">
        <f aca="false">IF(E49= "w", 1,0)</f>
        <v>1</v>
      </c>
      <c r="G49" s="3" t="n">
        <f aca="false">TUE008!G67</f>
        <v>1</v>
      </c>
      <c r="H49" s="3" t="n">
        <f aca="false">TUE008!J67</f>
        <v>0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customFormat="false" ht="15.75" hidden="false" customHeight="false" outlineLevel="0" collapsed="false">
      <c r="A50" s="3" t="n">
        <f aca="false">A49+1</f>
        <v>49</v>
      </c>
      <c r="B50" s="3" t="n">
        <f aca="false">TUE008!B68</f>
        <v>2</v>
      </c>
      <c r="C50" s="3" t="n">
        <f aca="false">TUE008!C68</f>
        <v>1</v>
      </c>
      <c r="D50" s="3" t="n">
        <f aca="false">TUE008!D68</f>
        <v>40</v>
      </c>
      <c r="E50" s="3" t="str">
        <f aca="false">TUE008!E68</f>
        <v>w</v>
      </c>
      <c r="F50" s="3" t="n">
        <f aca="false">IF(E50= "w", 1,0)</f>
        <v>1</v>
      </c>
      <c r="G50" s="3" t="n">
        <f aca="false">TUE008!G68</f>
        <v>1</v>
      </c>
      <c r="H50" s="3" t="n">
        <f aca="false">TUE008!J68</f>
        <v>0</v>
      </c>
      <c r="I50" s="3" t="n">
        <v>1</v>
      </c>
      <c r="J50" s="3" t="n">
        <v>1</v>
      </c>
      <c r="K50" s="3" t="n">
        <v>1</v>
      </c>
      <c r="L50" s="3" t="n">
        <v>1</v>
      </c>
      <c r="M50" s="3" t="n">
        <v>1</v>
      </c>
      <c r="N50" s="3" t="n">
        <v>1</v>
      </c>
      <c r="O50" s="3" t="n">
        <v>1</v>
      </c>
      <c r="P50" s="3" t="n">
        <v>1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customFormat="false" ht="15.75" hidden="false" customHeight="false" outlineLevel="0" collapsed="false">
      <c r="A51" s="3" t="n">
        <f aca="false">A50+1</f>
        <v>50</v>
      </c>
      <c r="B51" s="3" t="str">
        <f aca="false">TUE008!B69</f>
        <v>NaN</v>
      </c>
      <c r="C51" s="3" t="n">
        <f aca="false">TUE008!C69</f>
        <v>1</v>
      </c>
      <c r="D51" s="3" t="n">
        <f aca="false">TUE008!D69</f>
        <v>0</v>
      </c>
      <c r="E51" s="3" t="n">
        <f aca="false">TUE008!E69</f>
        <v>0</v>
      </c>
      <c r="F51" s="3" t="n">
        <f aca="false">IF(E51= "w", 1,0)</f>
        <v>0</v>
      </c>
      <c r="G51" s="3" t="n">
        <f aca="false">TUE008!G69</f>
        <v>0</v>
      </c>
      <c r="H51" s="3" t="n">
        <f aca="false">TUE008!J69</f>
        <v>1</v>
      </c>
      <c r="I51" s="3" t="n">
        <v>0</v>
      </c>
      <c r="J51" s="3" t="n">
        <v>0</v>
      </c>
      <c r="K51" s="3" t="s">
        <v>27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customFormat="false" ht="15.75" hidden="false" customHeight="false" outlineLevel="0" collapsed="false">
      <c r="A52" s="3" t="n">
        <f aca="false">A51+1</f>
        <v>51</v>
      </c>
      <c r="B52" s="3" t="n">
        <f aca="false">TUE008!B70</f>
        <v>1</v>
      </c>
      <c r="C52" s="3" t="n">
        <f aca="false">TUE008!C70</f>
        <v>0</v>
      </c>
      <c r="D52" s="3" t="n">
        <f aca="false">TUE008!D70</f>
        <v>30</v>
      </c>
      <c r="E52" s="3" t="str">
        <f aca="false">TUE008!E70</f>
        <v>w</v>
      </c>
      <c r="F52" s="3" t="n">
        <f aca="false">IF(E52= "w", 1,0)</f>
        <v>1</v>
      </c>
      <c r="G52" s="3" t="n">
        <f aca="false">TUE008!G70</f>
        <v>1</v>
      </c>
      <c r="H52" s="3" t="n">
        <f aca="false">TUE008!J70</f>
        <v>0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customFormat="false" ht="15.75" hidden="false" customHeight="false" outlineLevel="0" collapsed="false">
      <c r="A53" s="3" t="n">
        <f aca="false">A52+1</f>
        <v>52</v>
      </c>
      <c r="B53" s="3" t="n">
        <f aca="false">TUE008!B71</f>
        <v>2</v>
      </c>
      <c r="C53" s="3" t="n">
        <f aca="false">TUE008!C71</f>
        <v>1</v>
      </c>
      <c r="D53" s="3" t="n">
        <f aca="false">TUE008!D71</f>
        <v>21</v>
      </c>
      <c r="E53" s="3" t="str">
        <f aca="false">TUE008!E71</f>
        <v>w</v>
      </c>
      <c r="F53" s="3" t="n">
        <f aca="false">IF(E53= "w", 1,0)</f>
        <v>1</v>
      </c>
      <c r="G53" s="3" t="n">
        <f aca="false">TUE008!G71</f>
        <v>1</v>
      </c>
      <c r="H53" s="3" t="n">
        <f aca="false">TUE008!J71</f>
        <v>0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customFormat="false" ht="15.75" hidden="false" customHeight="false" outlineLevel="0" collapsed="false">
      <c r="A54" s="3" t="n">
        <f aca="false">A53+1</f>
        <v>53</v>
      </c>
      <c r="B54" s="3" t="str">
        <f aca="false">TUE008!B72</f>
        <v>NaN</v>
      </c>
      <c r="C54" s="3" t="n">
        <f aca="false">TUE008!C72</f>
        <v>1</v>
      </c>
      <c r="D54" s="3" t="n">
        <f aca="false">TUE008!D72</f>
        <v>0</v>
      </c>
      <c r="E54" s="3" t="n">
        <f aca="false">TUE008!E72</f>
        <v>0</v>
      </c>
      <c r="F54" s="3" t="n">
        <f aca="false">IF(E54= "w", 1,0)</f>
        <v>0</v>
      </c>
      <c r="G54" s="3" t="n">
        <f aca="false">TUE008!G72</f>
        <v>0</v>
      </c>
      <c r="H54" s="3" t="n">
        <f aca="false">TUE008!J72</f>
        <v>1</v>
      </c>
      <c r="I54" s="3" t="n">
        <v>0</v>
      </c>
      <c r="J54" s="3" t="n">
        <v>0</v>
      </c>
      <c r="K54" s="3" t="s">
        <v>27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customFormat="false" ht="15.75" hidden="false" customHeight="false" outlineLevel="0" collapsed="false">
      <c r="A55" s="3" t="n">
        <f aca="false">A54+1</f>
        <v>54</v>
      </c>
      <c r="B55" s="3" t="n">
        <f aca="false">TUE008!B73</f>
        <v>2</v>
      </c>
      <c r="C55" s="3" t="n">
        <f aca="false">TUE008!C73</f>
        <v>1</v>
      </c>
      <c r="D55" s="3" t="n">
        <f aca="false">TUE008!D73</f>
        <v>21</v>
      </c>
      <c r="E55" s="3" t="str">
        <f aca="false">TUE008!E73</f>
        <v>m</v>
      </c>
      <c r="F55" s="3" t="n">
        <f aca="false">IF(E55= "w", 1,0)</f>
        <v>0</v>
      </c>
      <c r="G55" s="3" t="n">
        <f aca="false">TUE008!G73</f>
        <v>1</v>
      </c>
      <c r="H55" s="3" t="n">
        <f aca="false">TUE008!J73</f>
        <v>0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customFormat="false" ht="15.75" hidden="false" customHeight="false" outlineLevel="0" collapsed="false">
      <c r="A56" s="3" t="n">
        <f aca="false">A55+1</f>
        <v>55</v>
      </c>
      <c r="B56" s="3" t="n">
        <f aca="false">TUE008!B74</f>
        <v>1</v>
      </c>
      <c r="C56" s="3" t="n">
        <f aca="false">TUE008!C74</f>
        <v>0</v>
      </c>
      <c r="D56" s="3" t="n">
        <f aca="false">TUE008!D74</f>
        <v>36</v>
      </c>
      <c r="E56" s="3" t="str">
        <f aca="false">TUE008!E74</f>
        <v>w</v>
      </c>
      <c r="F56" s="3" t="n">
        <f aca="false">IF(E56= "w", 1,0)</f>
        <v>1</v>
      </c>
      <c r="G56" s="3" t="n">
        <f aca="false">TUE008!G74</f>
        <v>1</v>
      </c>
      <c r="H56" s="3" t="n">
        <f aca="false">TUE008!J74</f>
        <v>0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customFormat="false" ht="15.75" hidden="false" customHeight="false" outlineLevel="0" collapsed="false">
      <c r="A57" s="3" t="n">
        <f aca="false">A56+1</f>
        <v>56</v>
      </c>
      <c r="B57" s="3" t="n">
        <f aca="false">TUE008!B75</f>
        <v>1</v>
      </c>
      <c r="C57" s="3" t="n">
        <f aca="false">TUE008!C75</f>
        <v>0</v>
      </c>
      <c r="D57" s="3" t="n">
        <f aca="false">TUE008!D75</f>
        <v>32</v>
      </c>
      <c r="E57" s="3" t="str">
        <f aca="false">TUE008!E75</f>
        <v>m</v>
      </c>
      <c r="F57" s="3" t="n">
        <f aca="false">IF(E57= "w", 1,0)</f>
        <v>0</v>
      </c>
      <c r="G57" s="3" t="n">
        <f aca="false">TUE008!G75</f>
        <v>1</v>
      </c>
      <c r="H57" s="3" t="n">
        <f aca="false">TUE008!J75</f>
        <v>0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customFormat="false" ht="15.75" hidden="false" customHeight="false" outlineLevel="0" collapsed="false">
      <c r="A58" s="3" t="n">
        <f aca="false">A57+1</f>
        <v>57</v>
      </c>
      <c r="B58" s="3" t="str">
        <f aca="false">TUE008!B76</f>
        <v>NaN</v>
      </c>
      <c r="C58" s="3" t="n">
        <f aca="false">TUE008!C76</f>
        <v>1</v>
      </c>
      <c r="D58" s="3" t="n">
        <f aca="false">TUE008!D76</f>
        <v>0</v>
      </c>
      <c r="E58" s="3" t="n">
        <f aca="false">TUE008!E76</f>
        <v>0</v>
      </c>
      <c r="F58" s="3" t="n">
        <f aca="false">IF(E58= "w", 1,0)</f>
        <v>0</v>
      </c>
      <c r="G58" s="3" t="n">
        <f aca="false">TUE008!G76</f>
        <v>1</v>
      </c>
      <c r="H58" s="3" t="n">
        <f aca="false">TUE008!J76</f>
        <v>1</v>
      </c>
      <c r="I58" s="3" t="n">
        <v>0</v>
      </c>
      <c r="J58" s="3" t="n">
        <v>0</v>
      </c>
      <c r="K58" s="3" t="n">
        <v>1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customFormat="false" ht="15.75" hidden="false" customHeight="false" outlineLevel="0" collapsed="false">
      <c r="A59" s="3" t="n">
        <f aca="false">A58+1</f>
        <v>58</v>
      </c>
      <c r="B59" s="3" t="n">
        <f aca="false">TUE008!B77</f>
        <v>0</v>
      </c>
      <c r="C59" s="3" t="n">
        <f aca="false">TUE008!C77</f>
        <v>0</v>
      </c>
      <c r="D59" s="3" t="n">
        <f aca="false">TUE008!D77</f>
        <v>21</v>
      </c>
      <c r="E59" s="3" t="str">
        <f aca="false">TUE008!E77</f>
        <v>w</v>
      </c>
      <c r="F59" s="3" t="n">
        <f aca="false">IF(E59= "w", 1,0)</f>
        <v>1</v>
      </c>
      <c r="G59" s="3" t="n">
        <f aca="false">TUE008!G77</f>
        <v>1</v>
      </c>
      <c r="H59" s="3" t="n">
        <f aca="false">TUE008!J77</f>
        <v>0</v>
      </c>
      <c r="I59" s="3" t="n">
        <v>1</v>
      </c>
      <c r="J59" s="18" t="n">
        <v>0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customFormat="false" ht="15.75" hidden="false" customHeight="false" outlineLevel="0" collapsed="false">
      <c r="A60" s="3" t="n">
        <f aca="false">A59+1</f>
        <v>59</v>
      </c>
      <c r="B60" s="3" t="str">
        <f aca="false">TUE008!B78</f>
        <v>NaN</v>
      </c>
      <c r="C60" s="3" t="n">
        <f aca="false">TUE008!C78</f>
        <v>1</v>
      </c>
      <c r="D60" s="3" t="n">
        <f aca="false">TUE008!D78</f>
        <v>0</v>
      </c>
      <c r="E60" s="3" t="n">
        <f aca="false">TUE008!E78</f>
        <v>0</v>
      </c>
      <c r="F60" s="3" t="n">
        <f aca="false">IF(E60= "w", 1,0)</f>
        <v>0</v>
      </c>
      <c r="G60" s="3" t="n">
        <f aca="false">TUE008!G78</f>
        <v>0</v>
      </c>
      <c r="H60" s="3" t="n">
        <f aca="false">TUE008!J78</f>
        <v>1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customFormat="false" ht="15.75" hidden="false" customHeight="false" outlineLevel="0" collapsed="false">
      <c r="A61" s="3" t="n">
        <f aca="false">A60+1</f>
        <v>60</v>
      </c>
      <c r="B61" s="3" t="n">
        <f aca="false">TUE008!B79</f>
        <v>2</v>
      </c>
      <c r="C61" s="3" t="n">
        <f aca="false">TUE008!C79</f>
        <v>1</v>
      </c>
      <c r="D61" s="3" t="n">
        <f aca="false">TUE008!D79</f>
        <v>31</v>
      </c>
      <c r="E61" s="3" t="str">
        <f aca="false">TUE008!E79</f>
        <v>m</v>
      </c>
      <c r="F61" s="3" t="n">
        <f aca="false">IF(E61= "w", 1,0)</f>
        <v>0</v>
      </c>
      <c r="G61" s="3" t="n">
        <f aca="false">TUE008!G79</f>
        <v>1</v>
      </c>
      <c r="H61" s="3" t="n">
        <f aca="false">TUE008!J79</f>
        <v>0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3" t="n">
        <v>1</v>
      </c>
      <c r="P61" s="3" t="n">
        <v>1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customFormat="false" ht="15.75" hidden="false" customHeight="false" outlineLevel="0" collapsed="false">
      <c r="A62" s="3" t="n">
        <f aca="false">A61+1</f>
        <v>61</v>
      </c>
      <c r="B62" s="3" t="n">
        <f aca="false">TUE008!B80</f>
        <v>0</v>
      </c>
      <c r="C62" s="3" t="n">
        <f aca="false">TUE008!C80</f>
        <v>0</v>
      </c>
      <c r="D62" s="3" t="n">
        <f aca="false">TUE008!D80</f>
        <v>21</v>
      </c>
      <c r="E62" s="3" t="str">
        <f aca="false">TUE008!E80</f>
        <v>w</v>
      </c>
      <c r="F62" s="3" t="n">
        <f aca="false">IF(E62= "w", 1,0)</f>
        <v>1</v>
      </c>
      <c r="G62" s="3" t="n">
        <f aca="false">TUE008!G80</f>
        <v>1</v>
      </c>
      <c r="H62" s="3" t="n">
        <f aca="false">TUE008!J80</f>
        <v>0</v>
      </c>
      <c r="I62" s="3" t="n">
        <v>1</v>
      </c>
      <c r="J62" s="3" t="n">
        <v>1</v>
      </c>
      <c r="K62" s="3" t="n">
        <v>1</v>
      </c>
      <c r="L62" s="3" t="n">
        <v>1</v>
      </c>
      <c r="M62" s="3" t="n">
        <v>1</v>
      </c>
      <c r="N62" s="3" t="n">
        <v>1</v>
      </c>
      <c r="O62" s="3" t="n">
        <v>1</v>
      </c>
      <c r="P62" s="3" t="n">
        <v>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customFormat="false" ht="15.75" hidden="false" customHeight="false" outlineLevel="0" collapsed="false">
      <c r="A63" s="3" t="n">
        <f aca="false">A62+1</f>
        <v>62</v>
      </c>
      <c r="B63" s="3" t="n">
        <f aca="false">TUE008!B81</f>
        <v>0</v>
      </c>
      <c r="C63" s="3" t="n">
        <f aca="false">TUE008!C81</f>
        <v>0</v>
      </c>
      <c r="D63" s="3" t="n">
        <f aca="false">TUE008!D81</f>
        <v>22</v>
      </c>
      <c r="E63" s="3" t="str">
        <f aca="false">TUE008!E81</f>
        <v>m</v>
      </c>
      <c r="F63" s="3" t="n">
        <f aca="false">IF(E63= "w", 1,0)</f>
        <v>0</v>
      </c>
      <c r="G63" s="3" t="n">
        <f aca="false">TUE008!G81</f>
        <v>1</v>
      </c>
      <c r="H63" s="3" t="n">
        <f aca="false">TUE008!J81</f>
        <v>0</v>
      </c>
      <c r="I63" s="3" t="n">
        <v>1</v>
      </c>
      <c r="J63" s="3" t="n">
        <v>1</v>
      </c>
      <c r="K63" s="3" t="n">
        <v>1</v>
      </c>
      <c r="L63" s="3" t="n">
        <v>1</v>
      </c>
      <c r="M63" s="3" t="n">
        <v>1</v>
      </c>
      <c r="N63" s="3" t="n">
        <v>1</v>
      </c>
      <c r="O63" s="3" t="n">
        <v>1</v>
      </c>
      <c r="P63" s="3" t="n">
        <v>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customFormat="false" ht="15.75" hidden="false" customHeight="false" outlineLevel="0" collapsed="false">
      <c r="A64" s="3" t="n">
        <f aca="false">A63+1</f>
        <v>63</v>
      </c>
      <c r="B64" s="3" t="n">
        <f aca="false">TUE008!B82</f>
        <v>0</v>
      </c>
      <c r="C64" s="3" t="n">
        <f aca="false">TUE008!C82</f>
        <v>0</v>
      </c>
      <c r="D64" s="3" t="n">
        <f aca="false">TUE008!D82</f>
        <v>20</v>
      </c>
      <c r="E64" s="3" t="str">
        <f aca="false">TUE008!E82</f>
        <v>m</v>
      </c>
      <c r="F64" s="3" t="n">
        <f aca="false">IF(E64= "w", 1,0)</f>
        <v>0</v>
      </c>
      <c r="G64" s="3" t="n">
        <f aca="false">TUE008!G82</f>
        <v>1</v>
      </c>
      <c r="H64" s="3" t="n">
        <f aca="false">TUE008!J82</f>
        <v>0</v>
      </c>
      <c r="I64" s="3" t="n">
        <v>1</v>
      </c>
      <c r="J64" s="3" t="n">
        <v>1</v>
      </c>
      <c r="K64" s="3" t="n">
        <v>1</v>
      </c>
      <c r="L64" s="3" t="n">
        <v>1</v>
      </c>
      <c r="M64" s="3" t="n">
        <v>1</v>
      </c>
      <c r="N64" s="3" t="n">
        <v>1</v>
      </c>
      <c r="O64" s="3" t="n">
        <v>1</v>
      </c>
      <c r="P64" s="3" t="n">
        <v>1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customFormat="false" ht="15.75" hidden="false" customHeight="false" outlineLevel="0" collapsed="false">
      <c r="A65" s="3" t="n">
        <f aca="false">A64+1</f>
        <v>64</v>
      </c>
      <c r="B65" s="3" t="n">
        <f aca="false">TUE008!B83</f>
        <v>0</v>
      </c>
      <c r="C65" s="3" t="n">
        <f aca="false">TUE008!C83</f>
        <v>0</v>
      </c>
      <c r="D65" s="3" t="n">
        <f aca="false">TUE008!D83</f>
        <v>21</v>
      </c>
      <c r="E65" s="3" t="str">
        <f aca="false">TUE008!E83</f>
        <v>w</v>
      </c>
      <c r="F65" s="3" t="n">
        <f aca="false">IF(E65= "w", 1,0)</f>
        <v>1</v>
      </c>
      <c r="G65" s="3" t="n">
        <f aca="false">TUE008!G83</f>
        <v>1</v>
      </c>
      <c r="H65" s="3" t="n">
        <f aca="false">TUE008!J83</f>
        <v>0</v>
      </c>
      <c r="I65" s="3" t="n">
        <v>1</v>
      </c>
      <c r="J65" s="3" t="n">
        <v>1</v>
      </c>
      <c r="K65" s="3" t="n">
        <v>1</v>
      </c>
      <c r="L65" s="3" t="n">
        <v>1</v>
      </c>
      <c r="M65" s="3" t="n">
        <v>1</v>
      </c>
      <c r="N65" s="3" t="n">
        <v>1</v>
      </c>
      <c r="O65" s="3" t="n">
        <v>1</v>
      </c>
      <c r="P65" s="3" t="n">
        <v>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customFormat="false" ht="15.75" hidden="false" customHeight="false" outlineLevel="0" collapsed="false">
      <c r="A66" s="3" t="n">
        <f aca="false">A65+1</f>
        <v>65</v>
      </c>
      <c r="B66" s="3" t="n">
        <f aca="false">TUE008!B84</f>
        <v>0</v>
      </c>
      <c r="C66" s="3" t="n">
        <f aca="false">TUE008!C84</f>
        <v>0</v>
      </c>
      <c r="D66" s="3" t="n">
        <f aca="false">TUE008!D84</f>
        <v>24</v>
      </c>
      <c r="E66" s="3" t="str">
        <f aca="false">TUE008!E84</f>
        <v>w</v>
      </c>
      <c r="F66" s="3" t="n">
        <f aca="false">IF(E66= "w", 1,0)</f>
        <v>1</v>
      </c>
      <c r="G66" s="3" t="n">
        <f aca="false">TUE008!G84</f>
        <v>1</v>
      </c>
      <c r="H66" s="3" t="n">
        <f aca="false">TUE008!J84</f>
        <v>0</v>
      </c>
      <c r="I66" s="3" t="n">
        <v>1</v>
      </c>
      <c r="J66" s="3" t="n">
        <v>1</v>
      </c>
      <c r="K66" s="18" t="s">
        <v>28</v>
      </c>
      <c r="L66" s="3" t="n">
        <v>1</v>
      </c>
      <c r="M66" s="3" t="n">
        <v>1</v>
      </c>
      <c r="N66" s="3" t="n">
        <v>1</v>
      </c>
      <c r="O66" s="3" t="n">
        <v>1</v>
      </c>
      <c r="P66" s="3" t="n">
        <v>1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customFormat="false" ht="15.75" hidden="false" customHeight="false" outlineLevel="0" collapsed="false">
      <c r="A67" s="3" t="n">
        <f aca="false">A66+1</f>
        <v>66</v>
      </c>
      <c r="B67" s="3" t="n">
        <f aca="false">TUE008!B85</f>
        <v>0</v>
      </c>
      <c r="C67" s="3" t="n">
        <f aca="false">TUE008!C85</f>
        <v>0</v>
      </c>
      <c r="D67" s="3" t="n">
        <f aca="false">TUE008!D85</f>
        <v>23</v>
      </c>
      <c r="E67" s="3" t="str">
        <f aca="false">TUE008!E85</f>
        <v>m</v>
      </c>
      <c r="F67" s="3" t="n">
        <f aca="false">IF(E67= "w", 1,0)</f>
        <v>0</v>
      </c>
      <c r="G67" s="3" t="n">
        <f aca="false">TUE008!G85</f>
        <v>1</v>
      </c>
      <c r="H67" s="3" t="n">
        <f aca="false">TUE008!J85</f>
        <v>0</v>
      </c>
      <c r="I67" s="3" t="n">
        <v>1</v>
      </c>
      <c r="J67" s="3" t="n">
        <v>1</v>
      </c>
      <c r="K67" s="3" t="n">
        <v>1</v>
      </c>
      <c r="L67" s="3" t="n">
        <v>1</v>
      </c>
      <c r="M67" s="3" t="n">
        <v>1</v>
      </c>
      <c r="N67" s="3" t="n">
        <v>1</v>
      </c>
      <c r="O67" s="3" t="n">
        <v>1</v>
      </c>
      <c r="P67" s="3" t="n">
        <v>1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customFormat="false" ht="15.75" hidden="false" customHeight="false" outlineLevel="0" collapsed="false">
      <c r="A68" s="3" t="n">
        <f aca="false">A67+1</f>
        <v>67</v>
      </c>
      <c r="B68" s="3" t="n">
        <f aca="false">TUE008!B86</f>
        <v>2</v>
      </c>
      <c r="C68" s="3" t="n">
        <f aca="false">TUE008!C86</f>
        <v>1</v>
      </c>
      <c r="D68" s="3" t="n">
        <f aca="false">TUE008!D86</f>
        <v>43</v>
      </c>
      <c r="E68" s="3" t="str">
        <f aca="false">TUE008!E86</f>
        <v>m</v>
      </c>
      <c r="F68" s="3" t="n">
        <f aca="false">IF(E68= "w", 1,0)</f>
        <v>0</v>
      </c>
      <c r="G68" s="3" t="n">
        <f aca="false">TUE008!G86</f>
        <v>1</v>
      </c>
      <c r="H68" s="3" t="n">
        <f aca="false">TUE008!J86</f>
        <v>0</v>
      </c>
      <c r="I68" s="3" t="n">
        <v>1</v>
      </c>
      <c r="J68" s="3" t="n">
        <v>1</v>
      </c>
      <c r="K68" s="3" t="n">
        <v>1</v>
      </c>
      <c r="L68" s="3" t="n">
        <v>1</v>
      </c>
      <c r="M68" s="3" t="n">
        <v>1</v>
      </c>
      <c r="N68" s="3" t="n">
        <v>1</v>
      </c>
      <c r="O68" s="3" t="n">
        <v>1</v>
      </c>
      <c r="P68" s="3" t="n">
        <v>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customFormat="false" ht="15.75" hidden="false" customHeight="false" outlineLevel="0" collapsed="false">
      <c r="A69" s="3" t="n">
        <f aca="false">A68+1</f>
        <v>68</v>
      </c>
      <c r="B69" s="3" t="n">
        <f aca="false">TUE008!B87</f>
        <v>2</v>
      </c>
      <c r="C69" s="3" t="n">
        <f aca="false">TUE008!C87</f>
        <v>1</v>
      </c>
      <c r="D69" s="3" t="n">
        <f aca="false">TUE008!D87</f>
        <v>45</v>
      </c>
      <c r="E69" s="3" t="str">
        <f aca="false">TUE008!E87</f>
        <v>w</v>
      </c>
      <c r="F69" s="3" t="n">
        <f aca="false">IF(E69= "w", 1,0)</f>
        <v>1</v>
      </c>
      <c r="G69" s="3" t="n">
        <f aca="false">TUE008!G87</f>
        <v>1</v>
      </c>
      <c r="H69" s="3" t="n">
        <f aca="false">TUE008!J87</f>
        <v>0</v>
      </c>
      <c r="I69" s="3" t="n">
        <v>1</v>
      </c>
      <c r="J69" s="3" t="n">
        <v>1</v>
      </c>
      <c r="K69" s="3" t="n">
        <v>1</v>
      </c>
      <c r="L69" s="3" t="n">
        <v>1</v>
      </c>
      <c r="M69" s="3" t="n">
        <v>1</v>
      </c>
      <c r="N69" s="3" t="n">
        <v>1</v>
      </c>
      <c r="O69" s="3" t="n">
        <v>1</v>
      </c>
      <c r="P69" s="3" t="n">
        <v>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customFormat="false" ht="15.75" hidden="false" customHeight="false" outlineLevel="0" collapsed="false">
      <c r="A70" s="3" t="n">
        <f aca="false">A69+1</f>
        <v>69</v>
      </c>
      <c r="B70" s="3" t="n">
        <f aca="false">TUE008!B88</f>
        <v>0</v>
      </c>
      <c r="C70" s="3" t="n">
        <f aca="false">TUE008!C88</f>
        <v>0</v>
      </c>
      <c r="D70" s="3" t="n">
        <f aca="false">TUE008!D88</f>
        <v>23</v>
      </c>
      <c r="E70" s="3" t="str">
        <f aca="false">TUE008!E88</f>
        <v>w</v>
      </c>
      <c r="F70" s="3" t="n">
        <f aca="false">IF(E70= "w", 1,0)</f>
        <v>1</v>
      </c>
      <c r="G70" s="3" t="n">
        <f aca="false">TUE008!G88</f>
        <v>1</v>
      </c>
      <c r="H70" s="3" t="n">
        <f aca="false">TUE008!J88</f>
        <v>0</v>
      </c>
      <c r="I70" s="3" t="n">
        <v>1</v>
      </c>
      <c r="J70" s="3" t="n">
        <v>1</v>
      </c>
      <c r="K70" s="3" t="n">
        <v>1</v>
      </c>
      <c r="L70" s="3" t="n">
        <v>1</v>
      </c>
      <c r="M70" s="3" t="n">
        <v>1</v>
      </c>
      <c r="N70" s="3" t="n">
        <v>1</v>
      </c>
      <c r="O70" s="3" t="n">
        <v>1</v>
      </c>
      <c r="P70" s="3" t="n">
        <v>1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customFormat="false" ht="15.75" hidden="false" customHeight="false" outlineLevel="0" collapsed="false">
      <c r="A71" s="3" t="n">
        <f aca="false">A70+1</f>
        <v>70</v>
      </c>
      <c r="B71" s="3" t="n">
        <f aca="false">TUE008!B89</f>
        <v>1</v>
      </c>
      <c r="C71" s="3" t="n">
        <f aca="false">TUE008!C89</f>
        <v>0</v>
      </c>
      <c r="D71" s="3" t="n">
        <f aca="false">TUE008!D89</f>
        <v>32</v>
      </c>
      <c r="E71" s="3" t="str">
        <f aca="false">TUE008!E89</f>
        <v>w</v>
      </c>
      <c r="F71" s="3" t="n">
        <f aca="false">IF(E71= "w", 1,0)</f>
        <v>1</v>
      </c>
      <c r="G71" s="3" t="n">
        <f aca="false">TUE008!G89</f>
        <v>1</v>
      </c>
      <c r="H71" s="3" t="n">
        <f aca="false">TUE008!J89</f>
        <v>0</v>
      </c>
      <c r="I71" s="3" t="n">
        <v>1</v>
      </c>
      <c r="J71" s="3" t="n">
        <v>1</v>
      </c>
      <c r="K71" s="3" t="n">
        <v>1</v>
      </c>
      <c r="L71" s="3" t="n">
        <v>1</v>
      </c>
      <c r="M71" s="3" t="n">
        <v>1</v>
      </c>
      <c r="N71" s="3" t="n">
        <v>1</v>
      </c>
      <c r="O71" s="3" t="n">
        <v>1</v>
      </c>
      <c r="P71" s="3" t="n">
        <v>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customFormat="false" ht="15.75" hidden="false" customHeight="false" outlineLevel="0" collapsed="false">
      <c r="A72" s="3" t="n">
        <f aca="false">A71+1</f>
        <v>71</v>
      </c>
      <c r="B72" s="3" t="n">
        <f aca="false">TUE008!B90</f>
        <v>2</v>
      </c>
      <c r="C72" s="3" t="n">
        <f aca="false">TUE008!C90</f>
        <v>1</v>
      </c>
      <c r="D72" s="3" t="n">
        <f aca="false">TUE008!D90</f>
        <v>20</v>
      </c>
      <c r="E72" s="3" t="str">
        <f aca="false">TUE008!E90</f>
        <v>w</v>
      </c>
      <c r="F72" s="3" t="n">
        <f aca="false">IF(E72= "w", 1,0)</f>
        <v>1</v>
      </c>
      <c r="G72" s="3" t="n">
        <f aca="false">TUE008!G90</f>
        <v>1</v>
      </c>
      <c r="H72" s="3" t="n">
        <f aca="false">TUE008!J90</f>
        <v>0</v>
      </c>
      <c r="I72" s="3" t="n">
        <v>1</v>
      </c>
      <c r="J72" s="3" t="n">
        <v>1</v>
      </c>
      <c r="K72" s="3" t="n">
        <v>1</v>
      </c>
      <c r="L72" s="3" t="n">
        <v>1</v>
      </c>
      <c r="M72" s="3" t="n">
        <v>1</v>
      </c>
      <c r="N72" s="3" t="n">
        <v>1</v>
      </c>
      <c r="O72" s="3" t="n">
        <v>1</v>
      </c>
      <c r="P72" s="3" t="n">
        <v>1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customFormat="false" ht="15.75" hidden="false" customHeight="false" outlineLevel="0" collapsed="false">
      <c r="A73" s="3" t="n">
        <f aca="false">A72+1</f>
        <v>72</v>
      </c>
      <c r="B73" s="3" t="n">
        <f aca="false">TUE008!B91</f>
        <v>2</v>
      </c>
      <c r="C73" s="3" t="n">
        <f aca="false">TUE008!C91</f>
        <v>1</v>
      </c>
      <c r="D73" s="3" t="n">
        <f aca="false">TUE008!D91</f>
        <v>22</v>
      </c>
      <c r="E73" s="3" t="str">
        <f aca="false">TUE008!E91</f>
        <v>w</v>
      </c>
      <c r="F73" s="3" t="n">
        <f aca="false">IF(E73= "w", 1,0)</f>
        <v>1</v>
      </c>
      <c r="G73" s="3" t="n">
        <f aca="false">TUE008!G91</f>
        <v>1</v>
      </c>
      <c r="H73" s="3" t="n">
        <f aca="false">TUE008!J91</f>
        <v>0</v>
      </c>
      <c r="I73" s="3" t="n">
        <v>1</v>
      </c>
      <c r="J73" s="3" t="n">
        <v>1</v>
      </c>
      <c r="K73" s="3" t="n">
        <v>1</v>
      </c>
      <c r="L73" s="3" t="n">
        <v>1</v>
      </c>
      <c r="M73" s="3" t="n">
        <v>1</v>
      </c>
      <c r="N73" s="3" t="n">
        <v>1</v>
      </c>
      <c r="O73" s="3" t="n">
        <v>1</v>
      </c>
      <c r="P73" s="3" t="n">
        <v>1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customFormat="false" ht="15.75" hidden="false" customHeight="false" outlineLevel="0" collapsed="false">
      <c r="A74" s="3" t="n">
        <f aca="false">A73+1</f>
        <v>73</v>
      </c>
      <c r="B74" s="3" t="n">
        <f aca="false">TUE008!B92</f>
        <v>2</v>
      </c>
      <c r="C74" s="3" t="n">
        <f aca="false">TUE008!C92</f>
        <v>1</v>
      </c>
      <c r="D74" s="3" t="n">
        <f aca="false">TUE008!D92</f>
        <v>28</v>
      </c>
      <c r="E74" s="3" t="str">
        <f aca="false">TUE008!E92</f>
        <v>m</v>
      </c>
      <c r="F74" s="3" t="n">
        <f aca="false">IF(E74= "w", 1,0)</f>
        <v>0</v>
      </c>
      <c r="G74" s="3" t="n">
        <f aca="false">TUE008!G92</f>
        <v>0</v>
      </c>
      <c r="H74" s="3" t="n">
        <f aca="false">TUE008!J92</f>
        <v>1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customFormat="false" ht="15.75" hidden="false" customHeight="false" outlineLevel="0" collapsed="false">
      <c r="A75" s="3" t="n">
        <f aca="false">A74+1</f>
        <v>74</v>
      </c>
      <c r="B75" s="3" t="n">
        <f aca="false">TUE008!B93</f>
        <v>1</v>
      </c>
      <c r="C75" s="3" t="n">
        <f aca="false">TUE008!C93</f>
        <v>0</v>
      </c>
      <c r="D75" s="3" t="n">
        <f aca="false">TUE008!D93</f>
        <v>33</v>
      </c>
      <c r="E75" s="3" t="str">
        <f aca="false">TUE008!E93</f>
        <v>w</v>
      </c>
      <c r="F75" s="3" t="n">
        <f aca="false">IF(E75= "w", 1,0)</f>
        <v>1</v>
      </c>
      <c r="G75" s="3" t="n">
        <f aca="false">TUE008!G93</f>
        <v>1</v>
      </c>
      <c r="H75" s="3" t="n">
        <f aca="false">TUE008!J93</f>
        <v>0</v>
      </c>
      <c r="I75" s="3" t="n">
        <v>1</v>
      </c>
      <c r="J75" s="3" t="n">
        <v>1</v>
      </c>
      <c r="K75" s="3" t="n">
        <v>1</v>
      </c>
      <c r="L75" s="3" t="n">
        <v>1</v>
      </c>
      <c r="M75" s="3" t="n">
        <v>1</v>
      </c>
      <c r="N75" s="3" t="n">
        <v>1</v>
      </c>
      <c r="O75" s="3" t="n">
        <v>1</v>
      </c>
      <c r="P75" s="3" t="n">
        <v>1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customFormat="false" ht="15.75" hidden="false" customHeight="false" outlineLevel="0" collapsed="false">
      <c r="A76" s="3" t="n">
        <f aca="false">A75+1</f>
        <v>75</v>
      </c>
      <c r="B76" s="3" t="str">
        <f aca="false">TUE008!B94</f>
        <v>NaN</v>
      </c>
      <c r="C76" s="3" t="n">
        <f aca="false">TUE008!C94</f>
        <v>1</v>
      </c>
      <c r="D76" s="3" t="n">
        <f aca="false">TUE008!D94</f>
        <v>0</v>
      </c>
      <c r="E76" s="3" t="n">
        <f aca="false">TUE008!E94</f>
        <v>0</v>
      </c>
      <c r="F76" s="3" t="n">
        <f aca="false">IF(E76= "w", 1,0)</f>
        <v>0</v>
      </c>
      <c r="G76" s="3" t="n">
        <f aca="false">TUE008!G94</f>
        <v>0</v>
      </c>
      <c r="H76" s="3" t="n">
        <f aca="false">TUE008!J94</f>
        <v>1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customFormat="false" ht="15.75" hidden="false" customHeight="false" outlineLevel="0" collapsed="false">
      <c r="A77" s="3" t="n">
        <f aca="false">A76+1</f>
        <v>76</v>
      </c>
      <c r="B77" s="3" t="str">
        <f aca="false">TUE008!B95</f>
        <v>NaN</v>
      </c>
      <c r="C77" s="3" t="n">
        <f aca="false">TUE008!C95</f>
        <v>0</v>
      </c>
      <c r="D77" s="3" t="n">
        <f aca="false">TUE008!D95</f>
        <v>0</v>
      </c>
      <c r="E77" s="3" t="n">
        <f aca="false">TUE008!E95</f>
        <v>0</v>
      </c>
      <c r="F77" s="3" t="n">
        <f aca="false">IF(E77= "w", 1,0)</f>
        <v>0</v>
      </c>
      <c r="G77" s="3" t="n">
        <f aca="false">TUE008!G95</f>
        <v>0</v>
      </c>
      <c r="H77" s="3" t="n">
        <f aca="false">TUE008!J95</f>
        <v>1</v>
      </c>
      <c r="I77" s="3" t="n">
        <v>0</v>
      </c>
      <c r="J77" s="3" t="n">
        <v>0</v>
      </c>
      <c r="K77" s="3" t="s">
        <v>27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customFormat="false" ht="15.75" hidden="false" customHeight="false" outlineLevel="0" collapsed="false">
      <c r="A78" s="3" t="n">
        <f aca="false">A77+1</f>
        <v>77</v>
      </c>
      <c r="B78" s="3" t="n">
        <f aca="false">TUE008!B96</f>
        <v>1</v>
      </c>
      <c r="C78" s="3" t="n">
        <f aca="false">TUE008!C96</f>
        <v>0</v>
      </c>
      <c r="D78" s="3" t="n">
        <f aca="false">TUE008!D96</f>
        <v>40</v>
      </c>
      <c r="E78" s="3" t="str">
        <f aca="false">TUE008!E96</f>
        <v>m</v>
      </c>
      <c r="F78" s="3" t="n">
        <f aca="false">IF(E78= "w", 1,0)</f>
        <v>0</v>
      </c>
      <c r="G78" s="3" t="n">
        <f aca="false">TUE008!G96</f>
        <v>1</v>
      </c>
      <c r="H78" s="3" t="n">
        <f aca="false">TUE008!J96</f>
        <v>0</v>
      </c>
      <c r="I78" s="3" t="n">
        <v>1</v>
      </c>
      <c r="J78" s="3" t="n">
        <v>1</v>
      </c>
      <c r="K78" s="3" t="n">
        <v>1</v>
      </c>
      <c r="L78" s="3" t="n">
        <v>1</v>
      </c>
      <c r="M78" s="3" t="n">
        <v>1</v>
      </c>
      <c r="N78" s="3" t="n">
        <v>1</v>
      </c>
      <c r="O78" s="3" t="n">
        <v>1</v>
      </c>
      <c r="P78" s="3" t="n">
        <v>1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customFormat="false" ht="15.75" hidden="false" customHeight="false" outlineLevel="0" collapsed="false">
      <c r="A79" s="3" t="n">
        <f aca="false">A78+1</f>
        <v>78</v>
      </c>
      <c r="B79" s="3" t="str">
        <f aca="false">TUE008!B97</f>
        <v>NaN</v>
      </c>
      <c r="C79" s="3" t="n">
        <f aca="false">TUE008!C97</f>
        <v>1</v>
      </c>
      <c r="D79" s="3" t="n">
        <f aca="false">TUE008!D97</f>
        <v>0</v>
      </c>
      <c r="E79" s="3" t="n">
        <f aca="false">TUE008!E97</f>
        <v>0</v>
      </c>
      <c r="F79" s="3" t="n">
        <f aca="false">IF(E79= "w", 1,0)</f>
        <v>0</v>
      </c>
      <c r="G79" s="3" t="n">
        <f aca="false">TUE008!G97</f>
        <v>0</v>
      </c>
      <c r="H79" s="3" t="n">
        <f aca="false">TUE008!J97</f>
        <v>1</v>
      </c>
      <c r="I79" s="3" t="n">
        <v>0</v>
      </c>
      <c r="J79" s="3" t="n">
        <v>0</v>
      </c>
      <c r="K79" s="3" t="n">
        <v>1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customFormat="false" ht="15.75" hidden="false" customHeight="false" outlineLevel="0" collapsed="false">
      <c r="A80" s="3" t="n">
        <f aca="false">A79+1</f>
        <v>79</v>
      </c>
      <c r="B80" s="3" t="n">
        <f aca="false">TUE008!B98</f>
        <v>2</v>
      </c>
      <c r="C80" s="3" t="n">
        <f aca="false">TUE008!C98</f>
        <v>1</v>
      </c>
      <c r="D80" s="3" t="n">
        <f aca="false">TUE008!D98</f>
        <v>46</v>
      </c>
      <c r="E80" s="3" t="str">
        <f aca="false">TUE008!E98</f>
        <v>w</v>
      </c>
      <c r="F80" s="3" t="n">
        <f aca="false">IF(E80= "w", 1,0)</f>
        <v>1</v>
      </c>
      <c r="G80" s="3" t="n">
        <f aca="false">TUE008!G98</f>
        <v>1</v>
      </c>
      <c r="H80" s="3" t="n">
        <f aca="false">TUE008!J98</f>
        <v>0</v>
      </c>
      <c r="I80" s="18" t="s">
        <v>29</v>
      </c>
      <c r="J80" s="3" t="n">
        <v>1</v>
      </c>
      <c r="K80" s="3" t="n">
        <v>1</v>
      </c>
      <c r="L80" s="3" t="n">
        <v>1</v>
      </c>
      <c r="M80" s="3" t="n">
        <v>1</v>
      </c>
      <c r="N80" s="3" t="n">
        <v>1</v>
      </c>
      <c r="O80" s="3" t="n">
        <v>1</v>
      </c>
      <c r="P80" s="3" t="n">
        <v>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customFormat="false" ht="15.75" hidden="false" customHeight="false" outlineLevel="0" collapsed="false">
      <c r="A81" s="3" t="n">
        <f aca="false">A80+1</f>
        <v>80</v>
      </c>
      <c r="B81" s="3" t="str">
        <f aca="false">TUE008!B99</f>
        <v>NaN</v>
      </c>
      <c r="C81" s="3" t="n">
        <f aca="false">TUE008!C99</f>
        <v>0</v>
      </c>
      <c r="D81" s="3" t="n">
        <f aca="false">TUE008!D99</f>
        <v>0</v>
      </c>
      <c r="E81" s="3" t="n">
        <f aca="false">TUE008!E99</f>
        <v>0</v>
      </c>
      <c r="F81" s="3" t="n">
        <f aca="false">IF(E81= "w", 1,0)</f>
        <v>0</v>
      </c>
      <c r="G81" s="3" t="n">
        <f aca="false">TUE008!G99</f>
        <v>0</v>
      </c>
      <c r="H81" s="3" t="n">
        <f aca="false">TUE008!J99</f>
        <v>1</v>
      </c>
      <c r="I81" s="3" t="n">
        <v>0</v>
      </c>
      <c r="J81" s="3" t="n">
        <v>0</v>
      </c>
      <c r="K81" s="3" t="s">
        <v>27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customFormat="false" ht="15.75" hidden="false" customHeight="false" outlineLevel="0" collapsed="false">
      <c r="A82" s="3" t="n">
        <f aca="false">A81+1</f>
        <v>81</v>
      </c>
      <c r="B82" s="3" t="n">
        <f aca="false">TUE008!B100</f>
        <v>0</v>
      </c>
      <c r="C82" s="3" t="n">
        <f aca="false">TUE008!C100</f>
        <v>0</v>
      </c>
      <c r="D82" s="3" t="n">
        <f aca="false">TUE008!D100</f>
        <v>22</v>
      </c>
      <c r="E82" s="3" t="str">
        <f aca="false">TUE008!E100</f>
        <v>m</v>
      </c>
      <c r="F82" s="3" t="n">
        <f aca="false">IF(E82= "w", 1,0)</f>
        <v>0</v>
      </c>
      <c r="G82" s="3" t="n">
        <f aca="false">TUE008!G100</f>
        <v>1</v>
      </c>
      <c r="H82" s="3" t="n">
        <f aca="false">TUE008!J100</f>
        <v>0</v>
      </c>
      <c r="I82" s="3" t="n">
        <v>1</v>
      </c>
      <c r="J82" s="3" t="n">
        <v>1</v>
      </c>
      <c r="K82" s="3" t="n">
        <v>1</v>
      </c>
      <c r="L82" s="3" t="n">
        <v>1</v>
      </c>
      <c r="M82" s="3" t="n">
        <v>1</v>
      </c>
      <c r="N82" s="3" t="n">
        <v>1</v>
      </c>
      <c r="O82" s="3" t="n">
        <v>1</v>
      </c>
      <c r="P82" s="3" t="n">
        <v>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customFormat="false" ht="15.75" hidden="false" customHeight="false" outlineLevel="0" collapsed="false">
      <c r="A83" s="3" t="n">
        <f aca="false">A82+1</f>
        <v>82</v>
      </c>
      <c r="B83" s="3" t="n">
        <f aca="false">TUE008!B101</f>
        <v>2</v>
      </c>
      <c r="C83" s="3" t="n">
        <f aca="false">TUE008!C101</f>
        <v>1</v>
      </c>
      <c r="D83" s="3" t="n">
        <f aca="false">TUE008!D101</f>
        <v>21</v>
      </c>
      <c r="E83" s="3" t="str">
        <f aca="false">TUE008!E101</f>
        <v>m</v>
      </c>
      <c r="F83" s="3" t="n">
        <f aca="false">IF(E83= "w", 1,0)</f>
        <v>0</v>
      </c>
      <c r="G83" s="3" t="n">
        <f aca="false">TUE008!G101</f>
        <v>1</v>
      </c>
      <c r="H83" s="3" t="n">
        <f aca="false">TUE008!J101</f>
        <v>0</v>
      </c>
      <c r="I83" s="3" t="n">
        <v>1</v>
      </c>
      <c r="J83" s="3" t="n">
        <v>1</v>
      </c>
      <c r="K83" s="3" t="n">
        <v>1</v>
      </c>
      <c r="L83" s="3" t="n">
        <v>1</v>
      </c>
      <c r="M83" s="3" t="n">
        <v>1</v>
      </c>
      <c r="N83" s="3" t="n">
        <v>1</v>
      </c>
      <c r="O83" s="3" t="n">
        <v>1</v>
      </c>
      <c r="P83" s="3" t="n">
        <v>1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customFormat="false" ht="15.75" hidden="false" customHeight="false" outlineLevel="0" collapsed="false">
      <c r="A84" s="3" t="n">
        <f aca="false">A83+1</f>
        <v>83</v>
      </c>
      <c r="B84" s="3" t="str">
        <f aca="false">TUE008!B102</f>
        <v>NaN</v>
      </c>
      <c r="C84" s="3" t="n">
        <f aca="false">TUE008!C102</f>
        <v>1</v>
      </c>
      <c r="D84" s="3" t="n">
        <f aca="false">TUE008!D102</f>
        <v>0</v>
      </c>
      <c r="E84" s="3" t="n">
        <f aca="false">TUE008!E102</f>
        <v>0</v>
      </c>
      <c r="F84" s="3" t="n">
        <f aca="false">IF(E84= "w", 1,0)</f>
        <v>0</v>
      </c>
      <c r="G84" s="3" t="n">
        <f aca="false">TUE008!G102</f>
        <v>0</v>
      </c>
      <c r="H84" s="3" t="n">
        <f aca="false">TUE008!J102</f>
        <v>1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customFormat="false" ht="15.75" hidden="false" customHeight="false" outlineLevel="0" collapsed="false">
      <c r="A85" s="3" t="n">
        <f aca="false">A84+1</f>
        <v>84</v>
      </c>
      <c r="B85" s="3" t="n">
        <f aca="false">TUE008!B103</f>
        <v>2</v>
      </c>
      <c r="C85" s="3" t="n">
        <f aca="false">TUE008!C103</f>
        <v>1</v>
      </c>
      <c r="D85" s="3" t="n">
        <f aca="false">TUE008!D103</f>
        <v>20</v>
      </c>
      <c r="E85" s="3" t="str">
        <f aca="false">TUE008!E103</f>
        <v>w</v>
      </c>
      <c r="F85" s="3" t="n">
        <f aca="false">IF(E85= "w", 1,0)</f>
        <v>1</v>
      </c>
      <c r="G85" s="3" t="n">
        <f aca="false">TUE008!G103</f>
        <v>1</v>
      </c>
      <c r="H85" s="3" t="n">
        <f aca="false">TUE008!J103</f>
        <v>0</v>
      </c>
      <c r="I85" s="3" t="n">
        <v>1</v>
      </c>
      <c r="J85" s="3" t="n">
        <v>1</v>
      </c>
      <c r="K85" s="3" t="n">
        <v>1</v>
      </c>
      <c r="L85" s="3" t="n">
        <v>1</v>
      </c>
      <c r="M85" s="3" t="n">
        <v>1</v>
      </c>
      <c r="N85" s="3" t="n">
        <v>1</v>
      </c>
      <c r="O85" s="3" t="n">
        <v>1</v>
      </c>
      <c r="P85" s="3" t="n">
        <v>1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customFormat="false" ht="15.75" hidden="false" customHeight="false" outlineLevel="0" collapsed="false">
      <c r="A86" s="3" t="n">
        <f aca="false">A85+1</f>
        <v>85</v>
      </c>
      <c r="B86" s="3" t="n">
        <f aca="false">TUE008!B104</f>
        <v>1</v>
      </c>
      <c r="C86" s="3" t="n">
        <f aca="false">TUE008!C104</f>
        <v>0</v>
      </c>
      <c r="D86" s="3" t="n">
        <f aca="false">TUE008!D104</f>
        <v>35</v>
      </c>
      <c r="E86" s="3" t="str">
        <f aca="false">TUE008!E104</f>
        <v>m</v>
      </c>
      <c r="F86" s="3" t="n">
        <f aca="false">IF(E86= "w", 1,0)</f>
        <v>0</v>
      </c>
      <c r="G86" s="3" t="n">
        <f aca="false">TUE008!G104</f>
        <v>1</v>
      </c>
      <c r="H86" s="3" t="n">
        <f aca="false">TUE008!J104</f>
        <v>0</v>
      </c>
      <c r="I86" s="3" t="n">
        <v>1</v>
      </c>
      <c r="J86" s="3" t="n">
        <v>1</v>
      </c>
      <c r="K86" s="3" t="n">
        <v>1</v>
      </c>
      <c r="L86" s="3" t="n">
        <v>1</v>
      </c>
      <c r="M86" s="3" t="n">
        <v>1</v>
      </c>
      <c r="N86" s="3" t="n">
        <v>1</v>
      </c>
      <c r="O86" s="3" t="n">
        <v>1</v>
      </c>
      <c r="P86" s="3" t="n">
        <v>1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customFormat="false" ht="15.75" hidden="false" customHeight="false" outlineLevel="0" collapsed="false">
      <c r="A87" s="3" t="n">
        <f aca="false">A86+1</f>
        <v>86</v>
      </c>
      <c r="B87" s="3" t="n">
        <f aca="false">TUE008!B105</f>
        <v>0</v>
      </c>
      <c r="C87" s="3" t="n">
        <f aca="false">TUE008!C105</f>
        <v>0</v>
      </c>
      <c r="D87" s="3" t="n">
        <f aca="false">TUE008!D105</f>
        <v>22</v>
      </c>
      <c r="E87" s="3" t="str">
        <f aca="false">TUE008!E105</f>
        <v>m</v>
      </c>
      <c r="F87" s="3" t="n">
        <f aca="false">IF(E87= "w", 1,0)</f>
        <v>0</v>
      </c>
      <c r="G87" s="3" t="n">
        <f aca="false">TUE008!G105</f>
        <v>1</v>
      </c>
      <c r="H87" s="3" t="n">
        <f aca="false">TUE008!J105</f>
        <v>0</v>
      </c>
      <c r="I87" s="3" t="n">
        <v>1</v>
      </c>
      <c r="J87" s="3" t="n">
        <v>1</v>
      </c>
      <c r="K87" s="3" t="n">
        <v>1</v>
      </c>
      <c r="L87" s="3" t="n">
        <v>1</v>
      </c>
      <c r="M87" s="3" t="n">
        <v>1</v>
      </c>
      <c r="N87" s="3" t="n">
        <v>1</v>
      </c>
      <c r="O87" s="3" t="n">
        <v>1</v>
      </c>
      <c r="P87" s="3" t="n">
        <v>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customFormat="false" ht="15.75" hidden="false" customHeight="false" outlineLevel="0" collapsed="false">
      <c r="A88" s="3" t="n">
        <f aca="false">A87+1</f>
        <v>87</v>
      </c>
      <c r="B88" s="3" t="n">
        <f aca="false">TUE008!B106</f>
        <v>1</v>
      </c>
      <c r="C88" s="3" t="n">
        <f aca="false">TUE008!C106</f>
        <v>0</v>
      </c>
      <c r="D88" s="3" t="n">
        <f aca="false">TUE008!D106</f>
        <v>32</v>
      </c>
      <c r="E88" s="3" t="str">
        <f aca="false">TUE008!E106</f>
        <v>m</v>
      </c>
      <c r="F88" s="3" t="n">
        <f aca="false">IF(E88= "w", 1,0)</f>
        <v>0</v>
      </c>
      <c r="G88" s="3" t="n">
        <f aca="false">TUE008!G106</f>
        <v>1</v>
      </c>
      <c r="H88" s="3" t="n">
        <f aca="false">TUE008!J106</f>
        <v>0</v>
      </c>
      <c r="I88" s="3" t="n">
        <v>1</v>
      </c>
      <c r="J88" s="3" t="n">
        <v>1</v>
      </c>
      <c r="K88" s="3" t="n">
        <v>1</v>
      </c>
      <c r="L88" s="3" t="n">
        <v>1</v>
      </c>
      <c r="M88" s="3" t="n">
        <v>1</v>
      </c>
      <c r="N88" s="3" t="n">
        <v>1</v>
      </c>
      <c r="O88" s="3" t="n">
        <v>1</v>
      </c>
      <c r="P88" s="3" t="n">
        <v>1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customFormat="false" ht="15.75" hidden="false" customHeight="false" outlineLevel="0" collapsed="false">
      <c r="A89" s="3" t="n">
        <f aca="false">A88+1</f>
        <v>88</v>
      </c>
      <c r="B89" s="3" t="n">
        <f aca="false">TUE008!B107</f>
        <v>0</v>
      </c>
      <c r="C89" s="3" t="n">
        <f aca="false">TUE008!C107</f>
        <v>0</v>
      </c>
      <c r="D89" s="3" t="n">
        <f aca="false">TUE008!D107</f>
        <v>23</v>
      </c>
      <c r="E89" s="3" t="str">
        <f aca="false">TUE008!E107</f>
        <v>m</v>
      </c>
      <c r="F89" s="3" t="n">
        <f aca="false">IF(E89= "w", 1,0)</f>
        <v>0</v>
      </c>
      <c r="G89" s="3" t="n">
        <f aca="false">TUE008!G107</f>
        <v>1</v>
      </c>
      <c r="H89" s="3" t="n">
        <f aca="false">TUE008!J107</f>
        <v>0</v>
      </c>
      <c r="I89" s="3" t="n">
        <v>1</v>
      </c>
      <c r="J89" s="3" t="n">
        <v>1</v>
      </c>
      <c r="K89" s="3" t="n">
        <v>1</v>
      </c>
      <c r="L89" s="3" t="n">
        <v>1</v>
      </c>
      <c r="M89" s="3" t="n">
        <v>1</v>
      </c>
      <c r="N89" s="3" t="n">
        <v>1</v>
      </c>
      <c r="O89" s="3" t="n">
        <v>1</v>
      </c>
      <c r="P89" s="3" t="n">
        <v>1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customFormat="false" ht="15.75" hidden="false" customHeight="false" outlineLevel="0" collapsed="false">
      <c r="A90" s="3" t="n">
        <f aca="false">A89+1</f>
        <v>89</v>
      </c>
      <c r="B90" s="3" t="n">
        <f aca="false">TUE008!B108</f>
        <v>1</v>
      </c>
      <c r="C90" s="3" t="n">
        <f aca="false">TUE008!C108</f>
        <v>0</v>
      </c>
      <c r="D90" s="3" t="n">
        <f aca="false">TUE008!D108</f>
        <v>32</v>
      </c>
      <c r="E90" s="3" t="str">
        <f aca="false">TUE008!E108</f>
        <v>w</v>
      </c>
      <c r="F90" s="3" t="n">
        <f aca="false">IF(E90= "w", 1,0)</f>
        <v>1</v>
      </c>
      <c r="G90" s="3" t="n">
        <v>1</v>
      </c>
      <c r="H90" s="3" t="n">
        <f aca="false">TUE008!J108</f>
        <v>0</v>
      </c>
      <c r="I90" s="3" t="n">
        <v>1</v>
      </c>
      <c r="J90" s="3" t="n">
        <v>1</v>
      </c>
      <c r="K90" s="3" t="n">
        <v>1</v>
      </c>
      <c r="L90" s="3" t="n">
        <v>1</v>
      </c>
      <c r="M90" s="3" t="n">
        <v>1</v>
      </c>
      <c r="N90" s="3" t="n">
        <v>1</v>
      </c>
      <c r="O90" s="3" t="n">
        <v>1</v>
      </c>
      <c r="P90" s="3" t="n">
        <v>1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customFormat="false" ht="15.75" hidden="false" customHeight="false" outlineLevel="0" collapsed="false">
      <c r="A91" s="3" t="n">
        <f aca="false">A90+1</f>
        <v>90</v>
      </c>
      <c r="B91" s="3" t="n">
        <f aca="false">TUE008!B109</f>
        <v>1</v>
      </c>
      <c r="C91" s="3" t="n">
        <f aca="false">TUE008!C109</f>
        <v>0</v>
      </c>
      <c r="D91" s="3" t="n">
        <f aca="false">TUE008!D109</f>
        <v>39</v>
      </c>
      <c r="E91" s="3" t="str">
        <f aca="false">TUE008!E109</f>
        <v>m</v>
      </c>
      <c r="F91" s="3" t="n">
        <f aca="false">IF(E91= "w", 1,0)</f>
        <v>0</v>
      </c>
      <c r="G91" s="3" t="n">
        <f aca="false">TUE008!G109</f>
        <v>1</v>
      </c>
      <c r="H91" s="3" t="n">
        <f aca="false">TUE008!J109</f>
        <v>0</v>
      </c>
      <c r="I91" s="3" t="n">
        <v>1</v>
      </c>
      <c r="J91" s="3" t="n">
        <v>1</v>
      </c>
      <c r="K91" s="3" t="n">
        <v>1</v>
      </c>
      <c r="L91" s="3" t="n">
        <v>1</v>
      </c>
      <c r="M91" s="3" t="n">
        <v>1</v>
      </c>
      <c r="N91" s="3" t="n">
        <v>1</v>
      </c>
      <c r="O91" s="3" t="n">
        <v>1</v>
      </c>
      <c r="P91" s="3" t="n">
        <v>1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customFormat="false" ht="15.75" hidden="false" customHeight="false" outlineLevel="0" collapsed="false">
      <c r="A92" s="3" t="n">
        <f aca="false">A91+1</f>
        <v>91</v>
      </c>
      <c r="B92" s="3" t="n">
        <f aca="false">TUE008!B110</f>
        <v>2</v>
      </c>
      <c r="C92" s="3" t="n">
        <f aca="false">TUE008!C110</f>
        <v>1</v>
      </c>
      <c r="D92" s="3" t="n">
        <f aca="false">TUE008!D110</f>
        <v>32</v>
      </c>
      <c r="E92" s="3" t="str">
        <f aca="false">TUE008!E110</f>
        <v>m</v>
      </c>
      <c r="F92" s="3" t="n">
        <f aca="false">IF(E92= "w", 1,0)</f>
        <v>0</v>
      </c>
      <c r="G92" s="3" t="n">
        <f aca="false">TUE008!G110</f>
        <v>1</v>
      </c>
      <c r="H92" s="3" t="n">
        <f aca="false">TUE008!J110</f>
        <v>0</v>
      </c>
      <c r="I92" s="3" t="n">
        <v>1</v>
      </c>
      <c r="J92" s="3" t="n">
        <v>1</v>
      </c>
      <c r="K92" s="3" t="n">
        <v>1</v>
      </c>
      <c r="L92" s="3" t="n">
        <v>1</v>
      </c>
      <c r="M92" s="3" t="n">
        <v>1</v>
      </c>
      <c r="N92" s="3" t="n">
        <v>1</v>
      </c>
      <c r="O92" s="3" t="n">
        <v>1</v>
      </c>
      <c r="P92" s="3" t="n">
        <v>1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customFormat="false" ht="15.75" hidden="false" customHeight="false" outlineLevel="0" collapsed="false">
      <c r="A93" s="3" t="n">
        <f aca="false">A92+1</f>
        <v>92</v>
      </c>
      <c r="B93" s="3" t="str">
        <f aca="false">TUE008!B111</f>
        <v>NaN</v>
      </c>
      <c r="C93" s="3" t="n">
        <f aca="false">TUE008!C111</f>
        <v>0</v>
      </c>
      <c r="D93" s="3" t="n">
        <f aca="false">TUE008!D111</f>
        <v>0</v>
      </c>
      <c r="E93" s="3" t="n">
        <f aca="false">TUE008!E111</f>
        <v>0</v>
      </c>
      <c r="F93" s="3" t="n">
        <f aca="false">IF(E93= "w", 1,0)</f>
        <v>0</v>
      </c>
      <c r="G93" s="3" t="n">
        <f aca="false">TUE008!G111</f>
        <v>0</v>
      </c>
      <c r="H93" s="3" t="n">
        <f aca="false">TUE008!J111</f>
        <v>1</v>
      </c>
      <c r="I93" s="3" t="n">
        <v>0</v>
      </c>
      <c r="J93" s="3" t="n">
        <v>0</v>
      </c>
      <c r="K93" s="3" t="s">
        <v>27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customFormat="false" ht="15.75" hidden="false" customHeight="false" outlineLevel="0" collapsed="false">
      <c r="A94" s="3" t="n">
        <f aca="false">A93+1</f>
        <v>93</v>
      </c>
      <c r="B94" s="3" t="n">
        <f aca="false">TUE008!B112</f>
        <v>2</v>
      </c>
      <c r="C94" s="3" t="n">
        <f aca="false">TUE008!C112</f>
        <v>1</v>
      </c>
      <c r="D94" s="3" t="n">
        <f aca="false">TUE008!D112</f>
        <v>21</v>
      </c>
      <c r="E94" s="3" t="str">
        <f aca="false">TUE008!E112</f>
        <v>w</v>
      </c>
      <c r="F94" s="3" t="n">
        <f aca="false">IF(E94= "w", 1,0)</f>
        <v>1</v>
      </c>
      <c r="G94" s="3" t="n">
        <f aca="false">TUE008!G112</f>
        <v>1</v>
      </c>
      <c r="H94" s="3" t="n">
        <f aca="false">TUE008!J112</f>
        <v>0</v>
      </c>
      <c r="I94" s="3" t="n">
        <v>1</v>
      </c>
      <c r="J94" s="3" t="n">
        <v>1</v>
      </c>
      <c r="K94" s="3" t="n">
        <v>1</v>
      </c>
      <c r="L94" s="3" t="n">
        <v>1</v>
      </c>
      <c r="M94" s="3" t="n">
        <v>1</v>
      </c>
      <c r="N94" s="3" t="n">
        <v>1</v>
      </c>
      <c r="O94" s="3" t="n">
        <v>1</v>
      </c>
      <c r="P94" s="3" t="n">
        <v>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customFormat="false" ht="15.75" hidden="false" customHeight="false" outlineLevel="0" collapsed="false">
      <c r="A95" s="3" t="n">
        <f aca="false">A94+1</f>
        <v>94</v>
      </c>
      <c r="B95" s="3" t="n">
        <f aca="false">TUE008!B113</f>
        <v>2</v>
      </c>
      <c r="C95" s="3" t="n">
        <f aca="false">TUE008!C113</f>
        <v>1</v>
      </c>
      <c r="D95" s="3" t="n">
        <f aca="false">TUE008!D113</f>
        <v>24</v>
      </c>
      <c r="E95" s="3" t="str">
        <f aca="false">TUE008!E113</f>
        <v>w</v>
      </c>
      <c r="F95" s="3" t="n">
        <f aca="false">IF(E95= "w", 1,0)</f>
        <v>1</v>
      </c>
      <c r="G95" s="3" t="n">
        <f aca="false">TUE008!G113</f>
        <v>1</v>
      </c>
      <c r="H95" s="3" t="n">
        <f aca="false">TUE008!J113</f>
        <v>0</v>
      </c>
      <c r="I95" s="3" t="n">
        <v>1</v>
      </c>
      <c r="J95" s="3" t="n">
        <v>1</v>
      </c>
      <c r="K95" s="3" t="n">
        <v>1</v>
      </c>
      <c r="L95" s="3" t="n">
        <v>1</v>
      </c>
      <c r="M95" s="3" t="n">
        <v>1</v>
      </c>
      <c r="N95" s="3" t="n">
        <v>1</v>
      </c>
      <c r="O95" s="3" t="n">
        <v>1</v>
      </c>
      <c r="P95" s="3" t="n">
        <v>1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customFormat="false" ht="15.75" hidden="false" customHeight="false" outlineLevel="0" collapsed="false">
      <c r="A96" s="3" t="n">
        <f aca="false">A95+1</f>
        <v>95</v>
      </c>
      <c r="B96" s="3" t="n">
        <f aca="false">TUE008!B114</f>
        <v>2</v>
      </c>
      <c r="C96" s="3" t="n">
        <f aca="false">TUE008!C114</f>
        <v>1</v>
      </c>
      <c r="D96" s="3" t="n">
        <f aca="false">TUE008!D114</f>
        <v>34</v>
      </c>
      <c r="E96" s="3" t="str">
        <f aca="false">TUE008!E114</f>
        <v>w</v>
      </c>
      <c r="F96" s="3" t="n">
        <f aca="false">IF(E96= "w", 1,0)</f>
        <v>1</v>
      </c>
      <c r="G96" s="3" t="n">
        <v>1</v>
      </c>
      <c r="H96" s="3" t="n">
        <f aca="false">TUE008!J114</f>
        <v>0</v>
      </c>
      <c r="I96" s="3" t="n">
        <v>1</v>
      </c>
      <c r="J96" s="3" t="n">
        <v>1</v>
      </c>
      <c r="K96" s="18" t="s">
        <v>30</v>
      </c>
      <c r="L96" s="3" t="n">
        <v>1</v>
      </c>
      <c r="M96" s="3" t="n">
        <v>1</v>
      </c>
      <c r="N96" s="3" t="n">
        <v>1</v>
      </c>
      <c r="O96" s="3" t="n">
        <v>1</v>
      </c>
      <c r="P96" s="3" t="n">
        <v>1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customFormat="false" ht="15.75" hidden="false" customHeight="false" outlineLevel="0" collapsed="false">
      <c r="A97" s="3" t="n">
        <f aca="false">A96+1</f>
        <v>96</v>
      </c>
      <c r="B97" s="3" t="n">
        <f aca="false">TUE008!B115</f>
        <v>1</v>
      </c>
      <c r="C97" s="3" t="n">
        <f aca="false">TUE008!C115</f>
        <v>0</v>
      </c>
      <c r="D97" s="3" t="n">
        <f aca="false">TUE008!D115</f>
        <v>43</v>
      </c>
      <c r="E97" s="3" t="str">
        <f aca="false">TUE008!E115</f>
        <v>w</v>
      </c>
      <c r="F97" s="3" t="n">
        <f aca="false">IF(E97= "w", 1,0)</f>
        <v>1</v>
      </c>
      <c r="G97" s="3" t="n">
        <f aca="false">TUE008!G115</f>
        <v>1</v>
      </c>
      <c r="H97" s="3" t="n">
        <f aca="false">TUE008!J115</f>
        <v>0</v>
      </c>
      <c r="I97" s="3" t="n">
        <v>1</v>
      </c>
      <c r="J97" s="3" t="n">
        <v>1</v>
      </c>
      <c r="K97" s="3" t="n">
        <v>1</v>
      </c>
      <c r="L97" s="3" t="n">
        <v>1</v>
      </c>
      <c r="M97" s="3" t="n">
        <v>1</v>
      </c>
      <c r="N97" s="3" t="n">
        <v>1</v>
      </c>
      <c r="O97" s="3" t="n">
        <v>1</v>
      </c>
      <c r="P97" s="3" t="n">
        <v>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customFormat="false" ht="15.75" hidden="false" customHeight="false" outlineLevel="0" collapsed="false">
      <c r="A98" s="3" t="n">
        <f aca="false">A97+1</f>
        <v>97</v>
      </c>
      <c r="B98" s="3" t="n">
        <f aca="false">TUE008!B116</f>
        <v>2</v>
      </c>
      <c r="C98" s="3" t="n">
        <f aca="false">TUE008!C116</f>
        <v>1</v>
      </c>
      <c r="D98" s="3" t="n">
        <f aca="false">TUE008!D116</f>
        <v>28</v>
      </c>
      <c r="E98" s="3" t="str">
        <f aca="false">TUE008!E116</f>
        <v>w</v>
      </c>
      <c r="F98" s="3" t="n">
        <f aca="false">IF(E98= "w", 1,0)</f>
        <v>1</v>
      </c>
      <c r="G98" s="3" t="n">
        <f aca="false">TUE008!G116</f>
        <v>1</v>
      </c>
      <c r="H98" s="3" t="n">
        <f aca="false">TUE008!J116</f>
        <v>0</v>
      </c>
      <c r="I98" s="3" t="n">
        <v>1</v>
      </c>
      <c r="J98" s="3" t="n">
        <v>1</v>
      </c>
      <c r="K98" s="3" t="n">
        <v>1</v>
      </c>
      <c r="L98" s="3" t="n">
        <v>1</v>
      </c>
      <c r="M98" s="3" t="n">
        <v>1</v>
      </c>
      <c r="N98" s="3" t="n">
        <v>1</v>
      </c>
      <c r="O98" s="3" t="n">
        <v>1</v>
      </c>
      <c r="P98" s="3" t="n">
        <v>1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customFormat="false" ht="15.75" hidden="false" customHeight="false" outlineLevel="0" collapsed="false">
      <c r="A99" s="3" t="n">
        <f aca="false">A98+1</f>
        <v>98</v>
      </c>
      <c r="B99" s="3" t="n">
        <f aca="false">TUE008!B117</f>
        <v>2</v>
      </c>
      <c r="C99" s="3" t="n">
        <f aca="false">TUE008!C117</f>
        <v>1</v>
      </c>
      <c r="D99" s="3" t="n">
        <f aca="false">TUE008!D117</f>
        <v>27</v>
      </c>
      <c r="E99" s="3" t="str">
        <f aca="false">TUE008!E117</f>
        <v>w</v>
      </c>
      <c r="F99" s="3" t="n">
        <f aca="false">IF(E99= "w", 1,0)</f>
        <v>1</v>
      </c>
      <c r="G99" s="3" t="n">
        <f aca="false">TUE008!G117</f>
        <v>1</v>
      </c>
      <c r="H99" s="3" t="n">
        <f aca="false">TUE008!J117</f>
        <v>0</v>
      </c>
      <c r="I99" s="3" t="s">
        <v>31</v>
      </c>
      <c r="J99" s="3" t="s">
        <v>32</v>
      </c>
      <c r="K99" s="3" t="n">
        <v>1</v>
      </c>
      <c r="L99" s="3" t="n">
        <v>1</v>
      </c>
      <c r="M99" s="3" t="n">
        <v>1</v>
      </c>
      <c r="N99" s="3" t="n">
        <v>1</v>
      </c>
      <c r="O99" s="3" t="n">
        <v>1</v>
      </c>
      <c r="P99" s="3" t="n">
        <v>1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customFormat="false" ht="15.75" hidden="false" customHeight="false" outlineLevel="0" collapsed="false">
      <c r="A100" s="3" t="n">
        <f aca="false">A99+1</f>
        <v>99</v>
      </c>
      <c r="B100" s="3" t="n">
        <f aca="false">TUE008!B118</f>
        <v>2</v>
      </c>
      <c r="C100" s="3" t="n">
        <f aca="false">TUE008!C118</f>
        <v>1</v>
      </c>
      <c r="D100" s="3" t="n">
        <f aca="false">TUE008!D118</f>
        <v>25</v>
      </c>
      <c r="E100" s="3" t="str">
        <f aca="false">TUE008!E118</f>
        <v>m</v>
      </c>
      <c r="F100" s="3" t="n">
        <f aca="false">IF(E100= "w", 1,0)</f>
        <v>0</v>
      </c>
      <c r="G100" s="3" t="n">
        <f aca="false">TUE008!G118</f>
        <v>1</v>
      </c>
      <c r="H100" s="3" t="n">
        <f aca="false">TUE008!J118</f>
        <v>0</v>
      </c>
      <c r="I100" s="3" t="n">
        <v>0</v>
      </c>
      <c r="J100" s="3" t="s">
        <v>32</v>
      </c>
      <c r="K100" s="3" t="n">
        <v>1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customFormat="false" ht="15.75" hidden="false" customHeight="false" outlineLevel="0" collapsed="false">
      <c r="A101" s="3" t="n">
        <f aca="false">A100+1</f>
        <v>100</v>
      </c>
      <c r="B101" s="3" t="n">
        <f aca="false">TUE008!B119</f>
        <v>2</v>
      </c>
      <c r="C101" s="3" t="n">
        <f aca="false">TUE008!C119</f>
        <v>1</v>
      </c>
      <c r="D101" s="3" t="n">
        <f aca="false">TUE008!D119</f>
        <v>24</v>
      </c>
      <c r="E101" s="3" t="str">
        <f aca="false">TUE008!E119</f>
        <v>w</v>
      </c>
      <c r="F101" s="3" t="n">
        <f aca="false">IF(E101= "w", 1,0)</f>
        <v>1</v>
      </c>
      <c r="G101" s="3" t="n">
        <f aca="false">TUE008!G119</f>
        <v>1</v>
      </c>
      <c r="H101" s="3" t="n">
        <f aca="false">TUE008!J119</f>
        <v>0</v>
      </c>
      <c r="I101" s="3" t="n">
        <v>1</v>
      </c>
      <c r="J101" s="3" t="s">
        <v>32</v>
      </c>
      <c r="K101" s="3" t="n">
        <v>1</v>
      </c>
      <c r="L101" s="3" t="n">
        <v>1</v>
      </c>
      <c r="M101" s="3" t="n">
        <v>1</v>
      </c>
      <c r="N101" s="3" t="n">
        <v>1</v>
      </c>
      <c r="O101" s="3" t="n">
        <v>1</v>
      </c>
      <c r="P101" s="3" t="n">
        <v>1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customFormat="false" ht="15.75" hidden="false" customHeight="false" outlineLevel="0" collapsed="false">
      <c r="A102" s="3" t="n">
        <f aca="false">A101+1</f>
        <v>101</v>
      </c>
      <c r="B102" s="3" t="n">
        <f aca="false">TUE008!B120</f>
        <v>2</v>
      </c>
      <c r="C102" s="3" t="n">
        <f aca="false">TUE008!C120</f>
        <v>1</v>
      </c>
      <c r="D102" s="3" t="n">
        <f aca="false">TUE008!D120</f>
        <v>24</v>
      </c>
      <c r="E102" s="3" t="str">
        <f aca="false">TUE008!E120</f>
        <v>w</v>
      </c>
      <c r="F102" s="3" t="n">
        <f aca="false">IF(E102= "w", 1,0)</f>
        <v>1</v>
      </c>
      <c r="G102" s="3" t="n">
        <f aca="false">TUE008!G120</f>
        <v>1</v>
      </c>
      <c r="H102" s="3" t="n">
        <f aca="false">TUE008!J120</f>
        <v>0</v>
      </c>
      <c r="I102" s="3" t="n">
        <v>1</v>
      </c>
      <c r="J102" s="3" t="n">
        <v>1</v>
      </c>
      <c r="K102" s="3" t="n">
        <v>1</v>
      </c>
      <c r="L102" s="3" t="n">
        <v>1</v>
      </c>
      <c r="M102" s="3" t="n">
        <v>1</v>
      </c>
      <c r="N102" s="3" t="n">
        <v>1</v>
      </c>
      <c r="O102" s="3" t="n">
        <v>1</v>
      </c>
      <c r="P102" s="18" t="n">
        <v>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customFormat="false" ht="15.75" hidden="false" customHeight="false" outlineLevel="0" collapsed="false">
      <c r="A103" s="3" t="n">
        <f aca="false">A102+1</f>
        <v>102</v>
      </c>
      <c r="B103" s="3" t="n">
        <f aca="false">TUE008!B121</f>
        <v>2</v>
      </c>
      <c r="C103" s="3" t="n">
        <f aca="false">TUE008!C121</f>
        <v>1</v>
      </c>
      <c r="D103" s="3" t="n">
        <f aca="false">TUE008!D121</f>
        <v>26</v>
      </c>
      <c r="E103" s="3" t="str">
        <f aca="false">TUE008!E121</f>
        <v>w</v>
      </c>
      <c r="F103" s="3" t="n">
        <f aca="false">IF(E103= "w", 1,0)</f>
        <v>1</v>
      </c>
      <c r="G103" s="3" t="n">
        <f aca="false">TUE008!G121</f>
        <v>1</v>
      </c>
      <c r="H103" s="3" t="n">
        <f aca="false">TUE008!J121</f>
        <v>0</v>
      </c>
      <c r="I103" s="3"/>
      <c r="J103" s="3"/>
      <c r="K103" s="3" t="n">
        <v>1</v>
      </c>
      <c r="L103" s="3" t="n">
        <v>0</v>
      </c>
      <c r="M103" s="3" t="n">
        <v>0</v>
      </c>
      <c r="N103" s="3" t="n">
        <v>0</v>
      </c>
      <c r="O103" s="3" t="n">
        <v>0</v>
      </c>
      <c r="P103" s="3" t="n">
        <v>0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customFormat="false" ht="15.75" hidden="false" customHeight="false" outlineLevel="0" collapsed="false">
      <c r="A104" s="3" t="n">
        <f aca="false">A103+1</f>
        <v>103</v>
      </c>
      <c r="B104" s="3" t="n">
        <f aca="false">TUE008!B122</f>
        <v>2</v>
      </c>
      <c r="C104" s="3" t="n">
        <f aca="false">TUE008!C122</f>
        <v>1</v>
      </c>
      <c r="D104" s="3" t="n">
        <f aca="false">TUE008!D122</f>
        <v>24</v>
      </c>
      <c r="E104" s="3" t="str">
        <f aca="false">TUE008!E122</f>
        <v>w</v>
      </c>
      <c r="F104" s="3" t="n">
        <f aca="false">IF(E104= "w", 1,0)</f>
        <v>1</v>
      </c>
      <c r="G104" s="3" t="n">
        <f aca="false">TUE008!G122</f>
        <v>1</v>
      </c>
      <c r="H104" s="3" t="n">
        <f aca="false">TUE008!J122</f>
        <v>0</v>
      </c>
      <c r="I104" s="3"/>
      <c r="J104" s="3"/>
      <c r="K104" s="3"/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0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customFormat="false" ht="15.75" hidden="false" customHeight="false" outlineLevel="0" collapsed="false">
      <c r="A105" s="3" t="n">
        <f aca="false">A104+1</f>
        <v>104</v>
      </c>
      <c r="B105" s="3" t="str">
        <f aca="false">TUE008!B123</f>
        <v>NaN</v>
      </c>
      <c r="C105" s="3" t="n">
        <f aca="false">TUE008!C123</f>
        <v>1</v>
      </c>
      <c r="D105" s="3" t="n">
        <f aca="false">TUE008!D123</f>
        <v>0</v>
      </c>
      <c r="E105" s="3" t="n">
        <f aca="false">TUE008!E123</f>
        <v>0</v>
      </c>
      <c r="F105" s="3" t="n">
        <f aca="false">IF(E105= "w", 1,0)</f>
        <v>0</v>
      </c>
      <c r="G105" s="3" t="n">
        <f aca="false">TUE008!G123</f>
        <v>0</v>
      </c>
      <c r="H105" s="3" t="n">
        <f aca="false">TUE008!J123</f>
        <v>1</v>
      </c>
      <c r="I105" s="3"/>
      <c r="J105" s="3"/>
      <c r="K105" s="3"/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0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customFormat="false" ht="15.75" hidden="false" customHeight="false" outlineLevel="0" collapsed="false">
      <c r="A106" s="3" t="n">
        <f aca="false">A105+1</f>
        <v>105</v>
      </c>
      <c r="B106" s="3" t="n">
        <f aca="false">TUE008!B124</f>
        <v>2</v>
      </c>
      <c r="C106" s="3" t="n">
        <f aca="false">TUE008!C124</f>
        <v>1</v>
      </c>
      <c r="D106" s="3" t="n">
        <f aca="false">TUE008!D124</f>
        <v>34</v>
      </c>
      <c r="E106" s="3" t="str">
        <f aca="false">TUE008!E124</f>
        <v>m</v>
      </c>
      <c r="F106" s="3" t="n">
        <f aca="false">IF(E106= "w", 1,0)</f>
        <v>0</v>
      </c>
      <c r="G106" s="3" t="n">
        <f aca="false">TUE008!G124</f>
        <v>1</v>
      </c>
      <c r="H106" s="3" t="n">
        <f aca="false">TUE008!J124</f>
        <v>0</v>
      </c>
      <c r="I106" s="3" t="s">
        <v>31</v>
      </c>
      <c r="J106" s="3" t="s">
        <v>31</v>
      </c>
      <c r="K106" s="3" t="n">
        <v>1</v>
      </c>
      <c r="L106" s="3" t="n">
        <v>1</v>
      </c>
      <c r="M106" s="3" t="n">
        <v>1</v>
      </c>
      <c r="N106" s="3" t="n">
        <v>1</v>
      </c>
      <c r="O106" s="3" t="n">
        <v>1</v>
      </c>
      <c r="P106" s="3" t="n">
        <v>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customFormat="false" ht="15.75" hidden="false" customHeight="false" outlineLevel="0" collapsed="false">
      <c r="A107" s="3" t="n">
        <f aca="false">A106+1</f>
        <v>106</v>
      </c>
      <c r="B107" s="3" t="n">
        <f aca="false">TUE008!B125</f>
        <v>1</v>
      </c>
      <c r="C107" s="3" t="n">
        <f aca="false">TUE008!C125</f>
        <v>0</v>
      </c>
      <c r="D107" s="3" t="n">
        <f aca="false">TUE008!D125</f>
        <v>30</v>
      </c>
      <c r="E107" s="3" t="str">
        <f aca="false">TUE008!E125</f>
        <v>m</v>
      </c>
      <c r="F107" s="3" t="n">
        <f aca="false">IF(E107= "w", 1,0)</f>
        <v>0</v>
      </c>
      <c r="G107" s="3" t="n">
        <f aca="false">TUE008!G125</f>
        <v>1</v>
      </c>
      <c r="H107" s="3" t="n">
        <f aca="false">TUE008!J125</f>
        <v>0</v>
      </c>
      <c r="I107" s="3"/>
      <c r="J107" s="3"/>
      <c r="K107" s="3"/>
      <c r="L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customFormat="false" ht="15.75" hidden="false" customHeight="false" outlineLevel="0" collapsed="false">
      <c r="A108" s="3" t="n">
        <f aca="false">A107+1</f>
        <v>107</v>
      </c>
      <c r="B108" s="3" t="str">
        <f aca="false">TUE008!B126</f>
        <v>NaN</v>
      </c>
      <c r="C108" s="3" t="e">
        <f aca="false">TUE008!C126</f>
        <v>#NAME?</v>
      </c>
      <c r="D108" s="3" t="n">
        <f aca="false">TUE008!D126</f>
        <v>27</v>
      </c>
      <c r="E108" s="3" t="str">
        <f aca="false">TUE008!E126</f>
        <v>m</v>
      </c>
      <c r="F108" s="3" t="n">
        <f aca="false">IF(E108= "w", 1,0)</f>
        <v>0</v>
      </c>
      <c r="G108" s="3" t="n">
        <f aca="false">TUE008!G126</f>
        <v>0</v>
      </c>
      <c r="H108" s="3" t="n">
        <f aca="false">TUE008!J126</f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customFormat="false" ht="15.75" hidden="false" customHeight="false" outlineLevel="0" collapsed="false">
      <c r="A109" s="3" t="n">
        <f aca="false">A108+1</f>
        <v>108</v>
      </c>
      <c r="B109" s="3" t="n">
        <f aca="false">TUE008!B127</f>
        <v>2</v>
      </c>
      <c r="C109" s="3" t="n">
        <f aca="false">TUE008!C127</f>
        <v>1</v>
      </c>
      <c r="D109" s="3" t="n">
        <f aca="false">TUE008!D127</f>
        <v>26</v>
      </c>
      <c r="E109" s="3" t="str">
        <f aca="false">TUE008!E127</f>
        <v>w</v>
      </c>
      <c r="F109" s="3" t="n">
        <f aca="false">IF(E109= "w", 1,0)</f>
        <v>1</v>
      </c>
      <c r="G109" s="3" t="n">
        <f aca="false">TUE008!G127</f>
        <v>1</v>
      </c>
      <c r="H109" s="3" t="n">
        <f aca="false">TUE008!J127</f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customFormat="false" ht="15.75" hidden="false" customHeight="false" outlineLevel="0" collapsed="false">
      <c r="A110" s="3" t="n">
        <f aca="false">A109+1</f>
        <v>109</v>
      </c>
      <c r="B110" s="3" t="n">
        <f aca="false">TUE008!B128</f>
        <v>0</v>
      </c>
      <c r="C110" s="3" t="n">
        <f aca="false">TUE008!C128</f>
        <v>0</v>
      </c>
      <c r="D110" s="3" t="n">
        <f aca="false">TUE008!D128</f>
        <v>20</v>
      </c>
      <c r="E110" s="3" t="str">
        <f aca="false">TUE008!E128</f>
        <v>m</v>
      </c>
      <c r="F110" s="3" t="n">
        <f aca="false">IF(E110= "w", 1,0)</f>
        <v>0</v>
      </c>
      <c r="G110" s="3" t="n">
        <f aca="false">TUE008!G128</f>
        <v>1</v>
      </c>
      <c r="H110" s="3" t="n">
        <f aca="false">TUE008!J128</f>
        <v>0</v>
      </c>
      <c r="I110" s="3"/>
      <c r="J110" s="3"/>
      <c r="K110" s="3" t="n">
        <v>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customFormat="false" ht="15.75" hidden="false" customHeight="false" outlineLevel="0" collapsed="false">
      <c r="A111" s="3" t="n">
        <f aca="false">A110+1</f>
        <v>110</v>
      </c>
      <c r="B111" s="3" t="n">
        <f aca="false">TUE008!B129</f>
        <v>0</v>
      </c>
      <c r="C111" s="3" t="n">
        <f aca="false">TUE008!C129</f>
        <v>0</v>
      </c>
      <c r="D111" s="3" t="n">
        <f aca="false">TUE008!D129</f>
        <v>20</v>
      </c>
      <c r="E111" s="3" t="str">
        <f aca="false">TUE008!E129</f>
        <v>w</v>
      </c>
      <c r="F111" s="3" t="n">
        <f aca="false">IF(E111= "w", 1,0)</f>
        <v>1</v>
      </c>
      <c r="G111" s="3" t="n">
        <f aca="false">TUE008!G129</f>
        <v>1</v>
      </c>
      <c r="H111" s="3" t="n">
        <f aca="false">TUE008!J129</f>
        <v>0</v>
      </c>
      <c r="I111" s="3"/>
      <c r="J111" s="3"/>
      <c r="K111" s="3" t="n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customFormat="false" ht="15.75" hidden="false" customHeight="false" outlineLevel="0" collapsed="false">
      <c r="A112" s="3" t="n">
        <f aca="false">A111+1</f>
        <v>111</v>
      </c>
      <c r="B112" s="3" t="n">
        <f aca="false">TUE008!B130</f>
        <v>2</v>
      </c>
      <c r="C112" s="3" t="n">
        <f aca="false">TUE008!C130</f>
        <v>1</v>
      </c>
      <c r="D112" s="3" t="n">
        <f aca="false">TUE008!D130</f>
        <v>22</v>
      </c>
      <c r="E112" s="3" t="str">
        <f aca="false">TUE008!E130</f>
        <v>w</v>
      </c>
      <c r="F112" s="3" t="n">
        <f aca="false">IF(E112= "w", 1,0)</f>
        <v>1</v>
      </c>
      <c r="G112" s="3" t="n">
        <f aca="false">TUE008!G130</f>
        <v>1</v>
      </c>
      <c r="H112" s="3" t="n">
        <f aca="false">TUE008!J130</f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customFormat="false" ht="15.75" hidden="false" customHeight="false" outlineLevel="0" collapsed="false">
      <c r="A113" s="3" t="n">
        <f aca="false">A112+1</f>
        <v>112</v>
      </c>
      <c r="B113" s="3" t="str">
        <f aca="false">TUE008!B131</f>
        <v>NaN</v>
      </c>
      <c r="C113" s="3" t="n">
        <f aca="false">TUE008!C131</f>
        <v>1</v>
      </c>
      <c r="D113" s="3" t="n">
        <f aca="false">TUE008!D131</f>
        <v>32</v>
      </c>
      <c r="E113" s="3" t="str">
        <f aca="false">TUE008!E131</f>
        <v>m</v>
      </c>
      <c r="F113" s="3" t="n">
        <f aca="false">IF(E113= "w", 1,0)</f>
        <v>0</v>
      </c>
      <c r="G113" s="3" t="n">
        <f aca="false">TUE008!G131</f>
        <v>1</v>
      </c>
      <c r="H113" s="3" t="n">
        <f aca="false">TUE008!J131</f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customFormat="false" ht="15.75" hidden="false" customHeight="false" outlineLevel="0" collapsed="false">
      <c r="A114" s="3" t="n">
        <f aca="false">A113+1</f>
        <v>113</v>
      </c>
      <c r="B114" s="3" t="n">
        <f aca="false">TUE008!B132</f>
        <v>1</v>
      </c>
      <c r="C114" s="3" t="n">
        <f aca="false">TUE008!C132</f>
        <v>0</v>
      </c>
      <c r="D114" s="3" t="n">
        <f aca="false">TUE008!D132</f>
        <v>31</v>
      </c>
      <c r="E114" s="3" t="str">
        <f aca="false">TUE008!E132</f>
        <v>w</v>
      </c>
      <c r="F114" s="3" t="n">
        <f aca="false">IF(E114= "w", 1,0)</f>
        <v>1</v>
      </c>
      <c r="G114" s="3" t="n">
        <f aca="false">TUE008!G132</f>
        <v>1</v>
      </c>
      <c r="H114" s="3" t="n">
        <f aca="false">TUE008!J132</f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customFormat="false" ht="15.75" hidden="false" customHeight="false" outlineLevel="0" collapsed="false">
      <c r="A115" s="3" t="n">
        <f aca="false">A114+1</f>
        <v>114</v>
      </c>
      <c r="B115" s="3" t="n">
        <f aca="false">TUE008!B133</f>
        <v>1</v>
      </c>
      <c r="C115" s="3" t="n">
        <f aca="false">TUE008!C133</f>
        <v>0</v>
      </c>
      <c r="D115" s="3" t="n">
        <f aca="false">TUE008!D133</f>
        <v>36</v>
      </c>
      <c r="E115" s="3" t="str">
        <f aca="false">TUE008!E133</f>
        <v>w</v>
      </c>
      <c r="F115" s="3" t="n">
        <f aca="false">IF(E115= "w", 1,0)</f>
        <v>1</v>
      </c>
      <c r="G115" s="3" t="n">
        <f aca="false">TUE008!G133</f>
        <v>1</v>
      </c>
      <c r="H115" s="3" t="n">
        <f aca="false">TUE008!J133</f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customFormat="false" ht="15.75" hidden="false" customHeight="false" outlineLevel="0" collapsed="false">
      <c r="A116" s="3" t="n">
        <f aca="false">A115+1</f>
        <v>115</v>
      </c>
      <c r="B116" s="3" t="n">
        <f aca="false">TUE008!B134</f>
        <v>2</v>
      </c>
      <c r="C116" s="3" t="n">
        <f aca="false">TUE008!C134</f>
        <v>1</v>
      </c>
      <c r="D116" s="3" t="n">
        <f aca="false">TUE008!D134</f>
        <v>35</v>
      </c>
      <c r="E116" s="3" t="str">
        <f aca="false">TUE008!E134</f>
        <v>w</v>
      </c>
      <c r="F116" s="3" t="n">
        <f aca="false">IF(E116= "w", 1,0)</f>
        <v>1</v>
      </c>
      <c r="G116" s="3" t="n">
        <f aca="false">TUE008!G134</f>
        <v>1</v>
      </c>
      <c r="H116" s="3" t="n">
        <f aca="false">TUE008!J134</f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customFormat="false" ht="15.75" hidden="false" customHeight="false" outlineLevel="0" collapsed="false">
      <c r="A117" s="3" t="n">
        <f aca="false">A116+1</f>
        <v>116</v>
      </c>
      <c r="B117" s="3" t="str">
        <f aca="false">TUE008!B135</f>
        <v>NaN</v>
      </c>
      <c r="C117" s="3" t="n">
        <f aca="false">TUE008!C135</f>
        <v>1</v>
      </c>
      <c r="D117" s="3" t="n">
        <f aca="false">TUE008!D135</f>
        <v>21</v>
      </c>
      <c r="E117" s="3" t="str">
        <f aca="false">TUE008!E135</f>
        <v>w</v>
      </c>
      <c r="F117" s="3" t="n">
        <f aca="false">IF(E117= "w", 1,0)</f>
        <v>1</v>
      </c>
      <c r="G117" s="3" t="n">
        <f aca="false">TUE008!G135</f>
        <v>0</v>
      </c>
      <c r="H117" s="3" t="n">
        <f aca="false">TUE008!J135</f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customFormat="false" ht="15.75" hidden="false" customHeight="false" outlineLevel="0" collapsed="false">
      <c r="A118" s="3" t="n">
        <f aca="false">A117+1</f>
        <v>117</v>
      </c>
      <c r="B118" s="3" t="n">
        <f aca="false">TUE008!B136</f>
        <v>2</v>
      </c>
      <c r="C118" s="3" t="n">
        <f aca="false">TUE008!C136</f>
        <v>1</v>
      </c>
      <c r="D118" s="3" t="n">
        <f aca="false">TUE008!D136</f>
        <v>0</v>
      </c>
      <c r="E118" s="3" t="str">
        <f aca="false">TUE008!E136</f>
        <v>m</v>
      </c>
      <c r="F118" s="3" t="n">
        <f aca="false">IF(E118= "w", 1,0)</f>
        <v>0</v>
      </c>
      <c r="G118" s="3" t="n">
        <f aca="false">TUE008!G136</f>
        <v>1</v>
      </c>
      <c r="H118" s="3" t="n">
        <f aca="false">TUE008!J136</f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customFormat="false" ht="15.75" hidden="false" customHeight="false" outlineLevel="0" collapsed="false">
      <c r="A119" s="3" t="n">
        <f aca="false">A118+1</f>
        <v>118</v>
      </c>
      <c r="B119" s="3" t="n">
        <f aca="false">TUE008!B137</f>
        <v>2</v>
      </c>
      <c r="C119" s="3" t="n">
        <f aca="false">TUE008!C137</f>
        <v>1</v>
      </c>
      <c r="D119" s="3" t="n">
        <f aca="false">TUE008!D137</f>
        <v>24</v>
      </c>
      <c r="E119" s="3" t="str">
        <f aca="false">TUE008!E137</f>
        <v>w</v>
      </c>
      <c r="F119" s="3" t="n">
        <f aca="false">IF(E119= "w", 1,0)</f>
        <v>1</v>
      </c>
      <c r="G119" s="3" t="n">
        <f aca="false">TUE008!G137</f>
        <v>1</v>
      </c>
      <c r="H119" s="3" t="n">
        <f aca="false">TUE008!J137</f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customFormat="false" ht="15.75" hidden="false" customHeight="false" outlineLevel="0" collapsed="false">
      <c r="A120" s="3" t="n">
        <f aca="false">A119+1</f>
        <v>119</v>
      </c>
      <c r="B120" s="3" t="n">
        <f aca="false">TUE008!B138</f>
        <v>2</v>
      </c>
      <c r="C120" s="3" t="n">
        <f aca="false">TUE008!C138</f>
        <v>1</v>
      </c>
      <c r="D120" s="3" t="n">
        <f aca="false">TUE008!D138</f>
        <v>23</v>
      </c>
      <c r="E120" s="3" t="str">
        <f aca="false">TUE008!E138</f>
        <v>w</v>
      </c>
      <c r="F120" s="3" t="n">
        <f aca="false">IF(E120= "w", 1,0)</f>
        <v>1</v>
      </c>
      <c r="G120" s="3" t="n">
        <f aca="false">TUE008!G138</f>
        <v>1</v>
      </c>
      <c r="H120" s="3" t="n">
        <f aca="false">TUE008!J138</f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customFormat="false" ht="15.75" hidden="false" customHeight="false" outlineLevel="0" collapsed="false">
      <c r="A121" s="3" t="n">
        <f aca="false">A120+1</f>
        <v>120</v>
      </c>
      <c r="B121" s="3" t="n">
        <f aca="false">TUE008!B139</f>
        <v>2</v>
      </c>
      <c r="C121" s="3" t="n">
        <f aca="false">TUE008!C139</f>
        <v>1</v>
      </c>
      <c r="D121" s="3" t="n">
        <f aca="false">TUE008!D139</f>
        <v>22</v>
      </c>
      <c r="E121" s="3" t="str">
        <f aca="false">TUE008!E139</f>
        <v>w</v>
      </c>
      <c r="F121" s="3" t="n">
        <f aca="false">IF(E121= "w", 1,0)</f>
        <v>1</v>
      </c>
      <c r="G121" s="3" t="n">
        <f aca="false">TUE008!G139</f>
        <v>1</v>
      </c>
      <c r="H121" s="3" t="n">
        <f aca="false">TUE008!J139</f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customFormat="false" ht="15.75" hidden="false" customHeight="false" outlineLevel="0" collapsed="false">
      <c r="A122" s="3" t="n">
        <f aca="false">A121+1</f>
        <v>121</v>
      </c>
      <c r="B122" s="3" t="n">
        <f aca="false">TUE008!B140</f>
        <v>2</v>
      </c>
      <c r="C122" s="3" t="n">
        <f aca="false">TUE008!C140</f>
        <v>1</v>
      </c>
      <c r="D122" s="3" t="n">
        <f aca="false">TUE008!D140</f>
        <v>33</v>
      </c>
      <c r="E122" s="3" t="str">
        <f aca="false">TUE008!E140</f>
        <v>m</v>
      </c>
      <c r="F122" s="3" t="n">
        <f aca="false">IF(E122= "w", 1,0)</f>
        <v>0</v>
      </c>
      <c r="G122" s="3" t="n">
        <f aca="false">TUE008!G140</f>
        <v>1</v>
      </c>
      <c r="H122" s="3" t="n">
        <f aca="false">TUE008!J140</f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customFormat="false" ht="15.75" hidden="false" customHeight="false" outlineLevel="0" collapsed="false">
      <c r="A123" s="3" t="n">
        <f aca="false">A122+1</f>
        <v>122</v>
      </c>
      <c r="B123" s="3" t="n">
        <f aca="false">TUE008!B141</f>
        <v>1</v>
      </c>
      <c r="C123" s="3" t="n">
        <f aca="false">TUE008!C141</f>
        <v>0</v>
      </c>
      <c r="D123" s="3"/>
      <c r="E123" s="3" t="str">
        <f aca="false">TUE008!E141</f>
        <v>w</v>
      </c>
      <c r="F123" s="3" t="n">
        <f aca="false">IF(E123= "w", 1,0)</f>
        <v>1</v>
      </c>
      <c r="G123" s="3" t="n">
        <f aca="false">TUE008!G141</f>
        <v>1</v>
      </c>
      <c r="H123" s="3" t="n">
        <f aca="false">TUE008!J141</f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customFormat="false" ht="15.75" hidden="false" customHeight="false" outlineLevel="0" collapsed="false">
      <c r="A124" s="3" t="n">
        <f aca="false">A123+1</f>
        <v>123</v>
      </c>
      <c r="B124" s="3" t="n">
        <f aca="false">TUE008!B142</f>
        <v>1</v>
      </c>
      <c r="C124" s="3" t="n">
        <f aca="false">TUE008!C142</f>
        <v>0</v>
      </c>
      <c r="D124" s="3"/>
      <c r="E124" s="3" t="str">
        <f aca="false">TUE008!E142</f>
        <v>w</v>
      </c>
      <c r="F124" s="3" t="n">
        <f aca="false">IF(E124= "w", 1,0)</f>
        <v>1</v>
      </c>
      <c r="G124" s="3" t="n">
        <f aca="false">TUE008!G142</f>
        <v>1</v>
      </c>
      <c r="H124" s="3" t="n">
        <f aca="false">TUE008!J142</f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customFormat="false" ht="15.75" hidden="false" customHeight="false" outlineLevel="0" collapsed="false">
      <c r="A125" s="3" t="n">
        <f aca="false">A124+1</f>
        <v>124</v>
      </c>
      <c r="B125" s="3" t="n">
        <f aca="false">TUE008!B143</f>
        <v>2</v>
      </c>
      <c r="C125" s="3" t="n">
        <f aca="false">TUE008!C143</f>
        <v>1</v>
      </c>
      <c r="D125" s="3"/>
      <c r="E125" s="3" t="str">
        <f aca="false">TUE008!E143</f>
        <v>m</v>
      </c>
      <c r="F125" s="3" t="n">
        <f aca="false">IF(E125= "w", 1,0)</f>
        <v>0</v>
      </c>
      <c r="G125" s="3" t="n">
        <f aca="false">TUE008!G143</f>
        <v>1</v>
      </c>
      <c r="H125" s="3" t="n">
        <f aca="false">TUE008!J143</f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customFormat="false" ht="15.75" hidden="false" customHeight="false" outlineLevel="0" collapsed="false">
      <c r="A126" s="3" t="n">
        <f aca="false">A125+1</f>
        <v>125</v>
      </c>
      <c r="B126" s="3"/>
      <c r="C126" s="3" t="n">
        <f aca="false">TUE008!C144</f>
        <v>0</v>
      </c>
      <c r="D126" s="3"/>
      <c r="E126" s="3" t="str">
        <f aca="false">TUE008!E144</f>
        <v>w</v>
      </c>
      <c r="F126" s="3" t="n">
        <f aca="false">IF(E126= "w", 1,0)</f>
        <v>1</v>
      </c>
      <c r="G126" s="3" t="n">
        <f aca="false">TUE008!G144</f>
        <v>1</v>
      </c>
      <c r="H126" s="3" t="n">
        <f aca="false">TUE008!J144</f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customFormat="false" ht="15.75" hidden="false" customHeight="false" outlineLevel="0" collapsed="false">
      <c r="A127" s="3" t="n">
        <f aca="false">A126+1</f>
        <v>126</v>
      </c>
      <c r="B127" s="3"/>
      <c r="C127" s="3" t="n">
        <f aca="false">TUE008!C145</f>
        <v>1</v>
      </c>
      <c r="D127" s="3"/>
      <c r="E127" s="3" t="n">
        <f aca="false">TUE008!E145</f>
        <v>0</v>
      </c>
      <c r="F127" s="3" t="n">
        <f aca="false">IF(E127= "w", 1,0)</f>
        <v>0</v>
      </c>
      <c r="G127" s="3" t="n">
        <f aca="false">TUE008!G145</f>
        <v>0</v>
      </c>
      <c r="H127" s="3" t="n">
        <f aca="false">TUE008!J145</f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customFormat="false" ht="15.75" hidden="false" customHeight="false" outlineLevel="0" collapsed="false">
      <c r="A128" s="3"/>
      <c r="B128" s="3"/>
      <c r="C128" s="3"/>
      <c r="D128" s="3"/>
      <c r="E128" s="3" t="n">
        <f aca="false">TUE008!E146</f>
        <v>0</v>
      </c>
      <c r="F128" s="3" t="n">
        <f aca="false">IF(E128= "w", 1,0)</f>
        <v>0</v>
      </c>
      <c r="G128" s="3" t="n">
        <f aca="false">TUE008!G146</f>
        <v>0</v>
      </c>
      <c r="H128" s="3" t="n">
        <f aca="false">TUE008!J146</f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customFormat="false" ht="15.75" hidden="false" customHeight="false" outlineLevel="0" collapsed="false">
      <c r="A129" s="3"/>
      <c r="B129" s="3"/>
      <c r="C129" s="3"/>
      <c r="D129" s="3"/>
      <c r="E129" s="3" t="str">
        <f aca="false">TUE008!E147</f>
        <v>w</v>
      </c>
      <c r="F129" s="3" t="n">
        <f aca="false">IF(E129= "w", 1,0)</f>
        <v>1</v>
      </c>
      <c r="G129" s="3" t="n">
        <f aca="false">TUE008!G147</f>
        <v>1</v>
      </c>
      <c r="H129" s="3" t="n">
        <f aca="false">TUE008!J147</f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 t="n">
        <f aca="false">TUE008!G148</f>
        <v>0</v>
      </c>
      <c r="H130" s="3" t="n">
        <f aca="false">TUE008!J148</f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 t="n">
        <f aca="false">TUE008!J149</f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 t="n">
        <f aca="false">TUE008!J150</f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 t="n">
        <f aca="false">TUE008!J151</f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048576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7.52"/>
    <col collapsed="false" customWidth="true" hidden="false" outlineLevel="0" max="5" min="3" style="0" width="12.63"/>
    <col collapsed="false" customWidth="true" hidden="false" outlineLevel="0" max="6" min="6" style="0" width="8.87"/>
    <col collapsed="false" customWidth="true" hidden="false" outlineLevel="0" max="7" min="7" style="0" width="10.77"/>
    <col collapsed="false" customWidth="true" hidden="false" outlineLevel="0" max="9" min="8" style="0" width="11.99"/>
    <col collapsed="false" customWidth="true" hidden="false" outlineLevel="0" max="13" min="10" style="0" width="6.62"/>
    <col collapsed="false" customWidth="true" hidden="false" outlineLevel="0" max="14" min="14" style="0" width="17.52"/>
    <col collapsed="false" customWidth="true" hidden="false" outlineLevel="0" max="15" min="15" style="0" width="13.13"/>
    <col collapsed="false" customWidth="true" hidden="false" outlineLevel="0" max="18" min="16" style="0" width="12.63"/>
    <col collapsed="false" customWidth="true" hidden="false" outlineLevel="0" max="19" min="19" style="0" width="14.75"/>
    <col collapsed="false" customWidth="true" hidden="false" outlineLevel="0" max="20" min="20" style="0" width="14.13"/>
    <col collapsed="false" customWidth="true" hidden="false" outlineLevel="0" max="1025" min="21" style="0" width="12.63"/>
  </cols>
  <sheetData>
    <row r="1" customFormat="false" ht="15.75" hidden="false" customHeight="false" outlineLevel="0" collapsed="false">
      <c r="A1" s="19" t="s">
        <v>33</v>
      </c>
      <c r="B1" s="20"/>
      <c r="C1" s="21"/>
      <c r="D1" s="21"/>
      <c r="E1" s="21"/>
      <c r="F1" s="21"/>
      <c r="G1" s="21"/>
      <c r="H1" s="22"/>
      <c r="I1" s="22"/>
      <c r="J1" s="23"/>
      <c r="K1" s="23"/>
      <c r="L1" s="23"/>
      <c r="M1" s="23"/>
      <c r="N1" s="23"/>
      <c r="O1" s="23"/>
      <c r="P1" s="23"/>
      <c r="Q1" s="23"/>
      <c r="R1" s="23"/>
      <c r="S1" s="23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6"/>
      <c r="I2" s="26"/>
      <c r="J2" s="27"/>
      <c r="K2" s="27"/>
      <c r="L2" s="28"/>
      <c r="M2" s="28" t="s">
        <v>34</v>
      </c>
      <c r="N2" s="29" t="s">
        <v>35</v>
      </c>
      <c r="O2" s="30" t="s">
        <v>36</v>
      </c>
      <c r="P2" s="31" t="s">
        <v>37</v>
      </c>
      <c r="Q2" s="32"/>
      <c r="R2" s="25"/>
      <c r="S2" s="32"/>
      <c r="T2" s="33"/>
      <c r="U2" s="33"/>
      <c r="V2" s="33"/>
      <c r="W2" s="33"/>
      <c r="AC2" s="34" t="n">
        <f aca="false">AVERAGE(AC4:AC50)</f>
        <v>22.7727272727273</v>
      </c>
      <c r="AD2" s="34" t="n">
        <f aca="false">AVERAGE(AD4:AD50)</f>
        <v>35.4642857142857</v>
      </c>
      <c r="AE2" s="34" t="n">
        <f aca="false">AVERAGE(AE4:AE50)</f>
        <v>28.1914893617021</v>
      </c>
      <c r="AF2" s="33"/>
      <c r="AH2" s="34" t="n">
        <f aca="false">COUNTIF(AH4:AH50,"=w")/COUNTA(AH4:AH50)</f>
        <v>0.4782608696</v>
      </c>
      <c r="AI2" s="34" t="n">
        <f aca="false">COUNTIF(AI4:AI27,"=w")/COUNTA(AI4:AI27)</f>
        <v>0.6666666667</v>
      </c>
      <c r="AJ2" s="34" t="n">
        <f aca="false">COUNTIF(AJ4:AJ50,"=w")/COUNTA(AJ4:AJ50)</f>
        <v>0.6170212766</v>
      </c>
      <c r="AK2" s="33"/>
      <c r="AN2" s="34" t="e">
        <f aca="false">AVERAGE(AN4:AN15)</f>
        <v>#DIV/0!</v>
      </c>
      <c r="AO2" s="34" t="n">
        <f aca="false">AVERAGE(AO4:AO15)</f>
        <v>23.6916666666667</v>
      </c>
      <c r="AP2" s="34" t="n">
        <f aca="false">AVERAGE(AP4:AP15)</f>
        <v>21.3727272727273</v>
      </c>
    </row>
    <row r="3" customFormat="false" ht="15.75" hidden="false" customHeight="false" outlineLevel="0" collapsed="false">
      <c r="A3" s="32" t="s">
        <v>38</v>
      </c>
      <c r="B3" s="32"/>
      <c r="C3" s="25"/>
      <c r="D3" s="25"/>
      <c r="E3" s="25"/>
      <c r="F3" s="25"/>
      <c r="G3" s="25"/>
      <c r="H3" s="26"/>
      <c r="I3" s="26"/>
      <c r="J3" s="35"/>
      <c r="K3" s="35"/>
      <c r="L3" s="35"/>
      <c r="M3" s="35" t="s">
        <v>39</v>
      </c>
      <c r="N3" s="36" t="n">
        <f aca="false">IFERROR(__xludf.dummyfunction("MEDIAN(FILTER(D20:D166,B20:B166 =0))"),23)</f>
        <v>23</v>
      </c>
      <c r="O3" s="36" t="n">
        <f aca="false">IFERROR(__xludf.dummyfunction("MEDIAN(FILTER(D20:D166,B20:B166 =1))"),34)</f>
        <v>34</v>
      </c>
      <c r="P3" s="36" t="n">
        <f aca="false">IFERROR(__xludf.dummyfunction("MEDIAN(FILTER(D20:D166,B20:B166 = 2))"),26)</f>
        <v>26</v>
      </c>
      <c r="Q3" s="37"/>
      <c r="R3" s="38" t="s">
        <v>40</v>
      </c>
      <c r="S3" s="29" t="s">
        <v>35</v>
      </c>
      <c r="T3" s="30" t="s">
        <v>36</v>
      </c>
      <c r="U3" s="31" t="s">
        <v>37</v>
      </c>
      <c r="V3" s="37"/>
      <c r="W3" s="39"/>
      <c r="AB3" s="40" t="s">
        <v>41</v>
      </c>
      <c r="AC3" s="29" t="s">
        <v>42</v>
      </c>
      <c r="AD3" s="29" t="s">
        <v>43</v>
      </c>
      <c r="AE3" s="29" t="s">
        <v>44</v>
      </c>
      <c r="AF3" s="37"/>
      <c r="AG3" s="40" t="s">
        <v>45</v>
      </c>
      <c r="AH3" s="29" t="s">
        <v>42</v>
      </c>
      <c r="AI3" s="29" t="s">
        <v>43</v>
      </c>
      <c r="AJ3" s="29" t="s">
        <v>44</v>
      </c>
      <c r="AK3" s="37"/>
      <c r="AL3" s="41"/>
      <c r="AM3" s="40" t="s">
        <v>46</v>
      </c>
      <c r="AN3" s="29" t="s">
        <v>42</v>
      </c>
      <c r="AO3" s="29" t="s">
        <v>43</v>
      </c>
      <c r="AP3" s="29" t="s">
        <v>44</v>
      </c>
      <c r="AQ3" s="29"/>
    </row>
    <row r="4" customFormat="false" ht="15.75" hidden="false" customHeight="false" outlineLevel="0" collapsed="false">
      <c r="A4" s="29" t="s">
        <v>35</v>
      </c>
      <c r="B4" s="30" t="s">
        <v>36</v>
      </c>
      <c r="C4" s="31" t="s">
        <v>37</v>
      </c>
      <c r="D4" s="42" t="s">
        <v>47</v>
      </c>
      <c r="F4" s="37"/>
      <c r="G4" s="37"/>
      <c r="H4" s="37"/>
      <c r="I4" s="37"/>
      <c r="J4" s="43"/>
      <c r="K4" s="43"/>
      <c r="L4" s="43"/>
      <c r="M4" s="43" t="s">
        <v>48</v>
      </c>
      <c r="N4" s="36" t="n">
        <f aca="false">IFERROR(__xludf.dummyfunction("AVERAGE(FILTER(D20:D166,B20:B166 =0))"),23.3913043478261)</f>
        <v>23.39130435</v>
      </c>
      <c r="O4" s="36" t="n">
        <f aca="false">IFERROR(__xludf.dummyfunction("AVERAGE(FILTER(D19:D166,B19:B166 =1))"),35.5675675675676)</f>
        <v>35.56756757</v>
      </c>
      <c r="P4" s="36" t="n">
        <f aca="false">IFERROR(__xludf.dummyfunction("AVERAGE(FILTER(D19:D166,B19:B166 = 2))"),28.4561403508772)</f>
        <v>28.45614035</v>
      </c>
      <c r="Q4" s="36"/>
      <c r="R4" s="26"/>
      <c r="S4" s="41" t="n">
        <f aca="false">COUNTIF(AH4:AH50,"=w")/COUNTA(AH4:AH50)</f>
        <v>0.478260869565217</v>
      </c>
      <c r="T4" s="41" t="n">
        <f aca="false">COUNTIF(AI4:AI50,"=w")/COUNTA(AI4:AI50)</f>
        <v>0.675675675675676</v>
      </c>
      <c r="U4" s="41" t="n">
        <f aca="false">COUNTIF(AJ4:AJ50,"=w")/COUNTA(AJ4:AJ50)</f>
        <v>0.617021276595745</v>
      </c>
      <c r="V4" s="41"/>
      <c r="W4" s="33"/>
      <c r="AB4" s="40"/>
      <c r="AC4" s="44" t="n">
        <f aca="false">IFERROR(__xludf.dummyfunction("FILTER(D20:D150,B20:B150 =0)"),21)</f>
        <v>21</v>
      </c>
      <c r="AD4" s="45" t="n">
        <f aca="false">IFERROR(__xludf.dummyfunction("FILTER(D20:D150,B20:B150 =1)"),39)</f>
        <v>39</v>
      </c>
      <c r="AE4" s="46" t="n">
        <f aca="false">IFERROR(__xludf.dummyfunction("FILTER(D20:D150,B20:B150 =2)"),37)</f>
        <v>37</v>
      </c>
      <c r="AF4" s="47"/>
      <c r="AG4" s="40"/>
      <c r="AH4" s="40" t="str">
        <f aca="false">IFERROR(__xludf.dummyfunction("FILTER(E20:E166,B20:B166 =0)"),"w")</f>
        <v>w</v>
      </c>
      <c r="AI4" s="41" t="str">
        <f aca="false">IFERROR(__xludf.dummyfunction("FILTER(E20:E166,B20:B166 =1)"),"m")</f>
        <v>m</v>
      </c>
      <c r="AJ4" s="46" t="str">
        <f aca="false">IFERROR(__xludf.dummyfunction("FILTER(E20:E166,B20:B166 =2)"),"m")</f>
        <v>m</v>
      </c>
      <c r="AK4" s="47"/>
      <c r="AM4" s="40"/>
      <c r="AN4" s="44" t="str">
        <f aca="false">IFERROR(__xludf.dummyfunction("FILTER(F20:F150,B20:B150 =0)"),"#REF!")</f>
        <v>#REF!</v>
      </c>
      <c r="AO4" s="44" t="n">
        <f aca="false">IFERROR(__xludf.dummyfunction("FILTER(F20:F150,B20:B150 =1)"),26.5)</f>
        <v>26.5</v>
      </c>
      <c r="AP4" s="44" t="n">
        <f aca="false">IFERROR(__xludf.dummyfunction("FILTER(F20:F150,B20:B150 =2)"),27.5)</f>
        <v>27.5</v>
      </c>
      <c r="AQ4" s="44"/>
    </row>
    <row r="5" customFormat="false" ht="15.75" hidden="false" customHeight="false" outlineLevel="0" collapsed="false">
      <c r="A5" s="48" t="n">
        <f aca="false">COUNTIF(B20:B166,"=0")</f>
        <v>23</v>
      </c>
      <c r="B5" s="41" t="n">
        <f aca="false">COUNTIF(B20:B166,"=1")</f>
        <v>37</v>
      </c>
      <c r="C5" s="41" t="n">
        <f aca="false">COUNTIF(B20:B173,"=2")</f>
        <v>58</v>
      </c>
      <c r="D5" s="37" t="n">
        <f aca="false">SUM(A5:C5)</f>
        <v>118</v>
      </c>
      <c r="F5" s="37"/>
      <c r="G5" s="37"/>
      <c r="H5" s="37"/>
      <c r="I5" s="37"/>
      <c r="J5" s="40"/>
      <c r="K5" s="40"/>
      <c r="L5" s="40"/>
      <c r="M5" s="40"/>
      <c r="N5" s="49" t="s">
        <v>49</v>
      </c>
      <c r="O5" s="39" t="n">
        <f aca="false">AVERAGE(AC4:AD33)</f>
        <v>29.88</v>
      </c>
      <c r="P5" s="50" t="s">
        <v>50</v>
      </c>
      <c r="Q5" s="39" t="n">
        <f aca="false">P4</f>
        <v>28.45614035</v>
      </c>
      <c r="R5" s="40"/>
      <c r="S5" s="48" t="s">
        <v>51</v>
      </c>
      <c r="T5" s="41" t="n">
        <f aca="false">(T4+S4)/2</f>
        <v>0.5769682726</v>
      </c>
      <c r="U5" s="41"/>
      <c r="V5" s="41"/>
      <c r="W5" s="33"/>
      <c r="AB5" s="40"/>
      <c r="AC5" s="44" t="n">
        <f aca="false">IFERROR(__xludf.dummyfunction("""COMPUTED_VALUE"""),20)</f>
        <v>20</v>
      </c>
      <c r="AD5" s="45" t="n">
        <f aca="false">IFERROR(__xludf.dummyfunction("""COMPUTED_VALUE"""),46)</f>
        <v>46</v>
      </c>
      <c r="AE5" s="44" t="n">
        <f aca="false">IFERROR(__xludf.dummyfunction("""COMPUTED_VALUE"""),28)</f>
        <v>28</v>
      </c>
      <c r="AF5" s="40"/>
      <c r="AG5" s="40"/>
      <c r="AH5" s="40" t="str">
        <f aca="false">IFERROR(__xludf.dummyfunction("""COMPUTED_VALUE"""),"m")</f>
        <v>m</v>
      </c>
      <c r="AI5" s="40" t="str">
        <f aca="false">IFERROR(__xludf.dummyfunction("""COMPUTED_VALUE"""),"w")</f>
        <v>w</v>
      </c>
      <c r="AJ5" s="44" t="str">
        <f aca="false">IFERROR(__xludf.dummyfunction("""COMPUTED_VALUE"""),"m")</f>
        <v>m</v>
      </c>
      <c r="AK5" s="40"/>
      <c r="AM5" s="40"/>
      <c r="AN5" s="44" t="str">
        <f aca="false">IFERROR(__xludf.dummyfunction("FILTER(F21:F151,B21:B151 =0)"),"#REF!")</f>
        <v>#REF!</v>
      </c>
      <c r="AO5" s="45" t="n">
        <f aca="false">IFERROR(__xludf.dummyfunction("""COMPUTED_VALUE"""),21.9)</f>
        <v>21.9</v>
      </c>
      <c r="AP5" s="44" t="n">
        <f aca="false">IFERROR(__xludf.dummyfunction("""COMPUTED_VALUE"""),23.7)</f>
        <v>23.7</v>
      </c>
      <c r="AQ5" s="51"/>
    </row>
    <row r="6" customFormat="false" ht="15.75" hidden="false" customHeight="false" outlineLevel="0" collapsed="false">
      <c r="A6" s="32" t="s">
        <v>52</v>
      </c>
      <c r="B6" s="32"/>
      <c r="C6" s="25"/>
      <c r="D6" s="25"/>
      <c r="F6" s="37"/>
      <c r="G6" s="37"/>
      <c r="H6" s="37"/>
      <c r="I6" s="37"/>
      <c r="J6" s="40"/>
      <c r="K6" s="40"/>
      <c r="L6" s="40"/>
      <c r="M6" s="40"/>
      <c r="N6" s="49" t="s">
        <v>53</v>
      </c>
      <c r="O6" s="39" t="n">
        <f aca="false">MEDIAN(AC5:AD34)</f>
        <v>30.5</v>
      </c>
      <c r="P6" s="50" t="s">
        <v>54</v>
      </c>
      <c r="Q6" s="39" t="n">
        <f aca="false">P3</f>
        <v>26</v>
      </c>
      <c r="R6" s="40"/>
      <c r="S6" s="41"/>
      <c r="T6" s="41"/>
      <c r="U6" s="41"/>
      <c r="V6" s="41"/>
      <c r="W6" s="33"/>
      <c r="AB6" s="40"/>
      <c r="AC6" s="44" t="n">
        <f aca="false">IFERROR(__xludf.dummyfunction("""COMPUTED_VALUE"""),23)</f>
        <v>23</v>
      </c>
      <c r="AD6" s="45" t="n">
        <f aca="false">IFERROR(__xludf.dummyfunction("""COMPUTED_VALUE"""),32)</f>
        <v>32</v>
      </c>
      <c r="AE6" s="44" t="n">
        <f aca="false">IFERROR(__xludf.dummyfunction("""COMPUTED_VALUE"""),22)</f>
        <v>22</v>
      </c>
      <c r="AF6" s="40"/>
      <c r="AG6" s="40"/>
      <c r="AH6" s="40" t="str">
        <f aca="false">IFERROR(__xludf.dummyfunction("""COMPUTED_VALUE"""),"w")</f>
        <v>w</v>
      </c>
      <c r="AI6" s="40" t="str">
        <f aca="false">IFERROR(__xludf.dummyfunction("""COMPUTED_VALUE"""),"w")</f>
        <v>w</v>
      </c>
      <c r="AJ6" s="44" t="str">
        <f aca="false">IFERROR(__xludf.dummyfunction("""COMPUTED_VALUE"""),"w")</f>
        <v>w</v>
      </c>
      <c r="AK6" s="40"/>
      <c r="AM6" s="40"/>
      <c r="AN6" s="44" t="str">
        <f aca="false">IFERROR(__xludf.dummyfunction("FILTER(F22:F152,B22:B152 =0)"),"#REF!")</f>
        <v>#REF!</v>
      </c>
      <c r="AO6" s="45" t="n">
        <f aca="false">IFERROR(__xludf.dummyfunction("""COMPUTED_VALUE"""),22.3)</f>
        <v>22.3</v>
      </c>
      <c r="AP6" s="44" t="n">
        <f aca="false">IFERROR(__xludf.dummyfunction("""COMPUTED_VALUE"""),23)</f>
        <v>23</v>
      </c>
      <c r="AQ6" s="51"/>
    </row>
    <row r="7" customFormat="false" ht="15.75" hidden="false" customHeight="false" outlineLevel="0" collapsed="false">
      <c r="A7" s="29" t="s">
        <v>35</v>
      </c>
      <c r="B7" s="30" t="s">
        <v>36</v>
      </c>
      <c r="C7" s="31" t="s">
        <v>37</v>
      </c>
      <c r="D7" s="42" t="s">
        <v>47</v>
      </c>
      <c r="F7" s="37"/>
      <c r="G7" s="37"/>
      <c r="H7" s="37"/>
      <c r="I7" s="37"/>
      <c r="J7" s="40"/>
      <c r="K7" s="40"/>
      <c r="L7" s="40"/>
      <c r="M7" s="40"/>
      <c r="N7" s="25"/>
      <c r="O7" s="39"/>
      <c r="P7" s="25"/>
      <c r="Q7" s="39"/>
      <c r="R7" s="40"/>
      <c r="S7" s="41"/>
      <c r="T7" s="41"/>
      <c r="U7" s="41"/>
      <c r="V7" s="41"/>
      <c r="W7" s="33"/>
      <c r="AB7" s="40"/>
      <c r="AC7" s="44" t="n">
        <f aca="false">IFERROR(__xludf.dummyfunction("""COMPUTED_VALUE"""),24)</f>
        <v>24</v>
      </c>
      <c r="AD7" s="45" t="n">
        <f aca="false">IFERROR(__xludf.dummyfunction("""COMPUTED_VALUE"""),42)</f>
        <v>42</v>
      </c>
      <c r="AE7" s="44" t="n">
        <f aca="false">IFERROR(__xludf.dummyfunction("""COMPUTED_VALUE"""),30)</f>
        <v>30</v>
      </c>
      <c r="AF7" s="40"/>
      <c r="AG7" s="40"/>
      <c r="AH7" s="40" t="str">
        <f aca="false">IFERROR(__xludf.dummyfunction("""COMPUTED_VALUE"""),"m")</f>
        <v>m</v>
      </c>
      <c r="AI7" s="40" t="str">
        <f aca="false">IFERROR(__xludf.dummyfunction("""COMPUTED_VALUE"""),"w")</f>
        <v>w</v>
      </c>
      <c r="AJ7" s="44" t="str">
        <f aca="false">IFERROR(__xludf.dummyfunction("""COMPUTED_VALUE"""),"w")</f>
        <v>w</v>
      </c>
      <c r="AK7" s="40"/>
      <c r="AM7" s="40"/>
      <c r="AN7" s="44" t="str">
        <f aca="false">IFERROR(__xludf.dummyfunction("FILTER(F23:F153,B23:B153 =0)"),"#REF!")</f>
        <v>#REF!</v>
      </c>
      <c r="AO7" s="45" t="n">
        <f aca="false">IFERROR(__xludf.dummyfunction("""COMPUTED_VALUE"""),26)</f>
        <v>26</v>
      </c>
      <c r="AP7" s="44" t="n">
        <f aca="false">IFERROR(__xludf.dummyfunction("""COMPUTED_VALUE"""),20)</f>
        <v>20</v>
      </c>
      <c r="AQ7" s="51"/>
    </row>
    <row r="8" customFormat="false" ht="15.75" hidden="false" customHeight="false" outlineLevel="0" collapsed="false">
      <c r="A8" s="41" t="n">
        <f aca="false">COUNTIF(B20:B182,"=0") - A17</f>
        <v>0</v>
      </c>
      <c r="B8" s="48" t="n">
        <v>0</v>
      </c>
      <c r="C8" s="52" t="n">
        <v>4</v>
      </c>
      <c r="D8" s="37" t="n">
        <v>4</v>
      </c>
      <c r="F8" s="37"/>
      <c r="G8" s="37"/>
      <c r="H8" s="37"/>
      <c r="I8" s="37"/>
      <c r="J8" s="40"/>
      <c r="K8" s="40"/>
      <c r="L8" s="40"/>
      <c r="M8" s="40"/>
      <c r="N8" s="25"/>
      <c r="O8" s="39"/>
      <c r="P8" s="25"/>
      <c r="Q8" s="39"/>
      <c r="R8" s="40"/>
      <c r="S8" s="41"/>
      <c r="T8" s="41"/>
      <c r="U8" s="41"/>
      <c r="V8" s="41"/>
      <c r="W8" s="33"/>
      <c r="AB8" s="40"/>
      <c r="AC8" s="44" t="n">
        <f aca="false">IFERROR(__xludf.dummyfunction("""COMPUTED_VALUE"""),26)</f>
        <v>26</v>
      </c>
      <c r="AD8" s="45" t="n">
        <f aca="false">IFERROR(__xludf.dummyfunction("""COMPUTED_VALUE"""),34)</f>
        <v>34</v>
      </c>
      <c r="AE8" s="44" t="n">
        <f aca="false">IFERROR(__xludf.dummyfunction("""COMPUTED_VALUE"""),20)</f>
        <v>20</v>
      </c>
      <c r="AF8" s="40"/>
      <c r="AG8" s="40"/>
      <c r="AH8" s="40" t="str">
        <f aca="false">IFERROR(__xludf.dummyfunction("""COMPUTED_VALUE"""),"w")</f>
        <v>w</v>
      </c>
      <c r="AI8" s="40" t="str">
        <f aca="false">IFERROR(__xludf.dummyfunction("""COMPUTED_VALUE"""),"m")</f>
        <v>m</v>
      </c>
      <c r="AJ8" s="44" t="str">
        <f aca="false">IFERROR(__xludf.dummyfunction("""COMPUTED_VALUE"""),"m")</f>
        <v>m</v>
      </c>
      <c r="AK8" s="40"/>
      <c r="AM8" s="40"/>
      <c r="AN8" s="44" t="str">
        <f aca="false">IFERROR(__xludf.dummyfunction("FILTER(F24:F154,B24:B154 =0)"),"#REF!")</f>
        <v>#REF!</v>
      </c>
      <c r="AO8" s="45" t="n">
        <f aca="false">IFERROR(__xludf.dummyfunction("""COMPUTED_VALUE"""),24.7)</f>
        <v>24.7</v>
      </c>
      <c r="AP8" s="44" t="n">
        <f aca="false">IFERROR(__xludf.dummyfunction("""COMPUTED_VALUE"""),21.3)</f>
        <v>21.3</v>
      </c>
      <c r="AQ8" s="51"/>
    </row>
    <row r="9" customFormat="false" ht="15.75" hidden="false" customHeight="false" outlineLevel="0" collapsed="false">
      <c r="A9" s="53" t="s">
        <v>55</v>
      </c>
      <c r="B9" s="54"/>
      <c r="C9" s="54"/>
      <c r="D9" s="54"/>
      <c r="E9" s="54"/>
      <c r="F9" s="39"/>
      <c r="G9" s="39"/>
      <c r="H9" s="37"/>
      <c r="I9" s="37"/>
      <c r="J9" s="40"/>
      <c r="K9" s="40"/>
      <c r="L9" s="40"/>
      <c r="M9" s="40"/>
      <c r="N9" s="25"/>
      <c r="O9" s="40"/>
      <c r="P9" s="40"/>
      <c r="Q9" s="25"/>
      <c r="R9" s="40"/>
      <c r="S9" s="25"/>
      <c r="T9" s="25"/>
      <c r="U9" s="25"/>
      <c r="V9" s="25"/>
      <c r="W9" s="33"/>
      <c r="AB9" s="40"/>
      <c r="AC9" s="44" t="n">
        <f aca="false">IFERROR(__xludf.dummyfunction("""COMPUTED_VALUE"""),27)</f>
        <v>27</v>
      </c>
      <c r="AD9" s="55" t="n">
        <f aca="false">IFERROR(__xludf.dummyfunction("""COMPUTED_VALUE"""),33)</f>
        <v>33</v>
      </c>
      <c r="AE9" s="56" t="n">
        <f aca="false">IFERROR(__xludf.dummyfunction("""COMPUTED_VALUE"""),25)</f>
        <v>25</v>
      </c>
      <c r="AF9" s="40"/>
      <c r="AG9" s="40"/>
      <c r="AH9" s="40" t="str">
        <f aca="false">IFERROR(__xludf.dummyfunction("""COMPUTED_VALUE"""),"m")</f>
        <v>m</v>
      </c>
      <c r="AI9" s="40" t="str">
        <f aca="false">IFERROR(__xludf.dummyfunction("""COMPUTED_VALUE"""),"w")</f>
        <v>w</v>
      </c>
      <c r="AJ9" s="56" t="str">
        <f aca="false">IFERROR(__xludf.dummyfunction("""COMPUTED_VALUE"""),"w")</f>
        <v>w</v>
      </c>
      <c r="AK9" s="40"/>
      <c r="AN9" s="44" t="str">
        <f aca="false">IFERROR(__xludf.dummyfunction("FILTER(F25:F155,B25:B155 =0)"),"#REF!")</f>
        <v>#REF!</v>
      </c>
      <c r="AO9" s="34" t="n">
        <f aca="false">IFERROR(__xludf.dummyfunction("""COMPUTED_VALUE"""),21.5)</f>
        <v>21.5</v>
      </c>
      <c r="AP9" s="34" t="n">
        <f aca="false">IFERROR(__xludf.dummyfunction("""COMPUTED_VALUE"""),18.5)</f>
        <v>18.5</v>
      </c>
    </row>
    <row r="10" customFormat="false" ht="15.75" hidden="false" customHeight="false" outlineLevel="0" collapsed="false">
      <c r="A10" s="54" t="s">
        <v>35</v>
      </c>
      <c r="B10" s="54" t="s">
        <v>36</v>
      </c>
      <c r="C10" s="54"/>
      <c r="D10" s="54" t="s">
        <v>37</v>
      </c>
      <c r="E10" s="54"/>
      <c r="F10" s="39"/>
      <c r="G10" s="39"/>
      <c r="H10" s="37"/>
      <c r="I10" s="37"/>
      <c r="J10" s="40"/>
      <c r="K10" s="40"/>
      <c r="L10" s="40"/>
      <c r="M10" s="40"/>
      <c r="N10" s="25"/>
      <c r="O10" s="40"/>
      <c r="P10" s="40"/>
      <c r="Q10" s="25"/>
      <c r="R10" s="40"/>
      <c r="S10" s="25"/>
      <c r="T10" s="25"/>
      <c r="U10" s="25"/>
      <c r="V10" s="25"/>
      <c r="W10" s="33"/>
      <c r="AB10" s="40"/>
      <c r="AC10" s="51" t="n">
        <f aca="false">IFERROR(__xludf.dummyfunction("""COMPUTED_VALUE"""),23)</f>
        <v>23</v>
      </c>
      <c r="AD10" s="45" t="n">
        <f aca="false">IFERROR(__xludf.dummyfunction("""COMPUTED_VALUE"""),40)</f>
        <v>40</v>
      </c>
      <c r="AE10" s="44" t="n">
        <f aca="false">IFERROR(__xludf.dummyfunction("""COMPUTED_VALUE"""),28)</f>
        <v>28</v>
      </c>
      <c r="AF10" s="40"/>
      <c r="AG10" s="40"/>
      <c r="AH10" s="40" t="str">
        <f aca="false">IFERROR(__xludf.dummyfunction("""COMPUTED_VALUE"""),"w")</f>
        <v>w</v>
      </c>
      <c r="AI10" s="40" t="str">
        <f aca="false">IFERROR(__xludf.dummyfunction("""COMPUTED_VALUE"""),"w")</f>
        <v>w</v>
      </c>
      <c r="AJ10" s="44" t="str">
        <f aca="false">IFERROR(__xludf.dummyfunction("""COMPUTED_VALUE"""),"m")</f>
        <v>m</v>
      </c>
      <c r="AK10" s="40"/>
      <c r="AN10" s="44" t="str">
        <f aca="false">IFERROR(__xludf.dummyfunction("FILTER(F26:F156,B26:B156 =0)"),"#REF!")</f>
        <v>#REF!</v>
      </c>
      <c r="AO10" s="34" t="n">
        <f aca="false">IFERROR(__xludf.dummyfunction("""COMPUTED_VALUE"""),25.5)</f>
        <v>25.5</v>
      </c>
      <c r="AP10" s="34" t="n">
        <f aca="false">IFERROR(__xludf.dummyfunction("""COMPUTED_VALUE"""),18.6)</f>
        <v>18.6</v>
      </c>
    </row>
    <row r="11" customFormat="false" ht="15.75" hidden="false" customHeight="false" outlineLevel="0" collapsed="false">
      <c r="A11" s="57" t="n">
        <f aca="false">COUNTIF(O22:O78,"=0")</f>
        <v>52</v>
      </c>
      <c r="B11" s="57" t="n">
        <f aca="false">COUNTIF(O22:O78,"=1")</f>
        <v>1</v>
      </c>
      <c r="C11" s="57"/>
      <c r="D11" s="57" t="n">
        <f aca="false">COUNTIF(O22:O78,"=2") + COUNTIF(O22:O78,"=3")</f>
        <v>1</v>
      </c>
      <c r="E11" s="57"/>
      <c r="F11" s="47"/>
      <c r="G11" s="47"/>
      <c r="H11" s="37"/>
      <c r="I11" s="37"/>
      <c r="J11" s="40"/>
      <c r="K11" s="40"/>
      <c r="L11" s="40"/>
      <c r="M11" s="40"/>
      <c r="N11" s="25"/>
      <c r="O11" s="40"/>
      <c r="P11" s="40"/>
      <c r="Q11" s="25"/>
      <c r="R11" s="40"/>
      <c r="S11" s="25"/>
      <c r="T11" s="25"/>
      <c r="U11" s="25"/>
      <c r="V11" s="25"/>
      <c r="W11" s="33"/>
      <c r="AC11" s="51" t="n">
        <f aca="false">IFERROR(__xludf.dummyfunction("""COMPUTED_VALUE"""),29)</f>
        <v>29</v>
      </c>
      <c r="AD11" s="55" t="n">
        <f aca="false">IFERROR(__xludf.dummyfunction("""COMPUTED_VALUE"""),40)</f>
        <v>40</v>
      </c>
      <c r="AE11" s="51" t="n">
        <f aca="false">IFERROR(__xludf.dummyfunction("""COMPUTED_VALUE"""),45)</f>
        <v>45</v>
      </c>
      <c r="AF11" s="40"/>
      <c r="AH11" s="3" t="str">
        <f aca="false">IFERROR(__xludf.dummyfunction("""COMPUTED_VALUE"""),"m")</f>
        <v>m</v>
      </c>
      <c r="AI11" s="3" t="str">
        <f aca="false">IFERROR(__xludf.dummyfunction("""COMPUTED_VALUE"""),"w")</f>
        <v>w</v>
      </c>
      <c r="AJ11" s="51" t="str">
        <f aca="false">IFERROR(__xludf.dummyfunction("""COMPUTED_VALUE"""),"w")</f>
        <v>w</v>
      </c>
      <c r="AK11" s="40"/>
      <c r="AN11" s="44" t="str">
        <f aca="false">IFERROR(__xludf.dummyfunction("FILTER(F27:F157,B27:B157 =0)"),"#REF!")</f>
        <v>#REF!</v>
      </c>
      <c r="AO11" s="34" t="n">
        <f aca="false">IFERROR(__xludf.dummyfunction("""COMPUTED_VALUE"""),24.6)</f>
        <v>24.6</v>
      </c>
      <c r="AP11" s="34" t="n">
        <f aca="false">IFERROR(__xludf.dummyfunction("""COMPUTED_VALUE"""),22.9)</f>
        <v>22.9</v>
      </c>
    </row>
    <row r="12" customFormat="false" ht="15.75" hidden="false" customHeight="false" outlineLevel="0" collapsed="false">
      <c r="A12" s="32" t="s">
        <v>56</v>
      </c>
      <c r="B12" s="32"/>
      <c r="C12" s="25"/>
      <c r="D12" s="25"/>
      <c r="E12" s="25"/>
      <c r="F12" s="25"/>
      <c r="G12" s="25"/>
      <c r="H12" s="40"/>
      <c r="I12" s="40"/>
      <c r="J12" s="40"/>
      <c r="K12" s="40"/>
      <c r="L12" s="40"/>
      <c r="M12" s="40"/>
      <c r="N12" s="25"/>
      <c r="O12" s="40"/>
      <c r="P12" s="40"/>
      <c r="Q12" s="25"/>
      <c r="R12" s="40"/>
      <c r="S12" s="25"/>
      <c r="T12" s="25"/>
      <c r="U12" s="25"/>
      <c r="V12" s="25"/>
      <c r="W12" s="33"/>
      <c r="AC12" s="46" t="n">
        <f aca="false">IFERROR(__xludf.dummyfunction("""COMPUTED_VALUE"""),21)</f>
        <v>21</v>
      </c>
      <c r="AD12" s="3" t="n">
        <f aca="false">IFERROR(__xludf.dummyfunction("""COMPUTED_VALUE"""),30)</f>
        <v>30</v>
      </c>
      <c r="AE12" s="46" t="n">
        <f aca="false">IFERROR(__xludf.dummyfunction("""COMPUTED_VALUE"""),30)</f>
        <v>30</v>
      </c>
      <c r="AF12" s="40"/>
      <c r="AH12" s="3" t="str">
        <f aca="false">IFERROR(__xludf.dummyfunction("""COMPUTED_VALUE"""),"w")</f>
        <v>w</v>
      </c>
      <c r="AI12" s="3" t="str">
        <f aca="false">IFERROR(__xludf.dummyfunction("""COMPUTED_VALUE"""),"w")</f>
        <v>w</v>
      </c>
      <c r="AJ12" s="46" t="str">
        <f aca="false">IFERROR(__xludf.dummyfunction("""COMPUTED_VALUE"""),"m")</f>
        <v>m</v>
      </c>
      <c r="AK12" s="40"/>
      <c r="AN12" s="44" t="str">
        <f aca="false">IFERROR(__xludf.dummyfunction("FILTER(F28:F158,B28:B158 =0)"),"#REF!")</f>
        <v>#REF!</v>
      </c>
      <c r="AO12" s="34" t="n">
        <f aca="false">IFERROR(__xludf.dummyfunction("""COMPUTED_VALUE"""),22.5)</f>
        <v>22.5</v>
      </c>
      <c r="AP12" s="34"/>
    </row>
    <row r="13" customFormat="false" ht="15.75" hidden="false" customHeight="false" outlineLevel="0" collapsed="false">
      <c r="A13" s="58" t="s">
        <v>57</v>
      </c>
      <c r="B13" s="58" t="s">
        <v>58</v>
      </c>
      <c r="C13" s="59" t="s">
        <v>59</v>
      </c>
      <c r="D13" s="37"/>
      <c r="F13" s="25"/>
      <c r="G13" s="25"/>
      <c r="H13" s="26"/>
      <c r="I13" s="26"/>
      <c r="J13" s="33"/>
      <c r="K13" s="33"/>
      <c r="L13" s="33"/>
      <c r="M13" s="33"/>
      <c r="N13" s="33"/>
      <c r="O13" s="33"/>
      <c r="P13" s="33"/>
      <c r="Q13" s="25"/>
      <c r="R13" s="33"/>
      <c r="S13" s="25"/>
      <c r="T13" s="25"/>
      <c r="U13" s="25"/>
      <c r="V13" s="25"/>
      <c r="W13" s="33"/>
      <c r="AC13" s="3" t="n">
        <f aca="false">IFERROR(__xludf.dummyfunction("""COMPUTED_VALUE"""),21)</f>
        <v>21</v>
      </c>
      <c r="AD13" s="3" t="n">
        <f aca="false">IFERROR(__xludf.dummyfunction("""COMPUTED_VALUE"""),40)</f>
        <v>40</v>
      </c>
      <c r="AE13" s="55" t="n">
        <f aca="false">IFERROR(__xludf.dummyfunction("""COMPUTED_VALUE"""),36)</f>
        <v>36</v>
      </c>
      <c r="AF13" s="40"/>
      <c r="AH13" s="3" t="str">
        <f aca="false">IFERROR(__xludf.dummyfunction("""COMPUTED_VALUE"""),"w")</f>
        <v>w</v>
      </c>
      <c r="AI13" s="3" t="str">
        <f aca="false">IFERROR(__xludf.dummyfunction("""COMPUTED_VALUE"""),"w")</f>
        <v>w</v>
      </c>
      <c r="AJ13" s="45" t="str">
        <f aca="false">IFERROR(__xludf.dummyfunction("""COMPUTED_VALUE"""),"m")</f>
        <v>m</v>
      </c>
      <c r="AK13" s="40"/>
      <c r="AN13" s="44" t="str">
        <f aca="false">IFERROR(__xludf.dummyfunction("FILTER(F29:F159,B29:B159 =0)"),"#REF!")</f>
        <v>#REF!</v>
      </c>
      <c r="AO13" s="34" t="n">
        <f aca="false">IFERROR(__xludf.dummyfunction("""COMPUTED_VALUE"""),26.5)</f>
        <v>26.5</v>
      </c>
      <c r="AP13" s="34" t="n">
        <f aca="false">IFERROR(__xludf.dummyfunction("""COMPUTED_VALUE"""),20.9)</f>
        <v>20.9</v>
      </c>
    </row>
    <row r="14" customFormat="false" ht="15.75" hidden="false" customHeight="false" outlineLevel="0" collapsed="false">
      <c r="A14" s="40" t="n">
        <v>0</v>
      </c>
      <c r="B14" s="40" t="n">
        <v>0</v>
      </c>
      <c r="C14" s="40" t="n">
        <v>0</v>
      </c>
      <c r="D14" s="25"/>
      <c r="F14" s="25"/>
      <c r="G14" s="25"/>
      <c r="H14" s="40"/>
      <c r="I14" s="40"/>
      <c r="J14" s="25"/>
      <c r="K14" s="25"/>
      <c r="L14" s="25"/>
      <c r="M14" s="25"/>
      <c r="N14" s="25"/>
      <c r="O14" s="25"/>
      <c r="P14" s="33"/>
      <c r="Q14" s="25"/>
      <c r="R14" s="33"/>
      <c r="S14" s="25"/>
      <c r="T14" s="25"/>
      <c r="U14" s="25"/>
      <c r="V14" s="25"/>
      <c r="W14" s="33"/>
      <c r="AC14" s="3" t="n">
        <f aca="false">IFERROR(__xludf.dummyfunction("""COMPUTED_VALUE"""),22)</f>
        <v>22</v>
      </c>
      <c r="AD14" s="3" t="n">
        <f aca="false">IFERROR(__xludf.dummyfunction("""COMPUTED_VALUE"""),41)</f>
        <v>41</v>
      </c>
      <c r="AE14" s="56" t="n">
        <f aca="false">IFERROR(__xludf.dummyfunction("""COMPUTED_VALUE"""),20)</f>
        <v>20</v>
      </c>
      <c r="AF14" s="40"/>
      <c r="AH14" s="3" t="str">
        <f aca="false">IFERROR(__xludf.dummyfunction("""COMPUTED_VALUE"""),"m")</f>
        <v>m</v>
      </c>
      <c r="AI14" s="3" t="str">
        <f aca="false">IFERROR(__xludf.dummyfunction("""COMPUTED_VALUE"""),"w")</f>
        <v>w</v>
      </c>
      <c r="AJ14" s="56" t="str">
        <f aca="false">IFERROR(__xludf.dummyfunction("""COMPUTED_VALUE"""),"w")</f>
        <v>w</v>
      </c>
      <c r="AK14" s="40"/>
      <c r="AN14" s="44" t="str">
        <f aca="false">IFERROR(__xludf.dummyfunction("FILTER(F30:F160,B30:B160 =0)"),"#REF!")</f>
        <v>#REF!</v>
      </c>
      <c r="AO14" s="34" t="n">
        <f aca="false">IFERROR(__xludf.dummyfunction("""COMPUTED_VALUE"""),22.3)</f>
        <v>22.3</v>
      </c>
      <c r="AP14" s="34" t="n">
        <f aca="false">IFERROR(__xludf.dummyfunction("""COMPUTED_VALUE"""),20)</f>
        <v>20</v>
      </c>
    </row>
    <row r="15" customFormat="false" ht="15.75" hidden="false" customHeight="false" outlineLevel="0" collapsed="false">
      <c r="A15" s="32" t="s">
        <v>60</v>
      </c>
      <c r="B15" s="25"/>
      <c r="C15" s="25"/>
      <c r="D15" s="25"/>
      <c r="F15" s="25"/>
      <c r="G15" s="25"/>
      <c r="H15" s="37"/>
      <c r="I15" s="37"/>
      <c r="J15" s="40"/>
      <c r="K15" s="40"/>
      <c r="L15" s="40"/>
      <c r="M15" s="40"/>
      <c r="N15" s="39"/>
      <c r="O15" s="39"/>
      <c r="P15" s="33"/>
      <c r="Q15" s="25"/>
      <c r="R15" s="33"/>
      <c r="S15" s="25"/>
      <c r="T15" s="25"/>
      <c r="U15" s="25"/>
      <c r="V15" s="25"/>
      <c r="W15" s="33"/>
      <c r="AC15" s="3" t="n">
        <f aca="false">IFERROR(__xludf.dummyfunction("""COMPUTED_VALUE"""),20)</f>
        <v>20</v>
      </c>
      <c r="AD15" s="3" t="n">
        <f aca="false">IFERROR(__xludf.dummyfunction("""COMPUTED_VALUE"""),30)</f>
        <v>30</v>
      </c>
      <c r="AE15" s="45" t="n">
        <f aca="false">IFERROR(__xludf.dummyfunction("""COMPUTED_VALUE"""),21)</f>
        <v>21</v>
      </c>
      <c r="AF15" s="40"/>
      <c r="AH15" s="3" t="str">
        <f aca="false">IFERROR(__xludf.dummyfunction("""COMPUTED_VALUE"""),"m")</f>
        <v>m</v>
      </c>
      <c r="AI15" s="3" t="str">
        <f aca="false">IFERROR(__xludf.dummyfunction("""COMPUTED_VALUE"""),"w")</f>
        <v>w</v>
      </c>
      <c r="AJ15" s="45" t="str">
        <f aca="false">IFERROR(__xludf.dummyfunction("""COMPUTED_VALUE"""),"m")</f>
        <v>m</v>
      </c>
      <c r="AK15" s="40"/>
      <c r="AN15" s="44" t="str">
        <f aca="false">IFERROR(__xludf.dummyfunction("FILTER(F31:F161,B31:B161 =0)"),"#REF!")</f>
        <v>#REF!</v>
      </c>
      <c r="AO15" s="34" t="n">
        <f aca="false">IFERROR(__xludf.dummyfunction("""COMPUTED_VALUE"""),20)</f>
        <v>20</v>
      </c>
      <c r="AP15" s="34" t="n">
        <f aca="false">IFERROR(__xludf.dummyfunction("""COMPUTED_VALUE"""),18.7)</f>
        <v>18.7</v>
      </c>
    </row>
    <row r="16" customFormat="false" ht="15.75" hidden="false" customHeight="false" outlineLevel="0" collapsed="false">
      <c r="A16" s="58" t="s">
        <v>61</v>
      </c>
      <c r="B16" s="58" t="s">
        <v>62</v>
      </c>
      <c r="C16" s="58" t="s">
        <v>63</v>
      </c>
      <c r="D16" s="42" t="s">
        <v>47</v>
      </c>
      <c r="F16" s="37"/>
      <c r="G16" s="37"/>
      <c r="H16" s="42" t="s">
        <v>64</v>
      </c>
      <c r="I16" s="37"/>
      <c r="J16" s="25"/>
      <c r="K16" s="25"/>
      <c r="L16" s="25"/>
      <c r="M16" s="25"/>
      <c r="N16" s="25"/>
      <c r="O16" s="25"/>
      <c r="P16" s="33"/>
      <c r="Q16" s="25"/>
      <c r="R16" s="33"/>
      <c r="S16" s="25"/>
      <c r="T16" s="25"/>
      <c r="U16" s="25"/>
      <c r="V16" s="25"/>
      <c r="W16" s="33"/>
      <c r="AC16" s="3" t="n">
        <f aca="false">IFERROR(__xludf.dummyfunction("""COMPUTED_VALUE"""),21)</f>
        <v>21</v>
      </c>
      <c r="AD16" s="3" t="n">
        <f aca="false">IFERROR(__xludf.dummyfunction("""COMPUTED_VALUE"""),36)</f>
        <v>36</v>
      </c>
      <c r="AE16" s="44" t="n">
        <f aca="false">IFERROR(__xludf.dummyfunction("""COMPUTED_VALUE"""),46)</f>
        <v>46</v>
      </c>
      <c r="AF16" s="40"/>
      <c r="AH16" s="3" t="str">
        <f aca="false">IFERROR(__xludf.dummyfunction("""COMPUTED_VALUE"""),"w")</f>
        <v>w</v>
      </c>
      <c r="AI16" s="3" t="str">
        <f aca="false">IFERROR(__xludf.dummyfunction("""COMPUTED_VALUE"""),"w")</f>
        <v>w</v>
      </c>
      <c r="AJ16" s="44" t="str">
        <f aca="false">IFERROR(__xludf.dummyfunction("""COMPUTED_VALUE"""),"m")</f>
        <v>m</v>
      </c>
      <c r="AK16" s="40"/>
      <c r="AN16" s="44" t="str">
        <f aca="false">IFERROR(__xludf.dummyfunction("FILTER(F32:F162,B32:B162 =0)"),"#REF!")</f>
        <v>#REF!</v>
      </c>
      <c r="AO16" s="34" t="n">
        <f aca="false">IFERROR(__xludf.dummyfunction("""COMPUTED_VALUE"""),25)</f>
        <v>25</v>
      </c>
      <c r="AP16" s="34" t="n">
        <f aca="false">IFERROR(__xludf.dummyfunction("""COMPUTED_VALUE"""),29.3)</f>
        <v>29.3</v>
      </c>
    </row>
    <row r="17" customFormat="false" ht="15.75" hidden="false" customHeight="false" outlineLevel="0" collapsed="false">
      <c r="A17" s="40" t="n">
        <f aca="false">IFERROR(__xludf.dummyfunction("SUM(FILTER(G20:G166, B20:B166 = 0))"),23)</f>
        <v>23</v>
      </c>
      <c r="B17" s="40" t="n">
        <f aca="false">IFERROR(__xludf.dummyfunction("SUM(FILTER(G20:G166, B20:B166 = 1))"),35)</f>
        <v>35</v>
      </c>
      <c r="C17" s="40" t="n">
        <f aca="false">IFERROR(__xludf.dummyfunction("SUM(FILTER(G20:G166, B20:B166 = 2))"),55)</f>
        <v>55</v>
      </c>
      <c r="D17" s="41" t="n">
        <f aca="false">IFERROR(__xludf.dummyfunction("COUNT(FILTER(B20:B166,G20:G166 =1,J20:J166=0))"),112)</f>
        <v>112</v>
      </c>
      <c r="F17" s="41"/>
      <c r="G17" s="48"/>
      <c r="H17" s="40" t="n">
        <f aca="false">SUM(ifna(H20:H166))</f>
        <v>13</v>
      </c>
      <c r="I17" s="40"/>
      <c r="J17" s="40"/>
      <c r="K17" s="40"/>
      <c r="L17" s="40"/>
      <c r="M17" s="40"/>
      <c r="N17" s="25"/>
      <c r="O17" s="25"/>
      <c r="P17" s="40"/>
      <c r="Q17" s="25"/>
      <c r="R17" s="40"/>
      <c r="S17" s="25"/>
      <c r="T17" s="25"/>
      <c r="U17" s="39"/>
      <c r="V17" s="47"/>
      <c r="W17" s="33"/>
      <c r="X17" s="33"/>
      <c r="Y17" s="33"/>
      <c r="Z17" s="33"/>
      <c r="AC17" s="3" t="n">
        <f aca="false">IFERROR(__xludf.dummyfunction("""COMPUTED_VALUE"""),24)</f>
        <v>24</v>
      </c>
      <c r="AD17" s="3" t="n">
        <f aca="false">IFERROR(__xludf.dummyfunction("""COMPUTED_VALUE"""),32)</f>
        <v>32</v>
      </c>
      <c r="AE17" s="44" t="n">
        <f aca="false">IFERROR(__xludf.dummyfunction("""COMPUTED_VALUE"""),23)</f>
        <v>23</v>
      </c>
      <c r="AF17" s="40"/>
      <c r="AH17" s="3" t="str">
        <f aca="false">IFERROR(__xludf.dummyfunction("""COMPUTED_VALUE"""),"w")</f>
        <v>w</v>
      </c>
      <c r="AI17" s="3" t="str">
        <f aca="false">IFERROR(__xludf.dummyfunction("""COMPUTED_VALUE"""),"m")</f>
        <v>m</v>
      </c>
      <c r="AJ17" s="44" t="str">
        <f aca="false">IFERROR(__xludf.dummyfunction("""COMPUTED_VALUE"""),"w")</f>
        <v>w</v>
      </c>
      <c r="AK17" s="40"/>
      <c r="AN17" s="44" t="str">
        <f aca="false">IFERROR(__xludf.dummyfunction("FILTER(F33:F163,B33:B163 =0)"),"#REF!")</f>
        <v>#REF!</v>
      </c>
      <c r="AO17" s="34" t="n">
        <f aca="false">IFERROR(__xludf.dummyfunction("""COMPUTED_VALUE"""),23.7)</f>
        <v>23.7</v>
      </c>
      <c r="AP17" s="34" t="n">
        <f aca="false">IFERROR(__xludf.dummyfunction("""COMPUTED_VALUE"""),19.9)</f>
        <v>19.9</v>
      </c>
    </row>
    <row r="18" customFormat="false" ht="15.75" hidden="false" customHeight="false" outlineLevel="0" collapsed="false">
      <c r="A18" s="60" t="s">
        <v>65</v>
      </c>
      <c r="B18" s="61"/>
      <c r="C18" s="62"/>
      <c r="D18" s="62"/>
      <c r="E18" s="62"/>
      <c r="F18" s="62"/>
      <c r="G18" s="62"/>
      <c r="H18" s="63"/>
      <c r="I18" s="63"/>
      <c r="J18" s="64"/>
      <c r="K18" s="64"/>
      <c r="L18" s="25"/>
      <c r="M18" s="25"/>
      <c r="N18" s="5"/>
      <c r="O18" s="5"/>
      <c r="P18" s="5"/>
      <c r="Q18" s="5"/>
      <c r="R18" s="5"/>
      <c r="S18" s="5"/>
      <c r="T18" s="33"/>
      <c r="U18" s="47"/>
      <c r="V18" s="47"/>
      <c r="W18" s="33"/>
      <c r="X18" s="33"/>
      <c r="Y18" s="33"/>
      <c r="Z18" s="33"/>
      <c r="AA18" s="33"/>
      <c r="AB18" s="33"/>
      <c r="AC18" s="40" t="n">
        <f aca="false">IFERROR(__xludf.dummyfunction("""COMPUTED_VALUE"""),23)</f>
        <v>23</v>
      </c>
      <c r="AD18" s="40" t="n">
        <f aca="false">IFERROR(__xludf.dummyfunction("""COMPUTED_VALUE"""),32)</f>
        <v>32</v>
      </c>
      <c r="AE18" s="40" t="n">
        <f aca="false">IFERROR(__xludf.dummyfunction("""COMPUTED_VALUE"""),26)</f>
        <v>26</v>
      </c>
      <c r="AF18" s="40"/>
      <c r="AG18" s="33"/>
      <c r="AH18" s="34" t="str">
        <f aca="false">IFERROR(__xludf.dummyfunction("""COMPUTED_VALUE"""),"m")</f>
        <v>m</v>
      </c>
      <c r="AI18" s="34" t="str">
        <f aca="false">IFERROR(__xludf.dummyfunction("""COMPUTED_VALUE"""),"w")</f>
        <v>w</v>
      </c>
      <c r="AJ18" s="34" t="str">
        <f aca="false">IFERROR(__xludf.dummyfunction("""COMPUTED_VALUE"""),"m")</f>
        <v>m</v>
      </c>
      <c r="AN18" s="44" t="str">
        <f aca="false">IFERROR(__xludf.dummyfunction("FILTER(F34:F164,B34:B164 =0)"),"#REF!")</f>
        <v>#REF!</v>
      </c>
      <c r="AO18" s="34" t="n">
        <f aca="false">IFERROR(__xludf.dummyfunction("""COMPUTED_VALUE"""),23)</f>
        <v>23</v>
      </c>
      <c r="AP18" s="34" t="n">
        <f aca="false">IFERROR(__xludf.dummyfunction("""COMPUTED_VALUE"""),25.5)</f>
        <v>25.5</v>
      </c>
    </row>
    <row r="19" customFormat="false" ht="15.75" hidden="false" customHeight="true" outlineLevel="0" collapsed="false">
      <c r="A19" s="65" t="s">
        <v>66</v>
      </c>
      <c r="B19" s="66" t="s">
        <v>4</v>
      </c>
      <c r="C19" s="66" t="s">
        <v>5</v>
      </c>
      <c r="D19" s="66" t="s">
        <v>34</v>
      </c>
      <c r="E19" s="66" t="s">
        <v>40</v>
      </c>
      <c r="F19" s="66" t="s">
        <v>46</v>
      </c>
      <c r="G19" s="66" t="s">
        <v>1</v>
      </c>
      <c r="H19" s="66" t="s">
        <v>67</v>
      </c>
      <c r="I19" s="67" t="s">
        <v>20</v>
      </c>
      <c r="J19" s="68" t="s">
        <v>68</v>
      </c>
      <c r="K19" s="68" t="s">
        <v>69</v>
      </c>
      <c r="L19" s="39"/>
      <c r="M19" s="39" t="s">
        <v>70</v>
      </c>
      <c r="N19" s="69" t="s">
        <v>71</v>
      </c>
      <c r="O19" s="70"/>
      <c r="P19" s="71" t="s">
        <v>72</v>
      </c>
      <c r="Q19" s="71"/>
      <c r="R19" s="71"/>
      <c r="S19" s="71"/>
      <c r="T19" s="33"/>
      <c r="U19" s="72" t="s">
        <v>73</v>
      </c>
      <c r="V19" s="72"/>
      <c r="W19" s="72"/>
      <c r="X19" s="72"/>
      <c r="Y19" s="72"/>
      <c r="Z19" s="72"/>
      <c r="AA19" s="73"/>
      <c r="AB19" s="33"/>
      <c r="AC19" s="33" t="n">
        <f aca="false">IFERROR(__xludf.dummyfunction("""COMPUTED_VALUE"""),23)</f>
        <v>23</v>
      </c>
      <c r="AD19" s="33" t="n">
        <f aca="false">IFERROR(__xludf.dummyfunction("""COMPUTED_VALUE"""),33)</f>
        <v>33</v>
      </c>
      <c r="AE19" s="33" t="n">
        <f aca="false">IFERROR(__xludf.dummyfunction("""COMPUTED_VALUE"""),26)</f>
        <v>26</v>
      </c>
      <c r="AF19" s="40"/>
      <c r="AG19" s="33"/>
      <c r="AH19" s="34" t="str">
        <f aca="false">IFERROR(__xludf.dummyfunction("""COMPUTED_VALUE"""),"w")</f>
        <v>w</v>
      </c>
      <c r="AI19" s="34" t="str">
        <f aca="false">IFERROR(__xludf.dummyfunction("""COMPUTED_VALUE"""),"w")</f>
        <v>w</v>
      </c>
      <c r="AJ19" s="34" t="str">
        <f aca="false">IFERROR(__xludf.dummyfunction("""COMPUTED_VALUE"""),"m")</f>
        <v>m</v>
      </c>
      <c r="AN19" s="44" t="str">
        <f aca="false">IFERROR(__xludf.dummyfunction("FILTER(F35:F165,B35:B165 =0)"),"#REF!")</f>
        <v>#REF!</v>
      </c>
      <c r="AO19" s="74" t="n">
        <f aca="false">IFERROR(__xludf.dummyfunction("""COMPUTED_VALUE"""),44702)</f>
        <v>44702</v>
      </c>
      <c r="AP19" s="34" t="n">
        <f aca="false">IFERROR(__xludf.dummyfunction("""COMPUTED_VALUE"""),24.6)</f>
        <v>24.6</v>
      </c>
    </row>
    <row r="20" customFormat="false" ht="15.75" hidden="false" customHeight="false" outlineLevel="0" collapsed="false">
      <c r="A20" s="75" t="s">
        <v>74</v>
      </c>
      <c r="B20" s="76" t="n">
        <v>0</v>
      </c>
      <c r="C20" s="77" t="e">
        <f aca="false">ifs(B20=0,0, B20=1, 0, B20=2,1)</f>
        <v>#NAME?</v>
      </c>
      <c r="D20" s="77" t="n">
        <v>21</v>
      </c>
      <c r="E20" s="78" t="s">
        <v>75</v>
      </c>
      <c r="F20" s="78" t="n">
        <v>20.8</v>
      </c>
      <c r="G20" s="78" t="n">
        <v>1</v>
      </c>
      <c r="H20" s="77" t="e">
        <f aca="false">ifs(C20=0, NA(), C20=1,0)</f>
        <v>#NAME?</v>
      </c>
      <c r="I20" s="77" t="n">
        <v>1100</v>
      </c>
      <c r="J20" s="64" t="n">
        <v>0</v>
      </c>
      <c r="K20" s="64"/>
      <c r="L20" s="39"/>
      <c r="M20" s="39"/>
      <c r="N20" s="79" t="s">
        <v>76</v>
      </c>
      <c r="O20" s="79" t="s">
        <v>4</v>
      </c>
      <c r="P20" s="79" t="s">
        <v>77</v>
      </c>
      <c r="Q20" s="79" t="s">
        <v>78</v>
      </c>
      <c r="R20" s="79" t="s">
        <v>79</v>
      </c>
      <c r="S20" s="79" t="s">
        <v>69</v>
      </c>
      <c r="T20" s="33"/>
      <c r="U20" s="59" t="s">
        <v>76</v>
      </c>
      <c r="V20" s="59" t="s">
        <v>80</v>
      </c>
      <c r="W20" s="59" t="s">
        <v>81</v>
      </c>
      <c r="X20" s="59" t="s">
        <v>82</v>
      </c>
      <c r="Y20" s="59" t="s">
        <v>83</v>
      </c>
      <c r="Z20" s="59" t="s">
        <v>84</v>
      </c>
      <c r="AA20" s="33"/>
      <c r="AB20" s="33"/>
      <c r="AC20" s="33" t="n">
        <f aca="false">IFERROR(__xludf.dummyfunction("""COMPUTED_VALUE"""),22)</f>
        <v>22</v>
      </c>
      <c r="AD20" s="33" t="n">
        <f aca="false">IFERROR(__xludf.dummyfunction("""COMPUTED_VALUE"""),40)</f>
        <v>40</v>
      </c>
      <c r="AE20" s="33" t="n">
        <f aca="false">IFERROR(__xludf.dummyfunction("""COMPUTED_VALUE"""),27)</f>
        <v>27</v>
      </c>
      <c r="AF20" s="40"/>
      <c r="AG20" s="33"/>
      <c r="AH20" s="34" t="str">
        <f aca="false">IFERROR(__xludf.dummyfunction("""COMPUTED_VALUE"""),"m")</f>
        <v>m</v>
      </c>
      <c r="AI20" s="34" t="str">
        <f aca="false">IFERROR(__xludf.dummyfunction("""COMPUTED_VALUE"""),"m")</f>
        <v>m</v>
      </c>
      <c r="AJ20" s="34" t="str">
        <f aca="false">IFERROR(__xludf.dummyfunction("""COMPUTED_VALUE"""),"w")</f>
        <v>w</v>
      </c>
      <c r="AN20" s="44" t="str">
        <f aca="false">IFERROR(__xludf.dummyfunction("FILTER(F36:F166,B36:B166 =0)"),"#REF!")</f>
        <v>#REF!</v>
      </c>
      <c r="AO20" s="34" t="str">
        <f aca="false">IFERROR(__xludf.dummyfunction("""COMPUTED_VALUE"""),"27,1 (Aufpassen und nochmal fragen bevor man für MRT einlädt)")</f>
        <v>27,1 (Aufpassen und nochmal fragen bevor man für MRT einlädt)</v>
      </c>
      <c r="AP20" s="34" t="n">
        <f aca="false">IFERROR(__xludf.dummyfunction("""COMPUTED_VALUE"""),22.5)</f>
        <v>22.5</v>
      </c>
    </row>
    <row r="21" customFormat="false" ht="15.75" hidden="false" customHeight="false" outlineLevel="0" collapsed="false">
      <c r="A21" s="75" t="s">
        <v>85</v>
      </c>
      <c r="B21" s="76" t="n">
        <v>0</v>
      </c>
      <c r="C21" s="77" t="e">
        <f aca="false">ifs(B21=0,0, B21=1, 0, B21=2,1)</f>
        <v>#NAME?</v>
      </c>
      <c r="D21" s="77" t="n">
        <v>20</v>
      </c>
      <c r="E21" s="78" t="s">
        <v>86</v>
      </c>
      <c r="F21" s="78" t="n">
        <v>19</v>
      </c>
      <c r="G21" s="78" t="n">
        <v>1</v>
      </c>
      <c r="H21" s="77" t="e">
        <f aca="false">ifs(C21=0, NA(), C21=1,0)</f>
        <v>#NAME?</v>
      </c>
      <c r="I21" s="77" t="n">
        <v>1107</v>
      </c>
      <c r="J21" s="64" t="n">
        <v>0</v>
      </c>
      <c r="K21" s="64"/>
      <c r="L21" s="39"/>
      <c r="M21" s="39"/>
      <c r="N21" s="80" t="n">
        <v>200</v>
      </c>
      <c r="O21" s="80" t="n">
        <v>0</v>
      </c>
      <c r="P21" s="80" t="s">
        <v>75</v>
      </c>
      <c r="Q21" s="77" t="s">
        <v>87</v>
      </c>
      <c r="R21" s="77" t="n">
        <v>24</v>
      </c>
      <c r="S21" s="81" t="n">
        <v>44703</v>
      </c>
      <c r="T21" s="33"/>
      <c r="U21" s="82" t="n">
        <v>1533</v>
      </c>
      <c r="V21" s="82" t="s">
        <v>88</v>
      </c>
      <c r="W21" s="83" t="s">
        <v>89</v>
      </c>
      <c r="X21" s="83" t="s">
        <v>90</v>
      </c>
      <c r="Y21" s="84" t="s">
        <v>91</v>
      </c>
      <c r="Z21" s="85" t="s">
        <v>92</v>
      </c>
      <c r="AA21" s="25"/>
      <c r="AB21" s="33"/>
      <c r="AC21" s="33" t="n">
        <f aca="false">IFERROR(__xludf.dummyfunction("""COMPUTED_VALUE"""),22)</f>
        <v>22</v>
      </c>
      <c r="AD21" s="33" t="n">
        <f aca="false">IFERROR(__xludf.dummyfunction("""COMPUTED_VALUE"""),35)</f>
        <v>35</v>
      </c>
      <c r="AE21" s="33" t="n">
        <f aca="false">IFERROR(__xludf.dummyfunction("""COMPUTED_VALUE"""),23)</f>
        <v>23</v>
      </c>
      <c r="AF21" s="40"/>
      <c r="AG21" s="33"/>
      <c r="AH21" s="34" t="str">
        <f aca="false">IFERROR(__xludf.dummyfunction("""COMPUTED_VALUE"""),"m")</f>
        <v>m</v>
      </c>
      <c r="AI21" s="34" t="str">
        <f aca="false">IFERROR(__xludf.dummyfunction("""COMPUTED_VALUE"""),"m")</f>
        <v>m</v>
      </c>
      <c r="AJ21" s="34" t="str">
        <f aca="false">IFERROR(__xludf.dummyfunction("""COMPUTED_VALUE"""),"w")</f>
        <v>w</v>
      </c>
      <c r="AN21" s="44" t="str">
        <f aca="false">IFERROR(__xludf.dummyfunction("FILTER(F37:F167,B37:B167 =0)"),"#REF!")</f>
        <v>#REF!</v>
      </c>
      <c r="AO21" s="74" t="n">
        <f aca="false">IFERROR(__xludf.dummyfunction("""COMPUTED_VALUE"""),44707)</f>
        <v>44707</v>
      </c>
      <c r="AP21" s="34" t="n">
        <f aca="false">IFERROR(__xludf.dummyfunction("""COMPUTED_VALUE"""),20.7)</f>
        <v>20.7</v>
      </c>
    </row>
    <row r="22" customFormat="false" ht="15.75" hidden="false" customHeight="false" outlineLevel="0" collapsed="false">
      <c r="A22" s="75" t="s">
        <v>93</v>
      </c>
      <c r="B22" s="76" t="n">
        <v>0</v>
      </c>
      <c r="C22" s="77" t="e">
        <f aca="false">ifs(B22=0,0, B22=1, 0, B22=2,1)</f>
        <v>#NAME?</v>
      </c>
      <c r="D22" s="77" t="n">
        <v>23</v>
      </c>
      <c r="E22" s="78" t="s">
        <v>75</v>
      </c>
      <c r="F22" s="78" t="n">
        <v>20.8</v>
      </c>
      <c r="G22" s="78" t="n">
        <v>1</v>
      </c>
      <c r="H22" s="77" t="e">
        <f aca="false">ifs(C22=0, NA(), C22=1,0)</f>
        <v>#NAME?</v>
      </c>
      <c r="I22" s="77" t="n">
        <v>1112</v>
      </c>
      <c r="J22" s="64" t="n">
        <v>0</v>
      </c>
      <c r="K22" s="64"/>
      <c r="L22" s="39"/>
      <c r="M22" s="39"/>
      <c r="N22" s="86" t="n">
        <v>245</v>
      </c>
      <c r="O22" s="86" t="n">
        <v>0</v>
      </c>
      <c r="P22" s="86" t="s">
        <v>86</v>
      </c>
      <c r="Q22" s="86" t="s">
        <v>87</v>
      </c>
      <c r="R22" s="86" t="n">
        <v>23</v>
      </c>
      <c r="S22" s="87" t="s">
        <v>94</v>
      </c>
      <c r="T22" s="33"/>
      <c r="U22" s="83"/>
      <c r="V22" s="82"/>
      <c r="W22" s="83"/>
      <c r="X22" s="83"/>
      <c r="Y22" s="85"/>
      <c r="Z22" s="85"/>
      <c r="AA22" s="33"/>
      <c r="AB22" s="33"/>
      <c r="AC22" s="33" t="n">
        <f aca="false">IFERROR(__xludf.dummyfunction("""COMPUTED_VALUE"""),23)</f>
        <v>23</v>
      </c>
      <c r="AD22" s="33" t="n">
        <f aca="false">IFERROR(__xludf.dummyfunction("""COMPUTED_VALUE"""),32)</f>
        <v>32</v>
      </c>
      <c r="AE22" s="33" t="n">
        <f aca="false">IFERROR(__xludf.dummyfunction("""COMPUTED_VALUE"""),25)</f>
        <v>25</v>
      </c>
      <c r="AF22" s="40"/>
      <c r="AG22" s="33"/>
      <c r="AH22" s="34" t="str">
        <f aca="false">IFERROR(__xludf.dummyfunction("""COMPUTED_VALUE"""),"m")</f>
        <v>m</v>
      </c>
      <c r="AI22" s="34" t="str">
        <f aca="false">IFERROR(__xludf.dummyfunction("""COMPUTED_VALUE"""),"m")</f>
        <v>m</v>
      </c>
      <c r="AJ22" s="34" t="str">
        <f aca="false">IFERROR(__xludf.dummyfunction("""COMPUTED_VALUE"""),"w")</f>
        <v>w</v>
      </c>
      <c r="AN22" s="44" t="str">
        <f aca="false">IFERROR(__xludf.dummyfunction("FILTER(F38:F168,B38:B168 =0)"),"#REF!")</f>
        <v>#REF!</v>
      </c>
      <c r="AO22" s="34" t="n">
        <f aca="false">IFERROR(__xludf.dummyfunction("""COMPUTED_VALUE"""),21.2)</f>
        <v>21.2</v>
      </c>
      <c r="AP22" s="34" t="n">
        <f aca="false">IFERROR(__xludf.dummyfunction("""COMPUTED_VALUE"""),23.9)</f>
        <v>23.9</v>
      </c>
    </row>
    <row r="23" customFormat="false" ht="15.75" hidden="false" customHeight="false" outlineLevel="0" collapsed="false">
      <c r="A23" s="75" t="s">
        <v>95</v>
      </c>
      <c r="B23" s="76" t="n">
        <v>0</v>
      </c>
      <c r="C23" s="77" t="e">
        <f aca="false">ifs(B23=0,0, B23=1, 0, B23=2,1)</f>
        <v>#NAME?</v>
      </c>
      <c r="D23" s="77" t="n">
        <v>24</v>
      </c>
      <c r="E23" s="78" t="s">
        <v>86</v>
      </c>
      <c r="F23" s="78" t="n">
        <v>22.8</v>
      </c>
      <c r="G23" s="78" t="n">
        <v>1</v>
      </c>
      <c r="H23" s="77" t="e">
        <f aca="false">ifs(C23=0, NA(), C23=1,0)</f>
        <v>#NAME?</v>
      </c>
      <c r="I23" s="77" t="n">
        <v>1117</v>
      </c>
      <c r="J23" s="64" t="n">
        <v>0</v>
      </c>
      <c r="K23" s="64"/>
      <c r="L23" s="39"/>
      <c r="M23" s="39"/>
      <c r="N23" s="77" t="n">
        <v>273</v>
      </c>
      <c r="O23" s="77" t="n">
        <v>0</v>
      </c>
      <c r="P23" s="77" t="s">
        <v>75</v>
      </c>
      <c r="Q23" s="77" t="s">
        <v>87</v>
      </c>
      <c r="R23" s="77" t="n">
        <v>26</v>
      </c>
      <c r="S23" s="88"/>
      <c r="T23" s="33"/>
      <c r="U23" s="83" t="n">
        <v>1498</v>
      </c>
      <c r="V23" s="83" t="s">
        <v>90</v>
      </c>
      <c r="W23" s="83"/>
      <c r="X23" s="83" t="s">
        <v>88</v>
      </c>
      <c r="Y23" s="83"/>
      <c r="Z23" s="83" t="s">
        <v>96</v>
      </c>
      <c r="AA23" s="33"/>
      <c r="AB23" s="33"/>
      <c r="AC23" s="33" t="n">
        <f aca="false">IFERROR(__xludf.dummyfunction("""COMPUTED_VALUE"""),20)</f>
        <v>20</v>
      </c>
      <c r="AD23" s="33" t="n">
        <f aca="false">IFERROR(__xludf.dummyfunction("""COMPUTED_VALUE"""),32)</f>
        <v>32</v>
      </c>
      <c r="AE23" s="33" t="n">
        <f aca="false">IFERROR(__xludf.dummyfunction("""COMPUTED_VALUE"""),23)</f>
        <v>23</v>
      </c>
      <c r="AF23" s="40"/>
      <c r="AG23" s="33"/>
      <c r="AH23" s="34" t="str">
        <f aca="false">IFERROR(__xludf.dummyfunction("""COMPUTED_VALUE"""),"m")</f>
        <v>m</v>
      </c>
      <c r="AI23" s="34" t="str">
        <f aca="false">IFERROR(__xludf.dummyfunction("""COMPUTED_VALUE"""),"w")</f>
        <v>w</v>
      </c>
      <c r="AJ23" s="34" t="str">
        <f aca="false">IFERROR(__xludf.dummyfunction("""COMPUTED_VALUE"""),"w")</f>
        <v>w</v>
      </c>
      <c r="AN23" s="44" t="str">
        <f aca="false">IFERROR(__xludf.dummyfunction("FILTER(F39:F169,B39:B169 =0)"),"#REF!")</f>
        <v>#REF!</v>
      </c>
      <c r="AO23" s="34" t="n">
        <f aca="false">IFERROR(__xludf.dummyfunction("""COMPUTED_VALUE"""),22.2)</f>
        <v>22.2</v>
      </c>
      <c r="AP23" s="34" t="n">
        <f aca="false">IFERROR(__xludf.dummyfunction("""COMPUTED_VALUE"""),21.2)</f>
        <v>21.2</v>
      </c>
    </row>
    <row r="24" customFormat="false" ht="15.75" hidden="false" customHeight="false" outlineLevel="0" collapsed="false">
      <c r="A24" s="75" t="s">
        <v>97</v>
      </c>
      <c r="B24" s="76" t="n">
        <v>0</v>
      </c>
      <c r="C24" s="77" t="e">
        <f aca="false">ifs(B24=0,0, B24=1, 0, B24=2,1)</f>
        <v>#NAME?</v>
      </c>
      <c r="D24" s="77" t="n">
        <v>26</v>
      </c>
      <c r="E24" s="78" t="s">
        <v>75</v>
      </c>
      <c r="F24" s="78" t="n">
        <v>22.8</v>
      </c>
      <c r="G24" s="78" t="n">
        <v>1</v>
      </c>
      <c r="H24" s="77" t="e">
        <f aca="false">ifs(C24=0, NA(), C24=1,0)</f>
        <v>#NAME?</v>
      </c>
      <c r="I24" s="77" t="n">
        <v>1101</v>
      </c>
      <c r="J24" s="64" t="n">
        <v>0</v>
      </c>
      <c r="K24" s="64"/>
      <c r="L24" s="39"/>
      <c r="M24" s="39"/>
      <c r="N24" s="80" t="n">
        <v>299</v>
      </c>
      <c r="O24" s="80" t="n">
        <v>0</v>
      </c>
      <c r="P24" s="80" t="s">
        <v>75</v>
      </c>
      <c r="Q24" s="77" t="s">
        <v>87</v>
      </c>
      <c r="R24" s="77" t="n">
        <v>26</v>
      </c>
      <c r="S24" s="88" t="n">
        <v>20</v>
      </c>
      <c r="T24" s="33"/>
      <c r="U24" s="83"/>
      <c r="V24" s="83"/>
      <c r="W24" s="83"/>
      <c r="X24" s="83"/>
      <c r="Y24" s="85"/>
      <c r="Z24" s="85"/>
      <c r="AA24" s="33"/>
      <c r="AB24" s="33"/>
      <c r="AC24" s="33" t="n">
        <f aca="false">IFERROR(__xludf.dummyfunction("""COMPUTED_VALUE"""),20)</f>
        <v>20</v>
      </c>
      <c r="AD24" s="33" t="n">
        <f aca="false">IFERROR(__xludf.dummyfunction("""COMPUTED_VALUE"""),39)</f>
        <v>39</v>
      </c>
      <c r="AE24" s="33" t="n">
        <f aca="false">IFERROR(__xludf.dummyfunction("""COMPUTED_VALUE"""),35)</f>
        <v>35</v>
      </c>
      <c r="AF24" s="40"/>
      <c r="AG24" s="33"/>
      <c r="AH24" s="34" t="str">
        <f aca="false">IFERROR(__xludf.dummyfunction("""COMPUTED_VALUE"""),"w")</f>
        <v>w</v>
      </c>
      <c r="AI24" s="34" t="str">
        <f aca="false">IFERROR(__xludf.dummyfunction("""COMPUTED_VALUE"""),"m")</f>
        <v>m</v>
      </c>
      <c r="AJ24" s="34" t="str">
        <f aca="false">IFERROR(__xludf.dummyfunction("""COMPUTED_VALUE"""),"w")</f>
        <v>w</v>
      </c>
      <c r="AN24" s="44" t="str">
        <f aca="false">IFERROR(__xludf.dummyfunction("FILTER(F40:F170,B40:B170 =0)"),"#REF!")</f>
        <v>#REF!</v>
      </c>
      <c r="AO24" s="34" t="n">
        <f aca="false">IFERROR(__xludf.dummyfunction("""COMPUTED_VALUE"""),25)</f>
        <v>25</v>
      </c>
      <c r="AP24" s="34" t="n">
        <f aca="false">IFERROR(__xludf.dummyfunction("""COMPUTED_VALUE"""),25.9)</f>
        <v>25.9</v>
      </c>
    </row>
    <row r="25" customFormat="false" ht="15.75" hidden="false" customHeight="false" outlineLevel="0" collapsed="false">
      <c r="A25" s="75" t="s">
        <v>98</v>
      </c>
      <c r="B25" s="76" t="n">
        <v>0</v>
      </c>
      <c r="C25" s="77" t="e">
        <f aca="false">ifs(B25=0,0, B25=1, 0, B25=2,1)</f>
        <v>#NAME?</v>
      </c>
      <c r="D25" s="77" t="n">
        <v>27</v>
      </c>
      <c r="E25" s="78" t="s">
        <v>86</v>
      </c>
      <c r="F25" s="78" t="n">
        <v>23.4</v>
      </c>
      <c r="G25" s="78" t="n">
        <v>1</v>
      </c>
      <c r="H25" s="77" t="e">
        <f aca="false">ifs(C25=0, NA(), C25=1,0)</f>
        <v>#NAME?</v>
      </c>
      <c r="I25" s="77" t="n">
        <v>1124</v>
      </c>
      <c r="J25" s="64" t="n">
        <v>0</v>
      </c>
      <c r="K25" s="64"/>
      <c r="L25" s="25"/>
      <c r="M25" s="25"/>
      <c r="N25" s="80" t="n">
        <v>339</v>
      </c>
      <c r="O25" s="80" t="s">
        <v>99</v>
      </c>
      <c r="P25" s="80" t="s">
        <v>75</v>
      </c>
      <c r="Q25" s="77" t="s">
        <v>87</v>
      </c>
      <c r="R25" s="77" t="n">
        <v>38</v>
      </c>
      <c r="S25" s="88"/>
      <c r="T25" s="33"/>
      <c r="U25" s="83"/>
      <c r="V25" s="83"/>
      <c r="W25" s="83"/>
      <c r="X25" s="83"/>
      <c r="Y25" s="85"/>
      <c r="Z25" s="85"/>
      <c r="AA25" s="33"/>
      <c r="AB25" s="33"/>
      <c r="AC25" s="33" t="n">
        <f aca="false">IFERROR(__xludf.dummyfunction("""COMPUTED_VALUE"""),26)</f>
        <v>26</v>
      </c>
      <c r="AD25" s="33" t="n">
        <f aca="false">IFERROR(__xludf.dummyfunction("""COMPUTED_VALUE"""),43)</f>
        <v>43</v>
      </c>
      <c r="AE25" s="33" t="n">
        <f aca="false">IFERROR(__xludf.dummyfunction("""COMPUTED_VALUE"""),40)</f>
        <v>40</v>
      </c>
      <c r="AF25" s="40"/>
      <c r="AG25" s="33"/>
      <c r="AH25" s="34" t="str">
        <f aca="false">IFERROR(__xludf.dummyfunction("""COMPUTED_VALUE"""),"w")</f>
        <v>w</v>
      </c>
      <c r="AI25" s="34" t="str">
        <f aca="false">IFERROR(__xludf.dummyfunction("""COMPUTED_VALUE"""),"w")</f>
        <v>w</v>
      </c>
      <c r="AJ25" s="34" t="str">
        <f aca="false">IFERROR(__xludf.dummyfunction("""COMPUTED_VALUE"""),"w")</f>
        <v>w</v>
      </c>
      <c r="AN25" s="44" t="str">
        <f aca="false">IFERROR(__xludf.dummyfunction("FILTER(F41:F171,B41:B171 =0)"),"#REF!")</f>
        <v>#REF!</v>
      </c>
      <c r="AO25" s="34" t="n">
        <f aca="false">IFERROR(__xludf.dummyfunction("""COMPUTED_VALUE"""),26.15)</f>
        <v>26.15</v>
      </c>
      <c r="AP25" s="34" t="n">
        <f aca="false">IFERROR(__xludf.dummyfunction("""COMPUTED_VALUE"""),22.6)</f>
        <v>22.6</v>
      </c>
    </row>
    <row r="26" customFormat="false" ht="15.75" hidden="false" customHeight="false" outlineLevel="0" collapsed="false">
      <c r="A26" s="75" t="s">
        <v>100</v>
      </c>
      <c r="B26" s="76" t="n">
        <v>2</v>
      </c>
      <c r="C26" s="77" t="e">
        <f aca="false">ifs(B26=0,0, B26=1, 0, B26=2,1)</f>
        <v>#NAME?</v>
      </c>
      <c r="D26" s="77" t="n">
        <v>37</v>
      </c>
      <c r="E26" s="78" t="s">
        <v>86</v>
      </c>
      <c r="F26" s="78" t="n">
        <v>27.5</v>
      </c>
      <c r="G26" s="78" t="n">
        <v>1</v>
      </c>
      <c r="H26" s="77" t="e">
        <f aca="false">ifs(C26=0, NA(), C26=1,0)</f>
        <v>#NAME?</v>
      </c>
      <c r="I26" s="77" t="n">
        <v>1156</v>
      </c>
      <c r="J26" s="64" t="n">
        <v>0</v>
      </c>
      <c r="K26" s="64"/>
      <c r="L26" s="25"/>
      <c r="M26" s="25"/>
      <c r="N26" s="80" t="n">
        <v>627</v>
      </c>
      <c r="O26" s="80" t="n">
        <v>0</v>
      </c>
      <c r="P26" s="80" t="s">
        <v>75</v>
      </c>
      <c r="Q26" s="77" t="s">
        <v>87</v>
      </c>
      <c r="R26" s="77" t="n">
        <v>38</v>
      </c>
      <c r="S26" s="88"/>
      <c r="T26" s="33"/>
      <c r="U26" s="83" t="n">
        <v>2115</v>
      </c>
      <c r="V26" s="83" t="s">
        <v>88</v>
      </c>
      <c r="W26" s="83" t="s">
        <v>101</v>
      </c>
      <c r="X26" s="83" t="s">
        <v>90</v>
      </c>
      <c r="Y26" s="85" t="s">
        <v>102</v>
      </c>
      <c r="Z26" s="85" t="s">
        <v>103</v>
      </c>
      <c r="AA26" s="33"/>
      <c r="AB26" s="33"/>
      <c r="AC26" s="33"/>
      <c r="AD26" s="33" t="n">
        <f aca="false">IFERROR(__xludf.dummyfunction("""COMPUTED_VALUE"""),30)</f>
        <v>30</v>
      </c>
      <c r="AE26" s="33" t="n">
        <f aca="false">IFERROR(__xludf.dummyfunction("""COMPUTED_VALUE"""),21)</f>
        <v>21</v>
      </c>
      <c r="AF26" s="40"/>
      <c r="AG26" s="33"/>
      <c r="AH26" s="34" t="str">
        <f aca="false">IFERROR(__xludf.dummyfunction("""COMPUTED_VALUE"""),"m")</f>
        <v>m</v>
      </c>
      <c r="AI26" s="34" t="str">
        <f aca="false">IFERROR(__xludf.dummyfunction("""COMPUTED_VALUE"""),"m")</f>
        <v>m</v>
      </c>
      <c r="AJ26" s="34" t="str">
        <f aca="false">IFERROR(__xludf.dummyfunction("""COMPUTED_VALUE"""),"w")</f>
        <v>w</v>
      </c>
      <c r="AN26" s="44" t="str">
        <f aca="false">IFERROR(__xludf.dummyfunction("FILTER(F42:F172,B42:B172 =0)"),"#REF!")</f>
        <v>#REF!</v>
      </c>
      <c r="AO26" s="34" t="n">
        <f aca="false">IFERROR(__xludf.dummyfunction("""COMPUTED_VALUE"""),24)</f>
        <v>24</v>
      </c>
      <c r="AP26" s="34" t="n">
        <f aca="false">IFERROR(__xludf.dummyfunction("""COMPUTED_VALUE"""),22.1)</f>
        <v>22.1</v>
      </c>
    </row>
    <row r="27" customFormat="false" ht="15.75" hidden="false" customHeight="false" outlineLevel="0" collapsed="false">
      <c r="A27" s="75" t="s">
        <v>104</v>
      </c>
      <c r="B27" s="76" t="n">
        <v>1</v>
      </c>
      <c r="C27" s="77" t="e">
        <f aca="false">ifs(B27=0,0, B27=1, 0, B27=2,1)</f>
        <v>#NAME?</v>
      </c>
      <c r="D27" s="77" t="n">
        <v>39</v>
      </c>
      <c r="E27" s="78" t="s">
        <v>86</v>
      </c>
      <c r="F27" s="78" t="n">
        <v>26.5</v>
      </c>
      <c r="G27" s="78" t="n">
        <v>1</v>
      </c>
      <c r="H27" s="77" t="e">
        <f aca="false">ifs(C27=0, NA(), C27=1,0)</f>
        <v>#NAME?</v>
      </c>
      <c r="I27" s="77" t="n">
        <v>1169</v>
      </c>
      <c r="J27" s="64" t="n">
        <v>0</v>
      </c>
      <c r="K27" s="64"/>
      <c r="L27" s="25"/>
      <c r="M27" s="25"/>
      <c r="N27" s="89" t="n">
        <v>1065</v>
      </c>
      <c r="O27" s="89" t="n">
        <v>0</v>
      </c>
      <c r="P27" s="89" t="s">
        <v>86</v>
      </c>
      <c r="Q27" s="90" t="s">
        <v>87</v>
      </c>
      <c r="R27" s="90" t="n">
        <v>22</v>
      </c>
      <c r="S27" s="91" t="s">
        <v>105</v>
      </c>
      <c r="T27" s="33"/>
      <c r="U27" s="83" t="n">
        <v>1913</v>
      </c>
      <c r="V27" s="83" t="s">
        <v>88</v>
      </c>
      <c r="W27" s="83" t="s">
        <v>106</v>
      </c>
      <c r="X27" s="83" t="s">
        <v>107</v>
      </c>
      <c r="Y27" s="85" t="s">
        <v>108</v>
      </c>
      <c r="Z27" s="85" t="s">
        <v>109</v>
      </c>
      <c r="AA27" s="33"/>
      <c r="AB27" s="33"/>
      <c r="AC27" s="33"/>
      <c r="AD27" s="33" t="n">
        <f aca="false">IFERROR(__xludf.dummyfunction("""COMPUTED_VALUE"""),31)</f>
        <v>31</v>
      </c>
      <c r="AE27" s="33" t="n">
        <f aca="false">IFERROR(__xludf.dummyfunction("""COMPUTED_VALUE"""),21)</f>
        <v>21</v>
      </c>
      <c r="AF27" s="40"/>
      <c r="AG27" s="33"/>
      <c r="AI27" s="34" t="str">
        <f aca="false">IFERROR(__xludf.dummyfunction("""COMPUTED_VALUE"""),"w")</f>
        <v>w</v>
      </c>
      <c r="AJ27" s="34" t="str">
        <f aca="false">IFERROR(__xludf.dummyfunction("""COMPUTED_VALUE"""),"m")</f>
        <v>m</v>
      </c>
      <c r="AN27" s="44" t="str">
        <f aca="false">IFERROR(__xludf.dummyfunction("FILTER(F43:F173,B43:B173 =0)"),"#REF!")</f>
        <v>#REF!</v>
      </c>
      <c r="AO27" s="34" t="n">
        <f aca="false">IFERROR(__xludf.dummyfunction("""COMPUTED_VALUE"""),21.1)</f>
        <v>21.1</v>
      </c>
      <c r="AP27" s="34" t="n">
        <f aca="false">IFERROR(__xludf.dummyfunction("""COMPUTED_VALUE"""),20.3)</f>
        <v>20.3</v>
      </c>
    </row>
    <row r="28" customFormat="false" ht="15.75" hidden="false" customHeight="false" outlineLevel="0" collapsed="false">
      <c r="A28" s="92" t="s">
        <v>110</v>
      </c>
      <c r="B28" s="93" t="s">
        <v>111</v>
      </c>
      <c r="C28" s="94" t="n">
        <v>1</v>
      </c>
      <c r="D28" s="95"/>
      <c r="E28" s="96"/>
      <c r="F28" s="97"/>
      <c r="G28" s="97" t="n">
        <v>0</v>
      </c>
      <c r="H28" s="94" t="e">
        <f aca="false">ifs(C28=0, NA(), C28=1,0)</f>
        <v>#N/A</v>
      </c>
      <c r="I28" s="95" t="n">
        <v>1201</v>
      </c>
      <c r="J28" s="98" t="n">
        <v>1</v>
      </c>
      <c r="K28" s="97" t="s">
        <v>112</v>
      </c>
      <c r="L28" s="39"/>
      <c r="M28" s="39"/>
      <c r="N28" s="82"/>
      <c r="O28" s="82"/>
      <c r="P28" s="82"/>
      <c r="Q28" s="83"/>
      <c r="R28" s="83"/>
      <c r="S28" s="99"/>
      <c r="T28" s="33"/>
      <c r="U28" s="83"/>
      <c r="V28" s="83"/>
      <c r="W28" s="83"/>
      <c r="X28" s="83"/>
      <c r="Y28" s="85"/>
      <c r="Z28" s="85"/>
      <c r="AA28" s="33"/>
      <c r="AB28" s="33"/>
      <c r="AC28" s="33"/>
      <c r="AD28" s="33" t="n">
        <f aca="false">IFERROR(__xludf.dummyfunction("""COMPUTED_VALUE"""),36)</f>
        <v>36</v>
      </c>
      <c r="AE28" s="33" t="n">
        <f aca="false">IFERROR(__xludf.dummyfunction("""COMPUTED_VALUE"""),31)</f>
        <v>31</v>
      </c>
      <c r="AF28" s="40"/>
      <c r="AG28" s="33"/>
      <c r="AI28" s="34" t="str">
        <f aca="false">IFERROR(__xludf.dummyfunction("""COMPUTED_VALUE"""),"w")</f>
        <v>w</v>
      </c>
      <c r="AJ28" s="34" t="str">
        <f aca="false">IFERROR(__xludf.dummyfunction("""COMPUTED_VALUE"""),"m")</f>
        <v>m</v>
      </c>
      <c r="AN28" s="44" t="str">
        <f aca="false">IFERROR(__xludf.dummyfunction("FILTER(F44:F174,B44:B174 =0)"),"#REF!")</f>
        <v>#REF!</v>
      </c>
      <c r="AO28" s="34" t="n">
        <f aca="false">IFERROR(__xludf.dummyfunction("""COMPUTED_VALUE"""),26)</f>
        <v>26</v>
      </c>
      <c r="AP28" s="34" t="n">
        <f aca="false">IFERROR(__xludf.dummyfunction("""COMPUTED_VALUE"""),27.28)</f>
        <v>27.28</v>
      </c>
    </row>
    <row r="29" customFormat="false" ht="15.75" hidden="false" customHeight="false" outlineLevel="0" collapsed="false">
      <c r="A29" s="75" t="s">
        <v>113</v>
      </c>
      <c r="B29" s="76" t="n">
        <v>2</v>
      </c>
      <c r="C29" s="77" t="e">
        <f aca="false">ifs(B29=0,0, B29=1, 0, B29=2,1)</f>
        <v>#NAME?</v>
      </c>
      <c r="D29" s="77" t="n">
        <v>28</v>
      </c>
      <c r="E29" s="77" t="s">
        <v>86</v>
      </c>
      <c r="F29" s="77" t="n">
        <v>23.7</v>
      </c>
      <c r="G29" s="77" t="n">
        <v>1</v>
      </c>
      <c r="H29" s="77" t="n">
        <v>1</v>
      </c>
      <c r="I29" s="77" t="n">
        <v>1176</v>
      </c>
      <c r="J29" s="64" t="n">
        <v>0</v>
      </c>
      <c r="K29" s="64"/>
      <c r="L29" s="39"/>
      <c r="M29" s="39"/>
      <c r="N29" s="80" t="n">
        <v>1092</v>
      </c>
      <c r="O29" s="80" t="n">
        <v>0</v>
      </c>
      <c r="P29" s="80" t="s">
        <v>75</v>
      </c>
      <c r="Q29" s="77" t="s">
        <v>87</v>
      </c>
      <c r="R29" s="77" t="n">
        <v>20</v>
      </c>
      <c r="S29" s="81"/>
      <c r="T29" s="33"/>
      <c r="U29" s="83"/>
      <c r="V29" s="83"/>
      <c r="W29" s="83"/>
      <c r="X29" s="83"/>
      <c r="Y29" s="83"/>
      <c r="Z29" s="83"/>
      <c r="AA29" s="25"/>
      <c r="AB29" s="33"/>
      <c r="AC29" s="33"/>
      <c r="AD29" s="33" t="n">
        <f aca="false">IFERROR(__xludf.dummyfunction("""COMPUTED_VALUE"""),32)</f>
        <v>32</v>
      </c>
      <c r="AE29" s="33" t="n">
        <f aca="false">IFERROR(__xludf.dummyfunction("""COMPUTED_VALUE"""),43)</f>
        <v>43</v>
      </c>
      <c r="AF29" s="40"/>
      <c r="AG29" s="33"/>
      <c r="AI29" s="34" t="str">
        <f aca="false">IFERROR(__xludf.dummyfunction("""COMPUTED_VALUE"""),"w")</f>
        <v>w</v>
      </c>
      <c r="AJ29" s="34" t="str">
        <f aca="false">IFERROR(__xludf.dummyfunction("""COMPUTED_VALUE"""),"m")</f>
        <v>m</v>
      </c>
      <c r="AN29" s="44" t="str">
        <f aca="false">IFERROR(__xludf.dummyfunction("FILTER(F45:F175,B45:B175 =0)"),"#REF!")</f>
        <v>#REF!</v>
      </c>
      <c r="AO29" s="34" t="n">
        <f aca="false">IFERROR(__xludf.dummyfunction("""COMPUTED_VALUE"""),23.1)</f>
        <v>23.1</v>
      </c>
      <c r="AP29" s="34" t="n">
        <f aca="false">IFERROR(__xludf.dummyfunction("""COMPUTED_VALUE"""),27.41)</f>
        <v>27.41</v>
      </c>
    </row>
    <row r="30" customFormat="false" ht="15.75" hidden="false" customHeight="false" outlineLevel="0" collapsed="false">
      <c r="A30" s="75" t="s">
        <v>114</v>
      </c>
      <c r="B30" s="77" t="n">
        <v>2</v>
      </c>
      <c r="C30" s="77" t="e">
        <f aca="false">ifs(B30=0,0, B30=1, 0, B30=2,1)</f>
        <v>#NAME?</v>
      </c>
      <c r="D30" s="77" t="n">
        <v>22</v>
      </c>
      <c r="E30" s="77" t="s">
        <v>75</v>
      </c>
      <c r="F30" s="77" t="n">
        <v>23</v>
      </c>
      <c r="G30" s="77" t="n">
        <v>1</v>
      </c>
      <c r="H30" s="77" t="n">
        <v>1</v>
      </c>
      <c r="I30" s="77" t="n">
        <v>1232</v>
      </c>
      <c r="J30" s="64" t="n">
        <v>0</v>
      </c>
      <c r="K30" s="64"/>
      <c r="L30" s="39"/>
      <c r="M30" s="39"/>
      <c r="N30" s="89" t="n">
        <v>1094</v>
      </c>
      <c r="O30" s="89" t="n">
        <v>0</v>
      </c>
      <c r="P30" s="89" t="s">
        <v>75</v>
      </c>
      <c r="Q30" s="90" t="s">
        <v>87</v>
      </c>
      <c r="R30" s="90" t="n">
        <v>20</v>
      </c>
      <c r="S30" s="91" t="s">
        <v>115</v>
      </c>
      <c r="T30" s="33"/>
      <c r="U30" s="83"/>
      <c r="V30" s="83"/>
      <c r="W30" s="83"/>
      <c r="X30" s="83"/>
      <c r="Y30" s="85"/>
      <c r="Z30" s="85"/>
      <c r="AA30" s="33"/>
      <c r="AB30" s="33"/>
      <c r="AC30" s="33"/>
      <c r="AD30" s="33" t="n">
        <f aca="false">IFERROR(__xludf.dummyfunction("""COMPUTED_VALUE"""),32)</f>
        <v>32</v>
      </c>
      <c r="AE30" s="33" t="n">
        <f aca="false">IFERROR(__xludf.dummyfunction("""COMPUTED_VALUE"""),45)</f>
        <v>45</v>
      </c>
      <c r="AF30" s="40"/>
      <c r="AG30" s="33"/>
      <c r="AI30" s="34" t="str">
        <f aca="false">IFERROR(__xludf.dummyfunction("""COMPUTED_VALUE"""),"w")</f>
        <v>w</v>
      </c>
      <c r="AJ30" s="34" t="str">
        <f aca="false">IFERROR(__xludf.dummyfunction("""COMPUTED_VALUE"""),"w")</f>
        <v>w</v>
      </c>
      <c r="AN30" s="44" t="str">
        <f aca="false">IFERROR(__xludf.dummyfunction("FILTER(F46:F176,B46:B176 =0)"),"#REF!")</f>
        <v>#REF!</v>
      </c>
      <c r="AO30" s="34" t="n">
        <f aca="false">IFERROR(__xludf.dummyfunction("""COMPUTED_VALUE"""),20.1)</f>
        <v>20.1</v>
      </c>
      <c r="AP30" s="34" t="n">
        <f aca="false">IFERROR(__xludf.dummyfunction("""COMPUTED_VALUE"""),22.31)</f>
        <v>22.31</v>
      </c>
    </row>
    <row r="31" customFormat="false" ht="15.75" hidden="false" customHeight="false" outlineLevel="0" collapsed="false">
      <c r="A31" s="92" t="s">
        <v>116</v>
      </c>
      <c r="B31" s="93" t="s">
        <v>111</v>
      </c>
      <c r="C31" s="94" t="n">
        <v>0</v>
      </c>
      <c r="D31" s="94"/>
      <c r="E31" s="94"/>
      <c r="F31" s="94"/>
      <c r="G31" s="94" t="n">
        <v>0</v>
      </c>
      <c r="H31" s="94" t="e">
        <f aca="false">ifs(C31=0, NA(), C31=1,0)</f>
        <v>#N/A</v>
      </c>
      <c r="I31" s="94"/>
      <c r="J31" s="98" t="n">
        <v>1</v>
      </c>
      <c r="K31" s="98" t="s">
        <v>112</v>
      </c>
      <c r="L31" s="39"/>
      <c r="M31" s="39"/>
      <c r="N31" s="82"/>
      <c r="O31" s="82"/>
      <c r="P31" s="82"/>
      <c r="Q31" s="83"/>
      <c r="R31" s="83"/>
      <c r="S31" s="99"/>
      <c r="T31" s="33"/>
      <c r="U31" s="83"/>
      <c r="V31" s="83"/>
      <c r="W31" s="83"/>
      <c r="X31" s="83"/>
      <c r="Y31" s="85"/>
      <c r="Z31" s="85"/>
      <c r="AA31" s="33"/>
      <c r="AB31" s="33"/>
      <c r="AC31" s="33"/>
      <c r="AD31" s="33" t="n">
        <f aca="false">IFERROR(__xludf.dummyfunction("""COMPUTED_VALUE"""),31)</f>
        <v>31</v>
      </c>
      <c r="AE31" s="33" t="n">
        <f aca="false">IFERROR(__xludf.dummyfunction("""COMPUTED_VALUE"""),20)</f>
        <v>20</v>
      </c>
      <c r="AF31" s="40"/>
      <c r="AG31" s="33"/>
      <c r="AI31" s="34" t="str">
        <f aca="false">IFERROR(__xludf.dummyfunction("""COMPUTED_VALUE"""),"w")</f>
        <v>w</v>
      </c>
      <c r="AJ31" s="34" t="str">
        <f aca="false">IFERROR(__xludf.dummyfunction("""COMPUTED_VALUE"""),"w")</f>
        <v>w</v>
      </c>
      <c r="AN31" s="44" t="str">
        <f aca="false">IFERROR(__xludf.dummyfunction("FILTER(F47:F177,B47:B177 =0)"),"#REF!")</f>
        <v>#REF!</v>
      </c>
      <c r="AO31" s="34" t="n">
        <f aca="false">IFERROR(__xludf.dummyfunction("""COMPUTED_VALUE"""),23)</f>
        <v>23</v>
      </c>
      <c r="AP31" s="34" t="n">
        <f aca="false">IFERROR(__xludf.dummyfunction("""COMPUTED_VALUE"""),20.6)</f>
        <v>20.6</v>
      </c>
    </row>
    <row r="32" customFormat="false" ht="15.75" hidden="false" customHeight="false" outlineLevel="0" collapsed="false">
      <c r="A32" s="75" t="s">
        <v>117</v>
      </c>
      <c r="B32" s="76" t="n">
        <v>2</v>
      </c>
      <c r="C32" s="77" t="e">
        <f aca="false">ifs(B32=0,0, B32=1, 0, B32=2,1)</f>
        <v>#NAME?</v>
      </c>
      <c r="D32" s="77" t="n">
        <v>30</v>
      </c>
      <c r="E32" s="77" t="s">
        <v>75</v>
      </c>
      <c r="F32" s="77" t="n">
        <v>20</v>
      </c>
      <c r="G32" s="77" t="n">
        <v>1</v>
      </c>
      <c r="H32" s="77" t="n">
        <v>1</v>
      </c>
      <c r="I32" s="77" t="n">
        <v>1141</v>
      </c>
      <c r="J32" s="64" t="n">
        <v>0</v>
      </c>
      <c r="K32" s="64"/>
      <c r="L32" s="39"/>
      <c r="M32" s="39"/>
      <c r="N32" s="80" t="n">
        <v>1190</v>
      </c>
      <c r="O32" s="80" t="n">
        <v>0</v>
      </c>
      <c r="P32" s="80" t="s">
        <v>75</v>
      </c>
      <c r="Q32" s="77" t="s">
        <v>87</v>
      </c>
      <c r="R32" s="77" t="n">
        <v>25</v>
      </c>
      <c r="S32" s="81" t="n">
        <v>44671</v>
      </c>
      <c r="T32" s="33"/>
      <c r="U32" s="83"/>
      <c r="V32" s="83"/>
      <c r="W32" s="83"/>
      <c r="X32" s="83"/>
      <c r="Y32" s="100"/>
      <c r="Z32" s="100"/>
      <c r="AA32" s="101"/>
      <c r="AB32" s="33"/>
      <c r="AC32" s="33"/>
      <c r="AD32" s="33"/>
      <c r="AE32" s="33" t="n">
        <f aca="false">IFERROR(__xludf.dummyfunction("""COMPUTED_VALUE"""),22)</f>
        <v>22</v>
      </c>
      <c r="AF32" s="40"/>
      <c r="AG32" s="33"/>
      <c r="AI32" s="34" t="str">
        <f aca="false">IFERROR(__xludf.dummyfunction("""COMPUTED_VALUE"""),"m")</f>
        <v>m</v>
      </c>
      <c r="AJ32" s="34" t="str">
        <f aca="false">IFERROR(__xludf.dummyfunction("""COMPUTED_VALUE"""),"w")</f>
        <v>w</v>
      </c>
      <c r="AN32" s="44" t="str">
        <f aca="false">IFERROR(__xludf.dummyfunction("FILTER(F48:F178,B48:B178 =0)"),"#REF!")</f>
        <v>#REF!</v>
      </c>
      <c r="AP32" s="34" t="n">
        <f aca="false">IFERROR(__xludf.dummyfunction("""COMPUTED_VALUE"""),20.2)</f>
        <v>20.2</v>
      </c>
    </row>
    <row r="33" customFormat="false" ht="15.75" hidden="false" customHeight="false" outlineLevel="0" collapsed="false">
      <c r="A33" s="75" t="s">
        <v>118</v>
      </c>
      <c r="B33" s="76" t="n">
        <v>2</v>
      </c>
      <c r="C33" s="77" t="e">
        <f aca="false">ifs(B33=0,0, B33=1, 0, B33=2,1)</f>
        <v>#NAME?</v>
      </c>
      <c r="D33" s="77" t="n">
        <v>20</v>
      </c>
      <c r="E33" s="77" t="s">
        <v>86</v>
      </c>
      <c r="F33" s="77" t="n">
        <v>21.3</v>
      </c>
      <c r="G33" s="77" t="n">
        <v>1</v>
      </c>
      <c r="H33" s="77" t="e">
        <f aca="false">ifs(C33=0, NA(), C33=1,0)</f>
        <v>#NAME?</v>
      </c>
      <c r="I33" s="77" t="n">
        <v>1199</v>
      </c>
      <c r="J33" s="64" t="n">
        <v>0</v>
      </c>
      <c r="K33" s="64"/>
      <c r="L33" s="39"/>
      <c r="M33" s="39"/>
      <c r="N33" s="77" t="n">
        <v>1192</v>
      </c>
      <c r="O33" s="77" t="n">
        <v>0</v>
      </c>
      <c r="P33" s="77" t="s">
        <v>86</v>
      </c>
      <c r="Q33" s="77" t="s">
        <v>87</v>
      </c>
      <c r="R33" s="77" t="n">
        <v>46</v>
      </c>
      <c r="S33" s="88" t="s">
        <v>119</v>
      </c>
      <c r="T33" s="33"/>
      <c r="U33" s="83"/>
      <c r="V33" s="83"/>
      <c r="W33" s="83"/>
      <c r="X33" s="83"/>
      <c r="Y33" s="85"/>
      <c r="Z33" s="85"/>
      <c r="AA33" s="33"/>
      <c r="AB33" s="33"/>
      <c r="AC33" s="33"/>
      <c r="AD33" s="33"/>
      <c r="AE33" s="33" t="n">
        <f aca="false">IFERROR(__xludf.dummyfunction("""COMPUTED_VALUE"""),28)</f>
        <v>28</v>
      </c>
      <c r="AF33" s="40"/>
      <c r="AG33" s="33"/>
      <c r="AI33" s="34" t="str">
        <f aca="false">IFERROR(__xludf.dummyfunction("""COMPUTED_VALUE"""),"m")</f>
        <v>m</v>
      </c>
      <c r="AJ33" s="34" t="str">
        <f aca="false">IFERROR(__xludf.dummyfunction("""COMPUTED_VALUE"""),"m")</f>
        <v>m</v>
      </c>
      <c r="AN33" s="44" t="str">
        <f aca="false">IFERROR(__xludf.dummyfunction("FILTER(F49:F179,B49:B179 =0)"),"#REF!")</f>
        <v>#REF!</v>
      </c>
      <c r="AP33" s="34" t="n">
        <f aca="false">IFERROR(__xludf.dummyfunction("""COMPUTED_VALUE"""),19.6)</f>
        <v>19.6</v>
      </c>
    </row>
    <row r="34" customFormat="false" ht="15.75" hidden="false" customHeight="false" outlineLevel="0" collapsed="false">
      <c r="A34" s="75" t="s">
        <v>120</v>
      </c>
      <c r="B34" s="76" t="n">
        <v>1</v>
      </c>
      <c r="C34" s="77" t="e">
        <f aca="false">ifs(B34=0,0, B34=1, 0, B34=2,1)</f>
        <v>#NAME?</v>
      </c>
      <c r="D34" s="77" t="n">
        <v>46</v>
      </c>
      <c r="E34" s="77" t="s">
        <v>75</v>
      </c>
      <c r="F34" s="77" t="n">
        <v>21.9</v>
      </c>
      <c r="G34" s="77" t="n">
        <v>1</v>
      </c>
      <c r="H34" s="77" t="e">
        <f aca="false">ifs(C34=0, NA(), C34=1,0)</f>
        <v>#NAME?</v>
      </c>
      <c r="I34" s="77" t="n">
        <v>89</v>
      </c>
      <c r="J34" s="64" t="n">
        <v>0</v>
      </c>
      <c r="K34" s="64"/>
      <c r="L34" s="25"/>
      <c r="M34" s="25"/>
      <c r="N34" s="77" t="n">
        <v>1200</v>
      </c>
      <c r="O34" s="77" t="n">
        <v>0</v>
      </c>
      <c r="P34" s="77" t="s">
        <v>75</v>
      </c>
      <c r="Q34" s="77" t="s">
        <v>107</v>
      </c>
      <c r="R34" s="77" t="n">
        <v>21</v>
      </c>
      <c r="S34" s="88"/>
      <c r="T34" s="33"/>
      <c r="U34" s="83"/>
      <c r="V34" s="83"/>
      <c r="W34" s="83"/>
      <c r="X34" s="83"/>
      <c r="Y34" s="85"/>
      <c r="Z34" s="85"/>
      <c r="AA34" s="33"/>
      <c r="AB34" s="33"/>
      <c r="AC34" s="33"/>
      <c r="AD34" s="33"/>
      <c r="AE34" s="33" t="n">
        <f aca="false">IFERROR(__xludf.dummyfunction("""COMPUTED_VALUE"""),46)</f>
        <v>46</v>
      </c>
      <c r="AF34" s="40"/>
      <c r="AG34" s="33"/>
      <c r="AI34" s="34" t="str">
        <f aca="false">IFERROR(__xludf.dummyfunction("""COMPUTED_VALUE"""),"m")</f>
        <v>m</v>
      </c>
      <c r="AJ34" s="34" t="str">
        <f aca="false">IFERROR(__xludf.dummyfunction("""COMPUTED_VALUE"""),"w")</f>
        <v>w</v>
      </c>
      <c r="AN34" s="44" t="str">
        <f aca="false">IFERROR(__xludf.dummyfunction("FILTER(F50:F180,B50:B180 =0)"),"#REF!")</f>
        <v>#REF!</v>
      </c>
      <c r="AP34" s="34" t="n">
        <f aca="false">IFERROR(__xludf.dummyfunction("""COMPUTED_VALUE"""),26)</f>
        <v>26</v>
      </c>
    </row>
    <row r="35" customFormat="false" ht="15.75" hidden="false" customHeight="false" outlineLevel="0" collapsed="false">
      <c r="A35" s="75" t="s">
        <v>121</v>
      </c>
      <c r="B35" s="77" t="n">
        <v>2</v>
      </c>
      <c r="C35" s="77" t="e">
        <f aca="false">ifs(B35=0,0, B35=1, 0, B35=2,1)</f>
        <v>#NAME?</v>
      </c>
      <c r="D35" s="77" t="n">
        <v>25</v>
      </c>
      <c r="E35" s="77" t="s">
        <v>75</v>
      </c>
      <c r="F35" s="77" t="n">
        <v>18.5</v>
      </c>
      <c r="G35" s="77" t="n">
        <v>1</v>
      </c>
      <c r="H35" s="77" t="e">
        <f aca="false">ifs(C35=0, NA(), C35=1,0)</f>
        <v>#NAME?</v>
      </c>
      <c r="I35" s="77" t="n">
        <v>1160</v>
      </c>
      <c r="J35" s="64" t="n">
        <v>0</v>
      </c>
      <c r="K35" s="64"/>
      <c r="L35" s="25"/>
      <c r="M35" s="25"/>
      <c r="N35" s="77" t="n">
        <v>1213</v>
      </c>
      <c r="O35" s="77" t="n">
        <v>0</v>
      </c>
      <c r="P35" s="77" t="s">
        <v>86</v>
      </c>
      <c r="Q35" s="77" t="s">
        <v>87</v>
      </c>
      <c r="R35" s="77" t="n">
        <v>27</v>
      </c>
      <c r="S35" s="88"/>
      <c r="T35" s="33"/>
      <c r="U35" s="83"/>
      <c r="V35" s="83"/>
      <c r="W35" s="83"/>
      <c r="X35" s="83"/>
      <c r="Y35" s="85"/>
      <c r="Z35" s="85"/>
      <c r="AA35" s="33"/>
      <c r="AB35" s="33"/>
      <c r="AC35" s="33"/>
      <c r="AD35" s="33"/>
      <c r="AE35" s="33" t="n">
        <f aca="false">IFERROR(__xludf.dummyfunction("""COMPUTED_VALUE"""),21)</f>
        <v>21</v>
      </c>
      <c r="AF35" s="33"/>
      <c r="AG35" s="33"/>
      <c r="AI35" s="34" t="str">
        <f aca="false">IFERROR(__xludf.dummyfunction("""COMPUTED_VALUE"""),"w")</f>
        <v>w</v>
      </c>
      <c r="AJ35" s="34" t="str">
        <f aca="false">IFERROR(__xludf.dummyfunction("""COMPUTED_VALUE"""),"m")</f>
        <v>m</v>
      </c>
      <c r="AN35" s="44" t="str">
        <f aca="false">IFERROR(__xludf.dummyfunction("FILTER(F51:F181,B51:B181 =0)"),"#REF!")</f>
        <v>#REF!</v>
      </c>
      <c r="AP35" s="74" t="n">
        <f aca="false">IFERROR(__xludf.dummyfunction("""COMPUTED_VALUE"""),44581)</f>
        <v>44581</v>
      </c>
    </row>
    <row r="36" customFormat="false" ht="15.75" hidden="false" customHeight="false" outlineLevel="0" collapsed="false">
      <c r="A36" s="92" t="s">
        <v>122</v>
      </c>
      <c r="B36" s="93" t="s">
        <v>111</v>
      </c>
      <c r="C36" s="94" t="n">
        <v>1</v>
      </c>
      <c r="D36" s="94"/>
      <c r="E36" s="94"/>
      <c r="F36" s="94"/>
      <c r="G36" s="94" t="n">
        <v>0</v>
      </c>
      <c r="H36" s="94" t="e">
        <f aca="false">ifs(C36=0, NA(), C36=1,0)</f>
        <v>#N/A</v>
      </c>
      <c r="I36" s="95" t="n">
        <v>1162</v>
      </c>
      <c r="J36" s="98" t="n">
        <v>1</v>
      </c>
      <c r="K36" s="94" t="s">
        <v>123</v>
      </c>
      <c r="L36" s="25"/>
      <c r="M36" s="25"/>
      <c r="N36" s="77" t="n">
        <v>1220</v>
      </c>
      <c r="O36" s="77" t="n">
        <v>0</v>
      </c>
      <c r="P36" s="77" t="s">
        <v>75</v>
      </c>
      <c r="Q36" s="77" t="s">
        <v>87</v>
      </c>
      <c r="R36" s="77" t="n">
        <v>27</v>
      </c>
      <c r="S36" s="88"/>
      <c r="T36" s="33"/>
      <c r="U36" s="83"/>
      <c r="V36" s="83"/>
      <c r="W36" s="83"/>
      <c r="X36" s="83"/>
      <c r="Y36" s="85"/>
      <c r="Z36" s="85"/>
      <c r="AA36" s="33"/>
      <c r="AB36" s="33"/>
      <c r="AC36" s="33"/>
      <c r="AD36" s="33"/>
      <c r="AE36" s="33" t="n">
        <f aca="false">IFERROR(__xludf.dummyfunction("""COMPUTED_VALUE"""),20)</f>
        <v>20</v>
      </c>
      <c r="AF36" s="33"/>
      <c r="AG36" s="33"/>
      <c r="AI36" s="34" t="str">
        <f aca="false">IFERROR(__xludf.dummyfunction("""COMPUTED_VALUE"""),"w")</f>
        <v>w</v>
      </c>
      <c r="AJ36" s="34" t="str">
        <f aca="false">IFERROR(__xludf.dummyfunction("""COMPUTED_VALUE"""),"w")</f>
        <v>w</v>
      </c>
      <c r="AN36" s="44" t="str">
        <f aca="false">IFERROR(__xludf.dummyfunction("FILTER(F52:F182,B52:B182 =0)"),"#REF!")</f>
        <v>#REF!</v>
      </c>
      <c r="AP36" s="74" t="n">
        <f aca="false">IFERROR(__xludf.dummyfunction("""COMPUTED_VALUE"""),44671)</f>
        <v>44671</v>
      </c>
    </row>
    <row r="37" customFormat="false" ht="15.75" hidden="false" customHeight="false" outlineLevel="0" collapsed="false">
      <c r="A37" s="75" t="s">
        <v>124</v>
      </c>
      <c r="B37" s="77" t="n">
        <v>2</v>
      </c>
      <c r="C37" s="77" t="e">
        <f aca="false">ifs(B37=0,0, B37=1, 0, B37=2,1)</f>
        <v>#NAME?</v>
      </c>
      <c r="D37" s="77" t="n">
        <v>28</v>
      </c>
      <c r="E37" s="77" t="s">
        <v>86</v>
      </c>
      <c r="F37" s="77" t="n">
        <v>18.6</v>
      </c>
      <c r="G37" s="77" t="n">
        <v>1</v>
      </c>
      <c r="H37" s="77" t="e">
        <f aca="false">ifs(C37=0, NA(), C37=1,0)</f>
        <v>#NAME?</v>
      </c>
      <c r="I37" s="77" t="n">
        <v>974</v>
      </c>
      <c r="J37" s="64" t="n">
        <v>0</v>
      </c>
      <c r="K37" s="64"/>
      <c r="L37" s="25"/>
      <c r="M37" s="25"/>
      <c r="N37" s="80" t="n">
        <v>1248</v>
      </c>
      <c r="O37" s="80" t="n">
        <v>0</v>
      </c>
      <c r="P37" s="80" t="s">
        <v>75</v>
      </c>
      <c r="Q37" s="77" t="s">
        <v>87</v>
      </c>
      <c r="R37" s="77" t="n">
        <v>20</v>
      </c>
      <c r="S37" s="81"/>
      <c r="T37" s="33"/>
      <c r="U37" s="83"/>
      <c r="V37" s="83"/>
      <c r="W37" s="83"/>
      <c r="X37" s="83"/>
      <c r="Y37" s="85"/>
      <c r="Z37" s="85"/>
      <c r="AA37" s="33"/>
      <c r="AB37" s="33"/>
      <c r="AC37" s="33"/>
      <c r="AD37" s="33"/>
      <c r="AE37" s="33" t="n">
        <f aca="false">IFERROR(__xludf.dummyfunction("""COMPUTED_VALUE"""),32)</f>
        <v>32</v>
      </c>
      <c r="AF37" s="33"/>
      <c r="AG37" s="33"/>
      <c r="AI37" s="34" t="str">
        <f aca="false">IFERROR(__xludf.dummyfunction("""COMPUTED_VALUE"""),"m")</f>
        <v>m</v>
      </c>
      <c r="AJ37" s="34" t="str">
        <f aca="false">IFERROR(__xludf.dummyfunction("""COMPUTED_VALUE"""),"m")</f>
        <v>m</v>
      </c>
      <c r="AN37" s="44" t="str">
        <f aca="false">IFERROR(__xludf.dummyfunction("FILTER(F53:F183,B53:B183 =0)"),"#REF!")</f>
        <v>#REF!</v>
      </c>
      <c r="AP37" s="34" t="n">
        <f aca="false">IFERROR(__xludf.dummyfunction("""COMPUTED_VALUE"""),25)</f>
        <v>25</v>
      </c>
    </row>
    <row r="38" customFormat="false" ht="15.75" hidden="false" customHeight="false" outlineLevel="0" collapsed="false">
      <c r="A38" s="75" t="s">
        <v>125</v>
      </c>
      <c r="B38" s="77" t="n">
        <v>1</v>
      </c>
      <c r="C38" s="77" t="e">
        <f aca="false">ifs(B38=0,0, B38=1, 0, B38=2,1)</f>
        <v>#NAME?</v>
      </c>
      <c r="D38" s="77" t="n">
        <v>32</v>
      </c>
      <c r="E38" s="77" t="s">
        <v>75</v>
      </c>
      <c r="F38" s="77" t="n">
        <v>22.3</v>
      </c>
      <c r="G38" s="77" t="n">
        <v>1</v>
      </c>
      <c r="H38" s="77" t="e">
        <f aca="false">ifs(C38=0, NA(), C38=1,0)</f>
        <v>#NAME?</v>
      </c>
      <c r="I38" s="77" t="n">
        <v>1238</v>
      </c>
      <c r="J38" s="64" t="n">
        <v>0</v>
      </c>
      <c r="K38" s="64"/>
      <c r="L38" s="25"/>
      <c r="M38" s="25"/>
      <c r="N38" s="80" t="n">
        <v>1254</v>
      </c>
      <c r="O38" s="80" t="n">
        <v>0</v>
      </c>
      <c r="P38" s="80" t="s">
        <v>86</v>
      </c>
      <c r="Q38" s="77" t="s">
        <v>87</v>
      </c>
      <c r="R38" s="77" t="n">
        <v>31</v>
      </c>
      <c r="S38" s="81"/>
      <c r="T38" s="33"/>
      <c r="U38" s="83"/>
      <c r="V38" s="83"/>
      <c r="W38" s="83"/>
      <c r="X38" s="83"/>
      <c r="Y38" s="85"/>
      <c r="Z38" s="102"/>
      <c r="AA38" s="33"/>
      <c r="AB38" s="33"/>
      <c r="AC38" s="33"/>
      <c r="AD38" s="33"/>
      <c r="AE38" s="33" t="n">
        <f aca="false">IFERROR(__xludf.dummyfunction("""COMPUTED_VALUE"""),21)</f>
        <v>21</v>
      </c>
      <c r="AF38" s="33"/>
      <c r="AG38" s="33"/>
      <c r="AI38" s="34" t="str">
        <f aca="false">IFERROR(__xludf.dummyfunction("""COMPUTED_VALUE"""),"w")</f>
        <v>w</v>
      </c>
      <c r="AJ38" s="34" t="str">
        <f aca="false">IFERROR(__xludf.dummyfunction("""COMPUTED_VALUE"""),"w")</f>
        <v>w</v>
      </c>
      <c r="AN38" s="44" t="str">
        <f aca="false">IFERROR(__xludf.dummyfunction("FILTER(F54:F184,B54:B184 =0)"),"#REF!")</f>
        <v>#REF!</v>
      </c>
      <c r="AP38" s="34" t="n">
        <f aca="false">IFERROR(__xludf.dummyfunction("""COMPUTED_VALUE"""),18.8)</f>
        <v>18.8</v>
      </c>
    </row>
    <row r="39" customFormat="false" ht="15.75" hidden="false" customHeight="false" outlineLevel="0" collapsed="false">
      <c r="A39" s="75" t="s">
        <v>126</v>
      </c>
      <c r="B39" s="77" t="n">
        <v>2</v>
      </c>
      <c r="C39" s="77" t="e">
        <f aca="false">ifs(B39=0,0, B39=1, 0, B39=2,1)</f>
        <v>#NAME?</v>
      </c>
      <c r="D39" s="77" t="n">
        <v>45</v>
      </c>
      <c r="E39" s="77" t="s">
        <v>75</v>
      </c>
      <c r="F39" s="77" t="n">
        <v>22.9</v>
      </c>
      <c r="G39" s="77" t="n">
        <v>1</v>
      </c>
      <c r="H39" s="77" t="n">
        <v>1</v>
      </c>
      <c r="I39" s="77" t="n">
        <v>1194</v>
      </c>
      <c r="J39" s="64" t="n">
        <v>0</v>
      </c>
      <c r="K39" s="64"/>
      <c r="L39" s="5"/>
      <c r="M39" s="5"/>
      <c r="N39" s="80" t="n">
        <v>1266</v>
      </c>
      <c r="O39" s="80" t="n">
        <v>0</v>
      </c>
      <c r="P39" s="80" t="s">
        <v>75</v>
      </c>
      <c r="Q39" s="77" t="s">
        <v>87</v>
      </c>
      <c r="R39" s="77" t="n">
        <v>20</v>
      </c>
      <c r="S39" s="81"/>
      <c r="T39" s="33"/>
      <c r="U39" s="83"/>
      <c r="V39" s="83"/>
      <c r="W39" s="83"/>
      <c r="X39" s="83"/>
      <c r="Y39" s="83"/>
      <c r="Z39" s="103"/>
      <c r="AA39" s="33"/>
      <c r="AB39" s="33"/>
      <c r="AC39" s="33"/>
      <c r="AD39" s="33"/>
      <c r="AE39" s="33" t="n">
        <f aca="false">IFERROR(__xludf.dummyfunction("""COMPUTED_VALUE"""),24)</f>
        <v>24</v>
      </c>
      <c r="AF39" s="33"/>
      <c r="AG39" s="33"/>
      <c r="AI39" s="34" t="str">
        <f aca="false">IFERROR(__xludf.dummyfunction("""COMPUTED_VALUE"""),"w")</f>
        <v>w</v>
      </c>
      <c r="AJ39" s="34" t="str">
        <f aca="false">IFERROR(__xludf.dummyfunction("""COMPUTED_VALUE"""),"w")</f>
        <v>w</v>
      </c>
      <c r="AN39" s="44" t="str">
        <f aca="false">IFERROR(__xludf.dummyfunction("FILTER(F55:F185,B55:B185 =0)"),"#REF!")</f>
        <v>#REF!</v>
      </c>
      <c r="AP39" s="34" t="n">
        <f aca="false">IFERROR(__xludf.dummyfunction("""COMPUTED_VALUE"""),26)</f>
        <v>26</v>
      </c>
    </row>
    <row r="40" customFormat="false" ht="15.75" hidden="false" customHeight="false" outlineLevel="0" collapsed="false">
      <c r="A40" s="75" t="s">
        <v>127</v>
      </c>
      <c r="B40" s="77" t="n">
        <v>2</v>
      </c>
      <c r="C40" s="77" t="e">
        <f aca="false">ifs(B40=0,0, B40=1, 0, B40=2,1)</f>
        <v>#NAME?</v>
      </c>
      <c r="D40" s="77" t="n">
        <v>30</v>
      </c>
      <c r="E40" s="77" t="s">
        <v>86</v>
      </c>
      <c r="F40" s="77"/>
      <c r="G40" s="77" t="n">
        <v>1</v>
      </c>
      <c r="H40" s="77" t="n">
        <v>1</v>
      </c>
      <c r="I40" s="77" t="n">
        <v>1202</v>
      </c>
      <c r="J40" s="64" t="n">
        <v>0</v>
      </c>
      <c r="K40" s="64"/>
      <c r="L40" s="5"/>
      <c r="M40" s="5"/>
      <c r="N40" s="80" t="n">
        <v>1323</v>
      </c>
      <c r="O40" s="80" t="n">
        <v>0</v>
      </c>
      <c r="P40" s="80" t="s">
        <v>75</v>
      </c>
      <c r="Q40" s="77" t="s">
        <v>87</v>
      </c>
      <c r="R40" s="77" t="n">
        <v>26</v>
      </c>
      <c r="S40" s="88" t="n">
        <v>26</v>
      </c>
      <c r="T40" s="33"/>
      <c r="U40" s="104"/>
      <c r="V40" s="83"/>
      <c r="W40" s="83"/>
      <c r="X40" s="83"/>
      <c r="Y40" s="105"/>
      <c r="Z40" s="106"/>
      <c r="AA40" s="25"/>
      <c r="AB40" s="33"/>
      <c r="AC40" s="33"/>
      <c r="AD40" s="33"/>
      <c r="AE40" s="33" t="n">
        <f aca="false">IFERROR(__xludf.dummyfunction("""COMPUTED_VALUE"""),34)</f>
        <v>34</v>
      </c>
      <c r="AF40" s="33"/>
      <c r="AG40" s="33"/>
      <c r="AI40" s="34" t="str">
        <f aca="false">IFERROR(__xludf.dummyfunction("""COMPUTED_VALUE"""),"w")</f>
        <v>w</v>
      </c>
      <c r="AJ40" s="34" t="str">
        <f aca="false">IFERROR(__xludf.dummyfunction("""COMPUTED_VALUE"""),"w")</f>
        <v>w</v>
      </c>
      <c r="AN40" s="44" t="str">
        <f aca="false">IFERROR(__xludf.dummyfunction("FILTER(F56:F186,B56:B186 =0)"),"#REF!")</f>
        <v>#REF!</v>
      </c>
      <c r="AP40" s="34" t="n">
        <f aca="false">IFERROR(__xludf.dummyfunction("""COMPUTED_VALUE"""),27.97)</f>
        <v>27.97</v>
      </c>
    </row>
    <row r="41" customFormat="false" ht="15.75" hidden="false" customHeight="false" outlineLevel="0" collapsed="false">
      <c r="A41" s="75" t="s">
        <v>128</v>
      </c>
      <c r="B41" s="77" t="n">
        <v>1</v>
      </c>
      <c r="C41" s="77" t="e">
        <f aca="false">ifs(B41=0,0, B41=1, 0, B41=2,1)</f>
        <v>#NAME?</v>
      </c>
      <c r="D41" s="77" t="n">
        <v>42</v>
      </c>
      <c r="E41" s="77" t="s">
        <v>75</v>
      </c>
      <c r="F41" s="77" t="n">
        <v>26</v>
      </c>
      <c r="G41" s="77" t="n">
        <v>1</v>
      </c>
      <c r="H41" s="77" t="e">
        <f aca="false">ifs(C41=0, NA(), C41=1,0)</f>
        <v>#NAME?</v>
      </c>
      <c r="I41" s="77" t="n">
        <v>393</v>
      </c>
      <c r="J41" s="64" t="n">
        <v>0</v>
      </c>
      <c r="K41" s="64"/>
      <c r="L41" s="5"/>
      <c r="M41" s="5"/>
      <c r="N41" s="80" t="n">
        <v>1400</v>
      </c>
      <c r="O41" s="80" t="n">
        <v>0</v>
      </c>
      <c r="P41" s="80" t="s">
        <v>75</v>
      </c>
      <c r="Q41" s="77" t="s">
        <v>87</v>
      </c>
      <c r="R41" s="77" t="n">
        <v>25</v>
      </c>
      <c r="S41" s="88"/>
      <c r="T41" s="33"/>
      <c r="U41" s="83"/>
      <c r="V41" s="83"/>
      <c r="W41" s="83"/>
      <c r="X41" s="83"/>
      <c r="Y41" s="83"/>
      <c r="Z41" s="83"/>
      <c r="AA41" s="40"/>
      <c r="AB41" s="33"/>
      <c r="AC41" s="33"/>
      <c r="AD41" s="33"/>
      <c r="AE41" s="33" t="n">
        <f aca="false">IFERROR(__xludf.dummyfunction("""COMPUTED_VALUE"""),28)</f>
        <v>28</v>
      </c>
      <c r="AF41" s="33"/>
      <c r="AG41" s="33"/>
      <c r="AJ41" s="34" t="str">
        <f aca="false">IFERROR(__xludf.dummyfunction("""COMPUTED_VALUE"""),"w")</f>
        <v>w</v>
      </c>
      <c r="AN41" s="44" t="str">
        <f aca="false">IFERROR(__xludf.dummyfunction("FILTER(F57:F187,B57:B187 =0)"),"#REF!")</f>
        <v>#REF!</v>
      </c>
      <c r="AP41" s="34" t="n">
        <f aca="false">IFERROR(__xludf.dummyfunction("""COMPUTED_VALUE"""),23.7)</f>
        <v>23.7</v>
      </c>
    </row>
    <row r="42" customFormat="false" ht="15.75" hidden="false" customHeight="false" outlineLevel="0" collapsed="false">
      <c r="A42" s="75" t="s">
        <v>129</v>
      </c>
      <c r="B42" s="77" t="n">
        <v>2</v>
      </c>
      <c r="C42" s="77" t="e">
        <f aca="false">ifs(B42=0,0, B42=1, 0, B42=2,1)</f>
        <v>#NAME?</v>
      </c>
      <c r="D42" s="77" t="n">
        <v>36</v>
      </c>
      <c r="E42" s="77" t="s">
        <v>86</v>
      </c>
      <c r="F42" s="77" t="n">
        <v>20.9</v>
      </c>
      <c r="G42" s="77" t="n">
        <v>1</v>
      </c>
      <c r="H42" s="77" t="n">
        <v>1</v>
      </c>
      <c r="I42" s="77" t="n">
        <v>1163</v>
      </c>
      <c r="J42" s="64" t="n">
        <v>0</v>
      </c>
      <c r="K42" s="64"/>
      <c r="L42" s="5"/>
      <c r="M42" s="5"/>
      <c r="N42" s="77" t="n">
        <v>1411</v>
      </c>
      <c r="O42" s="77" t="n">
        <v>0</v>
      </c>
      <c r="P42" s="77" t="s">
        <v>75</v>
      </c>
      <c r="Q42" s="77" t="s">
        <v>87</v>
      </c>
      <c r="R42" s="77" t="n">
        <v>23</v>
      </c>
      <c r="S42" s="88"/>
      <c r="T42" s="33"/>
      <c r="U42" s="83"/>
      <c r="V42" s="83"/>
      <c r="W42" s="83"/>
      <c r="X42" s="83"/>
      <c r="Y42" s="83"/>
      <c r="Z42" s="83"/>
      <c r="AA42" s="40"/>
      <c r="AB42" s="33"/>
      <c r="AC42" s="33"/>
      <c r="AD42" s="33"/>
      <c r="AE42" s="33" t="n">
        <f aca="false">IFERROR(__xludf.dummyfunction("""COMPUTED_VALUE"""),27)</f>
        <v>27</v>
      </c>
      <c r="AF42" s="33"/>
      <c r="AG42" s="33"/>
      <c r="AJ42" s="34" t="str">
        <f aca="false">IFERROR(__xludf.dummyfunction("""COMPUTED_VALUE"""),"w")</f>
        <v>w</v>
      </c>
      <c r="AN42" s="44" t="str">
        <f aca="false">IFERROR(__xludf.dummyfunction("FILTER(F58:F188,B58:B188 =0)"),"#REF!")</f>
        <v>#REF!</v>
      </c>
      <c r="AP42" s="34" t="n">
        <f aca="false">IFERROR(__xludf.dummyfunction("""COMPUTED_VALUE"""),19.9)</f>
        <v>19.9</v>
      </c>
    </row>
    <row r="43" customFormat="false" ht="15.75" hidden="false" customHeight="false" outlineLevel="0" collapsed="false">
      <c r="A43" s="92" t="s">
        <v>130</v>
      </c>
      <c r="B43" s="94" t="s">
        <v>111</v>
      </c>
      <c r="C43" s="94" t="n">
        <v>1</v>
      </c>
      <c r="D43" s="94"/>
      <c r="E43" s="94"/>
      <c r="F43" s="94"/>
      <c r="G43" s="94" t="n">
        <v>0</v>
      </c>
      <c r="H43" s="94" t="e">
        <f aca="false">ifs(C43=0, NA(), C43=1,0)</f>
        <v>#N/A</v>
      </c>
      <c r="I43" s="94" t="n">
        <v>1068</v>
      </c>
      <c r="J43" s="98" t="n">
        <v>1</v>
      </c>
      <c r="K43" s="94" t="s">
        <v>131</v>
      </c>
      <c r="L43" s="5"/>
      <c r="M43" s="5"/>
      <c r="N43" s="80" t="n">
        <v>1195</v>
      </c>
      <c r="O43" s="80" t="n">
        <v>0</v>
      </c>
      <c r="P43" s="80" t="s">
        <v>75</v>
      </c>
      <c r="Q43" s="77" t="s">
        <v>87</v>
      </c>
      <c r="R43" s="77" t="n">
        <v>26</v>
      </c>
      <c r="S43" s="88"/>
      <c r="T43" s="33"/>
      <c r="U43" s="107"/>
      <c r="V43" s="82"/>
      <c r="W43" s="82"/>
      <c r="X43" s="83"/>
      <c r="Y43" s="85"/>
      <c r="Z43" s="85"/>
      <c r="AA43" s="33"/>
      <c r="AB43" s="33"/>
      <c r="AC43" s="33"/>
      <c r="AD43" s="33"/>
      <c r="AE43" s="33" t="n">
        <f aca="false">IFERROR(__xludf.dummyfunction("""COMPUTED_VALUE"""),25)</f>
        <v>25</v>
      </c>
      <c r="AF43" s="33"/>
      <c r="AG43" s="33"/>
      <c r="AJ43" s="34" t="str">
        <f aca="false">IFERROR(__xludf.dummyfunction("""COMPUTED_VALUE"""),"m")</f>
        <v>m</v>
      </c>
      <c r="AN43" s="44" t="str">
        <f aca="false">IFERROR(__xludf.dummyfunction("FILTER(F59:F189,B59:B189 =0)"),"#REF!")</f>
        <v>#REF!</v>
      </c>
      <c r="AP43" s="34" t="n">
        <f aca="false">IFERROR(__xludf.dummyfunction("""COMPUTED_VALUE"""),28.6)</f>
        <v>28.6</v>
      </c>
    </row>
    <row r="44" customFormat="false" ht="15.75" hidden="false" customHeight="false" outlineLevel="0" collapsed="false">
      <c r="A44" s="92" t="s">
        <v>132</v>
      </c>
      <c r="B44" s="94" t="s">
        <v>111</v>
      </c>
      <c r="C44" s="94" t="n">
        <v>1</v>
      </c>
      <c r="D44" s="94"/>
      <c r="E44" s="94"/>
      <c r="F44" s="94"/>
      <c r="G44" s="94" t="n">
        <v>0</v>
      </c>
      <c r="H44" s="94" t="e">
        <f aca="false">ifs(C44=0, NA(), C44=1,0)</f>
        <v>#N/A</v>
      </c>
      <c r="I44" s="94" t="n">
        <v>1203</v>
      </c>
      <c r="J44" s="98" t="n">
        <v>1</v>
      </c>
      <c r="K44" s="94" t="s">
        <v>131</v>
      </c>
      <c r="L44" s="5"/>
      <c r="M44" s="5"/>
      <c r="N44" s="82" t="n">
        <v>1072</v>
      </c>
      <c r="O44" s="80" t="n">
        <v>0</v>
      </c>
      <c r="P44" s="80" t="s">
        <v>75</v>
      </c>
      <c r="Q44" s="77" t="s">
        <v>87</v>
      </c>
      <c r="R44" s="77" t="n">
        <v>20</v>
      </c>
      <c r="S44" s="88" t="s">
        <v>133</v>
      </c>
      <c r="T44" s="33"/>
      <c r="U44" s="83"/>
      <c r="V44" s="83"/>
      <c r="W44" s="83"/>
      <c r="X44" s="83"/>
      <c r="Y44" s="83"/>
      <c r="Z44" s="83"/>
      <c r="AA44" s="40"/>
      <c r="AB44" s="33"/>
      <c r="AC44" s="33"/>
      <c r="AD44" s="33"/>
      <c r="AE44" s="33" t="n">
        <f aca="false">IFERROR(__xludf.dummyfunction("""COMPUTED_VALUE"""),24)</f>
        <v>24</v>
      </c>
      <c r="AF44" s="33"/>
      <c r="AG44" s="33"/>
      <c r="AJ44" s="34" t="str">
        <f aca="false">IFERROR(__xludf.dummyfunction("""COMPUTED_VALUE"""),"w")</f>
        <v>w</v>
      </c>
      <c r="AN44" s="44" t="str">
        <f aca="false">IFERROR(__xludf.dummyfunction("FILTER(F60:F190,B60:B190 =0)"),"#REF!")</f>
        <v>#REF!</v>
      </c>
      <c r="AP44" s="34" t="n">
        <f aca="false">IFERROR(__xludf.dummyfunction("""COMPUTED_VALUE"""),29.73)</f>
        <v>29.73</v>
      </c>
    </row>
    <row r="45" customFormat="false" ht="15.75" hidden="false" customHeight="false" outlineLevel="0" collapsed="false">
      <c r="A45" s="75" t="s">
        <v>134</v>
      </c>
      <c r="B45" s="77" t="n">
        <v>2</v>
      </c>
      <c r="C45" s="77" t="n">
        <f aca="false">ifs(B45=0,0, B45=1, 0, B45=2,1)</f>
        <v>1</v>
      </c>
      <c r="D45" s="77" t="n">
        <v>20</v>
      </c>
      <c r="E45" s="77" t="s">
        <v>75</v>
      </c>
      <c r="F45" s="77" t="n">
        <v>20</v>
      </c>
      <c r="G45" s="77" t="n">
        <v>1</v>
      </c>
      <c r="H45" s="77" t="e">
        <f aca="false">ifs(C45=0, NA(), C45=1,0)</f>
        <v>#N/A</v>
      </c>
      <c r="I45" s="77" t="n">
        <v>1262</v>
      </c>
      <c r="J45" s="64" t="n">
        <v>0</v>
      </c>
      <c r="K45" s="64"/>
      <c r="L45" s="5"/>
      <c r="M45" s="5"/>
      <c r="N45" s="80" t="n">
        <v>1514</v>
      </c>
      <c r="O45" s="80" t="n">
        <v>0</v>
      </c>
      <c r="P45" s="80" t="s">
        <v>75</v>
      </c>
      <c r="Q45" s="77" t="s">
        <v>87</v>
      </c>
      <c r="R45" s="77" t="n">
        <v>24</v>
      </c>
      <c r="S45" s="108"/>
      <c r="T45" s="33"/>
      <c r="U45" s="83"/>
      <c r="V45" s="83"/>
      <c r="W45" s="83"/>
      <c r="X45" s="83"/>
      <c r="Y45" s="83"/>
      <c r="Z45" s="83"/>
      <c r="AA45" s="40"/>
      <c r="AB45" s="33"/>
      <c r="AC45" s="33"/>
      <c r="AD45" s="33"/>
      <c r="AE45" s="33" t="n">
        <f aca="false">IFERROR(__xludf.dummyfunction("""COMPUTED_VALUE"""),24)</f>
        <v>24</v>
      </c>
      <c r="AF45" s="33"/>
      <c r="AG45" s="33"/>
      <c r="AJ45" s="34" t="str">
        <f aca="false">IFERROR(__xludf.dummyfunction("""COMPUTED_VALUE"""),"w")</f>
        <v>w</v>
      </c>
      <c r="AN45" s="44" t="str">
        <f aca="false">IFERROR(__xludf.dummyfunction("FILTER(F61:F191,B61:B191 =0)"),"#REF!")</f>
        <v>#REF!</v>
      </c>
      <c r="AP45" s="34" t="n">
        <f aca="false">IFERROR(__xludf.dummyfunction("""COMPUTED_VALUE"""),23.08)</f>
        <v>23.08</v>
      </c>
    </row>
    <row r="46" customFormat="false" ht="15.75" hidden="false" customHeight="false" outlineLevel="0" collapsed="false">
      <c r="A46" s="92" t="s">
        <v>135</v>
      </c>
      <c r="B46" s="94" t="s">
        <v>111</v>
      </c>
      <c r="C46" s="94" t="n">
        <v>0</v>
      </c>
      <c r="D46" s="94"/>
      <c r="E46" s="94"/>
      <c r="F46" s="94"/>
      <c r="G46" s="94" t="n">
        <v>0</v>
      </c>
      <c r="H46" s="94" t="e">
        <f aca="false">ifs(C46=0, NA(), C46=1,0)</f>
        <v>#N/A</v>
      </c>
      <c r="I46" s="94" t="n">
        <v>1075</v>
      </c>
      <c r="J46" s="98" t="n">
        <v>1</v>
      </c>
      <c r="K46" s="94" t="s">
        <v>112</v>
      </c>
      <c r="L46" s="5"/>
      <c r="M46" s="5"/>
      <c r="N46" s="83" t="n">
        <v>1181</v>
      </c>
      <c r="O46" s="83" t="n">
        <v>1</v>
      </c>
      <c r="P46" s="83" t="s">
        <v>86</v>
      </c>
      <c r="Q46" s="83"/>
      <c r="R46" s="83" t="n">
        <v>39</v>
      </c>
      <c r="S46" s="85" t="s">
        <v>136</v>
      </c>
      <c r="T46" s="33"/>
      <c r="U46" s="83"/>
      <c r="V46" s="109"/>
      <c r="W46" s="83"/>
      <c r="X46" s="83"/>
      <c r="Y46" s="83"/>
      <c r="Z46" s="83"/>
      <c r="AA46" s="40"/>
      <c r="AB46" s="33"/>
      <c r="AC46" s="33"/>
      <c r="AD46" s="33"/>
      <c r="AE46" s="33" t="n">
        <f aca="false">IFERROR(__xludf.dummyfunction("""COMPUTED_VALUE"""),26)</f>
        <v>26</v>
      </c>
      <c r="AF46" s="33"/>
      <c r="AG46" s="33"/>
      <c r="AJ46" s="34" t="str">
        <f aca="false">IFERROR(__xludf.dummyfunction("""COMPUTED_VALUE"""),"w")</f>
        <v>w</v>
      </c>
      <c r="AN46" s="44" t="str">
        <f aca="false">IFERROR(__xludf.dummyfunction("FILTER(F62:F192,B62:B192 =0)"),"#REF!")</f>
        <v>#REF!</v>
      </c>
      <c r="AP46" s="34" t="n">
        <f aca="false">IFERROR(__xludf.dummyfunction("""COMPUTED_VALUE"""),27.3)</f>
        <v>27.3</v>
      </c>
    </row>
    <row r="47" customFormat="false" ht="15.75" hidden="false" customHeight="false" outlineLevel="0" collapsed="false">
      <c r="A47" s="75" t="s">
        <v>137</v>
      </c>
      <c r="B47" s="77" t="n">
        <v>1</v>
      </c>
      <c r="C47" s="77" t="e">
        <f aca="false">ifs(B47=0,0, B47=1, 0, B47=2,1)</f>
        <v>#NAME?</v>
      </c>
      <c r="D47" s="77" t="n">
        <v>34</v>
      </c>
      <c r="E47" s="77" t="s">
        <v>86</v>
      </c>
      <c r="F47" s="77" t="n">
        <v>24.7</v>
      </c>
      <c r="G47" s="77" t="n">
        <v>1</v>
      </c>
      <c r="H47" s="77" t="e">
        <f aca="false">ifs(C47=0, NA(), C47=1,0)</f>
        <v>#NAME?</v>
      </c>
      <c r="I47" s="77" t="n">
        <v>811</v>
      </c>
      <c r="J47" s="64" t="n">
        <v>0</v>
      </c>
      <c r="K47" s="64"/>
      <c r="L47" s="5"/>
      <c r="M47" s="5"/>
      <c r="N47" s="80" t="n">
        <v>1075</v>
      </c>
      <c r="O47" s="110" t="n">
        <v>0</v>
      </c>
      <c r="P47" s="80" t="s">
        <v>86</v>
      </c>
      <c r="Q47" s="77"/>
      <c r="R47" s="77" t="n">
        <v>21</v>
      </c>
      <c r="S47" s="64" t="s">
        <v>138</v>
      </c>
      <c r="T47" s="33"/>
      <c r="U47" s="83"/>
      <c r="V47" s="83"/>
      <c r="W47" s="83"/>
      <c r="X47" s="83"/>
      <c r="Y47" s="83"/>
      <c r="Z47" s="83"/>
      <c r="AA47" s="40"/>
      <c r="AB47" s="33"/>
      <c r="AC47" s="33"/>
      <c r="AD47" s="33"/>
      <c r="AE47" s="33" t="n">
        <f aca="false">IFERROR(__xludf.dummyfunction("""COMPUTED_VALUE"""),24)</f>
        <v>24</v>
      </c>
      <c r="AF47" s="33"/>
      <c r="AG47" s="33"/>
      <c r="AJ47" s="34" t="str">
        <f aca="false">IFERROR(__xludf.dummyfunction("""COMPUTED_VALUE"""),"w")</f>
        <v>w</v>
      </c>
      <c r="AN47" s="44" t="str">
        <f aca="false">IFERROR(__xludf.dummyfunction("FILTER(F63:F193,B63:B193 =0)"),"#REF!")</f>
        <v>#REF!</v>
      </c>
      <c r="AP47" s="34" t="n">
        <f aca="false">IFERROR(__xludf.dummyfunction("""COMPUTED_VALUE"""),29)</f>
        <v>29</v>
      </c>
    </row>
    <row r="48" customFormat="false" ht="15.75" hidden="false" customHeight="false" outlineLevel="0" collapsed="false">
      <c r="A48" s="75" t="s">
        <v>139</v>
      </c>
      <c r="B48" s="77" t="n">
        <v>1</v>
      </c>
      <c r="C48" s="77" t="e">
        <f aca="false">ifs(B48=0,0, B48=1, 0, B48=2,1)</f>
        <v>#NAME?</v>
      </c>
      <c r="D48" s="77" t="n">
        <v>33</v>
      </c>
      <c r="E48" s="77" t="s">
        <v>75</v>
      </c>
      <c r="F48" s="77" t="n">
        <v>21.5</v>
      </c>
      <c r="G48" s="77" t="n">
        <v>1</v>
      </c>
      <c r="H48" s="77" t="e">
        <f aca="false">ifs(C48=0, NA(), C48=1,0)</f>
        <v>#NAME?</v>
      </c>
      <c r="I48" s="77" t="n">
        <v>783</v>
      </c>
      <c r="J48" s="64" t="n">
        <v>0</v>
      </c>
      <c r="K48" s="64"/>
      <c r="L48" s="5"/>
      <c r="M48" s="5"/>
      <c r="N48" s="80" t="n">
        <v>1072</v>
      </c>
      <c r="O48" s="80" t="n">
        <v>0</v>
      </c>
      <c r="P48" s="80" t="s">
        <v>75</v>
      </c>
      <c r="Q48" s="77"/>
      <c r="R48" s="77" t="n">
        <v>20</v>
      </c>
      <c r="S48" s="64" t="s">
        <v>133</v>
      </c>
      <c r="T48" s="33"/>
      <c r="U48" s="83"/>
      <c r="V48" s="83"/>
      <c r="W48" s="83"/>
      <c r="X48" s="83"/>
      <c r="Y48" s="105"/>
      <c r="Z48" s="83"/>
      <c r="AA48" s="40"/>
      <c r="AB48" s="33"/>
      <c r="AC48" s="33"/>
      <c r="AD48" s="33"/>
      <c r="AE48" s="33" t="n">
        <f aca="false">IFERROR(__xludf.dummyfunction("""COMPUTED_VALUE"""),34)</f>
        <v>34</v>
      </c>
      <c r="AF48" s="33"/>
      <c r="AG48" s="33"/>
      <c r="AJ48" s="34" t="str">
        <f aca="false">IFERROR(__xludf.dummyfunction("""COMPUTED_VALUE"""),"m")</f>
        <v>m</v>
      </c>
      <c r="AN48" s="44" t="str">
        <f aca="false">IFERROR(__xludf.dummyfunction("FILTER(F64:F194,B64:B194 =0)"),"#REF!")</f>
        <v>#REF!</v>
      </c>
      <c r="AP48" s="34" t="n">
        <f aca="false">IFERROR(__xludf.dummyfunction("""COMPUTED_VALUE"""),25.6)</f>
        <v>25.6</v>
      </c>
    </row>
    <row r="49" customFormat="false" ht="15.75" hidden="false" customHeight="false" outlineLevel="0" collapsed="false">
      <c r="A49" s="92" t="s">
        <v>140</v>
      </c>
      <c r="B49" s="94" t="s">
        <v>111</v>
      </c>
      <c r="C49" s="94" t="n">
        <v>1</v>
      </c>
      <c r="D49" s="94"/>
      <c r="E49" s="94"/>
      <c r="F49" s="94"/>
      <c r="G49" s="94" t="n">
        <v>0</v>
      </c>
      <c r="H49" s="94" t="e">
        <f aca="false">ifs(C49=0, NA(), C49=1,0)</f>
        <v>#N/A</v>
      </c>
      <c r="I49" s="94" t="n">
        <v>1268</v>
      </c>
      <c r="J49" s="98" t="n">
        <v>1</v>
      </c>
      <c r="K49" s="94" t="s">
        <v>141</v>
      </c>
      <c r="L49" s="5"/>
      <c r="M49" s="5"/>
      <c r="N49" s="80" t="n">
        <v>1192</v>
      </c>
      <c r="O49" s="80" t="n">
        <v>0</v>
      </c>
      <c r="P49" s="80" t="s">
        <v>86</v>
      </c>
      <c r="Q49" s="77"/>
      <c r="R49" s="77" t="n">
        <v>46</v>
      </c>
      <c r="S49" s="64" t="s">
        <v>119</v>
      </c>
      <c r="T49" s="33"/>
      <c r="U49" s="107"/>
      <c r="V49" s="82"/>
      <c r="W49" s="82"/>
      <c r="X49" s="83"/>
      <c r="Y49" s="83"/>
      <c r="Z49" s="83"/>
      <c r="AA49" s="40"/>
      <c r="AB49" s="33"/>
      <c r="AC49" s="33"/>
      <c r="AD49" s="33"/>
      <c r="AE49" s="33" t="n">
        <f aca="false">IFERROR(__xludf.dummyfunction("""COMPUTED_VALUE"""),26)</f>
        <v>26</v>
      </c>
      <c r="AF49" s="33"/>
      <c r="AG49" s="33"/>
      <c r="AJ49" s="34" t="str">
        <f aca="false">IFERROR(__xludf.dummyfunction("""COMPUTED_VALUE"""),"w")</f>
        <v>w</v>
      </c>
      <c r="AN49" s="44" t="str">
        <f aca="false">IFERROR(__xludf.dummyfunction("FILTER(F65:F195,B65:B195 =0)"),"#REF!")</f>
        <v>#REF!</v>
      </c>
      <c r="AP49" s="34" t="n">
        <f aca="false">IFERROR(__xludf.dummyfunction("""COMPUTED_VALUE"""),22)</f>
        <v>22</v>
      </c>
    </row>
    <row r="50" customFormat="false" ht="15.75" hidden="false" customHeight="false" outlineLevel="0" collapsed="false">
      <c r="A50" s="75" t="s">
        <v>142</v>
      </c>
      <c r="B50" s="77" t="n">
        <v>2</v>
      </c>
      <c r="C50" s="77" t="e">
        <f aca="false">ifs(B50=0,0, B50=1, 0, B50=2,1)</f>
        <v>#NAME?</v>
      </c>
      <c r="D50" s="77" t="n">
        <v>21</v>
      </c>
      <c r="E50" s="77" t="s">
        <v>86</v>
      </c>
      <c r="F50" s="77" t="n">
        <v>18.7</v>
      </c>
      <c r="G50" s="77" t="n">
        <v>1</v>
      </c>
      <c r="H50" s="77" t="n">
        <v>1</v>
      </c>
      <c r="I50" s="77" t="n">
        <v>1258</v>
      </c>
      <c r="J50" s="64" t="n">
        <v>0</v>
      </c>
      <c r="K50" s="64"/>
      <c r="L50" s="5"/>
      <c r="M50" s="5"/>
      <c r="N50" s="80" t="n">
        <v>1067</v>
      </c>
      <c r="O50" s="80" t="n">
        <v>0</v>
      </c>
      <c r="P50" s="80" t="s">
        <v>75</v>
      </c>
      <c r="Q50" s="77"/>
      <c r="R50" s="77" t="n">
        <v>24</v>
      </c>
      <c r="S50" s="111"/>
      <c r="T50" s="33"/>
      <c r="U50" s="83"/>
      <c r="V50" s="83"/>
      <c r="W50" s="83"/>
      <c r="X50" s="83"/>
      <c r="Y50" s="83"/>
      <c r="Z50" s="83"/>
      <c r="AA50" s="40"/>
      <c r="AB50" s="33"/>
      <c r="AC50" s="33"/>
      <c r="AD50" s="33"/>
      <c r="AE50" s="33" t="n">
        <f aca="false">IFERROR(__xludf.dummyfunction("""COMPUTED_VALUE"""),22)</f>
        <v>22</v>
      </c>
      <c r="AF50" s="33"/>
      <c r="AG50" s="33"/>
      <c r="AJ50" s="34" t="str">
        <f aca="false">IFERROR(__xludf.dummyfunction("""COMPUTED_VALUE"""),"w")</f>
        <v>w</v>
      </c>
      <c r="AN50" s="44" t="str">
        <f aca="false">IFERROR(__xludf.dummyfunction("FILTER(F66:F196,B66:B196 =0)"),"#REF!")</f>
        <v>#REF!</v>
      </c>
      <c r="AP50" s="34" t="n">
        <f aca="false">IFERROR(__xludf.dummyfunction("""COMPUTED_VALUE"""),22.2)</f>
        <v>22.2</v>
      </c>
    </row>
    <row r="51" customFormat="false" ht="15.75" hidden="false" customHeight="false" outlineLevel="0" collapsed="false">
      <c r="A51" s="75" t="s">
        <v>143</v>
      </c>
      <c r="B51" s="77" t="n">
        <v>0</v>
      </c>
      <c r="C51" s="77" t="e">
        <f aca="false">ifs(B51=0,0, B51=1, 0, B51=2,1)</f>
        <v>#NAME?</v>
      </c>
      <c r="D51" s="77" t="n">
        <v>23</v>
      </c>
      <c r="E51" s="77" t="s">
        <v>75</v>
      </c>
      <c r="F51" s="77" t="n">
        <v>19.6</v>
      </c>
      <c r="G51" s="77" t="n">
        <v>1</v>
      </c>
      <c r="H51" s="77" t="e">
        <f aca="false">ifs(C51=0, NA(), C51=1,0)</f>
        <v>#NAME?</v>
      </c>
      <c r="I51" s="77" t="n">
        <v>205</v>
      </c>
      <c r="J51" s="64" t="n">
        <v>0</v>
      </c>
      <c r="K51" s="64"/>
      <c r="L51" s="5"/>
      <c r="M51" s="5"/>
      <c r="N51" s="80" t="n">
        <v>1164</v>
      </c>
      <c r="O51" s="80" t="n">
        <v>0</v>
      </c>
      <c r="P51" s="80" t="s">
        <v>75</v>
      </c>
      <c r="Q51" s="77"/>
      <c r="R51" s="77" t="n">
        <v>35</v>
      </c>
      <c r="S51" s="64" t="s">
        <v>144</v>
      </c>
      <c r="T51" s="33"/>
      <c r="U51" s="83"/>
      <c r="V51" s="83"/>
      <c r="W51" s="83"/>
      <c r="X51" s="83"/>
      <c r="Y51" s="83"/>
      <c r="Z51" s="83"/>
      <c r="AA51" s="40"/>
      <c r="AB51" s="33"/>
      <c r="AC51" s="33"/>
      <c r="AD51" s="33"/>
      <c r="AE51" s="33" t="n">
        <f aca="false">IFERROR(__xludf.dummyfunction("""COMPUTED_VALUE"""),35)</f>
        <v>35</v>
      </c>
      <c r="AF51" s="33"/>
      <c r="AG51" s="33"/>
      <c r="AJ51" s="34" t="str">
        <f aca="false">IFERROR(__xludf.dummyfunction("""COMPUTED_VALUE"""),"w")</f>
        <v>w</v>
      </c>
      <c r="AN51" s="44" t="str">
        <f aca="false">IFERROR(__xludf.dummyfunction("FILTER(F67:F197,B67:B197 =0)"),"#REF!")</f>
        <v>#REF!</v>
      </c>
      <c r="AP51" s="34" t="n">
        <f aca="false">IFERROR(__xludf.dummyfunction("""COMPUTED_VALUE"""),19.6)</f>
        <v>19.6</v>
      </c>
    </row>
    <row r="52" customFormat="false" ht="15.75" hidden="false" customHeight="false" outlineLevel="0" collapsed="false">
      <c r="A52" s="75" t="s">
        <v>145</v>
      </c>
      <c r="B52" s="77" t="n">
        <v>1</v>
      </c>
      <c r="C52" s="77" t="e">
        <f aca="false">ifs(B52=0,0, B52=1, 0, B52=2,1)</f>
        <v>#NAME?</v>
      </c>
      <c r="D52" s="77" t="n">
        <v>40</v>
      </c>
      <c r="E52" s="77" t="s">
        <v>75</v>
      </c>
      <c r="F52" s="77" t="n">
        <v>25.5</v>
      </c>
      <c r="G52" s="77" t="n">
        <v>1</v>
      </c>
      <c r="H52" s="77" t="e">
        <f aca="false">ifs(C52=0, NA(), C52=1,0)</f>
        <v>#NAME?</v>
      </c>
      <c r="I52" s="77" t="n">
        <v>1336</v>
      </c>
      <c r="J52" s="64" t="n">
        <v>0</v>
      </c>
      <c r="K52" s="64"/>
      <c r="L52" s="5"/>
      <c r="M52" s="5"/>
      <c r="N52" s="80" t="n">
        <v>1188</v>
      </c>
      <c r="O52" s="80" t="n">
        <v>0</v>
      </c>
      <c r="P52" s="80" t="s">
        <v>75</v>
      </c>
      <c r="Q52" s="77"/>
      <c r="R52" s="77" t="n">
        <v>47</v>
      </c>
      <c r="S52" s="64" t="s">
        <v>146</v>
      </c>
      <c r="T52" s="33"/>
      <c r="U52" s="112"/>
      <c r="V52" s="112"/>
      <c r="W52" s="112"/>
      <c r="X52" s="113"/>
      <c r="Y52" s="113"/>
      <c r="Z52" s="83"/>
      <c r="AA52" s="40"/>
      <c r="AB52" s="33"/>
      <c r="AC52" s="33"/>
      <c r="AD52" s="33"/>
      <c r="AE52" s="33"/>
      <c r="AF52" s="33"/>
      <c r="AG52" s="33"/>
      <c r="AJ52" s="34" t="str">
        <f aca="false">IFERROR(__xludf.dummyfunction("""COMPUTED_VALUE"""),"m")</f>
        <v>m</v>
      </c>
      <c r="AN52" s="44" t="str">
        <f aca="false">IFERROR(__xludf.dummyfunction("FILTER(F68:F198,B68:B198 =0)"),"#REF!")</f>
        <v>#REF!</v>
      </c>
      <c r="AP52" s="34"/>
    </row>
    <row r="53" customFormat="false" ht="15.75" hidden="false" customHeight="false" outlineLevel="0" collapsed="false">
      <c r="A53" s="75" t="s">
        <v>147</v>
      </c>
      <c r="B53" s="77" t="n">
        <v>1</v>
      </c>
      <c r="C53" s="77" t="e">
        <f aca="false">ifs(B53=0,0, B53=1, 0, B53=2,1)</f>
        <v>#NAME?</v>
      </c>
      <c r="D53" s="77" t="n">
        <v>40</v>
      </c>
      <c r="E53" s="77" t="s">
        <v>75</v>
      </c>
      <c r="F53" s="77" t="n">
        <v>24.6</v>
      </c>
      <c r="G53" s="77" t="n">
        <v>1</v>
      </c>
      <c r="H53" s="77" t="e">
        <f aca="false">ifs(C53=0, NA(), C53=1,0)</f>
        <v>#NAME?</v>
      </c>
      <c r="I53" s="77" t="n">
        <v>1328</v>
      </c>
      <c r="J53" s="64" t="n">
        <v>0</v>
      </c>
      <c r="K53" s="64"/>
      <c r="L53" s="5"/>
      <c r="M53" s="5"/>
      <c r="N53" s="77" t="n">
        <v>1155</v>
      </c>
      <c r="O53" s="77" t="n">
        <v>0</v>
      </c>
      <c r="P53" s="77" t="s">
        <v>75</v>
      </c>
      <c r="Q53" s="77"/>
      <c r="R53" s="77" t="n">
        <v>32</v>
      </c>
      <c r="S53" s="64" t="s">
        <v>148</v>
      </c>
      <c r="T53" s="33"/>
      <c r="U53" s="83"/>
      <c r="V53" s="83"/>
      <c r="W53" s="83"/>
      <c r="X53" s="83"/>
      <c r="Y53" s="83"/>
      <c r="Z53" s="83"/>
      <c r="AA53" s="40"/>
      <c r="AB53" s="33"/>
      <c r="AC53" s="33"/>
      <c r="AD53" s="33"/>
      <c r="AE53" s="33" t="n">
        <f aca="false">IFERROR(__xludf.dummyfunction("""COMPUTED_VALUE"""),24)</f>
        <v>24</v>
      </c>
      <c r="AF53" s="33"/>
      <c r="AG53" s="33"/>
      <c r="AJ53" s="34" t="str">
        <f aca="false">IFERROR(__xludf.dummyfunction("""COMPUTED_VALUE"""),"w")</f>
        <v>w</v>
      </c>
      <c r="AN53" s="44" t="str">
        <f aca="false">IFERROR(__xludf.dummyfunction("FILTER(F69:F199,B69:B199 =0)"),"#REF!")</f>
        <v>#REF!</v>
      </c>
      <c r="AP53" s="34" t="n">
        <f aca="false">IFERROR(__xludf.dummyfunction("""COMPUTED_VALUE"""),23.6)</f>
        <v>23.6</v>
      </c>
    </row>
    <row r="54" customFormat="false" ht="15.75" hidden="false" customHeight="false" outlineLevel="0" collapsed="false">
      <c r="A54" s="75" t="s">
        <v>149</v>
      </c>
      <c r="B54" s="77" t="n">
        <v>0</v>
      </c>
      <c r="C54" s="77" t="e">
        <f aca="false">ifs(B54=0,0, B54=1, 0, B54=2,1)</f>
        <v>#NAME?</v>
      </c>
      <c r="D54" s="77" t="n">
        <v>29</v>
      </c>
      <c r="E54" s="77" t="s">
        <v>86</v>
      </c>
      <c r="F54" s="77" t="n">
        <v>28.5</v>
      </c>
      <c r="G54" s="77" t="n">
        <v>1</v>
      </c>
      <c r="H54" s="77" t="e">
        <f aca="false">ifs(C54=0, NA(), C54=1,0)</f>
        <v>#NAME?</v>
      </c>
      <c r="I54" s="77" t="n">
        <v>1142</v>
      </c>
      <c r="J54" s="64" t="n">
        <v>0</v>
      </c>
      <c r="K54" s="64"/>
      <c r="L54" s="5"/>
      <c r="M54" s="5"/>
      <c r="N54" s="80" t="n">
        <v>1168</v>
      </c>
      <c r="O54" s="80" t="n">
        <v>0</v>
      </c>
      <c r="P54" s="80" t="s">
        <v>75</v>
      </c>
      <c r="Q54" s="77"/>
      <c r="R54" s="77" t="n">
        <v>20</v>
      </c>
      <c r="S54" s="114"/>
      <c r="T54" s="33"/>
      <c r="U54" s="83"/>
      <c r="V54" s="83"/>
      <c r="W54" s="83"/>
      <c r="X54" s="83"/>
      <c r="Y54" s="85"/>
      <c r="Z54" s="83"/>
      <c r="AA54" s="40"/>
      <c r="AB54" s="33"/>
      <c r="AC54" s="33"/>
      <c r="AD54" s="33"/>
      <c r="AE54" s="33" t="n">
        <f aca="false">IFERROR(__xludf.dummyfunction("""COMPUTED_VALUE"""),23)</f>
        <v>23</v>
      </c>
      <c r="AF54" s="33"/>
      <c r="AG54" s="33"/>
      <c r="AJ54" s="34" t="str">
        <f aca="false">IFERROR(__xludf.dummyfunction("""COMPUTED_VALUE"""),"w")</f>
        <v>w</v>
      </c>
      <c r="AN54" s="44" t="str">
        <f aca="false">IFERROR(__xludf.dummyfunction("FILTER(F70:F200,B70:B200 =0)"),"#REF!")</f>
        <v>#REF!</v>
      </c>
      <c r="AP54" s="34" t="n">
        <f aca="false">IFERROR(__xludf.dummyfunction("""COMPUTED_VALUE"""),19.3)</f>
        <v>19.3</v>
      </c>
    </row>
    <row r="55" customFormat="false" ht="15.75" hidden="false" customHeight="false" outlineLevel="0" collapsed="false">
      <c r="A55" s="115" t="s">
        <v>150</v>
      </c>
      <c r="B55" s="77" t="n">
        <v>1</v>
      </c>
      <c r="C55" s="77" t="e">
        <f aca="false">ifs(B55=0,0, B55=1, 0, B55=2,1)</f>
        <v>#NAME?</v>
      </c>
      <c r="D55" s="77" t="n">
        <v>30</v>
      </c>
      <c r="E55" s="77" t="s">
        <v>75</v>
      </c>
      <c r="F55" s="77" t="n">
        <v>22.5</v>
      </c>
      <c r="G55" s="77" t="n">
        <v>1</v>
      </c>
      <c r="H55" s="77" t="e">
        <f aca="false">ifs(C55=0, NA(), C55=1,0)</f>
        <v>#NAME?</v>
      </c>
      <c r="I55" s="77" t="n">
        <v>1324</v>
      </c>
      <c r="J55" s="64" t="n">
        <v>0</v>
      </c>
      <c r="K55" s="64"/>
      <c r="L55" s="5"/>
      <c r="M55" s="5"/>
      <c r="N55" s="80" t="n">
        <v>1219</v>
      </c>
      <c r="O55" s="80" t="n">
        <v>0</v>
      </c>
      <c r="P55" s="80" t="s">
        <v>75</v>
      </c>
      <c r="Q55" s="77"/>
      <c r="R55" s="77" t="n">
        <v>27</v>
      </c>
      <c r="S55" s="111"/>
      <c r="T55" s="33"/>
      <c r="U55" s="83"/>
      <c r="V55" s="83"/>
      <c r="W55" s="83"/>
      <c r="X55" s="83"/>
      <c r="Y55" s="83"/>
      <c r="Z55" s="83"/>
      <c r="AA55" s="40"/>
      <c r="AB55" s="33"/>
      <c r="AC55" s="33"/>
      <c r="AD55" s="33"/>
      <c r="AE55" s="33" t="n">
        <f aca="false">IFERROR(__xludf.dummyfunction("""COMPUTED_VALUE"""),22)</f>
        <v>22</v>
      </c>
      <c r="AF55" s="33"/>
      <c r="AG55" s="33"/>
      <c r="AJ55" s="34" t="str">
        <f aca="false">IFERROR(__xludf.dummyfunction("""COMPUTED_VALUE"""),"w")</f>
        <v>w</v>
      </c>
      <c r="AN55" s="44" t="str">
        <f aca="false">IFERROR(__xludf.dummyfunction("FILTER(F71:F201,B71:B201 =0)"),"#REF!")</f>
        <v>#REF!</v>
      </c>
      <c r="AP55" s="34" t="n">
        <f aca="false">IFERROR(__xludf.dummyfunction("""COMPUTED_VALUE"""),20.7)</f>
        <v>20.7</v>
      </c>
    </row>
    <row r="56" customFormat="false" ht="15.75" hidden="false" customHeight="false" outlineLevel="0" collapsed="false">
      <c r="A56" s="75" t="s">
        <v>151</v>
      </c>
      <c r="B56" s="77" t="n">
        <v>2</v>
      </c>
      <c r="C56" s="77" t="e">
        <f aca="false">ifs(B56=0,0, B56=1, 0, B56=2,1)</f>
        <v>#NAME?</v>
      </c>
      <c r="D56" s="77" t="n">
        <v>46</v>
      </c>
      <c r="E56" s="77" t="s">
        <v>86</v>
      </c>
      <c r="F56" s="77" t="n">
        <v>29.3</v>
      </c>
      <c r="G56" s="77" t="n">
        <v>1</v>
      </c>
      <c r="H56" s="77" t="n">
        <v>1</v>
      </c>
      <c r="I56" s="77" t="n">
        <v>1343</v>
      </c>
      <c r="J56" s="64" t="n">
        <v>0</v>
      </c>
      <c r="K56" s="64"/>
      <c r="L56" s="5"/>
      <c r="M56" s="5"/>
      <c r="N56" s="80" t="n">
        <v>1225</v>
      </c>
      <c r="O56" s="80" t="n">
        <v>0</v>
      </c>
      <c r="P56" s="80" t="s">
        <v>75</v>
      </c>
      <c r="Q56" s="77"/>
      <c r="R56" s="77" t="n">
        <v>26</v>
      </c>
      <c r="S56" s="114"/>
      <c r="T56" s="33"/>
      <c r="U56" s="83"/>
      <c r="V56" s="83"/>
      <c r="W56" s="83"/>
      <c r="X56" s="83"/>
      <c r="Y56" s="83"/>
      <c r="Z56" s="83"/>
      <c r="AA56" s="40"/>
      <c r="AB56" s="33"/>
      <c r="AC56" s="33"/>
      <c r="AD56" s="33"/>
      <c r="AE56" s="33" t="n">
        <f aca="false">IFERROR(__xludf.dummyfunction("""COMPUTED_VALUE"""),33)</f>
        <v>33</v>
      </c>
      <c r="AF56" s="33"/>
      <c r="AG56" s="33"/>
      <c r="AJ56" s="34" t="str">
        <f aca="false">IFERROR(__xludf.dummyfunction("""COMPUTED_VALUE"""),"m")</f>
        <v>m</v>
      </c>
      <c r="AN56" s="44" t="str">
        <f aca="false">IFERROR(__xludf.dummyfunction("FILTER(F72:F202,B72:B202 =0)"),"#REF!")</f>
        <v>#REF!</v>
      </c>
      <c r="AP56" s="34" t="n">
        <f aca="false">IFERROR(__xludf.dummyfunction("""COMPUTED_VALUE"""),23.6)</f>
        <v>23.6</v>
      </c>
    </row>
    <row r="57" customFormat="false" ht="15.75" hidden="false" customHeight="false" outlineLevel="0" collapsed="false">
      <c r="A57" s="75" t="s">
        <v>152</v>
      </c>
      <c r="B57" s="77" t="n">
        <v>2</v>
      </c>
      <c r="C57" s="77" t="e">
        <f aca="false">ifs(B57=0,0, B57=1, 0, B57=2,1)</f>
        <v>#NAME?</v>
      </c>
      <c r="D57" s="77" t="n">
        <v>23</v>
      </c>
      <c r="E57" s="77" t="s">
        <v>75</v>
      </c>
      <c r="F57" s="77" t="n">
        <v>19.9</v>
      </c>
      <c r="G57" s="77" t="n">
        <v>1</v>
      </c>
      <c r="H57" s="77" t="n">
        <v>1</v>
      </c>
      <c r="I57" s="77" t="n">
        <v>1363</v>
      </c>
      <c r="J57" s="64" t="n">
        <v>0</v>
      </c>
      <c r="K57" s="64"/>
      <c r="L57" s="5"/>
      <c r="M57" s="5" t="s">
        <v>70</v>
      </c>
      <c r="N57" s="80" t="n">
        <v>367</v>
      </c>
      <c r="O57" s="80" t="n">
        <v>3</v>
      </c>
      <c r="P57" s="80" t="s">
        <v>75</v>
      </c>
      <c r="Q57" s="77"/>
      <c r="R57" s="77" t="n">
        <v>29</v>
      </c>
      <c r="S57" s="114"/>
      <c r="T57" s="33"/>
      <c r="U57" s="83"/>
      <c r="V57" s="83"/>
      <c r="W57" s="83"/>
      <c r="X57" s="83"/>
      <c r="Y57" s="83"/>
      <c r="Z57" s="83"/>
      <c r="AA57" s="40"/>
      <c r="AB57" s="33"/>
      <c r="AC57" s="33"/>
      <c r="AD57" s="33"/>
      <c r="AE57" s="33" t="n">
        <f aca="false">IFERROR(__xludf.dummyfunction("""COMPUTED_VALUE"""),30)</f>
        <v>30</v>
      </c>
      <c r="AF57" s="33"/>
      <c r="AG57" s="33"/>
      <c r="AJ57" s="34" t="str">
        <f aca="false">IFERROR(__xludf.dummyfunction("""COMPUTED_VALUE"""),"m")</f>
        <v>m</v>
      </c>
      <c r="AN57" s="44" t="str">
        <f aca="false">IFERROR(__xludf.dummyfunction("FILTER(F73:F203,B73:B203 =0)"),"#REF!")</f>
        <v>#REF!</v>
      </c>
      <c r="AP57" s="34" t="n">
        <f aca="false">IFERROR(__xludf.dummyfunction("""COMPUTED_VALUE"""),25.4)</f>
        <v>25.4</v>
      </c>
    </row>
    <row r="58" customFormat="false" ht="15.75" hidden="false" customHeight="false" outlineLevel="0" collapsed="false">
      <c r="A58" s="75" t="s">
        <v>153</v>
      </c>
      <c r="B58" s="77" t="n">
        <v>2</v>
      </c>
      <c r="C58" s="77" t="e">
        <f aca="false">ifs(B58=0,0, B58=1, 0, B58=2,1)</f>
        <v>#NAME?</v>
      </c>
      <c r="D58" s="77" t="n">
        <v>26</v>
      </c>
      <c r="E58" s="77" t="s">
        <v>86</v>
      </c>
      <c r="F58" s="77" t="n">
        <v>25.5</v>
      </c>
      <c r="G58" s="77" t="n">
        <v>1</v>
      </c>
      <c r="H58" s="77" t="n">
        <f aca="false">ifs(C58=0, NA(), C58=1,0)</f>
        <v>0</v>
      </c>
      <c r="I58" s="77" t="n">
        <v>1348</v>
      </c>
      <c r="J58" s="64" t="n">
        <v>0</v>
      </c>
      <c r="K58" s="64"/>
      <c r="L58" s="5"/>
      <c r="M58" s="5"/>
      <c r="N58" s="77" t="n">
        <v>1227</v>
      </c>
      <c r="O58" s="77" t="n">
        <v>0</v>
      </c>
      <c r="P58" s="77" t="s">
        <v>75</v>
      </c>
      <c r="Q58" s="77"/>
      <c r="R58" s="77" t="n">
        <v>27</v>
      </c>
      <c r="S58" s="64" t="s">
        <v>154</v>
      </c>
      <c r="T58" s="33"/>
      <c r="U58" s="83"/>
      <c r="V58" s="83"/>
      <c r="W58" s="83"/>
      <c r="X58" s="83"/>
      <c r="Y58" s="83"/>
      <c r="Z58" s="83"/>
      <c r="AA58" s="40"/>
      <c r="AB58" s="33"/>
      <c r="AC58" s="33"/>
      <c r="AD58" s="33"/>
      <c r="AE58" s="33" t="n">
        <f aca="false">IFERROR(__xludf.dummyfunction("""COMPUTED_VALUE"""),30)</f>
        <v>30</v>
      </c>
      <c r="AF58" s="33"/>
      <c r="AG58" s="33"/>
      <c r="AJ58" s="34" t="str">
        <f aca="false">IFERROR(__xludf.dummyfunction("""COMPUTED_VALUE"""),"w")</f>
        <v>w</v>
      </c>
      <c r="AN58" s="44" t="str">
        <f aca="false">IFERROR(__xludf.dummyfunction("FILTER(F74:F204,B74:B204 =0)"),"#REF!")</f>
        <v>#REF!</v>
      </c>
      <c r="AP58" s="34" t="n">
        <f aca="false">IFERROR(__xludf.dummyfunction("""COMPUTED_VALUE"""),22)</f>
        <v>22</v>
      </c>
    </row>
    <row r="59" customFormat="false" ht="15.75" hidden="false" customHeight="false" outlineLevel="0" collapsed="false">
      <c r="A59" s="75" t="s">
        <v>155</v>
      </c>
      <c r="B59" s="77" t="n">
        <v>2</v>
      </c>
      <c r="C59" s="77" t="e">
        <f aca="false">ifs(B59=0,0, B59=1, 0, B59=2,1)</f>
        <v>#NAME?</v>
      </c>
      <c r="D59" s="77" t="n">
        <v>26</v>
      </c>
      <c r="E59" s="77" t="s">
        <v>86</v>
      </c>
      <c r="F59" s="77" t="n">
        <v>24.6</v>
      </c>
      <c r="G59" s="77" t="n">
        <v>1</v>
      </c>
      <c r="H59" s="77" t="n">
        <v>1</v>
      </c>
      <c r="I59" s="77" t="n">
        <v>1358</v>
      </c>
      <c r="J59" s="64" t="n">
        <v>0</v>
      </c>
      <c r="K59" s="64"/>
      <c r="L59" s="5"/>
      <c r="M59" s="5" t="s">
        <v>70</v>
      </c>
      <c r="N59" s="80" t="n">
        <v>1516</v>
      </c>
      <c r="O59" s="80" t="n">
        <v>0</v>
      </c>
      <c r="P59" s="80" t="s">
        <v>75</v>
      </c>
      <c r="Q59" s="77" t="s">
        <v>87</v>
      </c>
      <c r="R59" s="77" t="n">
        <v>27</v>
      </c>
      <c r="S59" s="114"/>
      <c r="T59" s="33"/>
      <c r="U59" s="83"/>
      <c r="V59" s="83"/>
      <c r="W59" s="83"/>
      <c r="X59" s="83"/>
      <c r="Y59" s="83"/>
      <c r="Z59" s="83"/>
      <c r="AA59" s="40"/>
      <c r="AB59" s="33"/>
      <c r="AC59" s="33"/>
      <c r="AD59" s="33"/>
      <c r="AE59" s="33"/>
      <c r="AF59" s="33"/>
      <c r="AG59" s="33"/>
      <c r="AJ59" s="34" t="str">
        <f aca="false">IFERROR(__xludf.dummyfunction("""COMPUTED_VALUE"""),"w")</f>
        <v>w</v>
      </c>
      <c r="AN59" s="44" t="str">
        <f aca="false">IFERROR(__xludf.dummyfunction("FILTER(F75:F205,B75:B205 =0)"),"#REF!")</f>
        <v>#REF!</v>
      </c>
    </row>
    <row r="60" customFormat="false" ht="15.75" hidden="false" customHeight="false" outlineLevel="0" collapsed="false">
      <c r="A60" s="75" t="s">
        <v>156</v>
      </c>
      <c r="B60" s="77" t="n">
        <v>1</v>
      </c>
      <c r="C60" s="77" t="e">
        <f aca="false">ifs(B60=0,0, B60=1, 0, B60=2,1)</f>
        <v>#NAME?</v>
      </c>
      <c r="D60" s="77" t="n">
        <v>40</v>
      </c>
      <c r="E60" s="77" t="s">
        <v>75</v>
      </c>
      <c r="F60" s="77" t="n">
        <v>26.5</v>
      </c>
      <c r="G60" s="77" t="n">
        <v>1</v>
      </c>
      <c r="H60" s="77" t="e">
        <f aca="false">ifs(C60=0, NA(), C60=1,0)</f>
        <v>#NAME?</v>
      </c>
      <c r="I60" s="77" t="n">
        <v>1355</v>
      </c>
      <c r="J60" s="64" t="n">
        <v>0</v>
      </c>
      <c r="K60" s="64"/>
      <c r="L60" s="5"/>
      <c r="M60" s="5"/>
      <c r="N60" s="80" t="n">
        <v>1517</v>
      </c>
      <c r="O60" s="80" t="n">
        <v>0</v>
      </c>
      <c r="P60" s="80" t="s">
        <v>75</v>
      </c>
      <c r="Q60" s="77" t="s">
        <v>87</v>
      </c>
      <c r="R60" s="77"/>
      <c r="S60" s="111"/>
      <c r="T60" s="33"/>
      <c r="U60" s="83"/>
      <c r="V60" s="83"/>
      <c r="W60" s="83"/>
      <c r="X60" s="83"/>
      <c r="Y60" s="83"/>
      <c r="Z60" s="83"/>
      <c r="AA60" s="40"/>
      <c r="AB60" s="33"/>
      <c r="AC60" s="33"/>
      <c r="AD60" s="33"/>
      <c r="AE60" s="33"/>
      <c r="AF60" s="33"/>
      <c r="AG60" s="33"/>
      <c r="AJ60" s="34" t="str">
        <f aca="false">IFERROR(__xludf.dummyfunction("""COMPUTED_VALUE"""),"m")</f>
        <v>m</v>
      </c>
      <c r="AN60" s="44" t="str">
        <f aca="false">IFERROR(__xludf.dummyfunction("FILTER(F76:F206,B76:B206 =0)"),"#REF!")</f>
        <v>#REF!</v>
      </c>
    </row>
    <row r="61" customFormat="false" ht="15.75" hidden="false" customHeight="false" outlineLevel="0" collapsed="false">
      <c r="A61" s="75" t="s">
        <v>157</v>
      </c>
      <c r="B61" s="77" t="n">
        <v>2</v>
      </c>
      <c r="C61" s="77" t="e">
        <f aca="false">ifs(B61=0,0, B61=1, 0, B61=2,1)</f>
        <v>#NAME?</v>
      </c>
      <c r="D61" s="77" t="n">
        <v>27</v>
      </c>
      <c r="E61" s="77" t="s">
        <v>75</v>
      </c>
      <c r="F61" s="77" t="n">
        <v>22.5</v>
      </c>
      <c r="G61" s="77" t="n">
        <v>1</v>
      </c>
      <c r="H61" s="77" t="n">
        <v>1</v>
      </c>
      <c r="I61" s="77" t="n">
        <v>291</v>
      </c>
      <c r="J61" s="64" t="n">
        <v>0</v>
      </c>
      <c r="K61" s="64"/>
      <c r="L61" s="5"/>
      <c r="M61" s="5"/>
      <c r="N61" s="80" t="n">
        <v>1539</v>
      </c>
      <c r="O61" s="80" t="n">
        <v>0</v>
      </c>
      <c r="P61" s="80" t="s">
        <v>75</v>
      </c>
      <c r="Q61" s="77" t="s">
        <v>87</v>
      </c>
      <c r="R61" s="77" t="n">
        <v>20</v>
      </c>
      <c r="S61" s="64" t="s">
        <v>158</v>
      </c>
      <c r="T61" s="33"/>
      <c r="U61" s="83"/>
      <c r="V61" s="83"/>
      <c r="W61" s="83"/>
      <c r="X61" s="83"/>
      <c r="Y61" s="83"/>
      <c r="Z61" s="83"/>
      <c r="AA61" s="40"/>
      <c r="AB61" s="33"/>
      <c r="AC61" s="33"/>
      <c r="AD61" s="33"/>
      <c r="AE61" s="33"/>
      <c r="AF61" s="33"/>
      <c r="AG61" s="33"/>
      <c r="AJ61" s="34" t="str">
        <f aca="false">IFERROR(__xludf.dummyfunction("""COMPUTED_VALUE"""),"m")</f>
        <v>m</v>
      </c>
      <c r="AN61" s="44" t="str">
        <f aca="false">IFERROR(__xludf.dummyfunction("FILTER(F77:F207,B77:B207 =0)"),"#REF!")</f>
        <v>#REF!</v>
      </c>
    </row>
    <row r="62" customFormat="false" ht="15.75" hidden="false" customHeight="false" outlineLevel="0" collapsed="false">
      <c r="A62" s="75" t="s">
        <v>159</v>
      </c>
      <c r="B62" s="77" t="n">
        <v>2</v>
      </c>
      <c r="C62" s="77" t="e">
        <f aca="false">ifs(B62=0,0, B62=1, 0, B62=2,1)</f>
        <v>#NAME?</v>
      </c>
      <c r="D62" s="77" t="n">
        <v>23</v>
      </c>
      <c r="E62" s="77" t="s">
        <v>75</v>
      </c>
      <c r="F62" s="77" t="n">
        <v>20.7</v>
      </c>
      <c r="G62" s="77" t="n">
        <v>1</v>
      </c>
      <c r="H62" s="77" t="e">
        <f aca="false">ifs(C62=0, NA(), C62=1,0)</f>
        <v>#NAME?</v>
      </c>
      <c r="I62" s="77" t="n">
        <v>1243</v>
      </c>
      <c r="J62" s="64" t="n">
        <v>0</v>
      </c>
      <c r="K62" s="64"/>
      <c r="L62" s="5"/>
      <c r="M62" s="5"/>
      <c r="N62" s="80" t="n">
        <v>1548</v>
      </c>
      <c r="O62" s="80" t="n">
        <v>0</v>
      </c>
      <c r="P62" s="80" t="s">
        <v>86</v>
      </c>
      <c r="Q62" s="77" t="s">
        <v>87</v>
      </c>
      <c r="R62" s="77" t="n">
        <v>24</v>
      </c>
      <c r="S62" s="64" t="s">
        <v>160</v>
      </c>
      <c r="T62" s="33"/>
      <c r="U62" s="83"/>
      <c r="V62" s="83"/>
      <c r="W62" s="83"/>
      <c r="X62" s="83"/>
      <c r="Y62" s="83"/>
      <c r="Z62" s="83"/>
      <c r="AA62" s="40"/>
      <c r="AB62" s="33"/>
      <c r="AC62" s="33"/>
      <c r="AD62" s="33"/>
      <c r="AE62" s="33"/>
      <c r="AF62" s="33"/>
      <c r="AG62" s="33"/>
      <c r="AN62" s="44" t="str">
        <f aca="false">IFERROR(__xludf.dummyfunction("FILTER(F78:F208,B78:B208 =0)"),"#REF!")</f>
        <v>#REF!</v>
      </c>
    </row>
    <row r="63" customFormat="false" ht="15.75" hidden="false" customHeight="false" outlineLevel="0" collapsed="false">
      <c r="A63" s="116" t="s">
        <v>161</v>
      </c>
      <c r="B63" s="77" t="n">
        <v>2</v>
      </c>
      <c r="C63" s="77" t="e">
        <f aca="false">ifs(B63=0,0, B63=1, 0, B63=2,1)</f>
        <v>#NAME?</v>
      </c>
      <c r="D63" s="77" t="n">
        <v>25</v>
      </c>
      <c r="E63" s="77" t="s">
        <v>75</v>
      </c>
      <c r="F63" s="77" t="n">
        <v>23.9</v>
      </c>
      <c r="G63" s="77" t="n">
        <v>1</v>
      </c>
      <c r="H63" s="77" t="e">
        <f aca="false">ifs(C63=0, NA(), C63=1,0)</f>
        <v>#NAME?</v>
      </c>
      <c r="I63" s="77" t="n">
        <v>1345</v>
      </c>
      <c r="J63" s="64" t="n">
        <v>0</v>
      </c>
      <c r="K63" s="64"/>
      <c r="L63" s="5"/>
      <c r="M63" s="5" t="s">
        <v>162</v>
      </c>
      <c r="N63" s="77" t="n">
        <v>1559</v>
      </c>
      <c r="O63" s="77" t="n">
        <v>0</v>
      </c>
      <c r="P63" s="77" t="s">
        <v>75</v>
      </c>
      <c r="Q63" s="77" t="s">
        <v>87</v>
      </c>
      <c r="R63" s="77" t="n">
        <v>28</v>
      </c>
      <c r="S63" s="64" t="s">
        <v>163</v>
      </c>
      <c r="T63" s="33"/>
      <c r="U63" s="83"/>
      <c r="V63" s="83"/>
      <c r="W63" s="83"/>
      <c r="X63" s="83"/>
      <c r="Y63" s="83"/>
      <c r="Z63" s="83"/>
      <c r="AA63" s="40"/>
      <c r="AB63" s="33"/>
      <c r="AC63" s="33"/>
      <c r="AD63" s="33"/>
      <c r="AE63" s="33"/>
      <c r="AF63" s="33"/>
      <c r="AG63" s="33"/>
      <c r="AN63" s="44" t="str">
        <f aca="false">IFERROR(__xludf.dummyfunction("FILTER(F79:F209,B79:B209 =0)"),"#REF!")</f>
        <v>#REF!</v>
      </c>
    </row>
    <row r="64" customFormat="false" ht="15.75" hidden="false" customHeight="false" outlineLevel="0" collapsed="false">
      <c r="A64" s="75" t="s">
        <v>164</v>
      </c>
      <c r="B64" s="77" t="n">
        <v>1</v>
      </c>
      <c r="C64" s="77" t="e">
        <f aca="false">ifs(B64=0,0, B64=1, 0, B64=2,1)</f>
        <v>#NAME?</v>
      </c>
      <c r="D64" s="77" t="n">
        <v>41</v>
      </c>
      <c r="E64" s="77" t="s">
        <v>75</v>
      </c>
      <c r="F64" s="77" t="n">
        <v>22.3</v>
      </c>
      <c r="G64" s="77" t="n">
        <v>1</v>
      </c>
      <c r="H64" s="77" t="e">
        <f aca="false">ifs(C64=0, NA(), C64=1,0)</f>
        <v>#NAME?</v>
      </c>
      <c r="I64" s="77" t="n">
        <v>1382</v>
      </c>
      <c r="J64" s="64" t="n">
        <v>0</v>
      </c>
      <c r="K64" s="64"/>
      <c r="L64" s="5"/>
      <c r="M64" s="5"/>
      <c r="N64" s="80" t="n">
        <v>1534</v>
      </c>
      <c r="O64" s="80" t="n">
        <v>0</v>
      </c>
      <c r="P64" s="80" t="s">
        <v>75</v>
      </c>
      <c r="Q64" s="77" t="s">
        <v>87</v>
      </c>
      <c r="R64" s="77" t="n">
        <v>24</v>
      </c>
      <c r="S64" s="64" t="s">
        <v>165</v>
      </c>
      <c r="T64" s="33"/>
      <c r="U64" s="83"/>
      <c r="V64" s="83"/>
      <c r="W64" s="83"/>
      <c r="X64" s="83"/>
      <c r="Y64" s="83"/>
      <c r="Z64" s="83"/>
      <c r="AA64" s="40"/>
      <c r="AB64" s="33"/>
      <c r="AC64" s="33"/>
      <c r="AD64" s="33"/>
      <c r="AE64" s="33"/>
      <c r="AF64" s="33"/>
      <c r="AG64" s="33"/>
      <c r="AN64" s="44" t="str">
        <f aca="false">IFERROR(__xludf.dummyfunction("FILTER(F80:F210,B80:B210 =0)"),"#REF!")</f>
        <v>#REF!</v>
      </c>
    </row>
    <row r="65" customFormat="false" ht="15.75" hidden="false" customHeight="false" outlineLevel="0" collapsed="false">
      <c r="A65" s="92" t="s">
        <v>166</v>
      </c>
      <c r="B65" s="94" t="s">
        <v>111</v>
      </c>
      <c r="C65" s="94" t="n">
        <v>1</v>
      </c>
      <c r="D65" s="94"/>
      <c r="E65" s="94"/>
      <c r="F65" s="94"/>
      <c r="G65" s="94" t="n">
        <v>0</v>
      </c>
      <c r="H65" s="94" t="e">
        <f aca="false">ifs(C65=0, NA(), C65=1,0)</f>
        <v>#N/A</v>
      </c>
      <c r="I65" s="94" t="n">
        <v>1390</v>
      </c>
      <c r="J65" s="98" t="n">
        <v>1</v>
      </c>
      <c r="K65" s="94" t="s">
        <v>167</v>
      </c>
      <c r="L65" s="5"/>
      <c r="M65" s="5" t="s">
        <v>70</v>
      </c>
      <c r="N65" s="80" t="n">
        <v>734</v>
      </c>
      <c r="O65" s="80" t="n">
        <v>0</v>
      </c>
      <c r="P65" s="80" t="s">
        <v>75</v>
      </c>
      <c r="Q65" s="77" t="s">
        <v>87</v>
      </c>
      <c r="R65" s="77" t="n">
        <v>28</v>
      </c>
      <c r="S65" s="114"/>
      <c r="T65" s="33"/>
      <c r="U65" s="83"/>
      <c r="V65" s="83"/>
      <c r="W65" s="83"/>
      <c r="X65" s="83"/>
      <c r="Y65" s="83"/>
      <c r="Z65" s="83"/>
      <c r="AA65" s="40"/>
      <c r="AB65" s="33"/>
      <c r="AC65" s="33"/>
      <c r="AD65" s="33"/>
      <c r="AE65" s="33"/>
      <c r="AF65" s="33"/>
      <c r="AG65" s="33"/>
      <c r="AN65" s="44" t="str">
        <f aca="false">IFERROR(__xludf.dummyfunction("FILTER(F81:F211,B81:B211 =0)"),"#REF!")</f>
        <v>#REF!</v>
      </c>
    </row>
    <row r="66" customFormat="false" ht="15.75" hidden="false" customHeight="false" outlineLevel="0" collapsed="false">
      <c r="A66" s="75" t="s">
        <v>168</v>
      </c>
      <c r="B66" s="77" t="n">
        <v>2</v>
      </c>
      <c r="C66" s="77" t="e">
        <f aca="false">ifs(B66=0,0, B66=1, 0, B66=2,1)</f>
        <v>#NAME?</v>
      </c>
      <c r="D66" s="77" t="n">
        <v>23</v>
      </c>
      <c r="E66" s="77" t="s">
        <v>75</v>
      </c>
      <c r="F66" s="77" t="n">
        <v>21.2</v>
      </c>
      <c r="G66" s="77" t="n">
        <v>1</v>
      </c>
      <c r="H66" s="77" t="e">
        <f aca="false">ifs(C66=0, NA(), C66=1,0)</f>
        <v>#NAME?</v>
      </c>
      <c r="I66" s="77" t="n">
        <v>1391</v>
      </c>
      <c r="J66" s="64" t="n">
        <v>0</v>
      </c>
      <c r="K66" s="64"/>
      <c r="L66" s="5"/>
      <c r="M66" s="5" t="s">
        <v>70</v>
      </c>
      <c r="N66" s="80" t="n">
        <v>1571</v>
      </c>
      <c r="O66" s="80" t="n">
        <v>0</v>
      </c>
      <c r="P66" s="80" t="s">
        <v>86</v>
      </c>
      <c r="Q66" s="77" t="s">
        <v>87</v>
      </c>
      <c r="R66" s="77" t="n">
        <v>24</v>
      </c>
      <c r="S66" s="64" t="s">
        <v>169</v>
      </c>
      <c r="T66" s="33"/>
      <c r="U66" s="83"/>
      <c r="V66" s="83"/>
      <c r="W66" s="83"/>
      <c r="X66" s="83"/>
      <c r="Y66" s="83"/>
      <c r="Z66" s="83"/>
      <c r="AA66" s="40"/>
      <c r="AB66" s="33"/>
      <c r="AC66" s="33"/>
      <c r="AD66" s="33"/>
      <c r="AE66" s="33"/>
      <c r="AF66" s="33"/>
      <c r="AG66" s="33"/>
      <c r="AN66" s="44" t="str">
        <f aca="false">IFERROR(__xludf.dummyfunction("FILTER(F82:F212,B82:B212 =0)"),"#REF!")</f>
        <v>#REF!</v>
      </c>
    </row>
    <row r="67" customFormat="false" ht="15.75" hidden="false" customHeight="false" outlineLevel="0" collapsed="false">
      <c r="A67" s="75" t="s">
        <v>170</v>
      </c>
      <c r="B67" s="77" t="n">
        <v>2</v>
      </c>
      <c r="C67" s="77" t="e">
        <f aca="false">ifs(B67=0,0, B67=1, 0, B67=2,1)</f>
        <v>#NAME?</v>
      </c>
      <c r="D67" s="77" t="n">
        <v>35</v>
      </c>
      <c r="E67" s="77" t="s">
        <v>75</v>
      </c>
      <c r="F67" s="77" t="n">
        <v>25.9</v>
      </c>
      <c r="G67" s="77" t="n">
        <v>1</v>
      </c>
      <c r="H67" s="77" t="n">
        <v>1</v>
      </c>
      <c r="I67" s="77" t="n">
        <v>1361</v>
      </c>
      <c r="J67" s="64" t="n">
        <v>0</v>
      </c>
      <c r="K67" s="64"/>
      <c r="L67" s="5"/>
      <c r="M67" s="5"/>
      <c r="N67" s="77" t="n">
        <v>1554</v>
      </c>
      <c r="O67" s="77" t="n">
        <v>0</v>
      </c>
      <c r="P67" s="77" t="s">
        <v>75</v>
      </c>
      <c r="Q67" s="77" t="s">
        <v>87</v>
      </c>
      <c r="R67" s="77" t="n">
        <v>22</v>
      </c>
      <c r="S67" s="64" t="s">
        <v>169</v>
      </c>
      <c r="T67" s="33"/>
      <c r="U67" s="83"/>
      <c r="V67" s="83"/>
      <c r="W67" s="83"/>
      <c r="X67" s="83"/>
      <c r="Y67" s="83"/>
      <c r="Z67" s="83"/>
      <c r="AA67" s="40"/>
      <c r="AB67" s="33"/>
      <c r="AC67" s="33"/>
      <c r="AD67" s="33"/>
      <c r="AE67" s="33"/>
      <c r="AF67" s="33"/>
      <c r="AG67" s="33"/>
      <c r="AN67" s="44" t="str">
        <f aca="false">IFERROR(__xludf.dummyfunction("FILTER(F83:F213,B83:B213 =0)"),"#REF!")</f>
        <v>#REF!</v>
      </c>
    </row>
    <row r="68" customFormat="false" ht="15.75" hidden="false" customHeight="false" outlineLevel="0" collapsed="false">
      <c r="A68" s="75" t="s">
        <v>171</v>
      </c>
      <c r="B68" s="77" t="n">
        <v>2</v>
      </c>
      <c r="C68" s="77" t="e">
        <f aca="false">ifs(B68=0,0, B68=1, 0, B68=2,1)</f>
        <v>#NAME?</v>
      </c>
      <c r="D68" s="77" t="n">
        <v>40</v>
      </c>
      <c r="E68" s="77" t="s">
        <v>75</v>
      </c>
      <c r="F68" s="77" t="n">
        <v>22.6</v>
      </c>
      <c r="G68" s="77" t="n">
        <v>1</v>
      </c>
      <c r="H68" s="77" t="n">
        <v>1</v>
      </c>
      <c r="I68" s="77" t="n">
        <v>1381</v>
      </c>
      <c r="J68" s="64" t="n">
        <v>0</v>
      </c>
      <c r="K68" s="64"/>
      <c r="L68" s="5"/>
      <c r="M68" s="5"/>
      <c r="N68" s="77" t="n">
        <v>1593</v>
      </c>
      <c r="O68" s="77" t="n">
        <v>0</v>
      </c>
      <c r="P68" s="77" t="s">
        <v>75</v>
      </c>
      <c r="Q68" s="77" t="s">
        <v>87</v>
      </c>
      <c r="R68" s="77" t="n">
        <v>25</v>
      </c>
      <c r="S68" s="64" t="s">
        <v>172</v>
      </c>
      <c r="T68" s="33"/>
      <c r="U68" s="3"/>
      <c r="V68" s="3"/>
      <c r="W68" s="3"/>
      <c r="X68" s="3"/>
      <c r="Y68" s="3"/>
      <c r="Z68" s="3"/>
      <c r="AA68" s="40"/>
      <c r="AB68" s="33"/>
      <c r="AC68" s="33"/>
      <c r="AD68" s="33"/>
      <c r="AE68" s="33"/>
      <c r="AF68" s="33"/>
      <c r="AG68" s="33"/>
      <c r="AN68" s="44" t="str">
        <f aca="false">IFERROR(__xludf.dummyfunction("FILTER(F84:F214,B84:B214 =0)"),"#REF!")</f>
        <v>#REF!</v>
      </c>
    </row>
    <row r="69" customFormat="false" ht="15.75" hidden="false" customHeight="false" outlineLevel="0" collapsed="false">
      <c r="A69" s="92" t="s">
        <v>173</v>
      </c>
      <c r="B69" s="94" t="s">
        <v>111</v>
      </c>
      <c r="C69" s="94" t="n">
        <v>1</v>
      </c>
      <c r="D69" s="94"/>
      <c r="E69" s="94"/>
      <c r="F69" s="94"/>
      <c r="G69" s="94" t="n">
        <v>0</v>
      </c>
      <c r="H69" s="94" t="n">
        <v>0</v>
      </c>
      <c r="I69" s="94" t="n">
        <v>1237</v>
      </c>
      <c r="J69" s="98" t="n">
        <v>1</v>
      </c>
      <c r="K69" s="94" t="s">
        <v>174</v>
      </c>
      <c r="L69" s="5"/>
      <c r="M69" s="5"/>
      <c r="N69" s="77" t="n">
        <v>1604</v>
      </c>
      <c r="O69" s="77" t="n">
        <v>0</v>
      </c>
      <c r="P69" s="77" t="s">
        <v>75</v>
      </c>
      <c r="Q69" s="77" t="s">
        <v>87</v>
      </c>
      <c r="R69" s="77" t="n">
        <v>24</v>
      </c>
      <c r="S69" s="64" t="s">
        <v>175</v>
      </c>
      <c r="T69" s="33"/>
      <c r="U69" s="3"/>
      <c r="V69" s="3"/>
      <c r="W69" s="3"/>
      <c r="X69" s="3"/>
      <c r="Y69" s="3"/>
      <c r="Z69" s="3"/>
      <c r="AA69" s="40"/>
      <c r="AB69" s="25" t="s">
        <v>176</v>
      </c>
      <c r="AC69" s="33"/>
      <c r="AD69" s="33"/>
      <c r="AE69" s="33"/>
      <c r="AF69" s="33"/>
      <c r="AG69" s="33"/>
      <c r="AN69" s="44" t="str">
        <f aca="false">IFERROR(__xludf.dummyfunction("FILTER(F85:F215,B85:B215 =0)"),"#REF!")</f>
        <v>#REF!</v>
      </c>
    </row>
    <row r="70" customFormat="false" ht="15.75" hidden="false" customHeight="false" outlineLevel="0" collapsed="false">
      <c r="A70" s="75" t="s">
        <v>177</v>
      </c>
      <c r="B70" s="77" t="n">
        <v>1</v>
      </c>
      <c r="C70" s="77" t="e">
        <f aca="false">ifs(B70=0,0, B70=1, 0, B70=2,1)</f>
        <v>#NAME?</v>
      </c>
      <c r="D70" s="77" t="n">
        <v>30</v>
      </c>
      <c r="E70" s="77" t="s">
        <v>75</v>
      </c>
      <c r="F70" s="77" t="n">
        <v>20</v>
      </c>
      <c r="G70" s="77" t="n">
        <v>1</v>
      </c>
      <c r="H70" s="77" t="e">
        <f aca="false">ifs(C70=0, NA(), C70=1,0)</f>
        <v>#NAME?</v>
      </c>
      <c r="I70" s="77" t="n">
        <v>1385</v>
      </c>
      <c r="J70" s="64" t="n">
        <v>0</v>
      </c>
      <c r="K70" s="64"/>
      <c r="L70" s="5"/>
      <c r="M70" s="5"/>
      <c r="N70" s="77" t="n">
        <v>1526</v>
      </c>
      <c r="O70" s="77" t="n">
        <v>0</v>
      </c>
      <c r="P70" s="77" t="s">
        <v>75</v>
      </c>
      <c r="Q70" s="77" t="s">
        <v>87</v>
      </c>
      <c r="R70" s="77" t="n">
        <v>21</v>
      </c>
      <c r="S70" s="64" t="s">
        <v>178</v>
      </c>
      <c r="T70" s="33"/>
      <c r="U70" s="3"/>
      <c r="V70" s="3"/>
      <c r="W70" s="3"/>
      <c r="X70" s="3"/>
      <c r="Y70" s="3"/>
      <c r="Z70" s="3"/>
      <c r="AA70" s="40"/>
      <c r="AB70" s="25" t="n">
        <v>1509</v>
      </c>
      <c r="AC70" s="33"/>
      <c r="AD70" s="33"/>
      <c r="AE70" s="33"/>
      <c r="AF70" s="33"/>
      <c r="AG70" s="33"/>
      <c r="AN70" s="44" t="str">
        <f aca="false">IFERROR(__xludf.dummyfunction("FILTER(F86:F216,B86:B216 =0)"),"#REF!")</f>
        <v>#REF!</v>
      </c>
    </row>
    <row r="71" customFormat="false" ht="15.75" hidden="false" customHeight="false" outlineLevel="0" collapsed="false">
      <c r="A71" s="75" t="s">
        <v>179</v>
      </c>
      <c r="B71" s="77" t="n">
        <v>2</v>
      </c>
      <c r="C71" s="77" t="e">
        <f aca="false">ifs(B71=0,0, B71=1, 0, B71=2,1)</f>
        <v>#NAME?</v>
      </c>
      <c r="D71" s="77" t="n">
        <v>21</v>
      </c>
      <c r="E71" s="77" t="s">
        <v>75</v>
      </c>
      <c r="F71" s="77" t="n">
        <v>22.1</v>
      </c>
      <c r="G71" s="77" t="n">
        <v>1</v>
      </c>
      <c r="H71" s="77" t="e">
        <f aca="false">ifs(C71=0, NA(), C71=1,0)</f>
        <v>#NAME?</v>
      </c>
      <c r="I71" s="77" t="n">
        <v>1415</v>
      </c>
      <c r="J71" s="64" t="n">
        <v>0</v>
      </c>
      <c r="K71" s="64"/>
      <c r="L71" s="5"/>
      <c r="M71" s="5"/>
      <c r="N71" s="77" t="n">
        <v>1586</v>
      </c>
      <c r="O71" s="77" t="n">
        <v>0</v>
      </c>
      <c r="P71" s="77" t="s">
        <v>75</v>
      </c>
      <c r="Q71" s="77" t="s">
        <v>87</v>
      </c>
      <c r="R71" s="77" t="n">
        <v>25</v>
      </c>
      <c r="S71" s="64" t="s">
        <v>180</v>
      </c>
      <c r="T71" s="33"/>
      <c r="U71" s="3"/>
      <c r="V71" s="3"/>
      <c r="W71" s="3"/>
      <c r="X71" s="3"/>
      <c r="Y71" s="3"/>
      <c r="Z71" s="3"/>
      <c r="AA71" s="3"/>
      <c r="AN71" s="44" t="str">
        <f aca="false">IFERROR(__xludf.dummyfunction("FILTER(F87:F217,B87:B217 =0)"),"#REF!")</f>
        <v>#REF!</v>
      </c>
    </row>
    <row r="72" customFormat="false" ht="15.75" hidden="false" customHeight="false" outlineLevel="0" collapsed="false">
      <c r="A72" s="92" t="s">
        <v>181</v>
      </c>
      <c r="B72" s="94" t="s">
        <v>111</v>
      </c>
      <c r="C72" s="94" t="n">
        <v>1</v>
      </c>
      <c r="D72" s="94"/>
      <c r="E72" s="94"/>
      <c r="F72" s="94"/>
      <c r="G72" s="94" t="n">
        <v>0</v>
      </c>
      <c r="H72" s="94" t="e">
        <f aca="false">ifs(C72=0, NA(), C72=1,0)</f>
        <v>#N/A</v>
      </c>
      <c r="I72" s="94" t="n">
        <v>1443</v>
      </c>
      <c r="J72" s="98" t="n">
        <v>1</v>
      </c>
      <c r="K72" s="94" t="s">
        <v>112</v>
      </c>
      <c r="L72" s="5"/>
      <c r="M72" s="5"/>
      <c r="N72" s="77" t="n">
        <v>1561</v>
      </c>
      <c r="O72" s="77" t="n">
        <v>0</v>
      </c>
      <c r="P72" s="77" t="s">
        <v>86</v>
      </c>
      <c r="Q72" s="77" t="s">
        <v>87</v>
      </c>
      <c r="R72" s="77" t="n">
        <v>27</v>
      </c>
      <c r="S72" s="64" t="s">
        <v>182</v>
      </c>
      <c r="T72" s="33"/>
      <c r="U72" s="3"/>
      <c r="V72" s="3"/>
      <c r="W72" s="3"/>
      <c r="X72" s="3"/>
      <c r="Y72" s="3"/>
      <c r="Z72" s="3"/>
      <c r="AA72" s="3"/>
      <c r="AN72" s="44" t="str">
        <f aca="false">IFERROR(__xludf.dummyfunction("FILTER(F88:F218,B88:B218 =0)"),"#REF!")</f>
        <v>#REF!</v>
      </c>
    </row>
    <row r="73" customFormat="false" ht="15.75" hidden="false" customHeight="false" outlineLevel="0" collapsed="false">
      <c r="A73" s="75" t="s">
        <v>183</v>
      </c>
      <c r="B73" s="77" t="n">
        <v>2</v>
      </c>
      <c r="C73" s="77" t="e">
        <f aca="false">ifs(B73=0,0, B73=1, 0, B73=2,1)</f>
        <v>#NAME?</v>
      </c>
      <c r="D73" s="77" t="n">
        <v>21</v>
      </c>
      <c r="E73" s="77" t="s">
        <v>86</v>
      </c>
      <c r="F73" s="77" t="n">
        <v>20.3</v>
      </c>
      <c r="G73" s="77" t="n">
        <v>1</v>
      </c>
      <c r="H73" s="77" t="e">
        <f aca="false">ifs(C73=0, NA(), C73=1,0)</f>
        <v>#NAME?</v>
      </c>
      <c r="I73" s="77" t="n">
        <v>1452</v>
      </c>
      <c r="J73" s="77" t="n">
        <v>0</v>
      </c>
      <c r="K73" s="77"/>
      <c r="L73" s="5"/>
      <c r="M73" s="5"/>
      <c r="N73" s="77" t="n">
        <v>1599</v>
      </c>
      <c r="O73" s="77" t="n">
        <v>0</v>
      </c>
      <c r="P73" s="77" t="s">
        <v>75</v>
      </c>
      <c r="Q73" s="77" t="s">
        <v>87</v>
      </c>
      <c r="R73" s="77" t="n">
        <v>25</v>
      </c>
      <c r="S73" s="91" t="s">
        <v>184</v>
      </c>
      <c r="T73" s="33"/>
      <c r="U73" s="3"/>
      <c r="V73" s="3"/>
      <c r="W73" s="3"/>
      <c r="X73" s="3"/>
      <c r="Y73" s="3"/>
      <c r="Z73" s="3"/>
      <c r="AA73" s="3"/>
      <c r="AN73" s="44" t="str">
        <f aca="false">IFERROR(__xludf.dummyfunction("FILTER(F89:F219,B89:B219 =0)"),"#REF!")</f>
        <v>#REF!</v>
      </c>
    </row>
    <row r="74" customFormat="false" ht="15.75" hidden="false" customHeight="false" outlineLevel="0" collapsed="false">
      <c r="A74" s="75" t="s">
        <v>185</v>
      </c>
      <c r="B74" s="77" t="n">
        <v>1</v>
      </c>
      <c r="C74" s="77" t="e">
        <f aca="false">ifs(B74=0,0, B74=1, 0, B74=2,1)</f>
        <v>#NAME?</v>
      </c>
      <c r="D74" s="77" t="n">
        <v>36</v>
      </c>
      <c r="E74" s="77" t="s">
        <v>75</v>
      </c>
      <c r="F74" s="77" t="n">
        <v>25</v>
      </c>
      <c r="G74" s="77" t="n">
        <v>1</v>
      </c>
      <c r="H74" s="77" t="e">
        <f aca="false">ifs(C74=0, NA(), C74=1,0)</f>
        <v>#NAME?</v>
      </c>
      <c r="I74" s="77" t="n">
        <v>1438</v>
      </c>
      <c r="J74" s="64" t="n">
        <v>0</v>
      </c>
      <c r="K74" s="64"/>
      <c r="L74" s="5"/>
      <c r="M74" s="5"/>
      <c r="N74" s="77" t="n">
        <v>1540</v>
      </c>
      <c r="O74" s="77" t="n">
        <v>0</v>
      </c>
      <c r="P74" s="77" t="s">
        <v>75</v>
      </c>
      <c r="Q74" s="77" t="s">
        <v>87</v>
      </c>
      <c r="R74" s="77" t="n">
        <v>25</v>
      </c>
      <c r="S74" s="64" t="s">
        <v>186</v>
      </c>
      <c r="T74" s="33"/>
      <c r="U74" s="3"/>
      <c r="V74" s="3"/>
      <c r="W74" s="3"/>
      <c r="X74" s="3"/>
      <c r="Y74" s="3"/>
      <c r="Z74" s="3"/>
      <c r="AA74" s="3"/>
      <c r="AN74" s="44" t="str">
        <f aca="false">IFERROR(__xludf.dummyfunction("FILTER(F90:F220,B90:B220 =0)"),"#REF!")</f>
        <v>#REF!</v>
      </c>
    </row>
    <row r="75" customFormat="false" ht="15.75" hidden="false" customHeight="false" outlineLevel="0" collapsed="false">
      <c r="A75" s="75" t="s">
        <v>187</v>
      </c>
      <c r="B75" s="77" t="n">
        <v>1</v>
      </c>
      <c r="C75" s="77" t="e">
        <f aca="false">ifs(B75=0,0, B75=1, 0, B75=2,1)</f>
        <v>#NAME?</v>
      </c>
      <c r="D75" s="77" t="n">
        <v>32</v>
      </c>
      <c r="E75" s="77" t="s">
        <v>86</v>
      </c>
      <c r="F75" s="77" t="n">
        <v>23.7</v>
      </c>
      <c r="G75" s="77" t="n">
        <v>1</v>
      </c>
      <c r="H75" s="77" t="e">
        <f aca="false">ifs(C75=0, NA(), C75=1,0)</f>
        <v>#NAME?</v>
      </c>
      <c r="I75" s="77" t="n">
        <v>1440</v>
      </c>
      <c r="J75" s="64" t="n">
        <v>0</v>
      </c>
      <c r="K75" s="64"/>
      <c r="L75" s="5"/>
      <c r="M75" s="5"/>
      <c r="N75" s="77" t="n">
        <v>1497</v>
      </c>
      <c r="O75" s="77" t="n">
        <v>0</v>
      </c>
      <c r="P75" s="77" t="s">
        <v>75</v>
      </c>
      <c r="Q75" s="77" t="s">
        <v>87</v>
      </c>
      <c r="R75" s="77" t="n">
        <v>23</v>
      </c>
      <c r="S75" s="64"/>
      <c r="T75" s="33"/>
      <c r="U75" s="3"/>
      <c r="V75" s="3"/>
      <c r="W75" s="3"/>
      <c r="X75" s="3"/>
      <c r="Y75" s="3"/>
      <c r="Z75" s="3"/>
      <c r="AA75" s="3"/>
      <c r="AN75" s="44" t="str">
        <f aca="false">IFERROR(__xludf.dummyfunction("FILTER(F91:F221,B91:B221 =0)"),"#REF!")</f>
        <v>#REF!</v>
      </c>
    </row>
    <row r="76" customFormat="false" ht="15.75" hidden="false" customHeight="false" outlineLevel="0" collapsed="false">
      <c r="A76" s="92" t="s">
        <v>188</v>
      </c>
      <c r="B76" s="94" t="s">
        <v>111</v>
      </c>
      <c r="C76" s="94" t="n">
        <v>1</v>
      </c>
      <c r="D76" s="94"/>
      <c r="E76" s="94"/>
      <c r="F76" s="94"/>
      <c r="G76" s="94" t="n">
        <v>1</v>
      </c>
      <c r="H76" s="94" t="e">
        <f aca="false">ifs(C76=0, NA(), C76=1,0)</f>
        <v>#N/A</v>
      </c>
      <c r="I76" s="94" t="n">
        <v>1456</v>
      </c>
      <c r="J76" s="98" t="n">
        <v>1</v>
      </c>
      <c r="K76" s="94" t="s">
        <v>189</v>
      </c>
      <c r="L76" s="5"/>
      <c r="M76" s="5"/>
      <c r="N76" s="77" t="n">
        <v>1614</v>
      </c>
      <c r="O76" s="77" t="n">
        <v>0</v>
      </c>
      <c r="P76" s="77" t="s">
        <v>86</v>
      </c>
      <c r="Q76" s="77" t="s">
        <v>87</v>
      </c>
      <c r="R76" s="77" t="n">
        <v>27</v>
      </c>
      <c r="S76" s="64" t="s">
        <v>190</v>
      </c>
      <c r="T76" s="33"/>
      <c r="U76" s="3"/>
      <c r="V76" s="3"/>
      <c r="W76" s="3"/>
      <c r="X76" s="3"/>
      <c r="Y76" s="3"/>
      <c r="Z76" s="3"/>
      <c r="AA76" s="3"/>
      <c r="AN76" s="44" t="str">
        <f aca="false">IFERROR(__xludf.dummyfunction("FILTER(F92:F222,B92:B222 =0)"),"#REF!")</f>
        <v>#REF!</v>
      </c>
    </row>
    <row r="77" customFormat="false" ht="15.75" hidden="false" customHeight="false" outlineLevel="0" collapsed="false">
      <c r="A77" s="75" t="s">
        <v>191</v>
      </c>
      <c r="B77" s="77" t="n">
        <v>0</v>
      </c>
      <c r="C77" s="77" t="n">
        <f aca="false">ifs(B77=0,0, B77=1, 0, B77=2,1)</f>
        <v>0</v>
      </c>
      <c r="D77" s="77" t="n">
        <v>21</v>
      </c>
      <c r="E77" s="77" t="s">
        <v>75</v>
      </c>
      <c r="F77" s="77" t="n">
        <v>19.5</v>
      </c>
      <c r="G77" s="77" t="n">
        <v>1</v>
      </c>
      <c r="H77" s="77" t="e">
        <f aca="false">ifs(C77=0, NA(), C77=1,0)</f>
        <v>#N/A</v>
      </c>
      <c r="I77" s="77" t="n">
        <v>1463</v>
      </c>
      <c r="J77" s="64" t="n">
        <v>0</v>
      </c>
      <c r="K77" s="64"/>
      <c r="L77" s="5"/>
      <c r="M77" s="5"/>
      <c r="N77" s="77" t="n">
        <v>1670</v>
      </c>
      <c r="O77" s="77" t="n">
        <v>0</v>
      </c>
      <c r="P77" s="77" t="s">
        <v>75</v>
      </c>
      <c r="Q77" s="77" t="s">
        <v>87</v>
      </c>
      <c r="R77" s="77" t="n">
        <v>24</v>
      </c>
      <c r="S77" s="64" t="s">
        <v>192</v>
      </c>
      <c r="T77" s="33"/>
      <c r="U77" s="3"/>
      <c r="V77" s="3"/>
      <c r="W77" s="3"/>
      <c r="X77" s="3"/>
      <c r="Y77" s="3"/>
      <c r="Z77" s="3"/>
      <c r="AA77" s="3"/>
      <c r="AN77" s="44" t="str">
        <f aca="false">IFERROR(__xludf.dummyfunction("FILTER(F93:F223,B93:B223 =0)"),"#REF!")</f>
        <v>#REF!</v>
      </c>
    </row>
    <row r="78" customFormat="false" ht="15.75" hidden="false" customHeight="false" outlineLevel="0" collapsed="false">
      <c r="A78" s="117" t="s">
        <v>193</v>
      </c>
      <c r="B78" s="118" t="s">
        <v>111</v>
      </c>
      <c r="C78" s="94" t="n">
        <v>1</v>
      </c>
      <c r="D78" s="118"/>
      <c r="E78" s="118"/>
      <c r="F78" s="118"/>
      <c r="G78" s="118" t="n">
        <v>0</v>
      </c>
      <c r="H78" s="94" t="e">
        <f aca="false">ifs(C78=0, NA(), C78=1,0)</f>
        <v>#N/A</v>
      </c>
      <c r="I78" s="118" t="n">
        <v>1469</v>
      </c>
      <c r="J78" s="119" t="n">
        <v>1</v>
      </c>
      <c r="K78" s="118" t="s">
        <v>112</v>
      </c>
      <c r="L78" s="5"/>
      <c r="M78" s="5"/>
      <c r="N78" s="77" t="n">
        <v>1556</v>
      </c>
      <c r="O78" s="77" t="n">
        <v>0</v>
      </c>
      <c r="P78" s="77" t="s">
        <v>75</v>
      </c>
      <c r="Q78" s="77" t="s">
        <v>87</v>
      </c>
      <c r="R78" s="77" t="n">
        <v>20</v>
      </c>
      <c r="S78" s="64" t="s">
        <v>194</v>
      </c>
      <c r="T78" s="33"/>
      <c r="U78" s="3"/>
      <c r="V78" s="3"/>
      <c r="W78" s="3"/>
      <c r="X78" s="3"/>
      <c r="Y78" s="3"/>
      <c r="Z78" s="3"/>
      <c r="AA78" s="3"/>
      <c r="AN78" s="44" t="str">
        <f aca="false">IFERROR(__xludf.dummyfunction("FILTER(F94:F224,B94:B224 =0)"),"#REF!")</f>
        <v>#REF!</v>
      </c>
    </row>
    <row r="79" customFormat="false" ht="15.75" hidden="false" customHeight="false" outlineLevel="0" collapsed="false">
      <c r="A79" s="75" t="s">
        <v>195</v>
      </c>
      <c r="B79" s="77" t="n">
        <v>2</v>
      </c>
      <c r="C79" s="77" t="e">
        <f aca="false">ifs(B79=0,0, B79=1, 0, B79=2,1)</f>
        <v>#NAME?</v>
      </c>
      <c r="D79" s="77" t="n">
        <v>31</v>
      </c>
      <c r="E79" s="77" t="s">
        <v>86</v>
      </c>
      <c r="F79" s="77" t="n">
        <v>27.28</v>
      </c>
      <c r="G79" s="77" t="n">
        <v>1</v>
      </c>
      <c r="H79" s="77" t="e">
        <f aca="false">ifs(C79=0, NA(), C79=1,0)</f>
        <v>#NAME?</v>
      </c>
      <c r="I79" s="77" t="n">
        <v>1467</v>
      </c>
      <c r="J79" s="64" t="n">
        <v>0</v>
      </c>
      <c r="K79" s="64"/>
      <c r="L79" s="5"/>
      <c r="M79" s="5"/>
      <c r="N79" s="77" t="n">
        <v>1602</v>
      </c>
      <c r="O79" s="77" t="n">
        <v>0</v>
      </c>
      <c r="P79" s="77" t="s">
        <v>75</v>
      </c>
      <c r="Q79" s="77" t="s">
        <v>87</v>
      </c>
      <c r="R79" s="77" t="n">
        <v>26</v>
      </c>
      <c r="S79" s="64" t="s">
        <v>192</v>
      </c>
      <c r="T79" s="33"/>
      <c r="U79" s="3"/>
      <c r="V79" s="3"/>
      <c r="W79" s="3"/>
      <c r="X79" s="3"/>
      <c r="Y79" s="3"/>
      <c r="Z79" s="3"/>
      <c r="AA79" s="3"/>
      <c r="AN79" s="44" t="str">
        <f aca="false">IFERROR(__xludf.dummyfunction("FILTER(F95:F225,B95:B225 =0)"),"#REF!")</f>
        <v>#REF!</v>
      </c>
    </row>
    <row r="80" customFormat="false" ht="15.75" hidden="false" customHeight="false" outlineLevel="0" collapsed="false">
      <c r="A80" s="75" t="s">
        <v>196</v>
      </c>
      <c r="B80" s="77" t="n">
        <v>0</v>
      </c>
      <c r="C80" s="77" t="e">
        <f aca="false">ifs(B80=0,0, B80=1, 0, B80=2,1)</f>
        <v>#NAME?</v>
      </c>
      <c r="D80" s="77" t="n">
        <v>21</v>
      </c>
      <c r="E80" s="77" t="s">
        <v>75</v>
      </c>
      <c r="F80" s="77" t="n">
        <v>24.3</v>
      </c>
      <c r="G80" s="77" t="n">
        <v>1</v>
      </c>
      <c r="H80" s="77" t="e">
        <f aca="false">ifs(C80=0, NA(), C80=1,0)</f>
        <v>#NAME?</v>
      </c>
      <c r="I80" s="77" t="n">
        <v>1422</v>
      </c>
      <c r="J80" s="64" t="n">
        <v>0</v>
      </c>
      <c r="K80" s="64"/>
      <c r="L80" s="5"/>
      <c r="M80" s="5"/>
      <c r="N80" s="77" t="n">
        <v>1612</v>
      </c>
      <c r="O80" s="77" t="n">
        <v>0</v>
      </c>
      <c r="P80" s="77" t="s">
        <v>75</v>
      </c>
      <c r="Q80" s="77" t="s">
        <v>87</v>
      </c>
      <c r="R80" s="77" t="n">
        <v>29</v>
      </c>
      <c r="S80" s="64"/>
      <c r="T80" s="33"/>
      <c r="U80" s="3"/>
      <c r="V80" s="3"/>
      <c r="W80" s="3"/>
      <c r="X80" s="3"/>
      <c r="Y80" s="3"/>
      <c r="Z80" s="3"/>
      <c r="AA80" s="3"/>
      <c r="AN80" s="44" t="str">
        <f aca="false">IFERROR(__xludf.dummyfunction("FILTER(F96:F226,B96:B226 =0)"),"#REF!")</f>
        <v>#REF!</v>
      </c>
    </row>
    <row r="81" customFormat="false" ht="15.75" hidden="false" customHeight="false" outlineLevel="0" collapsed="false">
      <c r="A81" s="75" t="s">
        <v>197</v>
      </c>
      <c r="B81" s="77" t="n">
        <v>0</v>
      </c>
      <c r="C81" s="77" t="e">
        <f aca="false">ifs(B81=0,0, B81=1, 0, B81=2,1)</f>
        <v>#NAME?</v>
      </c>
      <c r="D81" s="77" t="n">
        <v>22</v>
      </c>
      <c r="E81" s="77" t="s">
        <v>86</v>
      </c>
      <c r="F81" s="77" t="n">
        <v>23.2</v>
      </c>
      <c r="G81" s="77" t="n">
        <v>1</v>
      </c>
      <c r="H81" s="77" t="e">
        <f aca="false">ifs(C81=0, NA(), C81=1,0)</f>
        <v>#NAME?</v>
      </c>
      <c r="I81" s="77" t="n">
        <v>1239</v>
      </c>
      <c r="J81" s="64" t="n">
        <v>0</v>
      </c>
      <c r="K81" s="64"/>
      <c r="L81" s="5"/>
      <c r="M81" s="5"/>
      <c r="N81" s="77" t="n">
        <v>1692</v>
      </c>
      <c r="O81" s="77" t="n">
        <v>2</v>
      </c>
      <c r="P81" s="77" t="s">
        <v>75</v>
      </c>
      <c r="Q81" s="77" t="s">
        <v>87</v>
      </c>
      <c r="R81" s="77" t="n">
        <v>37</v>
      </c>
      <c r="S81" s="64" t="s">
        <v>198</v>
      </c>
      <c r="T81" s="25" t="s">
        <v>199</v>
      </c>
      <c r="U81" s="3"/>
      <c r="V81" s="3"/>
      <c r="W81" s="3"/>
      <c r="X81" s="3"/>
      <c r="Y81" s="3"/>
      <c r="Z81" s="3"/>
      <c r="AA81" s="3"/>
      <c r="AN81" s="44" t="str">
        <f aca="false">IFERROR(__xludf.dummyfunction("FILTER(F97:F227,B97:B227 =0)"),"#REF!")</f>
        <v>#REF!</v>
      </c>
    </row>
    <row r="82" customFormat="false" ht="15.75" hidden="false" customHeight="false" outlineLevel="0" collapsed="false">
      <c r="A82" s="75" t="s">
        <v>200</v>
      </c>
      <c r="B82" s="77" t="n">
        <v>0</v>
      </c>
      <c r="C82" s="77" t="e">
        <f aca="false">ifs(B82=0,0, B82=1, 0, B82=2,1)</f>
        <v>#NAME?</v>
      </c>
      <c r="D82" s="77" t="n">
        <v>20</v>
      </c>
      <c r="E82" s="77" t="s">
        <v>86</v>
      </c>
      <c r="F82" s="77" t="n">
        <v>24.6</v>
      </c>
      <c r="G82" s="77" t="n">
        <v>1</v>
      </c>
      <c r="H82" s="77" t="e">
        <f aca="false">ifs(C82=0, NA(), C82=1,0)</f>
        <v>#NAME?</v>
      </c>
      <c r="I82" s="77" t="n">
        <v>1206</v>
      </c>
      <c r="J82" s="64" t="n">
        <v>0</v>
      </c>
      <c r="K82" s="64"/>
      <c r="L82" s="5"/>
      <c r="M82" s="5"/>
      <c r="N82" s="77" t="n">
        <v>1671</v>
      </c>
      <c r="O82" s="77" t="n">
        <v>2</v>
      </c>
      <c r="P82" s="77" t="s">
        <v>75</v>
      </c>
      <c r="Q82" s="77" t="s">
        <v>87</v>
      </c>
      <c r="R82" s="77" t="n">
        <v>25</v>
      </c>
      <c r="S82" s="64" t="s">
        <v>201</v>
      </c>
      <c r="T82" s="25" t="s">
        <v>202</v>
      </c>
      <c r="U82" s="3"/>
      <c r="V82" s="3"/>
      <c r="W82" s="3"/>
      <c r="X82" s="3"/>
      <c r="Y82" s="3"/>
      <c r="Z82" s="3"/>
      <c r="AA82" s="3"/>
      <c r="AN82" s="44" t="n">
        <f aca="false">IFERROR(__xludf.dummyfunction("FILTER(F98:F228,B98:B228 =0)"),23)</f>
        <v>23</v>
      </c>
    </row>
    <row r="83" customFormat="false" ht="15.75" hidden="false" customHeight="false" outlineLevel="0" collapsed="false">
      <c r="A83" s="75" t="s">
        <v>203</v>
      </c>
      <c r="B83" s="77" t="n">
        <v>0</v>
      </c>
      <c r="C83" s="77" t="e">
        <f aca="false">ifs(B83=0,0, B83=1, 0, B83=2,1)</f>
        <v>#NAME?</v>
      </c>
      <c r="D83" s="77" t="n">
        <v>21</v>
      </c>
      <c r="E83" s="77" t="s">
        <v>75</v>
      </c>
      <c r="F83" s="77" t="n">
        <v>22.3</v>
      </c>
      <c r="G83" s="77" t="n">
        <v>1</v>
      </c>
      <c r="H83" s="77" t="e">
        <f aca="false">ifs(C83=0, NA(), C83=1,0)</f>
        <v>#NAME?</v>
      </c>
      <c r="I83" s="77" t="n">
        <v>1387</v>
      </c>
      <c r="J83" s="64" t="n">
        <v>0</v>
      </c>
      <c r="K83" s="64"/>
      <c r="L83" s="5"/>
      <c r="M83" s="5"/>
      <c r="N83" s="77" t="n">
        <v>1859</v>
      </c>
      <c r="O83" s="77" t="s">
        <v>204</v>
      </c>
      <c r="P83" s="77"/>
      <c r="Q83" s="77"/>
      <c r="R83" s="77"/>
      <c r="S83" s="64"/>
      <c r="T83" s="25" t="s">
        <v>205</v>
      </c>
      <c r="U83" s="3"/>
      <c r="V83" s="3"/>
      <c r="W83" s="3"/>
      <c r="X83" s="3"/>
      <c r="Y83" s="3"/>
      <c r="Z83" s="3"/>
      <c r="AA83" s="3"/>
      <c r="AN83" s="34" t="n">
        <f aca="false">IFERROR(__xludf.dummyfunction("""COMPUTED_VALUE"""),25.45)</f>
        <v>25.45</v>
      </c>
    </row>
    <row r="84" customFormat="false" ht="15.75" hidden="false" customHeight="false" outlineLevel="0" collapsed="false">
      <c r="A84" s="75" t="s">
        <v>206</v>
      </c>
      <c r="B84" s="77" t="n">
        <v>0</v>
      </c>
      <c r="C84" s="77" t="e">
        <f aca="false">ifs(B84=0,0, B84=1, 0, B84=2,1)</f>
        <v>#NAME?</v>
      </c>
      <c r="D84" s="77" t="n">
        <v>24</v>
      </c>
      <c r="E84" s="77" t="s">
        <v>75</v>
      </c>
      <c r="F84" s="77" t="n">
        <v>29</v>
      </c>
      <c r="G84" s="77" t="n">
        <v>1</v>
      </c>
      <c r="H84" s="77" t="e">
        <f aca="false">ifs(C84=0, NA(), C84=1,0)</f>
        <v>#NAME?</v>
      </c>
      <c r="I84" s="77" t="n">
        <v>774</v>
      </c>
      <c r="J84" s="64" t="n">
        <v>0</v>
      </c>
      <c r="K84" s="64"/>
      <c r="L84" s="5"/>
      <c r="M84" s="5"/>
      <c r="N84" s="77" t="n">
        <v>1753</v>
      </c>
      <c r="O84" s="77" t="n">
        <v>0</v>
      </c>
      <c r="P84" s="77" t="s">
        <v>75</v>
      </c>
      <c r="Q84" s="77" t="s">
        <v>87</v>
      </c>
      <c r="R84" s="77" t="n">
        <v>20</v>
      </c>
      <c r="S84" s="64"/>
      <c r="T84" s="33"/>
      <c r="U84" s="3"/>
      <c r="V84" s="3"/>
      <c r="W84" s="3"/>
      <c r="X84" s="3"/>
      <c r="Y84" s="3"/>
      <c r="Z84" s="3"/>
      <c r="AA84" s="3"/>
      <c r="AN84" s="34" t="n">
        <f aca="false">IFERROR(__xludf.dummyfunction("""COMPUTED_VALUE"""),23.6)</f>
        <v>23.6</v>
      </c>
    </row>
    <row r="85" customFormat="false" ht="15.75" hidden="false" customHeight="false" outlineLevel="0" collapsed="false">
      <c r="A85" s="75" t="s">
        <v>207</v>
      </c>
      <c r="B85" s="77" t="n">
        <v>0</v>
      </c>
      <c r="C85" s="77" t="e">
        <f aca="false">ifs(B85=0,0, B85=1, 0, B85=2,1)</f>
        <v>#NAME?</v>
      </c>
      <c r="D85" s="77" t="n">
        <v>23</v>
      </c>
      <c r="E85" s="77" t="s">
        <v>86</v>
      </c>
      <c r="F85" s="77" t="n">
        <v>24.15</v>
      </c>
      <c r="G85" s="77" t="n">
        <v>1</v>
      </c>
      <c r="H85" s="77" t="e">
        <f aca="false">ifs(C85=0, NA(), C85=1,0)</f>
        <v>#NAME?</v>
      </c>
      <c r="I85" s="77" t="n">
        <v>1115</v>
      </c>
      <c r="J85" s="64" t="n">
        <v>0</v>
      </c>
      <c r="K85" s="64" t="s">
        <v>208</v>
      </c>
      <c r="L85" s="5"/>
      <c r="M85" s="5"/>
      <c r="N85" s="77" t="n">
        <v>1615</v>
      </c>
      <c r="O85" s="77" t="n">
        <v>2</v>
      </c>
      <c r="P85" s="77" t="s">
        <v>75</v>
      </c>
      <c r="Q85" s="77" t="s">
        <v>87</v>
      </c>
      <c r="R85" s="77" t="n">
        <v>23</v>
      </c>
      <c r="S85" s="64"/>
      <c r="T85" s="33"/>
      <c r="U85" s="3"/>
      <c r="V85" s="3"/>
      <c r="W85" s="3"/>
      <c r="X85" s="3"/>
      <c r="Y85" s="3"/>
      <c r="Z85" s="3"/>
      <c r="AA85" s="3"/>
      <c r="AN85" s="34" t="n">
        <f aca="false">IFERROR(__xludf.dummyfunction("""COMPUTED_VALUE"""),18.6)</f>
        <v>18.6</v>
      </c>
    </row>
    <row r="86" customFormat="false" ht="15.75" hidden="false" customHeight="false" outlineLevel="0" collapsed="false">
      <c r="A86" s="75" t="s">
        <v>209</v>
      </c>
      <c r="B86" s="77" t="n">
        <v>2</v>
      </c>
      <c r="C86" s="77" t="e">
        <f aca="false">ifs(B86=0,0, B86=1, 0, B86=2,1)</f>
        <v>#NAME?</v>
      </c>
      <c r="D86" s="77" t="n">
        <v>43</v>
      </c>
      <c r="E86" s="77" t="s">
        <v>86</v>
      </c>
      <c r="F86" s="77" t="n">
        <v>27.41</v>
      </c>
      <c r="G86" s="77" t="n">
        <v>1</v>
      </c>
      <c r="H86" s="77" t="e">
        <f aca="false">ifs(C86=0, NA(), C86=1,0)</f>
        <v>#NAME?</v>
      </c>
      <c r="I86" s="77" t="n">
        <v>1482</v>
      </c>
      <c r="J86" s="64" t="n">
        <v>0</v>
      </c>
      <c r="K86" s="64"/>
      <c r="L86" s="5"/>
      <c r="M86" s="5"/>
      <c r="N86" s="77" t="n">
        <v>1737</v>
      </c>
      <c r="O86" s="77" t="n">
        <v>0</v>
      </c>
      <c r="P86" s="77" t="s">
        <v>75</v>
      </c>
      <c r="Q86" s="77" t="s">
        <v>87</v>
      </c>
      <c r="R86" s="77" t="n">
        <v>20</v>
      </c>
      <c r="S86" s="64" t="s">
        <v>210</v>
      </c>
      <c r="T86" s="33"/>
      <c r="U86" s="3"/>
      <c r="V86" s="3"/>
      <c r="W86" s="3"/>
      <c r="X86" s="3"/>
      <c r="Y86" s="3"/>
      <c r="Z86" s="3"/>
      <c r="AA86" s="3"/>
      <c r="AN86" s="34" t="n">
        <f aca="false">IFERROR(__xludf.dummyfunction("""COMPUTED_VALUE"""),22.5)</f>
        <v>22.5</v>
      </c>
    </row>
    <row r="87" customFormat="false" ht="15.75" hidden="false" customHeight="false" outlineLevel="0" collapsed="false">
      <c r="A87" s="75" t="s">
        <v>211</v>
      </c>
      <c r="B87" s="77" t="n">
        <v>2</v>
      </c>
      <c r="C87" s="77" t="e">
        <f aca="false">ifs(B87=0,0, B87=1, 0, B87=2,1)</f>
        <v>#NAME?</v>
      </c>
      <c r="D87" s="77" t="n">
        <v>45</v>
      </c>
      <c r="E87" s="77" t="s">
        <v>75</v>
      </c>
      <c r="F87" s="77" t="n">
        <v>22.31</v>
      </c>
      <c r="G87" s="77" t="n">
        <v>1</v>
      </c>
      <c r="H87" s="77" t="e">
        <f aca="false">ifs(C87=0, NA(), C87=1,0)</f>
        <v>#NAME?</v>
      </c>
      <c r="I87" s="77" t="n">
        <v>1479</v>
      </c>
      <c r="J87" s="64" t="n">
        <v>0</v>
      </c>
      <c r="K87" s="64"/>
      <c r="L87" s="5"/>
      <c r="M87" s="5"/>
      <c r="N87" s="77" t="n">
        <v>1732</v>
      </c>
      <c r="O87" s="77" t="n">
        <v>0</v>
      </c>
      <c r="P87" s="77" t="s">
        <v>75</v>
      </c>
      <c r="Q87" s="77" t="s">
        <v>87</v>
      </c>
      <c r="R87" s="77" t="n">
        <v>25</v>
      </c>
      <c r="S87" s="64" t="n">
        <v>20.4</v>
      </c>
      <c r="T87" s="33"/>
      <c r="U87" s="3"/>
      <c r="V87" s="3"/>
      <c r="W87" s="3"/>
      <c r="X87" s="3"/>
      <c r="Y87" s="3"/>
      <c r="Z87" s="3"/>
      <c r="AA87" s="3"/>
      <c r="AN87" s="34" t="n">
        <f aca="false">IFERROR(__xludf.dummyfunction("""COMPUTED_VALUE"""),29.7)</f>
        <v>29.7</v>
      </c>
    </row>
    <row r="88" customFormat="false" ht="15.75" hidden="false" customHeight="false" outlineLevel="0" collapsed="false">
      <c r="A88" s="75" t="s">
        <v>212</v>
      </c>
      <c r="B88" s="77" t="n">
        <v>0</v>
      </c>
      <c r="C88" s="77" t="e">
        <f aca="false">ifs(B88=0,0, B88=1, 0, B88=2,1)</f>
        <v>#NAME?</v>
      </c>
      <c r="D88" s="77" t="n">
        <v>23</v>
      </c>
      <c r="E88" s="77" t="s">
        <v>75</v>
      </c>
      <c r="F88" s="77" t="n">
        <v>21</v>
      </c>
      <c r="G88" s="77" t="n">
        <v>1</v>
      </c>
      <c r="H88" s="77" t="e">
        <f aca="false">ifs(C88=0, NA(), C88=1,0)</f>
        <v>#NAME?</v>
      </c>
      <c r="I88" s="77" t="n">
        <v>1493</v>
      </c>
      <c r="J88" s="64" t="n">
        <v>0</v>
      </c>
      <c r="K88" s="64"/>
      <c r="L88" s="5"/>
      <c r="M88" s="5"/>
      <c r="N88" s="77" t="n">
        <v>502</v>
      </c>
      <c r="O88" s="77" t="n">
        <v>0</v>
      </c>
      <c r="P88" s="77" t="s">
        <v>75</v>
      </c>
      <c r="Q88" s="77" t="s">
        <v>87</v>
      </c>
      <c r="R88" s="77" t="n">
        <v>22</v>
      </c>
      <c r="S88" s="64" t="s">
        <v>213</v>
      </c>
      <c r="T88" s="33"/>
      <c r="U88" s="3"/>
      <c r="V88" s="3"/>
      <c r="W88" s="3"/>
      <c r="X88" s="3"/>
      <c r="Y88" s="3"/>
      <c r="Z88" s="3"/>
      <c r="AA88" s="3"/>
      <c r="AN88" s="34" t="n">
        <f aca="false">IFERROR(__xludf.dummyfunction("""COMPUTED_VALUE"""),28)</f>
        <v>28</v>
      </c>
    </row>
    <row r="89" customFormat="false" ht="15.75" hidden="false" customHeight="false" outlineLevel="0" collapsed="false">
      <c r="A89" s="75" t="s">
        <v>214</v>
      </c>
      <c r="B89" s="77" t="n">
        <v>1</v>
      </c>
      <c r="C89" s="77" t="e">
        <f aca="false">ifs(B89=0,0, B89=1, 0, B89=2,1)</f>
        <v>#NAME?</v>
      </c>
      <c r="D89" s="77" t="n">
        <v>32</v>
      </c>
      <c r="E89" s="77" t="s">
        <v>75</v>
      </c>
      <c r="F89" s="77" t="n">
        <v>23</v>
      </c>
      <c r="G89" s="77" t="n">
        <v>1</v>
      </c>
      <c r="H89" s="77" t="e">
        <f aca="false">ifs(C89=0, NA(), C89=1,0)</f>
        <v>#NAME?</v>
      </c>
      <c r="I89" s="77" t="n">
        <v>1483</v>
      </c>
      <c r="J89" s="64" t="n">
        <v>0</v>
      </c>
      <c r="K89" s="64"/>
      <c r="L89" s="5"/>
      <c r="M89" s="5"/>
      <c r="N89" s="77" t="n">
        <v>1750</v>
      </c>
      <c r="O89" s="77" t="n">
        <v>0</v>
      </c>
      <c r="P89" s="77" t="s">
        <v>75</v>
      </c>
      <c r="Q89" s="77" t="s">
        <v>87</v>
      </c>
      <c r="R89" s="77" t="n">
        <v>48</v>
      </c>
      <c r="S89" s="64" t="s">
        <v>215</v>
      </c>
      <c r="T89" s="33"/>
      <c r="AN89" s="34"/>
    </row>
    <row r="90" customFormat="false" ht="15.75" hidden="false" customHeight="false" outlineLevel="0" collapsed="false">
      <c r="A90" s="75" t="s">
        <v>216</v>
      </c>
      <c r="B90" s="77" t="n">
        <v>2</v>
      </c>
      <c r="C90" s="77" t="e">
        <f aca="false">ifs(B90=0,0, B90=1, 0, B90=2,1)</f>
        <v>#NAME?</v>
      </c>
      <c r="D90" s="77" t="n">
        <v>20</v>
      </c>
      <c r="E90" s="77" t="s">
        <v>75</v>
      </c>
      <c r="F90" s="77" t="n">
        <v>20.6</v>
      </c>
      <c r="G90" s="77" t="n">
        <v>1</v>
      </c>
      <c r="H90" s="77" t="e">
        <f aca="false">ifs(C90=0, NA(), C90=1,0)</f>
        <v>#NAME?</v>
      </c>
      <c r="I90" s="77" t="n">
        <v>1470</v>
      </c>
      <c r="J90" s="64" t="n">
        <v>0</v>
      </c>
      <c r="K90" s="64"/>
      <c r="L90" s="5"/>
      <c r="M90" s="5"/>
      <c r="N90" s="77" t="n">
        <v>1810</v>
      </c>
      <c r="O90" s="77" t="n">
        <v>0</v>
      </c>
      <c r="P90" s="77" t="s">
        <v>75</v>
      </c>
      <c r="Q90" s="77" t="s">
        <v>87</v>
      </c>
      <c r="R90" s="77" t="n">
        <v>20</v>
      </c>
      <c r="S90" s="64"/>
      <c r="T90" s="33"/>
      <c r="AN90" s="34"/>
    </row>
    <row r="91" customFormat="false" ht="15.75" hidden="false" customHeight="false" outlineLevel="0" collapsed="false">
      <c r="A91" s="75" t="s">
        <v>217</v>
      </c>
      <c r="B91" s="77" t="n">
        <v>2</v>
      </c>
      <c r="C91" s="77" t="e">
        <f aca="false">ifs(B91=0,0, B91=1, 0, B91=2,1)</f>
        <v>#NAME?</v>
      </c>
      <c r="D91" s="77" t="n">
        <v>22</v>
      </c>
      <c r="E91" s="77" t="s">
        <v>75</v>
      </c>
      <c r="F91" s="77" t="n">
        <v>20.2</v>
      </c>
      <c r="G91" s="77" t="n">
        <v>1</v>
      </c>
      <c r="H91" s="77" t="e">
        <f aca="false">ifs(C91=0, NA(), C91=1,0)</f>
        <v>#NAME?</v>
      </c>
      <c r="I91" s="77" t="n">
        <v>1507</v>
      </c>
      <c r="J91" s="64" t="n">
        <v>0</v>
      </c>
      <c r="K91" s="64" t="s">
        <v>218</v>
      </c>
      <c r="L91" s="5"/>
      <c r="M91" s="5"/>
      <c r="N91" s="39" t="n">
        <v>1816</v>
      </c>
      <c r="O91" s="40" t="n">
        <v>0</v>
      </c>
      <c r="P91" s="40" t="s">
        <v>75</v>
      </c>
      <c r="Q91" s="40" t="s">
        <v>87</v>
      </c>
      <c r="R91" s="40" t="n">
        <v>25</v>
      </c>
      <c r="S91" s="25" t="s">
        <v>219</v>
      </c>
      <c r="T91" s="33"/>
      <c r="AN91" s="34"/>
    </row>
    <row r="92" customFormat="false" ht="15.75" hidden="false" customHeight="false" outlineLevel="0" collapsed="false">
      <c r="A92" s="120" t="s">
        <v>220</v>
      </c>
      <c r="B92" s="121" t="n">
        <v>2</v>
      </c>
      <c r="C92" s="121" t="e">
        <f aca="false">ifs(B92=0,0, B92=1, 0, B92=2,1)</f>
        <v>#NAME?</v>
      </c>
      <c r="D92" s="121" t="n">
        <v>28</v>
      </c>
      <c r="E92" s="121" t="s">
        <v>86</v>
      </c>
      <c r="F92" s="121" t="n">
        <v>19.6</v>
      </c>
      <c r="G92" s="121" t="n">
        <v>0</v>
      </c>
      <c r="H92" s="121" t="e">
        <f aca="false">ifs(C92=0, NA(), C92=1,0)</f>
        <v>#NAME?</v>
      </c>
      <c r="I92" s="121" t="n">
        <v>1496</v>
      </c>
      <c r="J92" s="70" t="n">
        <v>1</v>
      </c>
      <c r="K92" s="121" t="s">
        <v>221</v>
      </c>
      <c r="L92" s="70"/>
      <c r="M92" s="70"/>
      <c r="N92" s="121"/>
      <c r="O92" s="121"/>
      <c r="P92" s="121"/>
      <c r="Q92" s="121"/>
      <c r="R92" s="121"/>
      <c r="S92" s="70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</row>
    <row r="93" customFormat="false" ht="15.75" hidden="false" customHeight="false" outlineLevel="0" collapsed="false">
      <c r="A93" s="75" t="s">
        <v>222</v>
      </c>
      <c r="B93" s="77" t="n">
        <v>1</v>
      </c>
      <c r="C93" s="77" t="e">
        <f aca="false">ifs(B93=0,0, B93=1, 0, B93=2,1)</f>
        <v>#NAME?</v>
      </c>
      <c r="D93" s="77" t="n">
        <v>33</v>
      </c>
      <c r="E93" s="77" t="s">
        <v>75</v>
      </c>
      <c r="F93" s="123" t="n">
        <v>44702</v>
      </c>
      <c r="G93" s="77" t="n">
        <v>1</v>
      </c>
      <c r="H93" s="77" t="e">
        <f aca="false">ifs(C93=0, NA(), C93=1,0)</f>
        <v>#NAME?</v>
      </c>
      <c r="I93" s="77" t="n">
        <v>1509</v>
      </c>
      <c r="J93" s="64" t="n">
        <v>0</v>
      </c>
      <c r="K93" s="64"/>
      <c r="L93" s="5"/>
      <c r="M93" s="5"/>
      <c r="N93" s="77"/>
      <c r="O93" s="77"/>
      <c r="P93" s="77"/>
      <c r="Q93" s="77"/>
      <c r="R93" s="77"/>
      <c r="S93" s="91"/>
      <c r="T93" s="33"/>
      <c r="AN93" s="34"/>
    </row>
    <row r="94" customFormat="false" ht="15.75" hidden="false" customHeight="false" outlineLevel="0" collapsed="false">
      <c r="A94" s="92" t="s">
        <v>223</v>
      </c>
      <c r="B94" s="94" t="s">
        <v>111</v>
      </c>
      <c r="C94" s="94" t="n">
        <v>1</v>
      </c>
      <c r="D94" s="94"/>
      <c r="E94" s="94"/>
      <c r="F94" s="94"/>
      <c r="G94" s="94" t="n">
        <v>0</v>
      </c>
      <c r="H94" s="94" t="e">
        <f aca="false">ifs(C94=0, NA(), C94=1,0)</f>
        <v>#N/A</v>
      </c>
      <c r="I94" s="94" t="n">
        <v>1511</v>
      </c>
      <c r="J94" s="98" t="n">
        <v>1</v>
      </c>
      <c r="K94" s="94" t="s">
        <v>68</v>
      </c>
      <c r="L94" s="5"/>
      <c r="M94" s="5"/>
      <c r="N94" s="77"/>
      <c r="O94" s="77"/>
      <c r="P94" s="77"/>
      <c r="Q94" s="77"/>
      <c r="R94" s="77"/>
      <c r="S94" s="64"/>
      <c r="T94" s="33"/>
      <c r="AN94" s="34"/>
    </row>
    <row r="95" customFormat="false" ht="15.75" hidden="false" customHeight="false" outlineLevel="0" collapsed="false">
      <c r="A95" s="120" t="s">
        <v>224</v>
      </c>
      <c r="B95" s="94" t="s">
        <v>111</v>
      </c>
      <c r="C95" s="94" t="n">
        <v>0</v>
      </c>
      <c r="D95" s="121"/>
      <c r="E95" s="121"/>
      <c r="F95" s="121"/>
      <c r="G95" s="121" t="n">
        <v>0</v>
      </c>
      <c r="H95" s="94" t="e">
        <f aca="false">ifs(C95=0, NA(), C95=1,0)</f>
        <v>#N/A</v>
      </c>
      <c r="I95" s="121" t="n">
        <v>1512</v>
      </c>
      <c r="J95" s="70" t="n">
        <v>1</v>
      </c>
      <c r="K95" s="121" t="s">
        <v>225</v>
      </c>
      <c r="L95" s="5"/>
      <c r="M95" s="5"/>
      <c r="N95" s="77"/>
      <c r="O95" s="77"/>
      <c r="P95" s="77"/>
      <c r="Q95" s="77"/>
      <c r="R95" s="77"/>
      <c r="S95" s="64"/>
      <c r="T95" s="33"/>
      <c r="AN95" s="34"/>
    </row>
    <row r="96" customFormat="false" ht="15.75" hidden="false" customHeight="false" outlineLevel="0" collapsed="false">
      <c r="A96" s="75" t="s">
        <v>226</v>
      </c>
      <c r="B96" s="77" t="n">
        <v>1</v>
      </c>
      <c r="C96" s="77" t="n">
        <f aca="false">ifs(B96=0,0, B96=1, 0, B96=2,1)</f>
        <v>0</v>
      </c>
      <c r="D96" s="77" t="n">
        <v>40</v>
      </c>
      <c r="E96" s="77" t="s">
        <v>86</v>
      </c>
      <c r="F96" s="124" t="s">
        <v>227</v>
      </c>
      <c r="G96" s="77" t="n">
        <v>1</v>
      </c>
      <c r="H96" s="77" t="e">
        <f aca="false">ifs(C96=0, NA(), C96=1,0)</f>
        <v>#N/A</v>
      </c>
      <c r="I96" s="77" t="n">
        <v>1506</v>
      </c>
      <c r="J96" s="64" t="n">
        <v>0</v>
      </c>
      <c r="K96" s="64"/>
      <c r="L96" s="5"/>
      <c r="M96" s="5"/>
      <c r="N96" s="77"/>
      <c r="O96" s="77"/>
      <c r="P96" s="77"/>
      <c r="Q96" s="77"/>
      <c r="R96" s="77"/>
      <c r="S96" s="64"/>
      <c r="T96" s="33"/>
      <c r="AN96" s="34"/>
    </row>
    <row r="97" customFormat="false" ht="15.75" hidden="false" customHeight="false" outlineLevel="0" collapsed="false">
      <c r="A97" s="125" t="s">
        <v>228</v>
      </c>
      <c r="B97" s="94" t="s">
        <v>111</v>
      </c>
      <c r="C97" s="94" t="n">
        <v>1</v>
      </c>
      <c r="D97" s="77"/>
      <c r="E97" s="77"/>
      <c r="F97" s="77"/>
      <c r="G97" s="77" t="n">
        <v>0</v>
      </c>
      <c r="H97" s="94" t="e">
        <f aca="false">ifs(C97=0, NA(), C97=1,0)</f>
        <v>#N/A</v>
      </c>
      <c r="I97" s="77" t="n">
        <v>1462</v>
      </c>
      <c r="J97" s="64" t="n">
        <v>1</v>
      </c>
      <c r="K97" s="77" t="s">
        <v>174</v>
      </c>
      <c r="L97" s="5"/>
      <c r="M97" s="5"/>
      <c r="N97" s="77"/>
      <c r="O97" s="77"/>
      <c r="P97" s="77"/>
      <c r="Q97" s="77"/>
      <c r="R97" s="77"/>
      <c r="S97" s="64"/>
      <c r="T97" s="33"/>
      <c r="AN97" s="34"/>
    </row>
    <row r="98" customFormat="false" ht="15.75" hidden="false" customHeight="false" outlineLevel="0" collapsed="false">
      <c r="A98" s="75" t="s">
        <v>229</v>
      </c>
      <c r="B98" s="77" t="n">
        <v>2</v>
      </c>
      <c r="C98" s="77" t="n">
        <f aca="false">ifs(B98=0,0, B98=1, 0, B98=2,1)</f>
        <v>1</v>
      </c>
      <c r="D98" s="77" t="n">
        <v>46</v>
      </c>
      <c r="E98" s="77" t="s">
        <v>75</v>
      </c>
      <c r="F98" s="77" t="n">
        <v>26</v>
      </c>
      <c r="G98" s="77" t="n">
        <v>1</v>
      </c>
      <c r="H98" s="77" t="e">
        <f aca="false">ifs(C98=0, NA(), C98=1,0)</f>
        <v>#N/A</v>
      </c>
      <c r="I98" s="77" t="n">
        <v>1474</v>
      </c>
      <c r="J98" s="64" t="n">
        <v>0</v>
      </c>
      <c r="K98" s="77" t="s">
        <v>230</v>
      </c>
      <c r="L98" s="5"/>
      <c r="M98" s="5"/>
      <c r="N98" s="77"/>
      <c r="O98" s="77"/>
      <c r="P98" s="77"/>
      <c r="Q98" s="77"/>
      <c r="R98" s="77"/>
      <c r="S98" s="64"/>
      <c r="T98" s="33"/>
      <c r="AN98" s="34"/>
    </row>
    <row r="99" customFormat="false" ht="15.75" hidden="false" customHeight="false" outlineLevel="0" collapsed="false">
      <c r="A99" s="92" t="s">
        <v>231</v>
      </c>
      <c r="B99" s="94" t="s">
        <v>111</v>
      </c>
      <c r="C99" s="94" t="n">
        <v>0</v>
      </c>
      <c r="D99" s="94"/>
      <c r="E99" s="94"/>
      <c r="F99" s="94"/>
      <c r="G99" s="94" t="n">
        <v>0</v>
      </c>
      <c r="H99" s="94" t="e">
        <f aca="false">ifs(C99=0, NA(), C99=1,0)</f>
        <v>#N/A</v>
      </c>
      <c r="I99" s="94" t="n">
        <v>1106</v>
      </c>
      <c r="J99" s="98" t="n">
        <v>1</v>
      </c>
      <c r="K99" s="94" t="s">
        <v>232</v>
      </c>
      <c r="L99" s="5"/>
      <c r="M99" s="5"/>
      <c r="N99" s="77"/>
      <c r="O99" s="77"/>
      <c r="P99" s="77"/>
      <c r="Q99" s="77"/>
      <c r="R99" s="77"/>
      <c r="S99" s="64"/>
      <c r="T99" s="33"/>
      <c r="AN99" s="34"/>
    </row>
    <row r="100" customFormat="false" ht="15.75" hidden="false" customHeight="false" outlineLevel="0" collapsed="false">
      <c r="A100" s="75" t="s">
        <v>233</v>
      </c>
      <c r="B100" s="77" t="n">
        <v>0</v>
      </c>
      <c r="C100" s="77" t="e">
        <f aca="false">ifs(B100=0,0, B100=1, 0, B100=2,1)</f>
        <v>#NAME?</v>
      </c>
      <c r="D100" s="77" t="n">
        <v>22</v>
      </c>
      <c r="E100" s="77" t="s">
        <v>86</v>
      </c>
      <c r="F100" s="77" t="n">
        <v>23</v>
      </c>
      <c r="G100" s="77" t="n">
        <v>1</v>
      </c>
      <c r="H100" s="77" t="e">
        <f aca="false">ifs(C100=0, NA(), C100=1,0)</f>
        <v>#NAME?</v>
      </c>
      <c r="I100" s="77" t="n">
        <v>1069</v>
      </c>
      <c r="J100" s="64" t="n">
        <v>0</v>
      </c>
      <c r="K100" s="64"/>
      <c r="L100" s="5"/>
      <c r="M100" s="5"/>
      <c r="N100" s="77"/>
      <c r="O100" s="77"/>
      <c r="P100" s="77"/>
      <c r="Q100" s="77"/>
      <c r="R100" s="77"/>
      <c r="S100" s="64"/>
      <c r="T100" s="33"/>
      <c r="AN100" s="34"/>
    </row>
    <row r="101" customFormat="false" ht="15.75" hidden="false" customHeight="false" outlineLevel="0" collapsed="false">
      <c r="A101" s="75" t="s">
        <v>234</v>
      </c>
      <c r="B101" s="77" t="n">
        <v>2</v>
      </c>
      <c r="C101" s="77" t="e">
        <f aca="false">ifs(B101=0,0, B101=1, 0, B101=2,1)</f>
        <v>#NAME?</v>
      </c>
      <c r="D101" s="77" t="n">
        <v>21</v>
      </c>
      <c r="E101" s="77" t="s">
        <v>86</v>
      </c>
      <c r="F101" s="123" t="n">
        <v>44581</v>
      </c>
      <c r="G101" s="77" t="n">
        <v>1</v>
      </c>
      <c r="H101" s="77" t="e">
        <f aca="false">ifs(C101=0, NA(), C101=1,0)</f>
        <v>#NAME?</v>
      </c>
      <c r="I101" s="77" t="n">
        <v>1576</v>
      </c>
      <c r="J101" s="64" t="n">
        <v>0</v>
      </c>
      <c r="K101" s="64" t="s">
        <v>235</v>
      </c>
      <c r="L101" s="5"/>
      <c r="M101" s="5"/>
      <c r="N101" s="77"/>
      <c r="O101" s="77"/>
      <c r="P101" s="77"/>
      <c r="Q101" s="77"/>
      <c r="R101" s="77"/>
      <c r="S101" s="64"/>
      <c r="T101" s="33"/>
      <c r="AN101" s="34"/>
    </row>
    <row r="102" customFormat="false" ht="15.75" hidden="false" customHeight="false" outlineLevel="0" collapsed="false">
      <c r="A102" s="92" t="s">
        <v>236</v>
      </c>
      <c r="B102" s="95" t="s">
        <v>111</v>
      </c>
      <c r="C102" s="94" t="n">
        <v>1</v>
      </c>
      <c r="D102" s="95"/>
      <c r="E102" s="95"/>
      <c r="F102" s="95"/>
      <c r="G102" s="95" t="n">
        <v>0</v>
      </c>
      <c r="H102" s="95" t="e">
        <f aca="false">ifs(C102=0, NA(), C102=1,0)</f>
        <v>#N/A</v>
      </c>
      <c r="I102" s="95" t="n">
        <v>1590</v>
      </c>
      <c r="J102" s="126" t="n">
        <v>1</v>
      </c>
      <c r="K102" s="126" t="s">
        <v>237</v>
      </c>
      <c r="L102" s="5"/>
      <c r="M102" s="5"/>
      <c r="N102" s="77"/>
      <c r="O102" s="77"/>
      <c r="P102" s="77"/>
      <c r="Q102" s="77"/>
      <c r="R102" s="77"/>
      <c r="S102" s="64"/>
      <c r="T102" s="33"/>
      <c r="AN102" s="34"/>
    </row>
    <row r="103" customFormat="false" ht="15.75" hidden="false" customHeight="false" outlineLevel="0" collapsed="false">
      <c r="A103" s="75" t="s">
        <v>238</v>
      </c>
      <c r="B103" s="77" t="n">
        <v>2</v>
      </c>
      <c r="C103" s="77" t="e">
        <f aca="false">ifs(B103=0,0, B103=1, 0, B103=2,1)</f>
        <v>#NAME?</v>
      </c>
      <c r="D103" s="77" t="n">
        <v>20</v>
      </c>
      <c r="E103" s="77" t="s">
        <v>75</v>
      </c>
      <c r="F103" s="123" t="n">
        <v>44671</v>
      </c>
      <c r="G103" s="77" t="n">
        <v>1</v>
      </c>
      <c r="H103" s="77" t="n">
        <v>0</v>
      </c>
      <c r="I103" s="77" t="n">
        <v>1578</v>
      </c>
      <c r="J103" s="64" t="n">
        <v>0</v>
      </c>
      <c r="K103" s="64" t="s">
        <v>235</v>
      </c>
      <c r="L103" s="5"/>
      <c r="M103" s="5"/>
      <c r="N103" s="77"/>
      <c r="O103" s="77"/>
      <c r="P103" s="77"/>
      <c r="Q103" s="77"/>
      <c r="R103" s="77"/>
      <c r="S103" s="64"/>
      <c r="T103" s="33"/>
      <c r="AN103" s="34"/>
    </row>
    <row r="104" customFormat="false" ht="15.75" hidden="false" customHeight="false" outlineLevel="0" collapsed="false">
      <c r="A104" s="75" t="s">
        <v>239</v>
      </c>
      <c r="B104" s="77" t="n">
        <v>1</v>
      </c>
      <c r="C104" s="77" t="e">
        <f aca="false">ifs(B104=0,0, B104=1, 0, B104=2,1)</f>
        <v>#NAME?</v>
      </c>
      <c r="D104" s="77" t="n">
        <v>35</v>
      </c>
      <c r="E104" s="77" t="s">
        <v>86</v>
      </c>
      <c r="F104" s="123" t="n">
        <v>44707</v>
      </c>
      <c r="G104" s="77" t="n">
        <v>1</v>
      </c>
      <c r="H104" s="77" t="e">
        <f aca="false">ifs(C104=0, NA(), C104=1,0)</f>
        <v>#NAME?</v>
      </c>
      <c r="I104" s="77" t="n">
        <v>1523</v>
      </c>
      <c r="J104" s="64" t="n">
        <v>0</v>
      </c>
      <c r="K104" s="64"/>
      <c r="L104" s="5"/>
      <c r="M104" s="5"/>
      <c r="N104" s="77"/>
      <c r="O104" s="77"/>
      <c r="P104" s="77"/>
      <c r="Q104" s="77"/>
      <c r="R104" s="77"/>
      <c r="S104" s="64"/>
      <c r="T104" s="33"/>
      <c r="AN104" s="34"/>
    </row>
    <row r="105" customFormat="false" ht="15.75" hidden="false" customHeight="false" outlineLevel="0" collapsed="false">
      <c r="A105" s="75" t="s">
        <v>240</v>
      </c>
      <c r="B105" s="77" t="n">
        <v>0</v>
      </c>
      <c r="C105" s="77" t="e">
        <f aca="false">ifs(B105=0,0, B105=1, 0, B105=2,1)</f>
        <v>#NAME?</v>
      </c>
      <c r="D105" s="77" t="n">
        <v>22</v>
      </c>
      <c r="E105" s="77" t="s">
        <v>86</v>
      </c>
      <c r="F105" s="77" t="n">
        <v>25.45</v>
      </c>
      <c r="G105" s="77" t="n">
        <v>1</v>
      </c>
      <c r="H105" s="77" t="e">
        <f aca="false">ifs(C105=0, NA(), C105=1,0)</f>
        <v>#NAME?</v>
      </c>
      <c r="I105" s="77" t="n">
        <v>1538</v>
      </c>
      <c r="J105" s="64" t="n">
        <v>0</v>
      </c>
      <c r="K105" s="64"/>
      <c r="L105" s="5"/>
      <c r="M105" s="5"/>
      <c r="N105" s="77"/>
      <c r="O105" s="77"/>
      <c r="P105" s="77"/>
      <c r="Q105" s="77"/>
      <c r="R105" s="77"/>
      <c r="S105" s="64"/>
      <c r="T105" s="33"/>
      <c r="AN105" s="34"/>
    </row>
    <row r="106" customFormat="false" ht="15.75" hidden="false" customHeight="false" outlineLevel="0" collapsed="false">
      <c r="A106" s="75" t="s">
        <v>241</v>
      </c>
      <c r="B106" s="77" t="n">
        <v>1</v>
      </c>
      <c r="C106" s="77" t="e">
        <f aca="false">ifs(B106=0,0, B106=1, 0, B106=2,1)</f>
        <v>#NAME?</v>
      </c>
      <c r="D106" s="77" t="n">
        <v>32</v>
      </c>
      <c r="E106" s="77" t="s">
        <v>86</v>
      </c>
      <c r="F106" s="77" t="n">
        <v>21.2</v>
      </c>
      <c r="G106" s="77" t="n">
        <v>1</v>
      </c>
      <c r="H106" s="77" t="e">
        <f aca="false">ifs(C106=0, NA(), C106=1,0)</f>
        <v>#NAME?</v>
      </c>
      <c r="I106" s="77" t="n">
        <v>1547</v>
      </c>
      <c r="J106" s="64" t="n">
        <v>0</v>
      </c>
      <c r="K106" s="64"/>
      <c r="L106" s="5"/>
      <c r="M106" s="5"/>
      <c r="N106" s="77"/>
      <c r="O106" s="77"/>
      <c r="P106" s="77"/>
      <c r="Q106" s="77"/>
      <c r="R106" s="77"/>
      <c r="S106" s="64"/>
      <c r="T106" s="33"/>
      <c r="AN106" s="34"/>
    </row>
    <row r="107" customFormat="false" ht="15.75" hidden="false" customHeight="false" outlineLevel="0" collapsed="false">
      <c r="A107" s="75" t="s">
        <v>242</v>
      </c>
      <c r="B107" s="77" t="n">
        <v>0</v>
      </c>
      <c r="C107" s="77" t="e">
        <f aca="false">ifs(B107=0,0, B107=1, 0, B107=2,1)</f>
        <v>#NAME?</v>
      </c>
      <c r="D107" s="77" t="n">
        <v>23</v>
      </c>
      <c r="E107" s="77" t="s">
        <v>86</v>
      </c>
      <c r="F107" s="77" t="n">
        <v>23.6</v>
      </c>
      <c r="G107" s="77" t="n">
        <v>1</v>
      </c>
      <c r="H107" s="77" t="e">
        <f aca="false">ifs(C107=0, NA(), C107=1,0)</f>
        <v>#NAME?</v>
      </c>
      <c r="I107" s="77" t="n">
        <v>1596</v>
      </c>
      <c r="J107" s="64" t="n">
        <v>0</v>
      </c>
      <c r="K107" s="64"/>
      <c r="L107" s="5"/>
      <c r="M107" s="5"/>
      <c r="N107" s="77"/>
      <c r="O107" s="77"/>
      <c r="P107" s="77"/>
      <c r="Q107" s="77"/>
      <c r="R107" s="77"/>
      <c r="S107" s="64"/>
      <c r="T107" s="33"/>
      <c r="AN107" s="34"/>
    </row>
    <row r="108" customFormat="false" ht="15.75" hidden="false" customHeight="false" outlineLevel="0" collapsed="false">
      <c r="A108" s="75" t="s">
        <v>243</v>
      </c>
      <c r="B108" s="77" t="n">
        <v>1</v>
      </c>
      <c r="C108" s="77" t="e">
        <f aca="false">ifs(B108=0,0, B108=1, 0, B108=2,1)</f>
        <v>#NAME?</v>
      </c>
      <c r="D108" s="77" t="n">
        <v>32</v>
      </c>
      <c r="E108" s="77" t="s">
        <v>75</v>
      </c>
      <c r="F108" s="77" t="n">
        <v>22.2</v>
      </c>
      <c r="G108" s="77" t="n">
        <v>1</v>
      </c>
      <c r="H108" s="77" t="e">
        <f aca="false">ifs(C108=0, NA(), C108=1,0)</f>
        <v>#NAME?</v>
      </c>
      <c r="I108" s="77" t="n">
        <v>1533</v>
      </c>
      <c r="J108" s="77" t="n">
        <v>0</v>
      </c>
      <c r="K108" s="77"/>
      <c r="L108" s="5"/>
      <c r="M108" s="5"/>
      <c r="N108" s="77"/>
      <c r="O108" s="77"/>
      <c r="P108" s="77"/>
      <c r="Q108" s="77"/>
      <c r="R108" s="77"/>
      <c r="S108" s="64"/>
      <c r="T108" s="33"/>
      <c r="AN108" s="34"/>
    </row>
    <row r="109" customFormat="false" ht="15.75" hidden="false" customHeight="false" outlineLevel="0" collapsed="false">
      <c r="A109" s="75" t="s">
        <v>244</v>
      </c>
      <c r="B109" s="77" t="n">
        <v>1</v>
      </c>
      <c r="C109" s="77" t="e">
        <f aca="false">ifs(B109=0,0, B109=1, 0, B109=2,1)</f>
        <v>#NAME?</v>
      </c>
      <c r="D109" s="77" t="n">
        <v>39</v>
      </c>
      <c r="E109" s="77" t="s">
        <v>86</v>
      </c>
      <c r="F109" s="77" t="n">
        <v>25</v>
      </c>
      <c r="G109" s="77" t="n">
        <v>1</v>
      </c>
      <c r="H109" s="77" t="e">
        <f aca="false">ifs(C109=0, NA(), C109=1,0)</f>
        <v>#NAME?</v>
      </c>
      <c r="I109" s="77" t="n">
        <v>1587</v>
      </c>
      <c r="J109" s="77" t="n">
        <v>0</v>
      </c>
      <c r="K109" s="77"/>
      <c r="L109" s="5"/>
      <c r="M109" s="5"/>
      <c r="N109" s="77"/>
      <c r="O109" s="77"/>
      <c r="P109" s="77"/>
      <c r="Q109" s="77"/>
      <c r="R109" s="77"/>
      <c r="S109" s="64"/>
      <c r="T109" s="33"/>
      <c r="AN109" s="34"/>
    </row>
    <row r="110" customFormat="false" ht="15.75" hidden="false" customHeight="false" outlineLevel="0" collapsed="false">
      <c r="A110" s="75" t="s">
        <v>245</v>
      </c>
      <c r="B110" s="77" t="n">
        <v>2</v>
      </c>
      <c r="C110" s="77" t="e">
        <f aca="false">ifs(B110=0,0, B110=1, 0, B110=2,1)</f>
        <v>#NAME?</v>
      </c>
      <c r="D110" s="77" t="n">
        <v>32</v>
      </c>
      <c r="E110" s="77" t="s">
        <v>86</v>
      </c>
      <c r="F110" s="77" t="n">
        <v>25</v>
      </c>
      <c r="G110" s="77" t="n">
        <v>1</v>
      </c>
      <c r="H110" s="77" t="e">
        <f aca="false">ifs(C110=0, NA(), C110=1,0)</f>
        <v>#NAME?</v>
      </c>
      <c r="I110" s="77" t="n">
        <v>186</v>
      </c>
      <c r="J110" s="77" t="n">
        <v>0</v>
      </c>
      <c r="K110" s="77"/>
      <c r="L110" s="5"/>
      <c r="M110" s="5"/>
      <c r="N110" s="77"/>
      <c r="O110" s="77"/>
      <c r="P110" s="77"/>
      <c r="Q110" s="77"/>
      <c r="R110" s="77"/>
      <c r="S110" s="64"/>
      <c r="T110" s="33"/>
      <c r="AN110" s="34"/>
    </row>
    <row r="111" customFormat="false" ht="15.75" hidden="false" customHeight="false" outlineLevel="0" collapsed="false">
      <c r="A111" s="92" t="s">
        <v>246</v>
      </c>
      <c r="B111" s="94" t="s">
        <v>111</v>
      </c>
      <c r="C111" s="94" t="n">
        <v>0</v>
      </c>
      <c r="D111" s="94"/>
      <c r="E111" s="94"/>
      <c r="F111" s="94"/>
      <c r="G111" s="94" t="n">
        <v>0</v>
      </c>
      <c r="H111" s="94" t="e">
        <f aca="false">ifs(C111=0, NA(), C111=1,0)</f>
        <v>#N/A</v>
      </c>
      <c r="I111" s="94" t="n">
        <v>1626</v>
      </c>
      <c r="J111" s="94" t="n">
        <v>1</v>
      </c>
      <c r="K111" s="94"/>
      <c r="L111" s="5"/>
      <c r="M111" s="5"/>
      <c r="N111" s="77"/>
      <c r="O111" s="77"/>
      <c r="P111" s="77"/>
      <c r="Q111" s="77"/>
      <c r="R111" s="77"/>
      <c r="S111" s="64"/>
      <c r="T111" s="33"/>
      <c r="AN111" s="34"/>
    </row>
    <row r="112" customFormat="false" ht="15.75" hidden="false" customHeight="false" outlineLevel="0" collapsed="false">
      <c r="A112" s="75" t="s">
        <v>247</v>
      </c>
      <c r="B112" s="77" t="n">
        <v>2</v>
      </c>
      <c r="C112" s="77" t="e">
        <f aca="false">ifs(B112=0,0, B112=1, 0, B112=2,1)</f>
        <v>#NAME?</v>
      </c>
      <c r="D112" s="77" t="n">
        <v>21</v>
      </c>
      <c r="E112" s="77" t="s">
        <v>75</v>
      </c>
      <c r="F112" s="77" t="n">
        <v>18.8</v>
      </c>
      <c r="G112" s="77" t="n">
        <v>1</v>
      </c>
      <c r="H112" s="77" t="e">
        <f aca="false">ifs(C112=0, NA(), C112=1,0)</f>
        <v>#NAME?</v>
      </c>
      <c r="I112" s="77" t="n">
        <v>1600</v>
      </c>
      <c r="J112" s="77" t="n">
        <v>0</v>
      </c>
      <c r="K112" s="77"/>
      <c r="L112" s="5"/>
      <c r="M112" s="5"/>
      <c r="N112" s="77"/>
      <c r="O112" s="77"/>
      <c r="P112" s="77"/>
      <c r="Q112" s="77"/>
      <c r="R112" s="77"/>
      <c r="S112" s="64"/>
      <c r="T112" s="33"/>
      <c r="AN112" s="34"/>
    </row>
    <row r="113" customFormat="false" ht="15.75" hidden="false" customHeight="false" outlineLevel="0" collapsed="false">
      <c r="A113" s="75" t="s">
        <v>248</v>
      </c>
      <c r="B113" s="77" t="n">
        <v>2</v>
      </c>
      <c r="C113" s="77" t="e">
        <f aca="false">ifs(B113=0,0, B113=1, 0, B113=2,1)</f>
        <v>#NAME?</v>
      </c>
      <c r="D113" s="77" t="n">
        <v>24</v>
      </c>
      <c r="E113" s="77" t="s">
        <v>75</v>
      </c>
      <c r="F113" s="77" t="n">
        <v>26</v>
      </c>
      <c r="G113" s="77" t="n">
        <v>1</v>
      </c>
      <c r="H113" s="77" t="e">
        <f aca="false">ifs(C113=0, NA(), C113=1,0)</f>
        <v>#NAME?</v>
      </c>
      <c r="I113" s="77" t="n">
        <v>1613</v>
      </c>
      <c r="J113" s="77" t="n">
        <v>0</v>
      </c>
      <c r="K113" s="77"/>
      <c r="L113" s="5"/>
      <c r="M113" s="5"/>
      <c r="N113" s="77"/>
      <c r="O113" s="77"/>
      <c r="P113" s="77"/>
      <c r="Q113" s="77"/>
      <c r="R113" s="77"/>
      <c r="S113" s="64"/>
      <c r="T113" s="33"/>
      <c r="AN113" s="34"/>
    </row>
    <row r="114" customFormat="false" ht="15.75" hidden="false" customHeight="false" outlineLevel="0" collapsed="false">
      <c r="A114" s="75" t="s">
        <v>249</v>
      </c>
      <c r="B114" s="77" t="n">
        <v>2</v>
      </c>
      <c r="C114" s="77" t="e">
        <f aca="false">ifs(B114=0,0, B114=1, 0, B114=2,1)</f>
        <v>#NAME?</v>
      </c>
      <c r="D114" s="77" t="n">
        <v>34</v>
      </c>
      <c r="E114" s="77" t="s">
        <v>75</v>
      </c>
      <c r="F114" s="77" t="n">
        <v>27.97</v>
      </c>
      <c r="G114" s="77" t="n">
        <v>1</v>
      </c>
      <c r="H114" s="77" t="e">
        <f aca="false">ifs(C114=0, NA(), C114=1,0)</f>
        <v>#NAME?</v>
      </c>
      <c r="I114" s="77" t="n">
        <v>1707</v>
      </c>
      <c r="J114" s="77" t="n">
        <v>0</v>
      </c>
      <c r="K114" s="77"/>
      <c r="L114" s="5"/>
      <c r="M114" s="5"/>
      <c r="N114" s="77"/>
      <c r="O114" s="77"/>
      <c r="P114" s="77"/>
      <c r="Q114" s="77"/>
      <c r="R114" s="77"/>
      <c r="S114" s="64"/>
      <c r="T114" s="33"/>
      <c r="AN114" s="34"/>
    </row>
    <row r="115" customFormat="false" ht="15.75" hidden="false" customHeight="false" outlineLevel="0" collapsed="false">
      <c r="A115" s="75" t="s">
        <v>250</v>
      </c>
      <c r="B115" s="77" t="n">
        <v>1</v>
      </c>
      <c r="C115" s="77" t="e">
        <f aca="false">ifs(B115=0,0, B115=1, 0, B115=2,1)</f>
        <v>#NAME?</v>
      </c>
      <c r="D115" s="77" t="n">
        <v>43</v>
      </c>
      <c r="E115" s="77" t="s">
        <v>75</v>
      </c>
      <c r="F115" s="77" t="n">
        <v>26.15</v>
      </c>
      <c r="G115" s="77" t="n">
        <v>1</v>
      </c>
      <c r="H115" s="77" t="e">
        <f aca="false">ifs(C115=0, NA(), C115=1,0)</f>
        <v>#NAME?</v>
      </c>
      <c r="I115" s="77" t="n">
        <v>1703</v>
      </c>
      <c r="J115" s="77" t="n">
        <v>0</v>
      </c>
      <c r="K115" s="77"/>
      <c r="L115" s="5"/>
      <c r="M115" s="5"/>
      <c r="N115" s="77"/>
      <c r="O115" s="77"/>
      <c r="P115" s="77"/>
      <c r="Q115" s="77"/>
      <c r="R115" s="77"/>
      <c r="S115" s="64"/>
      <c r="T115" s="33"/>
      <c r="AN115" s="34"/>
    </row>
    <row r="116" customFormat="false" ht="15.75" hidden="false" customHeight="false" outlineLevel="0" collapsed="false">
      <c r="A116" s="75" t="s">
        <v>251</v>
      </c>
      <c r="B116" s="77" t="n">
        <v>2</v>
      </c>
      <c r="C116" s="77" t="n">
        <v>1</v>
      </c>
      <c r="D116" s="77" t="n">
        <v>28</v>
      </c>
      <c r="E116" s="77" t="s">
        <v>75</v>
      </c>
      <c r="F116" s="77" t="n">
        <v>23.7</v>
      </c>
      <c r="G116" s="77" t="n">
        <v>1</v>
      </c>
      <c r="H116" s="77" t="e">
        <f aca="false">ifs(C116=0, NA(), C116=1,0)</f>
        <v>#N/A</v>
      </c>
      <c r="I116" s="77" t="n">
        <v>1767</v>
      </c>
      <c r="J116" s="77" t="n">
        <v>0</v>
      </c>
      <c r="K116" s="77"/>
      <c r="L116" s="5"/>
      <c r="M116" s="5"/>
      <c r="N116" s="77"/>
      <c r="O116" s="77"/>
      <c r="P116" s="77"/>
      <c r="Q116" s="77"/>
      <c r="R116" s="77"/>
      <c r="S116" s="64"/>
      <c r="T116" s="33"/>
      <c r="AN116" s="34"/>
    </row>
    <row r="117" customFormat="false" ht="15.75" hidden="false" customHeight="false" outlineLevel="0" collapsed="false">
      <c r="A117" s="75" t="s">
        <v>252</v>
      </c>
      <c r="B117" s="77" t="n">
        <v>2</v>
      </c>
      <c r="C117" s="77" t="e">
        <f aca="false">ifs(B117=0,0, B117=1, 0, B117=2,1)</f>
        <v>#NAME?</v>
      </c>
      <c r="D117" s="77" t="n">
        <v>27</v>
      </c>
      <c r="E117" s="77" t="s">
        <v>75</v>
      </c>
      <c r="F117" s="77" t="n">
        <v>19.9</v>
      </c>
      <c r="G117" s="77" t="n">
        <v>1</v>
      </c>
      <c r="H117" s="77" t="e">
        <f aca="false">ifs(C117=0, NA(), C117=1,0)</f>
        <v>#NAME?</v>
      </c>
      <c r="I117" s="77" t="n">
        <v>1792</v>
      </c>
      <c r="J117" s="77" t="n">
        <v>0</v>
      </c>
      <c r="K117" s="77"/>
      <c r="L117" s="5"/>
      <c r="M117" s="5"/>
      <c r="N117" s="77"/>
      <c r="O117" s="77"/>
      <c r="P117" s="77"/>
      <c r="Q117" s="77"/>
      <c r="R117" s="77"/>
      <c r="S117" s="64"/>
      <c r="T117" s="33"/>
      <c r="AN117" s="34"/>
    </row>
    <row r="118" customFormat="false" ht="15.75" hidden="false" customHeight="false" outlineLevel="0" collapsed="false">
      <c r="A118" s="75" t="s">
        <v>253</v>
      </c>
      <c r="B118" s="77" t="n">
        <v>2</v>
      </c>
      <c r="C118" s="77" t="e">
        <f aca="false">ifs(B118=0,0, B118=1, 0, B118=2,1)</f>
        <v>#NAME?</v>
      </c>
      <c r="D118" s="77" t="n">
        <v>25</v>
      </c>
      <c r="E118" s="77" t="s">
        <v>86</v>
      </c>
      <c r="F118" s="77" t="n">
        <v>28.6</v>
      </c>
      <c r="G118" s="77" t="n">
        <v>1</v>
      </c>
      <c r="H118" s="77" t="e">
        <f aca="false">ifs(C118=0, NA(), C118=1,0)</f>
        <v>#NAME?</v>
      </c>
      <c r="I118" s="77" t="n">
        <v>1807</v>
      </c>
      <c r="J118" s="77" t="n">
        <v>0</v>
      </c>
      <c r="K118" s="77"/>
      <c r="L118" s="5"/>
      <c r="M118" s="5"/>
      <c r="N118" s="77"/>
      <c r="O118" s="77"/>
      <c r="P118" s="77"/>
      <c r="Q118" s="77"/>
      <c r="R118" s="77"/>
      <c r="S118" s="64"/>
      <c r="T118" s="33"/>
      <c r="AN118" s="34"/>
    </row>
    <row r="119" customFormat="false" ht="15.75" hidden="false" customHeight="false" outlineLevel="0" collapsed="false">
      <c r="A119" s="75" t="s">
        <v>254</v>
      </c>
      <c r="B119" s="77" t="n">
        <v>2</v>
      </c>
      <c r="C119" s="77" t="e">
        <f aca="false">ifs(B119=0,0, B119=1, 0, B119=2,1)</f>
        <v>#NAME?</v>
      </c>
      <c r="D119" s="77" t="n">
        <v>24</v>
      </c>
      <c r="E119" s="77" t="s">
        <v>75</v>
      </c>
      <c r="F119" s="77" t="n">
        <v>29.73</v>
      </c>
      <c r="G119" s="77" t="n">
        <v>1</v>
      </c>
      <c r="H119" s="77" t="e">
        <f aca="false">ifs(C119=0, NA(), C119=1,0)</f>
        <v>#NAME?</v>
      </c>
      <c r="I119" s="77" t="n">
        <v>1803</v>
      </c>
      <c r="J119" s="77" t="n">
        <v>0</v>
      </c>
      <c r="K119" s="77"/>
      <c r="L119" s="5"/>
      <c r="M119" s="5"/>
      <c r="N119" s="77"/>
      <c r="O119" s="77"/>
      <c r="P119" s="77"/>
      <c r="Q119" s="77"/>
      <c r="R119" s="77"/>
      <c r="S119" s="64"/>
      <c r="T119" s="33"/>
      <c r="AN119" s="34"/>
    </row>
    <row r="120" customFormat="false" ht="15.75" hidden="false" customHeight="false" outlineLevel="0" collapsed="false">
      <c r="A120" s="75" t="s">
        <v>255</v>
      </c>
      <c r="B120" s="77" t="n">
        <v>2</v>
      </c>
      <c r="C120" s="77" t="e">
        <f aca="false">ifs(B120=0,0, B120=1, 0, B120=2,1)</f>
        <v>#NAME?</v>
      </c>
      <c r="D120" s="77" t="n">
        <v>24</v>
      </c>
      <c r="E120" s="77" t="s">
        <v>75</v>
      </c>
      <c r="F120" s="77" t="n">
        <v>23.08</v>
      </c>
      <c r="G120" s="77" t="n">
        <v>1</v>
      </c>
      <c r="H120" s="77" t="e">
        <f aca="false">ifs(C120=0, NA(), C120=1,0)</f>
        <v>#NAME?</v>
      </c>
      <c r="I120" s="77" t="n">
        <v>1797</v>
      </c>
      <c r="J120" s="77" t="n">
        <v>0</v>
      </c>
      <c r="K120" s="77"/>
      <c r="L120" s="5"/>
      <c r="M120" s="5"/>
      <c r="N120" s="77"/>
      <c r="O120" s="77"/>
      <c r="P120" s="77"/>
      <c r="Q120" s="77"/>
      <c r="R120" s="77"/>
      <c r="S120" s="64"/>
      <c r="T120" s="33"/>
      <c r="AN120" s="34"/>
    </row>
    <row r="121" customFormat="false" ht="15.75" hidden="false" customHeight="false" outlineLevel="0" collapsed="false">
      <c r="A121" s="75" t="s">
        <v>256</v>
      </c>
      <c r="B121" s="77" t="n">
        <v>2</v>
      </c>
      <c r="C121" s="77" t="e">
        <f aca="false">ifs(B121=0,0, B121=1, 0, B121=2,1)</f>
        <v>#NAME?</v>
      </c>
      <c r="D121" s="77" t="n">
        <v>26</v>
      </c>
      <c r="E121" s="77" t="s">
        <v>75</v>
      </c>
      <c r="F121" s="77" t="n">
        <v>27.3</v>
      </c>
      <c r="G121" s="77" t="n">
        <v>1</v>
      </c>
      <c r="H121" s="77" t="e">
        <f aca="false">ifs(C121=0, NA(), C121=1,0)</f>
        <v>#NAME?</v>
      </c>
      <c r="I121" s="77" t="n">
        <v>1879</v>
      </c>
      <c r="J121" s="77" t="n">
        <v>0</v>
      </c>
      <c r="K121" s="77"/>
      <c r="L121" s="5"/>
      <c r="M121" s="5"/>
      <c r="N121" s="77"/>
      <c r="O121" s="77"/>
      <c r="P121" s="77"/>
      <c r="Q121" s="77"/>
      <c r="R121" s="77"/>
      <c r="S121" s="64"/>
      <c r="T121" s="33"/>
      <c r="AN121" s="34"/>
    </row>
    <row r="122" customFormat="false" ht="15.75" hidden="false" customHeight="false" outlineLevel="0" collapsed="false">
      <c r="A122" s="75" t="s">
        <v>257</v>
      </c>
      <c r="B122" s="77" t="n">
        <v>2</v>
      </c>
      <c r="C122" s="77" t="e">
        <f aca="false">ifs(B122=0,0, B122=1, 0, B122=2,1)</f>
        <v>#NAME?</v>
      </c>
      <c r="D122" s="77" t="n">
        <v>24</v>
      </c>
      <c r="E122" s="77" t="s">
        <v>75</v>
      </c>
      <c r="F122" s="77" t="n">
        <v>29</v>
      </c>
      <c r="G122" s="77" t="n">
        <v>1</v>
      </c>
      <c r="H122" s="77" t="e">
        <f aca="false">ifs(C122=0, NA(), C122=1,0)</f>
        <v>#NAME?</v>
      </c>
      <c r="I122" s="77" t="n">
        <v>1758</v>
      </c>
      <c r="J122" s="77" t="n">
        <v>0</v>
      </c>
      <c r="K122" s="77"/>
      <c r="L122" s="5"/>
      <c r="M122" s="5"/>
      <c r="N122" s="77"/>
      <c r="O122" s="77"/>
      <c r="P122" s="77"/>
      <c r="Q122" s="77"/>
      <c r="R122" s="77"/>
      <c r="S122" s="64"/>
      <c r="T122" s="33"/>
      <c r="AN122" s="34"/>
    </row>
    <row r="123" customFormat="false" ht="15.75" hidden="false" customHeight="false" outlineLevel="0" collapsed="false">
      <c r="A123" s="127" t="s">
        <v>258</v>
      </c>
      <c r="B123" s="118" t="s">
        <v>111</v>
      </c>
      <c r="C123" s="118" t="n">
        <v>1</v>
      </c>
      <c r="D123" s="118"/>
      <c r="E123" s="118"/>
      <c r="F123" s="118"/>
      <c r="G123" s="118" t="n">
        <v>0</v>
      </c>
      <c r="H123" s="118" t="e">
        <f aca="false">ifs(C123=0, NA(), C123=1,0)</f>
        <v>#N/A</v>
      </c>
      <c r="I123" s="118" t="n">
        <v>1702</v>
      </c>
      <c r="J123" s="118" t="n">
        <v>1</v>
      </c>
      <c r="K123" s="118" t="s">
        <v>259</v>
      </c>
      <c r="L123" s="105"/>
      <c r="M123" s="105"/>
      <c r="N123" s="83"/>
      <c r="O123" s="83"/>
      <c r="P123" s="83"/>
      <c r="Q123" s="83"/>
      <c r="R123" s="83"/>
      <c r="S123" s="105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</row>
    <row r="124" customFormat="false" ht="15.75" hidden="false" customHeight="false" outlineLevel="0" collapsed="false">
      <c r="A124" s="75" t="s">
        <v>260</v>
      </c>
      <c r="B124" s="83" t="n">
        <v>2</v>
      </c>
      <c r="C124" s="77" t="e">
        <f aca="false">ifs(B124=0,0, B124=1, 0, B124=2,1)</f>
        <v>#NAME?</v>
      </c>
      <c r="D124" s="77" t="n">
        <v>34</v>
      </c>
      <c r="E124" s="77" t="s">
        <v>86</v>
      </c>
      <c r="F124" s="77" t="n">
        <v>25.6</v>
      </c>
      <c r="G124" s="77" t="n">
        <v>1</v>
      </c>
      <c r="H124" s="77" t="e">
        <f aca="false">ifs(C124=0, NA(), C124=1,0)</f>
        <v>#NAME?</v>
      </c>
      <c r="I124" s="77" t="n">
        <v>1828</v>
      </c>
      <c r="J124" s="77" t="n">
        <v>0</v>
      </c>
      <c r="K124" s="77"/>
      <c r="L124" s="5"/>
      <c r="M124" s="5"/>
      <c r="N124" s="77"/>
      <c r="O124" s="77"/>
      <c r="P124" s="77"/>
      <c r="Q124" s="77"/>
      <c r="R124" s="77"/>
      <c r="S124" s="64"/>
      <c r="T124" s="33"/>
      <c r="AN124" s="34"/>
    </row>
    <row r="125" customFormat="false" ht="15.75" hidden="false" customHeight="false" outlineLevel="0" collapsed="false">
      <c r="A125" s="75" t="s">
        <v>261</v>
      </c>
      <c r="B125" s="77" t="n">
        <v>1</v>
      </c>
      <c r="C125" s="77" t="e">
        <f aca="false">ifs(B125=0,0, B125=1, 0, B125=2,1)</f>
        <v>#NAME?</v>
      </c>
      <c r="D125" s="77" t="n">
        <v>30</v>
      </c>
      <c r="E125" s="77" t="s">
        <v>86</v>
      </c>
      <c r="F125" s="77" t="n">
        <v>24</v>
      </c>
      <c r="G125" s="77" t="n">
        <v>1</v>
      </c>
      <c r="H125" s="77" t="e">
        <f aca="false">ifs(C125=0, NA(), C125=1,0)</f>
        <v>#NAME?</v>
      </c>
      <c r="I125" s="77" t="n">
        <v>1834</v>
      </c>
      <c r="J125" s="77" t="n">
        <v>0</v>
      </c>
      <c r="K125" s="77"/>
      <c r="L125" s="5"/>
      <c r="M125" s="5"/>
      <c r="N125" s="77"/>
      <c r="O125" s="77"/>
      <c r="P125" s="77"/>
      <c r="Q125" s="77"/>
      <c r="R125" s="77"/>
      <c r="S125" s="64"/>
      <c r="T125" s="33"/>
      <c r="AN125" s="34"/>
    </row>
    <row r="126" customFormat="false" ht="15.75" hidden="false" customHeight="false" outlineLevel="0" collapsed="false">
      <c r="A126" s="117" t="s">
        <v>262</v>
      </c>
      <c r="B126" s="118" t="s">
        <v>111</v>
      </c>
      <c r="C126" s="118" t="e">
        <f aca="false">ifs(B126=0,0, B126=1, 0, B126=2,1)</f>
        <v>#NAME?</v>
      </c>
      <c r="D126" s="118" t="n">
        <v>27</v>
      </c>
      <c r="E126" s="118" t="s">
        <v>86</v>
      </c>
      <c r="F126" s="118" t="n">
        <v>23.8</v>
      </c>
      <c r="G126" s="118" t="n">
        <v>0</v>
      </c>
      <c r="H126" s="118" t="e">
        <f aca="false">ifs(C126=0, NA(), C126=1,0)</f>
        <v>#NAME?</v>
      </c>
      <c r="I126" s="118" t="n">
        <v>1748</v>
      </c>
      <c r="J126" s="118" t="n">
        <v>1</v>
      </c>
      <c r="K126" s="118" t="s">
        <v>263</v>
      </c>
      <c r="L126" s="129"/>
      <c r="M126" s="129"/>
      <c r="N126" s="118"/>
      <c r="O126" s="118"/>
      <c r="P126" s="118"/>
      <c r="Q126" s="118"/>
      <c r="R126" s="118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</row>
    <row r="127" customFormat="false" ht="15.75" hidden="false" customHeight="false" outlineLevel="0" collapsed="false">
      <c r="A127" s="75" t="s">
        <v>264</v>
      </c>
      <c r="B127" s="77" t="n">
        <v>2</v>
      </c>
      <c r="C127" s="77" t="e">
        <f aca="false">ifs(B127=0,0, B127=1, 0, B127=2,1)</f>
        <v>#NAME?</v>
      </c>
      <c r="D127" s="77" t="n">
        <v>26</v>
      </c>
      <c r="E127" s="77" t="s">
        <v>75</v>
      </c>
      <c r="F127" s="77" t="n">
        <v>22</v>
      </c>
      <c r="G127" s="77" t="n">
        <v>1</v>
      </c>
      <c r="H127" s="77" t="e">
        <f aca="false">ifs(C127=0, NA(), C127=1,0)</f>
        <v>#NAME?</v>
      </c>
      <c r="I127" s="77" t="n">
        <v>117</v>
      </c>
      <c r="J127" s="77" t="n">
        <v>0</v>
      </c>
      <c r="K127" s="77"/>
      <c r="N127" s="77"/>
      <c r="O127" s="77"/>
      <c r="P127" s="77"/>
      <c r="Q127" s="77"/>
      <c r="R127" s="77"/>
      <c r="S127" s="114"/>
      <c r="T127" s="33"/>
      <c r="AN127" s="34"/>
    </row>
    <row r="128" customFormat="false" ht="15.75" hidden="false" customHeight="false" outlineLevel="0" collapsed="false">
      <c r="A128" s="75" t="s">
        <v>265</v>
      </c>
      <c r="B128" s="77" t="n">
        <v>0</v>
      </c>
      <c r="C128" s="77" t="e">
        <f aca="false">ifs(B128=0,0, B128=1, 0, B128=2,1)</f>
        <v>#NAME?</v>
      </c>
      <c r="D128" s="77" t="n">
        <v>20</v>
      </c>
      <c r="E128" s="77" t="s">
        <v>86</v>
      </c>
      <c r="F128" s="77" t="n">
        <v>18.6</v>
      </c>
      <c r="G128" s="77" t="n">
        <v>1</v>
      </c>
      <c r="H128" s="77" t="e">
        <f aca="false">ifs(C128=0, NA(), C128=1,0)</f>
        <v>#NAME?</v>
      </c>
      <c r="I128" s="77" t="n">
        <v>1741</v>
      </c>
      <c r="J128" s="77" t="n">
        <v>0</v>
      </c>
      <c r="K128" s="77"/>
      <c r="N128" s="114"/>
      <c r="O128" s="114"/>
      <c r="P128" s="114"/>
      <c r="Q128" s="114"/>
      <c r="R128" s="114"/>
      <c r="S128" s="114"/>
      <c r="T128" s="33"/>
      <c r="AN128" s="34"/>
    </row>
    <row r="129" customFormat="false" ht="15.75" hidden="false" customHeight="false" outlineLevel="0" collapsed="false">
      <c r="A129" s="75" t="s">
        <v>266</v>
      </c>
      <c r="B129" s="77" t="n">
        <v>0</v>
      </c>
      <c r="C129" s="77" t="e">
        <f aca="false">ifs(B129=0,0, B129=1, 0, B129=2,1)</f>
        <v>#NAME?</v>
      </c>
      <c r="D129" s="77" t="n">
        <v>20</v>
      </c>
      <c r="E129" s="77" t="s">
        <v>75</v>
      </c>
      <c r="F129" s="77" t="n">
        <v>22.5</v>
      </c>
      <c r="G129" s="77" t="n">
        <v>1</v>
      </c>
      <c r="H129" s="77" t="e">
        <f aca="false">ifs(C129=0, NA(), C129=1,0)</f>
        <v>#NAME?</v>
      </c>
      <c r="I129" s="77" t="n">
        <v>1755</v>
      </c>
      <c r="J129" s="77" t="n">
        <v>0</v>
      </c>
      <c r="K129" s="77"/>
      <c r="N129" s="114"/>
      <c r="O129" s="114"/>
      <c r="P129" s="114"/>
      <c r="Q129" s="114"/>
      <c r="R129" s="114"/>
      <c r="S129" s="114"/>
      <c r="T129" s="33"/>
      <c r="AN129" s="34"/>
    </row>
    <row r="130" customFormat="false" ht="15.75" hidden="false" customHeight="false" outlineLevel="0" collapsed="false">
      <c r="A130" s="75" t="s">
        <v>267</v>
      </c>
      <c r="B130" s="77" t="n">
        <v>2</v>
      </c>
      <c r="C130" s="77" t="e">
        <f aca="false">ifs(B130=0,0, B130=1, 0, B130=2,1)</f>
        <v>#NAME?</v>
      </c>
      <c r="D130" s="77" t="n">
        <v>22</v>
      </c>
      <c r="E130" s="77" t="s">
        <v>75</v>
      </c>
      <c r="F130" s="77" t="n">
        <v>22.2</v>
      </c>
      <c r="G130" s="77" t="n">
        <v>1</v>
      </c>
      <c r="H130" s="77" t="e">
        <f aca="false">ifs(C130=0, NA(), C130=1,0)</f>
        <v>#NAME?</v>
      </c>
      <c r="I130" s="77" t="n">
        <v>1455</v>
      </c>
      <c r="J130" s="77" t="n">
        <v>0</v>
      </c>
      <c r="K130" s="77"/>
      <c r="T130" s="33"/>
      <c r="AN130" s="34"/>
    </row>
    <row r="131" customFormat="false" ht="15.75" hidden="false" customHeight="false" outlineLevel="0" collapsed="false">
      <c r="A131" s="92" t="s">
        <v>268</v>
      </c>
      <c r="B131" s="94" t="s">
        <v>111</v>
      </c>
      <c r="C131" s="94" t="n">
        <v>1</v>
      </c>
      <c r="D131" s="94" t="n">
        <v>32</v>
      </c>
      <c r="E131" s="94" t="s">
        <v>86</v>
      </c>
      <c r="F131" s="94" t="n">
        <v>22.2</v>
      </c>
      <c r="G131" s="94" t="n">
        <v>1</v>
      </c>
      <c r="H131" s="94" t="e">
        <f aca="false">ifs(C131=0, NA(), C131=1,0)</f>
        <v>#N/A</v>
      </c>
      <c r="I131" s="94" t="n">
        <v>1884</v>
      </c>
      <c r="J131" s="94" t="n">
        <v>1</v>
      </c>
      <c r="K131" s="94" t="s">
        <v>269</v>
      </c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  <c r="AP131" s="130"/>
      <c r="AQ131" s="130"/>
    </row>
    <row r="132" customFormat="false" ht="15.75" hidden="false" customHeight="false" outlineLevel="0" collapsed="false">
      <c r="A132" s="75" t="s">
        <v>270</v>
      </c>
      <c r="B132" s="77" t="n">
        <v>1</v>
      </c>
      <c r="C132" s="77" t="e">
        <f aca="false">ifs(B132=0,0, B132=1, 0, B132=2,1)</f>
        <v>#NAME?</v>
      </c>
      <c r="D132" s="77" t="n">
        <v>31</v>
      </c>
      <c r="E132" s="77" t="s">
        <v>75</v>
      </c>
      <c r="F132" s="77" t="n">
        <v>21.1</v>
      </c>
      <c r="G132" s="77" t="n">
        <v>1</v>
      </c>
      <c r="H132" s="77" t="e">
        <f aca="false">ifs(C132=0, NA(), C132=1,0)</f>
        <v>#NAME?</v>
      </c>
      <c r="I132" s="77" t="n">
        <v>1897</v>
      </c>
      <c r="J132" s="77" t="n">
        <v>0</v>
      </c>
      <c r="K132" s="77"/>
      <c r="T132" s="33"/>
      <c r="AN132" s="34"/>
    </row>
    <row r="133" customFormat="false" ht="15.75" hidden="false" customHeight="false" outlineLevel="0" collapsed="false">
      <c r="A133" s="75" t="s">
        <v>271</v>
      </c>
      <c r="B133" s="77" t="n">
        <v>1</v>
      </c>
      <c r="C133" s="77" t="e">
        <f aca="false">ifs(B133=0,0, B133=1, 0, B133=2,1)</f>
        <v>#NAME?</v>
      </c>
      <c r="D133" s="77" t="n">
        <v>36</v>
      </c>
      <c r="E133" s="77" t="s">
        <v>75</v>
      </c>
      <c r="F133" s="77" t="n">
        <v>26</v>
      </c>
      <c r="G133" s="77" t="n">
        <v>1</v>
      </c>
      <c r="H133" s="77" t="e">
        <f aca="false">ifs(C133=0, NA(), C133=1,0)</f>
        <v>#NAME?</v>
      </c>
      <c r="I133" s="77" t="n">
        <v>1908</v>
      </c>
      <c r="J133" s="77" t="n">
        <v>0</v>
      </c>
      <c r="K133" s="77"/>
      <c r="T133" s="33"/>
      <c r="AN133" s="34"/>
    </row>
    <row r="134" customFormat="false" ht="15.75" hidden="false" customHeight="false" outlineLevel="0" collapsed="false">
      <c r="A134" s="75" t="s">
        <v>272</v>
      </c>
      <c r="B134" s="77" t="n">
        <v>2</v>
      </c>
      <c r="C134" s="77" t="e">
        <f aca="false">ifs(B134=0,0, B134=1, 0, B134=2,1)</f>
        <v>#NAME?</v>
      </c>
      <c r="D134" s="77" t="n">
        <v>35</v>
      </c>
      <c r="E134" s="77" t="s">
        <v>75</v>
      </c>
      <c r="F134" s="77" t="n">
        <v>19.6</v>
      </c>
      <c r="G134" s="77" t="n">
        <v>1</v>
      </c>
      <c r="H134" s="77" t="e">
        <f aca="false">ifs(C134=0, NA(), C134=1,0)</f>
        <v>#NAME?</v>
      </c>
      <c r="I134" s="77" t="n">
        <v>1954</v>
      </c>
      <c r="J134" s="77" t="n">
        <v>0</v>
      </c>
      <c r="K134" s="77"/>
      <c r="T134" s="33"/>
      <c r="AN134" s="34"/>
    </row>
    <row r="135" customFormat="false" ht="15.75" hidden="false" customHeight="false" outlineLevel="0" collapsed="false">
      <c r="A135" s="117" t="s">
        <v>273</v>
      </c>
      <c r="B135" s="118" t="s">
        <v>111</v>
      </c>
      <c r="C135" s="118" t="n">
        <v>1</v>
      </c>
      <c r="D135" s="118" t="n">
        <v>21</v>
      </c>
      <c r="E135" s="118" t="s">
        <v>75</v>
      </c>
      <c r="F135" s="118" t="n">
        <v>26.7</v>
      </c>
      <c r="G135" s="118" t="n">
        <v>0</v>
      </c>
      <c r="H135" s="118" t="e">
        <f aca="false">ifs(C135=0, NA(), C135=1,0)</f>
        <v>#N/A</v>
      </c>
      <c r="I135" s="118" t="n">
        <v>1902</v>
      </c>
      <c r="J135" s="118" t="n">
        <v>1</v>
      </c>
      <c r="K135" s="118" t="s">
        <v>274</v>
      </c>
      <c r="T135" s="33"/>
      <c r="AN135" s="34"/>
    </row>
    <row r="136" customFormat="false" ht="15.75" hidden="false" customHeight="false" outlineLevel="0" collapsed="false">
      <c r="A136" s="75" t="s">
        <v>275</v>
      </c>
      <c r="B136" s="83" t="n">
        <v>2</v>
      </c>
      <c r="C136" s="83" t="e">
        <f aca="false">ifs(B136=0,0, B136=1, 0, B136=2,1)</f>
        <v>#NAME?</v>
      </c>
      <c r="D136" s="83"/>
      <c r="E136" s="83" t="s">
        <v>86</v>
      </c>
      <c r="F136" s="83"/>
      <c r="G136" s="83" t="n">
        <v>1</v>
      </c>
      <c r="H136" s="83" t="e">
        <f aca="false">ifs(C136=0, NA(), C136=1,0)</f>
        <v>#NAME?</v>
      </c>
      <c r="I136" s="83" t="n">
        <v>1917</v>
      </c>
      <c r="J136" s="83" t="n">
        <v>0</v>
      </c>
      <c r="K136" s="83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</row>
    <row r="137" customFormat="false" ht="15.75" hidden="false" customHeight="false" outlineLevel="0" collapsed="false">
      <c r="A137" s="75" t="s">
        <v>276</v>
      </c>
      <c r="B137" s="83" t="n">
        <v>2</v>
      </c>
      <c r="C137" s="83" t="e">
        <f aca="false">ifs(B137=0,0, B137=1, 0, B137=2,1)</f>
        <v>#NAME?</v>
      </c>
      <c r="D137" s="83" t="n">
        <v>24</v>
      </c>
      <c r="E137" s="83" t="s">
        <v>75</v>
      </c>
      <c r="F137" s="83" t="n">
        <v>23.6</v>
      </c>
      <c r="G137" s="83" t="n">
        <v>1</v>
      </c>
      <c r="H137" s="83" t="e">
        <f aca="false">ifs(C137=0, NA(), C137=1,0)</f>
        <v>#NAME?</v>
      </c>
      <c r="I137" s="83" t="s">
        <v>277</v>
      </c>
      <c r="J137" s="83" t="n">
        <v>0</v>
      </c>
      <c r="K137" s="83"/>
      <c r="L137" s="128"/>
      <c r="M137" s="128"/>
      <c r="N137" s="131" t="s">
        <v>278</v>
      </c>
      <c r="O137" s="83"/>
      <c r="P137" s="83"/>
      <c r="Q137" s="83"/>
      <c r="R137" s="83"/>
      <c r="S137" s="105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</row>
    <row r="138" customFormat="false" ht="15.75" hidden="false" customHeight="false" outlineLevel="0" collapsed="false">
      <c r="A138" s="75" t="s">
        <v>279</v>
      </c>
      <c r="B138" s="77" t="n">
        <v>2</v>
      </c>
      <c r="C138" s="77" t="e">
        <f aca="false">ifs(B138=0,0, B138=1, 0, B138=2,1)</f>
        <v>#NAME?</v>
      </c>
      <c r="D138" s="77" t="n">
        <v>23</v>
      </c>
      <c r="E138" s="77" t="s">
        <v>75</v>
      </c>
      <c r="F138" s="77" t="n">
        <v>19.3</v>
      </c>
      <c r="G138" s="77" t="n">
        <v>1</v>
      </c>
      <c r="H138" s="77" t="e">
        <f aca="false">ifs(C138=0, NA(), C138=1,0)</f>
        <v>#NAME?</v>
      </c>
      <c r="I138" s="77" t="n">
        <v>1974</v>
      </c>
      <c r="J138" s="77" t="n">
        <v>0</v>
      </c>
      <c r="K138" s="77" t="s">
        <v>280</v>
      </c>
      <c r="N138" s="77"/>
      <c r="O138" s="77"/>
      <c r="P138" s="77"/>
      <c r="Q138" s="77"/>
      <c r="R138" s="77"/>
      <c r="S138" s="64"/>
      <c r="T138" s="33"/>
    </row>
    <row r="139" customFormat="false" ht="15.75" hidden="false" customHeight="false" outlineLevel="0" collapsed="false">
      <c r="A139" s="75" t="s">
        <v>281</v>
      </c>
      <c r="B139" s="77" t="n">
        <v>2</v>
      </c>
      <c r="C139" s="77" t="e">
        <f aca="false">ifs(B139=0,0, B139=1, 0, B139=2,1)</f>
        <v>#NAME?</v>
      </c>
      <c r="D139" s="77" t="n">
        <v>22</v>
      </c>
      <c r="E139" s="77" t="s">
        <v>75</v>
      </c>
      <c r="F139" s="77" t="n">
        <v>20.7</v>
      </c>
      <c r="G139" s="77" t="n">
        <v>1</v>
      </c>
      <c r="H139" s="77" t="e">
        <f aca="false">ifs(C139=0, NA(), C139=1,0)</f>
        <v>#NAME?</v>
      </c>
      <c r="I139" s="77" t="n">
        <v>1987</v>
      </c>
      <c r="J139" s="77" t="n">
        <v>0</v>
      </c>
      <c r="K139" s="77"/>
      <c r="N139" s="77"/>
      <c r="O139" s="77"/>
      <c r="P139" s="77"/>
      <c r="Q139" s="77"/>
      <c r="R139" s="77"/>
      <c r="S139" s="91"/>
      <c r="T139" s="33"/>
    </row>
    <row r="140" customFormat="false" ht="15.75" hidden="false" customHeight="false" outlineLevel="0" collapsed="false">
      <c r="A140" s="75" t="s">
        <v>282</v>
      </c>
      <c r="B140" s="77" t="n">
        <v>2</v>
      </c>
      <c r="C140" s="77" t="e">
        <f aca="false">ifs(B140=0,0, B140=1, 0, B140=2,1)</f>
        <v>#NAME?</v>
      </c>
      <c r="D140" s="77" t="n">
        <v>33</v>
      </c>
      <c r="E140" s="77" t="s">
        <v>86</v>
      </c>
      <c r="F140" s="77" t="n">
        <v>23.6</v>
      </c>
      <c r="G140" s="77" t="n">
        <v>1</v>
      </c>
      <c r="H140" s="77" t="e">
        <f aca="false">ifs(C140=0, NA(), C140=1,0)</f>
        <v>#NAME?</v>
      </c>
      <c r="I140" s="77" t="n">
        <v>1986</v>
      </c>
      <c r="J140" s="77" t="n">
        <v>0</v>
      </c>
      <c r="K140" s="77"/>
      <c r="N140" s="77" t="n">
        <v>376</v>
      </c>
      <c r="O140" s="77" t="n">
        <v>1</v>
      </c>
      <c r="P140" s="77" t="s">
        <v>75</v>
      </c>
      <c r="Q140" s="77" t="s">
        <v>87</v>
      </c>
      <c r="R140" s="77" t="n">
        <v>30</v>
      </c>
      <c r="S140" s="64" t="s">
        <v>283</v>
      </c>
      <c r="T140" s="33"/>
    </row>
    <row r="141" customFormat="false" ht="15.75" hidden="false" customHeight="false" outlineLevel="0" collapsed="false">
      <c r="A141" s="75" t="s">
        <v>284</v>
      </c>
      <c r="B141" s="77" t="n">
        <v>1</v>
      </c>
      <c r="C141" s="77" t="e">
        <f aca="false">ifs(B141=0,0, B141=1, 0, B141=2,1)</f>
        <v>#NAME?</v>
      </c>
      <c r="D141" s="77" t="n">
        <v>32</v>
      </c>
      <c r="E141" s="77" t="s">
        <v>75</v>
      </c>
      <c r="F141" s="77" t="n">
        <v>23.1</v>
      </c>
      <c r="G141" s="77" t="n">
        <v>1</v>
      </c>
      <c r="H141" s="77" t="e">
        <f aca="false">ifs(C141=0, NA(), C141=1,0)</f>
        <v>#NAME?</v>
      </c>
      <c r="I141" s="77" t="n">
        <v>2025</v>
      </c>
      <c r="J141" s="77" t="n">
        <v>0</v>
      </c>
      <c r="K141" s="77"/>
      <c r="N141" s="132" t="n">
        <v>292</v>
      </c>
      <c r="O141" s="132" t="n">
        <v>1</v>
      </c>
      <c r="P141" s="132" t="s">
        <v>75</v>
      </c>
      <c r="Q141" s="132" t="s">
        <v>87</v>
      </c>
      <c r="R141" s="132" t="n">
        <v>32</v>
      </c>
      <c r="S141" s="133" t="s">
        <v>285</v>
      </c>
      <c r="T141" s="33"/>
    </row>
    <row r="142" customFormat="false" ht="15.75" hidden="false" customHeight="false" outlineLevel="0" collapsed="false">
      <c r="A142" s="116" t="s">
        <v>286</v>
      </c>
      <c r="B142" s="77" t="n">
        <v>1</v>
      </c>
      <c r="C142" s="77" t="e">
        <f aca="false">ifs(B142=0,0, B142=1, 0, B142=2,1)</f>
        <v>#NAME?</v>
      </c>
      <c r="D142" s="77" t="n">
        <v>32</v>
      </c>
      <c r="E142" s="77" t="s">
        <v>75</v>
      </c>
      <c r="F142" s="77" t="n">
        <v>20.1</v>
      </c>
      <c r="G142" s="77" t="n">
        <v>1</v>
      </c>
      <c r="H142" s="77" t="e">
        <f aca="false">ifs(C142=0, NA(), C142=1,0)</f>
        <v>#NAME?</v>
      </c>
      <c r="I142" s="77" t="n">
        <v>1956</v>
      </c>
      <c r="J142" s="77" t="n">
        <v>0</v>
      </c>
      <c r="K142" s="77"/>
      <c r="L142" s="33"/>
      <c r="M142" s="33"/>
      <c r="N142" s="121" t="n">
        <v>1157</v>
      </c>
      <c r="O142" s="121" t="n">
        <v>2</v>
      </c>
      <c r="P142" s="121" t="s">
        <v>75</v>
      </c>
      <c r="Q142" s="121" t="s">
        <v>87</v>
      </c>
      <c r="R142" s="121" t="n">
        <v>25</v>
      </c>
      <c r="S142" s="70" t="s">
        <v>287</v>
      </c>
      <c r="T142" s="122"/>
      <c r="U142" s="122"/>
      <c r="V142" s="122"/>
      <c r="W142" s="122"/>
      <c r="X142" s="122"/>
      <c r="Y142" s="122"/>
      <c r="Z142" s="122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</row>
    <row r="143" customFormat="false" ht="15.75" hidden="false" customHeight="false" outlineLevel="0" collapsed="false">
      <c r="A143" s="75" t="s">
        <v>288</v>
      </c>
      <c r="B143" s="77" t="n">
        <v>2</v>
      </c>
      <c r="C143" s="77" t="e">
        <f aca="false">ifs(B143=0,0, B143=1, 0, B143=2,1)</f>
        <v>#NAME?</v>
      </c>
      <c r="D143" s="77" t="n">
        <v>30</v>
      </c>
      <c r="E143" s="77" t="s">
        <v>86</v>
      </c>
      <c r="F143" s="77" t="n">
        <v>25.4</v>
      </c>
      <c r="G143" s="77" t="n">
        <v>1</v>
      </c>
      <c r="H143" s="77" t="e">
        <f aca="false">ifs(C143=0, NA(), C143=1,0)</f>
        <v>#NAME?</v>
      </c>
      <c r="I143" s="77" t="n">
        <v>2014</v>
      </c>
      <c r="J143" s="77" t="n">
        <v>0</v>
      </c>
      <c r="K143" s="77"/>
      <c r="N143" s="77" t="n">
        <v>1116</v>
      </c>
      <c r="O143" s="77" t="n">
        <v>1</v>
      </c>
      <c r="P143" s="77" t="s">
        <v>86</v>
      </c>
      <c r="Q143" s="77"/>
      <c r="R143" s="77" t="s">
        <v>289</v>
      </c>
      <c r="S143" s="64" t="s">
        <v>290</v>
      </c>
      <c r="T143" s="33"/>
    </row>
    <row r="144" customFormat="false" ht="15.75" hidden="false" customHeight="false" outlineLevel="0" collapsed="false">
      <c r="A144" s="75" t="s">
        <v>291</v>
      </c>
      <c r="B144" s="77" t="n">
        <v>0</v>
      </c>
      <c r="C144" s="77" t="e">
        <f aca="false">ifs(B144=0,0, B144=1, 0, B144=2,1)</f>
        <v>#NAME?</v>
      </c>
      <c r="D144" s="77" t="n">
        <v>26</v>
      </c>
      <c r="E144" s="77" t="s">
        <v>75</v>
      </c>
      <c r="F144" s="77" t="n">
        <v>29.7</v>
      </c>
      <c r="G144" s="77" t="n">
        <v>1</v>
      </c>
      <c r="H144" s="77" t="e">
        <f aca="false">ifs(C144=0, NA(), C144=1,0)</f>
        <v>#NAME?</v>
      </c>
      <c r="I144" s="77" t="n">
        <v>1195</v>
      </c>
      <c r="J144" s="77" t="n">
        <v>0</v>
      </c>
      <c r="K144" s="77"/>
      <c r="N144" s="77" t="n">
        <v>1201</v>
      </c>
      <c r="O144" s="77" t="n">
        <v>3</v>
      </c>
      <c r="P144" s="77" t="s">
        <v>75</v>
      </c>
      <c r="Q144" s="77"/>
      <c r="R144" s="77"/>
      <c r="S144" s="64" t="s">
        <v>292</v>
      </c>
      <c r="T144" s="33"/>
    </row>
    <row r="145" customFormat="false" ht="15.75" hidden="false" customHeight="false" outlineLevel="0" collapsed="false">
      <c r="A145" s="127" t="s">
        <v>293</v>
      </c>
      <c r="B145" s="118" t="s">
        <v>111</v>
      </c>
      <c r="C145" s="118" t="n">
        <v>1</v>
      </c>
      <c r="D145" s="118"/>
      <c r="E145" s="118"/>
      <c r="F145" s="118"/>
      <c r="G145" s="118" t="n">
        <v>0</v>
      </c>
      <c r="H145" s="118" t="e">
        <f aca="false">ifs(C145=0, NA(), C145=1,0)</f>
        <v>#N/A</v>
      </c>
      <c r="I145" s="118" t="n">
        <v>1964</v>
      </c>
      <c r="J145" s="118" t="n">
        <v>1</v>
      </c>
      <c r="K145" s="118" t="s">
        <v>294</v>
      </c>
      <c r="N145" s="77"/>
      <c r="O145" s="77"/>
      <c r="P145" s="77"/>
      <c r="Q145" s="77"/>
      <c r="R145" s="77"/>
      <c r="S145" s="64"/>
      <c r="T145" s="33"/>
    </row>
    <row r="146" customFormat="false" ht="15.75" hidden="false" customHeight="false" outlineLevel="0" collapsed="false">
      <c r="A146" s="135" t="s">
        <v>295</v>
      </c>
      <c r="B146" s="118" t="s">
        <v>111</v>
      </c>
      <c r="C146" s="136" t="n">
        <v>1</v>
      </c>
      <c r="D146" s="136"/>
      <c r="E146" s="136"/>
      <c r="F146" s="136"/>
      <c r="G146" s="136" t="n">
        <v>0</v>
      </c>
      <c r="H146" s="136" t="e">
        <f aca="false">ifs(C146=0, NA(), C146=1,0)</f>
        <v>#N/A</v>
      </c>
      <c r="I146" s="136" t="n">
        <v>2028</v>
      </c>
      <c r="J146" s="136" t="n">
        <v>1</v>
      </c>
      <c r="K146" s="136" t="s">
        <v>294</v>
      </c>
      <c r="N146" s="77" t="n">
        <v>1600</v>
      </c>
      <c r="O146" s="77" t="n">
        <v>2</v>
      </c>
      <c r="P146" s="77" t="s">
        <v>75</v>
      </c>
      <c r="Q146" s="77" t="s">
        <v>87</v>
      </c>
      <c r="R146" s="77" t="n">
        <v>21</v>
      </c>
      <c r="S146" s="64" t="s">
        <v>296</v>
      </c>
      <c r="T146" s="33"/>
    </row>
    <row r="147" customFormat="false" ht="15.75" hidden="false" customHeight="false" outlineLevel="0" collapsed="false">
      <c r="A147" s="137" t="s">
        <v>297</v>
      </c>
      <c r="B147" s="121" t="n">
        <v>2</v>
      </c>
      <c r="C147" s="121" t="n">
        <f aca="false">ifs(B147=0,0, B147=1, 0, B147=2,1)</f>
        <v>1</v>
      </c>
      <c r="D147" s="121" t="n">
        <v>30</v>
      </c>
      <c r="E147" s="121" t="s">
        <v>75</v>
      </c>
      <c r="F147" s="121" t="n">
        <v>22</v>
      </c>
      <c r="G147" s="121" t="n">
        <v>1</v>
      </c>
      <c r="H147" s="121" t="e">
        <f aca="false">ifs(C147=0, NA(), C147=1,0)</f>
        <v>#N/A</v>
      </c>
      <c r="I147" s="121" t="n">
        <v>2052</v>
      </c>
      <c r="J147" s="121" t="n">
        <v>1</v>
      </c>
      <c r="K147" s="121" t="s">
        <v>298</v>
      </c>
      <c r="L147" s="138"/>
      <c r="M147" s="138"/>
      <c r="N147" s="136" t="n">
        <v>1609</v>
      </c>
      <c r="O147" s="136" t="n">
        <v>2</v>
      </c>
      <c r="P147" s="136" t="s">
        <v>75</v>
      </c>
      <c r="Q147" s="136" t="s">
        <v>87</v>
      </c>
      <c r="R147" s="136" t="n">
        <v>22</v>
      </c>
      <c r="S147" s="139" t="s">
        <v>299</v>
      </c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</row>
    <row r="148" customFormat="false" ht="15.75" hidden="false" customHeight="false" outlineLevel="0" collapsed="false">
      <c r="A148" s="127" t="s">
        <v>300</v>
      </c>
      <c r="B148" s="118" t="s">
        <v>111</v>
      </c>
      <c r="C148" s="118" t="n">
        <v>1</v>
      </c>
      <c r="D148" s="118"/>
      <c r="E148" s="118"/>
      <c r="F148" s="118"/>
      <c r="G148" s="118" t="n">
        <v>0</v>
      </c>
      <c r="H148" s="118" t="e">
        <f aca="false">ifs(C148=0, NA(), C148=1,0)</f>
        <v>#N/A</v>
      </c>
      <c r="I148" s="118" t="n">
        <v>2073</v>
      </c>
      <c r="J148" s="118" t="n">
        <v>1</v>
      </c>
      <c r="K148" s="118" t="s">
        <v>294</v>
      </c>
      <c r="N148" s="77"/>
      <c r="O148" s="77"/>
      <c r="P148" s="77"/>
      <c r="Q148" s="77"/>
      <c r="R148" s="77"/>
      <c r="S148" s="64"/>
      <c r="T148" s="33"/>
    </row>
    <row r="149" customFormat="false" ht="15.75" hidden="false" customHeight="false" outlineLevel="0" collapsed="false">
      <c r="A149" s="135" t="s">
        <v>301</v>
      </c>
      <c r="B149" s="118" t="s">
        <v>111</v>
      </c>
      <c r="C149" s="136" t="n">
        <v>0</v>
      </c>
      <c r="D149" s="136"/>
      <c r="E149" s="136"/>
      <c r="F149" s="136"/>
      <c r="G149" s="136" t="n">
        <v>0</v>
      </c>
      <c r="H149" s="136" t="e">
        <f aca="false">ifs(C149=0, NA(), C149=1,0)</f>
        <v>#N/A</v>
      </c>
      <c r="I149" s="136" t="n">
        <v>2087</v>
      </c>
      <c r="J149" s="136" t="n">
        <v>1</v>
      </c>
      <c r="K149" s="136" t="s">
        <v>302</v>
      </c>
      <c r="N149" s="77"/>
      <c r="O149" s="77"/>
      <c r="P149" s="77"/>
      <c r="Q149" s="77"/>
      <c r="R149" s="77"/>
      <c r="S149" s="64"/>
      <c r="T149" s="33"/>
    </row>
    <row r="150" customFormat="false" ht="15.75" hidden="false" customHeight="false" outlineLevel="0" collapsed="false">
      <c r="A150" s="75" t="s">
        <v>303</v>
      </c>
      <c r="B150" s="77" t="n">
        <v>1</v>
      </c>
      <c r="C150" s="77" t="n">
        <f aca="false">ifs(B150=0,0, B150=1, 0, B150=2,1)</f>
        <v>0</v>
      </c>
      <c r="D150" s="77" t="n">
        <v>31</v>
      </c>
      <c r="E150" s="77" t="s">
        <v>75</v>
      </c>
      <c r="F150" s="77" t="n">
        <v>23</v>
      </c>
      <c r="G150" s="77" t="n">
        <v>1</v>
      </c>
      <c r="H150" s="77" t="e">
        <f aca="false">ifs(C150=0, NA(), C150=1,0)</f>
        <v>#N/A</v>
      </c>
      <c r="I150" s="77" t="n">
        <v>2064</v>
      </c>
      <c r="J150" s="77" t="n">
        <v>0</v>
      </c>
      <c r="K150" s="77"/>
      <c r="N150" s="77"/>
      <c r="O150" s="77"/>
      <c r="P150" s="77"/>
      <c r="Q150" s="77"/>
      <c r="R150" s="77"/>
      <c r="S150" s="64"/>
      <c r="T150" s="33"/>
    </row>
    <row r="151" customFormat="false" ht="15.75" hidden="false" customHeight="false" outlineLevel="0" collapsed="false">
      <c r="A151" s="135" t="s">
        <v>304</v>
      </c>
      <c r="B151" s="118" t="s">
        <v>111</v>
      </c>
      <c r="C151" s="136" t="n">
        <v>0</v>
      </c>
      <c r="D151" s="136"/>
      <c r="E151" s="136"/>
      <c r="F151" s="136"/>
      <c r="G151" s="136" t="n">
        <v>0</v>
      </c>
      <c r="H151" s="136" t="e">
        <f aca="false">ifs(C151=0, NA(), C151=1,0)</f>
        <v>#N/A</v>
      </c>
      <c r="I151" s="136" t="n">
        <v>2083</v>
      </c>
      <c r="J151" s="136" t="n">
        <v>1</v>
      </c>
      <c r="K151" s="136" t="s">
        <v>305</v>
      </c>
      <c r="L151" s="134"/>
      <c r="M151" s="134"/>
      <c r="N151" s="140"/>
      <c r="O151" s="140"/>
      <c r="P151" s="140"/>
      <c r="Q151" s="140"/>
      <c r="R151" s="140"/>
      <c r="S151" s="141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</row>
    <row r="152" customFormat="false" ht="15.75" hidden="false" customHeight="false" outlineLevel="0" collapsed="false">
      <c r="A152" s="75" t="s">
        <v>306</v>
      </c>
      <c r="B152" s="77" t="n">
        <v>1</v>
      </c>
      <c r="C152" s="77" t="e">
        <f aca="false">ifs(B152=0,0, B152=1, 0, B152=2,1)</f>
        <v>#NAME?</v>
      </c>
      <c r="D152" s="77" t="n">
        <v>35</v>
      </c>
      <c r="E152" s="77" t="s">
        <v>86</v>
      </c>
      <c r="F152" s="77" t="n">
        <v>20.8</v>
      </c>
      <c r="G152" s="77" t="n">
        <v>1</v>
      </c>
      <c r="H152" s="77" t="e">
        <f aca="false">ifs(C152=0, NA(), C152=1,0)</f>
        <v>#NAME?</v>
      </c>
      <c r="I152" s="77" t="n">
        <v>2115</v>
      </c>
      <c r="J152" s="77" t="n">
        <v>0</v>
      </c>
      <c r="K152" s="77"/>
      <c r="N152" s="77"/>
      <c r="O152" s="77"/>
      <c r="P152" s="77"/>
      <c r="Q152" s="77"/>
      <c r="R152" s="77"/>
      <c r="S152" s="64"/>
      <c r="T152" s="33"/>
    </row>
    <row r="153" customFormat="false" ht="15.75" hidden="false" customHeight="false" outlineLevel="0" collapsed="false">
      <c r="A153" s="75" t="s">
        <v>307</v>
      </c>
      <c r="B153" s="77" t="n">
        <v>1</v>
      </c>
      <c r="C153" s="77" t="e">
        <f aca="false">ifs(B153=0,0, B153=1, 0, B153=2,1)</f>
        <v>#NAME?</v>
      </c>
      <c r="D153" s="77" t="n">
        <v>30</v>
      </c>
      <c r="E153" s="77" t="s">
        <v>86</v>
      </c>
      <c r="F153" s="77" t="n">
        <v>24.3</v>
      </c>
      <c r="G153" s="77" t="n">
        <v>1</v>
      </c>
      <c r="H153" s="77" t="e">
        <f aca="false">ifs(C153=0, NA(), C153=1,0)</f>
        <v>#NAME?</v>
      </c>
      <c r="I153" s="77" t="n">
        <v>1913</v>
      </c>
      <c r="J153" s="77" t="n">
        <v>0</v>
      </c>
      <c r="K153" s="77"/>
      <c r="N153" s="77"/>
      <c r="O153" s="77"/>
      <c r="P153" s="77"/>
      <c r="Q153" s="77"/>
      <c r="R153" s="77"/>
      <c r="S153" s="64"/>
      <c r="T153" s="33"/>
    </row>
    <row r="154" customFormat="false" ht="15.75" hidden="false" customHeight="false" outlineLevel="0" collapsed="false">
      <c r="A154" s="142" t="s">
        <v>308</v>
      </c>
      <c r="B154" s="90" t="n">
        <v>2</v>
      </c>
      <c r="C154" s="90" t="e">
        <f aca="false">ifs(B154=0,0, B154=1, 0, B154=2,1)</f>
        <v>#NAME?</v>
      </c>
      <c r="D154" s="90" t="n">
        <v>29</v>
      </c>
      <c r="E154" s="90" t="s">
        <v>75</v>
      </c>
      <c r="F154" s="90" t="n">
        <v>25.3</v>
      </c>
      <c r="G154" s="90" t="n">
        <v>0</v>
      </c>
      <c r="H154" s="90" t="e">
        <f aca="false">ifs(C154=0, NA(), C154=1,0)</f>
        <v>#NAME?</v>
      </c>
      <c r="I154" s="90" t="n">
        <v>1923</v>
      </c>
      <c r="J154" s="90" t="n">
        <v>0</v>
      </c>
      <c r="K154" s="90" t="s">
        <v>309</v>
      </c>
      <c r="N154" s="77"/>
      <c r="O154" s="77"/>
      <c r="P154" s="77"/>
      <c r="Q154" s="77"/>
      <c r="R154" s="77"/>
      <c r="S154" s="64"/>
      <c r="T154" s="33"/>
    </row>
    <row r="155" customFormat="false" ht="15.75" hidden="false" customHeight="false" outlineLevel="0" collapsed="false">
      <c r="A155" s="75" t="s">
        <v>310</v>
      </c>
      <c r="B155" s="77" t="n">
        <v>0</v>
      </c>
      <c r="C155" s="77" t="e">
        <f aca="false">ifs(B155=0,0, B155=1, 0, B155=2,1)</f>
        <v>#NAME?</v>
      </c>
      <c r="D155" s="77" t="n">
        <v>37</v>
      </c>
      <c r="E155" s="77" t="s">
        <v>86</v>
      </c>
      <c r="F155" s="77" t="n">
        <v>28</v>
      </c>
      <c r="G155" s="77" t="n">
        <v>1</v>
      </c>
      <c r="H155" s="77" t="e">
        <f aca="false">ifs(C155=0, NA(), C155=1,0)</f>
        <v>#NAME?</v>
      </c>
      <c r="I155" s="77" t="n">
        <v>2112</v>
      </c>
      <c r="J155" s="77" t="n">
        <v>0</v>
      </c>
      <c r="K155" s="77"/>
      <c r="N155" s="77"/>
      <c r="O155" s="77"/>
      <c r="P155" s="77"/>
      <c r="Q155" s="77"/>
      <c r="R155" s="77"/>
      <c r="S155" s="64"/>
      <c r="T155" s="33"/>
    </row>
    <row r="156" customFormat="false" ht="15.75" hidden="false" customHeight="false" outlineLevel="0" collapsed="false">
      <c r="A156" s="75" t="s">
        <v>311</v>
      </c>
      <c r="B156" s="77" t="n">
        <v>1</v>
      </c>
      <c r="C156" s="77" t="e">
        <f aca="false">ifs(B156=0,0, B156=1, 0, B156=2,1)</f>
        <v>#NAME?</v>
      </c>
      <c r="D156" s="77" t="n">
        <v>31</v>
      </c>
      <c r="E156" s="77" t="s">
        <v>86</v>
      </c>
      <c r="F156" s="77" t="n">
        <v>20</v>
      </c>
      <c r="G156" s="77" t="n">
        <v>1</v>
      </c>
      <c r="H156" s="77" t="e">
        <f aca="false">ifs(C156=0, NA(), C156=1,0)</f>
        <v>#NAME?</v>
      </c>
      <c r="I156" s="77" t="n">
        <v>2119</v>
      </c>
      <c r="J156" s="77" t="n">
        <v>0</v>
      </c>
      <c r="K156" s="77"/>
      <c r="N156" s="77"/>
      <c r="O156" s="77"/>
      <c r="P156" s="77"/>
      <c r="Q156" s="77"/>
      <c r="R156" s="77"/>
      <c r="S156" s="64"/>
      <c r="T156" s="33"/>
    </row>
    <row r="157" customFormat="false" ht="15.75" hidden="false" customHeight="false" outlineLevel="0" collapsed="false">
      <c r="A157" s="75" t="s">
        <v>312</v>
      </c>
      <c r="B157" s="77" t="n">
        <v>1</v>
      </c>
      <c r="C157" s="77" t="e">
        <f aca="false">ifs(B157=0,0, B157=1, 0, B157=2,1)</f>
        <v>#NAME?</v>
      </c>
      <c r="D157" s="77" t="n">
        <v>48</v>
      </c>
      <c r="E157" s="77" t="s">
        <v>75</v>
      </c>
      <c r="F157" s="77" t="n">
        <v>20</v>
      </c>
      <c r="G157" s="77" t="n">
        <v>1</v>
      </c>
      <c r="H157" s="77" t="e">
        <f aca="false">ifs(C157=0, NA(), C157=1,0)</f>
        <v>#NAME?</v>
      </c>
      <c r="I157" s="77" t="n">
        <v>2126</v>
      </c>
      <c r="J157" s="77" t="n">
        <v>0</v>
      </c>
      <c r="K157" s="77"/>
      <c r="N157" s="77"/>
      <c r="O157" s="77"/>
      <c r="P157" s="77"/>
      <c r="Q157" s="77"/>
      <c r="R157" s="77"/>
      <c r="S157" s="64"/>
      <c r="T157" s="33"/>
    </row>
    <row r="158" customFormat="false" ht="15.75" hidden="false" customHeight="false" outlineLevel="0" collapsed="false">
      <c r="A158" s="135" t="s">
        <v>313</v>
      </c>
      <c r="B158" s="118" t="s">
        <v>111</v>
      </c>
      <c r="C158" s="143" t="n">
        <v>0</v>
      </c>
      <c r="D158" s="143"/>
      <c r="E158" s="143"/>
      <c r="F158" s="143"/>
      <c r="G158" s="143" t="n">
        <v>0</v>
      </c>
      <c r="H158" s="143" t="e">
        <f aca="false">#N/A</f>
        <v>#N/A</v>
      </c>
      <c r="I158" s="143" t="n">
        <v>2282</v>
      </c>
      <c r="J158" s="144" t="n">
        <v>1</v>
      </c>
      <c r="K158" s="144" t="s">
        <v>314</v>
      </c>
      <c r="N158" s="77"/>
      <c r="O158" s="77"/>
      <c r="P158" s="77"/>
      <c r="Q158" s="77"/>
      <c r="R158" s="77"/>
      <c r="S158" s="64"/>
      <c r="T158" s="33"/>
    </row>
    <row r="159" customFormat="false" ht="15.75" hidden="false" customHeight="false" outlineLevel="0" collapsed="false">
      <c r="A159" s="75" t="s">
        <v>315</v>
      </c>
      <c r="B159" s="77" t="n">
        <v>1</v>
      </c>
      <c r="C159" s="77" t="e">
        <f aca="false">ifs(B159=0,0, B159=1, 0, B159=2,1)</f>
        <v>#NAME?</v>
      </c>
      <c r="D159" s="77" t="n">
        <v>40</v>
      </c>
      <c r="E159" s="77" t="s">
        <v>75</v>
      </c>
      <c r="F159" s="77" t="n">
        <v>25.4</v>
      </c>
      <c r="G159" s="77" t="n">
        <v>1</v>
      </c>
      <c r="H159" s="77" t="e">
        <f aca="false">ifs(C159=0, NA(), C159=1,0)</f>
        <v>#NAME?</v>
      </c>
      <c r="I159" s="77" t="n">
        <v>2294</v>
      </c>
      <c r="J159" s="77" t="n">
        <v>0</v>
      </c>
      <c r="K159" s="77"/>
      <c r="N159" s="77"/>
      <c r="O159" s="77"/>
      <c r="P159" s="77"/>
      <c r="Q159" s="77"/>
      <c r="R159" s="77"/>
      <c r="S159" s="64"/>
      <c r="T159" s="33"/>
    </row>
    <row r="160" customFormat="false" ht="15.75" hidden="false" customHeight="false" outlineLevel="0" collapsed="false">
      <c r="A160" s="75" t="s">
        <v>316</v>
      </c>
      <c r="B160" s="77" t="n">
        <v>1</v>
      </c>
      <c r="C160" s="77" t="e">
        <f aca="false">ifs(B160=0,0, B160=1, 0, B160=2,1)</f>
        <v>#NAME?</v>
      </c>
      <c r="D160" s="77" t="n">
        <v>41</v>
      </c>
      <c r="E160" s="77" t="s">
        <v>86</v>
      </c>
      <c r="F160" s="77" t="n">
        <v>25.3</v>
      </c>
      <c r="G160" s="77" t="n">
        <v>1</v>
      </c>
      <c r="H160" s="77" t="e">
        <f aca="false">ifs(C160=0, NA(), C160=1,0)</f>
        <v>#NAME?</v>
      </c>
      <c r="I160" s="77" t="n">
        <v>2301</v>
      </c>
      <c r="J160" s="77" t="n">
        <v>0</v>
      </c>
      <c r="K160" s="77"/>
      <c r="N160" s="77"/>
      <c r="O160" s="77"/>
      <c r="P160" s="77"/>
      <c r="Q160" s="77"/>
      <c r="R160" s="77"/>
      <c r="S160" s="64"/>
      <c r="T160" s="33"/>
    </row>
    <row r="161" customFormat="false" ht="15.75" hidden="false" customHeight="false" outlineLevel="0" collapsed="false">
      <c r="A161" s="75" t="s">
        <v>317</v>
      </c>
      <c r="B161" s="77" t="n">
        <v>1</v>
      </c>
      <c r="C161" s="77" t="e">
        <f aca="false">ifs(B161=0,0, B161=1, 0, B161=2,1)</f>
        <v>#NAME?</v>
      </c>
      <c r="D161" s="77" t="n">
        <v>38</v>
      </c>
      <c r="E161" s="77" t="s">
        <v>75</v>
      </c>
      <c r="F161" s="77" t="n">
        <v>20.2</v>
      </c>
      <c r="G161" s="77" t="n">
        <v>0</v>
      </c>
      <c r="H161" s="77" t="e">
        <f aca="false">ifs(C161=0, NA(), C161=1,0)</f>
        <v>#NAME?</v>
      </c>
      <c r="I161" s="77" t="n">
        <v>2359</v>
      </c>
      <c r="J161" s="77" t="n">
        <v>0</v>
      </c>
      <c r="K161" s="77" t="s">
        <v>318</v>
      </c>
      <c r="N161" s="77"/>
      <c r="O161" s="77"/>
      <c r="P161" s="77"/>
      <c r="Q161" s="77"/>
      <c r="R161" s="77"/>
      <c r="S161" s="64"/>
      <c r="T161" s="33"/>
    </row>
    <row r="162" customFormat="false" ht="15.75" hidden="false" customHeight="false" outlineLevel="0" collapsed="false">
      <c r="A162" s="75" t="s">
        <v>319</v>
      </c>
      <c r="B162" s="77" t="n">
        <v>2</v>
      </c>
      <c r="C162" s="77" t="e">
        <f aca="false">ifs(B162=0,0, B162=1, 0, B162=2,1)</f>
        <v>#NAME?</v>
      </c>
      <c r="D162" s="77" t="n">
        <v>21</v>
      </c>
      <c r="E162" s="77" t="s">
        <v>86</v>
      </c>
      <c r="F162" s="77" t="n">
        <v>18.5</v>
      </c>
      <c r="G162" s="77" t="n">
        <v>1</v>
      </c>
      <c r="H162" s="77" t="e">
        <f aca="false">ifs(C162=0, NA(), C162=1,0)</f>
        <v>#NAME?</v>
      </c>
      <c r="I162" s="77" t="n">
        <v>2353</v>
      </c>
      <c r="J162" s="77" t="n">
        <v>0</v>
      </c>
      <c r="K162" s="77"/>
      <c r="N162" s="77"/>
      <c r="O162" s="77"/>
      <c r="P162" s="77"/>
      <c r="Q162" s="77"/>
      <c r="R162" s="77"/>
      <c r="S162" s="64"/>
      <c r="T162" s="33"/>
    </row>
    <row r="163" customFormat="false" ht="15.75" hidden="false" customHeight="false" outlineLevel="0" collapsed="false">
      <c r="A163" s="75" t="s">
        <v>320</v>
      </c>
      <c r="B163" s="77" t="n">
        <v>2</v>
      </c>
      <c r="C163" s="77" t="e">
        <f aca="false">ifs(B163=0,0, B163=1, 0, B163=2,1)</f>
        <v>#NAME?</v>
      </c>
      <c r="D163" s="77" t="n">
        <v>50</v>
      </c>
      <c r="E163" s="77" t="s">
        <v>86</v>
      </c>
      <c r="F163" s="77" t="n">
        <v>21.6</v>
      </c>
      <c r="G163" s="77" t="n">
        <v>0</v>
      </c>
      <c r="H163" s="77" t="e">
        <f aca="false">ifs(C163=0, NA(), C163=1,0)</f>
        <v>#NAME?</v>
      </c>
      <c r="I163" s="77" t="n">
        <v>318</v>
      </c>
      <c r="J163" s="77" t="n">
        <v>0</v>
      </c>
      <c r="K163" s="77"/>
      <c r="N163" s="77"/>
      <c r="O163" s="77"/>
      <c r="P163" s="77"/>
      <c r="Q163" s="77"/>
      <c r="R163" s="77"/>
      <c r="S163" s="64"/>
      <c r="T163" s="33"/>
    </row>
    <row r="164" customFormat="false" ht="15.75" hidden="false" customHeight="false" outlineLevel="0" collapsed="false">
      <c r="A164" s="75" t="s">
        <v>321</v>
      </c>
      <c r="B164" s="77" t="n">
        <v>1</v>
      </c>
      <c r="C164" s="77" t="e">
        <f aca="false">ifs(B164=0,0, B164=1, 0, B164=2,1)</f>
        <v>#NAME?</v>
      </c>
      <c r="D164" s="77" t="n">
        <v>30</v>
      </c>
      <c r="E164" s="77" t="s">
        <v>75</v>
      </c>
      <c r="F164" s="77" t="n">
        <v>23.3</v>
      </c>
      <c r="G164" s="77" t="n">
        <v>1</v>
      </c>
      <c r="H164" s="77" t="e">
        <f aca="false">ifs(C164=0, NA(), C164=1,0)</f>
        <v>#NAME?</v>
      </c>
      <c r="I164" s="77" t="n">
        <v>2379</v>
      </c>
      <c r="J164" s="77" t="n">
        <v>0</v>
      </c>
      <c r="K164" s="77"/>
      <c r="N164" s="77"/>
      <c r="O164" s="77"/>
      <c r="P164" s="77"/>
      <c r="Q164" s="77"/>
      <c r="R164" s="77"/>
      <c r="S164" s="64"/>
      <c r="T164" s="33"/>
    </row>
    <row r="165" customFormat="false" ht="15.75" hidden="false" customHeight="false" outlineLevel="0" collapsed="false">
      <c r="A165" s="75" t="s">
        <v>322</v>
      </c>
      <c r="B165" s="77" t="n">
        <v>1</v>
      </c>
      <c r="C165" s="77" t="e">
        <f aca="false">ifs(B165=0,0, B165=1, 0, B165=2,1)</f>
        <v>#NAME?</v>
      </c>
      <c r="D165" s="77" t="n">
        <v>30</v>
      </c>
      <c r="E165" s="77" t="s">
        <v>75</v>
      </c>
      <c r="F165" s="77" t="n">
        <v>20</v>
      </c>
      <c r="G165" s="77" t="n">
        <v>0</v>
      </c>
      <c r="H165" s="77" t="e">
        <f aca="false">ifs(C165=0, NA(), C165=1,0)</f>
        <v>#NAME?</v>
      </c>
      <c r="I165" s="77" t="n">
        <v>2378</v>
      </c>
      <c r="J165" s="77" t="n">
        <v>0</v>
      </c>
      <c r="K165" s="77"/>
      <c r="N165" s="77"/>
      <c r="O165" s="77"/>
      <c r="P165" s="77"/>
      <c r="Q165" s="77"/>
      <c r="R165" s="77"/>
      <c r="S165" s="64"/>
      <c r="T165" s="33"/>
    </row>
    <row r="166" customFormat="false" ht="15.75" hidden="false" customHeight="false" outlineLevel="0" collapsed="false">
      <c r="A166" s="75" t="s">
        <v>323</v>
      </c>
      <c r="B166" s="77" t="s">
        <v>111</v>
      </c>
      <c r="C166" s="77" t="e">
        <f aca="false">ifs(B166=0,0, B166=1, 0, B166=2,1)</f>
        <v>#NAME?</v>
      </c>
      <c r="D166" s="77"/>
      <c r="E166" s="77"/>
      <c r="F166" s="77"/>
      <c r="G166" s="77" t="n">
        <v>0</v>
      </c>
      <c r="H166" s="77" t="e">
        <f aca="false">ifs(C166=0, NA(), C166=1,0)</f>
        <v>#NAME?</v>
      </c>
      <c r="I166" s="77"/>
      <c r="J166" s="77" t="n">
        <v>0</v>
      </c>
      <c r="K166" s="77"/>
      <c r="N166" s="77"/>
      <c r="O166" s="77"/>
      <c r="P166" s="77"/>
      <c r="Q166" s="77"/>
      <c r="R166" s="77"/>
      <c r="S166" s="64"/>
      <c r="T166" s="33"/>
    </row>
    <row r="167" customFormat="false" ht="15.75" hidden="false" customHeight="false" outlineLevel="0" collapsed="false">
      <c r="A167" s="75" t="s">
        <v>324</v>
      </c>
      <c r="B167" s="77" t="s">
        <v>111</v>
      </c>
      <c r="C167" s="77" t="e">
        <f aca="false">ifs(B167=0,0, B167=1, 0, B167=2,1)</f>
        <v>#NAME?</v>
      </c>
      <c r="D167" s="77"/>
      <c r="E167" s="77"/>
      <c r="F167" s="77"/>
      <c r="G167" s="77" t="n">
        <v>0</v>
      </c>
      <c r="H167" s="77" t="e">
        <f aca="false">ifs(C167=0, NA(), C167=1,0)</f>
        <v>#NAME?</v>
      </c>
      <c r="I167" s="77"/>
      <c r="J167" s="77" t="n">
        <v>0</v>
      </c>
      <c r="K167" s="77"/>
      <c r="N167" s="77"/>
      <c r="O167" s="77"/>
      <c r="P167" s="77"/>
      <c r="Q167" s="77"/>
      <c r="R167" s="77"/>
      <c r="S167" s="64"/>
      <c r="T167" s="33"/>
    </row>
    <row r="168" customFormat="false" ht="15.75" hidden="false" customHeight="false" outlineLevel="0" collapsed="false">
      <c r="A168" s="75" t="s">
        <v>325</v>
      </c>
      <c r="B168" s="77" t="s">
        <v>111</v>
      </c>
      <c r="C168" s="77" t="e">
        <f aca="false">ifs(B168=0,0, B168=1, 0, B168=2,1)</f>
        <v>#NAME?</v>
      </c>
      <c r="D168" s="77"/>
      <c r="E168" s="77"/>
      <c r="F168" s="77"/>
      <c r="G168" s="77" t="n">
        <v>0</v>
      </c>
      <c r="H168" s="77" t="e">
        <f aca="false">ifs(C168=0, NA(), C168=1,0)</f>
        <v>#NAME?</v>
      </c>
      <c r="I168" s="77"/>
      <c r="J168" s="77" t="n">
        <v>0</v>
      </c>
      <c r="K168" s="77"/>
      <c r="N168" s="77"/>
      <c r="O168" s="77"/>
      <c r="P168" s="77"/>
      <c r="Q168" s="77"/>
      <c r="R168" s="77"/>
      <c r="S168" s="64"/>
      <c r="T168" s="33"/>
    </row>
    <row r="169" customFormat="false" ht="15.75" hidden="false" customHeight="false" outlineLevel="0" collapsed="false">
      <c r="A169" s="75" t="s">
        <v>326</v>
      </c>
      <c r="B169" s="77" t="s">
        <v>111</v>
      </c>
      <c r="C169" s="77" t="e">
        <f aca="false">ifs(B169=0,0, B169=1, 0, B169=2,1)</f>
        <v>#NAME?</v>
      </c>
      <c r="D169" s="77"/>
      <c r="E169" s="77"/>
      <c r="F169" s="77"/>
      <c r="G169" s="77" t="n">
        <v>0</v>
      </c>
      <c r="H169" s="77" t="e">
        <f aca="false">ifs(C169=0, NA(), C169=1,0)</f>
        <v>#NAME?</v>
      </c>
      <c r="I169" s="77"/>
      <c r="J169" s="77" t="n">
        <v>0</v>
      </c>
      <c r="K169" s="77"/>
      <c r="N169" s="77"/>
      <c r="O169" s="77"/>
      <c r="P169" s="77"/>
      <c r="Q169" s="77"/>
      <c r="R169" s="77"/>
      <c r="S169" s="64"/>
      <c r="T169" s="33"/>
    </row>
    <row r="170" customFormat="false" ht="15.75" hidden="false" customHeight="false" outlineLevel="0" collapsed="false">
      <c r="A170" s="75" t="s">
        <v>327</v>
      </c>
      <c r="B170" s="77" t="s">
        <v>111</v>
      </c>
      <c r="C170" s="77" t="e">
        <f aca="false">ifs(B170=0,0, B170=1, 0, B170=2,1)</f>
        <v>#NAME?</v>
      </c>
      <c r="D170" s="77"/>
      <c r="E170" s="77"/>
      <c r="F170" s="77"/>
      <c r="G170" s="77" t="n">
        <v>0</v>
      </c>
      <c r="H170" s="77" t="e">
        <f aca="false">ifs(C170=0, NA(), C170=1,0)</f>
        <v>#NAME?</v>
      </c>
      <c r="I170" s="77"/>
      <c r="J170" s="77" t="n">
        <v>0</v>
      </c>
      <c r="K170" s="77"/>
      <c r="N170" s="77"/>
      <c r="O170" s="77"/>
      <c r="P170" s="77"/>
      <c r="Q170" s="77"/>
      <c r="R170" s="77"/>
      <c r="S170" s="64"/>
      <c r="T170" s="33"/>
    </row>
    <row r="171" customFormat="false" ht="15.75" hidden="false" customHeight="false" outlineLevel="0" collapsed="false">
      <c r="A171" s="75" t="s">
        <v>328</v>
      </c>
      <c r="B171" s="77" t="s">
        <v>111</v>
      </c>
      <c r="C171" s="77" t="e">
        <f aca="false">ifs(B171=0,0, B171=1, 0, B171=2,1)</f>
        <v>#NAME?</v>
      </c>
      <c r="D171" s="77"/>
      <c r="E171" s="77"/>
      <c r="F171" s="77"/>
      <c r="G171" s="77" t="n">
        <v>0</v>
      </c>
      <c r="H171" s="77" t="e">
        <f aca="false">ifs(C171=0, NA(), C171=1,0)</f>
        <v>#NAME?</v>
      </c>
      <c r="I171" s="77"/>
      <c r="J171" s="77" t="n">
        <v>0</v>
      </c>
      <c r="K171" s="77"/>
      <c r="N171" s="77"/>
      <c r="O171" s="77"/>
      <c r="P171" s="77"/>
      <c r="Q171" s="77"/>
      <c r="R171" s="77"/>
      <c r="S171" s="64"/>
      <c r="T171" s="33"/>
    </row>
    <row r="172" customFormat="false" ht="15.75" hidden="false" customHeight="false" outlineLevel="0" collapsed="false">
      <c r="A172" s="75" t="s">
        <v>329</v>
      </c>
      <c r="B172" s="77" t="s">
        <v>111</v>
      </c>
      <c r="C172" s="77" t="e">
        <f aca="false">ifs(B172=0,0, B172=1, 0, B172=2,1)</f>
        <v>#NAME?</v>
      </c>
      <c r="D172" s="77"/>
      <c r="E172" s="77"/>
      <c r="F172" s="77"/>
      <c r="G172" s="77" t="n">
        <v>0</v>
      </c>
      <c r="H172" s="77" t="e">
        <f aca="false">ifs(C172=0, NA(), C172=1,0)</f>
        <v>#NAME?</v>
      </c>
      <c r="I172" s="77"/>
      <c r="J172" s="77" t="n">
        <v>0</v>
      </c>
      <c r="K172" s="77"/>
      <c r="N172" s="77"/>
      <c r="O172" s="77"/>
      <c r="P172" s="77"/>
      <c r="Q172" s="77"/>
      <c r="R172" s="77"/>
      <c r="S172" s="114"/>
      <c r="T172" s="33"/>
    </row>
    <row r="173" customFormat="false" ht="15.75" hidden="false" customHeight="false" outlineLevel="0" collapsed="false">
      <c r="A173" s="75" t="s">
        <v>330</v>
      </c>
      <c r="B173" s="77" t="s">
        <v>111</v>
      </c>
      <c r="C173" s="77" t="e">
        <f aca="false">ifs(B173=0,0, B173=1, 0, B173=2,1)</f>
        <v>#NAME?</v>
      </c>
      <c r="D173" s="77"/>
      <c r="E173" s="77"/>
      <c r="F173" s="77"/>
      <c r="G173" s="77" t="n">
        <v>0</v>
      </c>
      <c r="H173" s="77" t="e">
        <f aca="false">ifs(C173=0, NA(), C173=1,0)</f>
        <v>#NAME?</v>
      </c>
      <c r="I173" s="77"/>
      <c r="J173" s="77" t="n">
        <v>0</v>
      </c>
      <c r="K173" s="77"/>
      <c r="N173" s="77"/>
      <c r="O173" s="77"/>
      <c r="P173" s="77"/>
      <c r="Q173" s="77"/>
      <c r="R173" s="77"/>
      <c r="S173" s="114"/>
      <c r="T173" s="33"/>
    </row>
    <row r="174" customFormat="false" ht="15.75" hidden="false" customHeight="false" outlineLevel="0" collapsed="false">
      <c r="A174" s="75" t="s">
        <v>331</v>
      </c>
      <c r="B174" s="77" t="s">
        <v>111</v>
      </c>
      <c r="C174" s="77" t="e">
        <f aca="false">ifs(B174=0,0, B174=1, 0, B174=2,1)</f>
        <v>#NAME?</v>
      </c>
      <c r="D174" s="77"/>
      <c r="E174" s="77"/>
      <c r="F174" s="77"/>
      <c r="G174" s="77" t="n">
        <v>0</v>
      </c>
      <c r="H174" s="77" t="e">
        <f aca="false">ifs(C174=0, NA(), C174=1,0)</f>
        <v>#NAME?</v>
      </c>
      <c r="I174" s="77"/>
      <c r="J174" s="77" t="n">
        <v>0</v>
      </c>
      <c r="K174" s="77"/>
      <c r="N174" s="114"/>
      <c r="O174" s="114"/>
      <c r="P174" s="114"/>
      <c r="Q174" s="114"/>
      <c r="R174" s="114"/>
      <c r="S174" s="114"/>
      <c r="T174" s="33"/>
    </row>
    <row r="175" customFormat="false" ht="15.75" hidden="false" customHeight="false" outlineLevel="0" collapsed="false">
      <c r="A175" s="75" t="s">
        <v>332</v>
      </c>
      <c r="B175" s="77" t="s">
        <v>111</v>
      </c>
      <c r="C175" s="77" t="e">
        <f aca="false">ifs(B175=0,0, B175=1, 0, B175=2,1)</f>
        <v>#NAME?</v>
      </c>
      <c r="D175" s="77"/>
      <c r="E175" s="77"/>
      <c r="F175" s="77"/>
      <c r="G175" s="77" t="n">
        <v>0</v>
      </c>
      <c r="H175" s="77" t="e">
        <f aca="false">ifs(C175=0, NA(), C175=1,0)</f>
        <v>#NAME?</v>
      </c>
      <c r="I175" s="77"/>
      <c r="J175" s="77" t="n">
        <v>0</v>
      </c>
      <c r="K175" s="77"/>
      <c r="N175" s="114"/>
      <c r="O175" s="114"/>
      <c r="P175" s="114"/>
      <c r="Q175" s="114"/>
      <c r="R175" s="114"/>
      <c r="S175" s="114"/>
      <c r="T175" s="33"/>
    </row>
    <row r="176" customFormat="false" ht="15.75" hidden="false" customHeight="false" outlineLevel="0" collapsed="false">
      <c r="A176" s="75" t="s">
        <v>333</v>
      </c>
      <c r="B176" s="77" t="s">
        <v>111</v>
      </c>
      <c r="C176" s="77" t="e">
        <f aca="false">ifs(B176=0,0, B176=1, 0, B176=2,1)</f>
        <v>#NAME?</v>
      </c>
      <c r="D176" s="77"/>
      <c r="E176" s="77"/>
      <c r="F176" s="77"/>
      <c r="G176" s="77" t="n">
        <v>0</v>
      </c>
      <c r="H176" s="77" t="e">
        <f aca="false">ifs(C176=0, NA(), C176=1,0)</f>
        <v>#NAME?</v>
      </c>
      <c r="I176" s="77"/>
      <c r="J176" s="77" t="n">
        <v>0</v>
      </c>
      <c r="K176" s="77"/>
      <c r="T176" s="33"/>
    </row>
    <row r="177" customFormat="false" ht="15.75" hidden="false" customHeight="false" outlineLevel="0" collapsed="false">
      <c r="A177" s="75" t="s">
        <v>334</v>
      </c>
      <c r="B177" s="77" t="s">
        <v>111</v>
      </c>
      <c r="C177" s="77" t="e">
        <f aca="false">ifs(B177=0,0, B177=1, 0, B177=2,1)</f>
        <v>#NAME?</v>
      </c>
      <c r="D177" s="77"/>
      <c r="E177" s="77"/>
      <c r="F177" s="77"/>
      <c r="G177" s="77" t="n">
        <v>0</v>
      </c>
      <c r="H177" s="77" t="e">
        <f aca="false">ifs(C177=0, NA(), C177=1,0)</f>
        <v>#NAME?</v>
      </c>
      <c r="I177" s="77"/>
      <c r="J177" s="77" t="n">
        <v>0</v>
      </c>
      <c r="K177" s="77"/>
      <c r="T177" s="33"/>
    </row>
    <row r="178" customFormat="false" ht="15.75" hidden="false" customHeight="false" outlineLevel="0" collapsed="false">
      <c r="A178" s="75" t="s">
        <v>335</v>
      </c>
      <c r="B178" s="77" t="s">
        <v>111</v>
      </c>
      <c r="C178" s="77" t="e">
        <f aca="false">ifs(B178=0,0, B178=1, 0, B178=2,1)</f>
        <v>#NAME?</v>
      </c>
      <c r="D178" s="77"/>
      <c r="E178" s="77"/>
      <c r="F178" s="77"/>
      <c r="G178" s="77" t="n">
        <v>0</v>
      </c>
      <c r="H178" s="77" t="e">
        <f aca="false">ifs(C178=0, NA(), C178=1,0)</f>
        <v>#NAME?</v>
      </c>
      <c r="I178" s="77"/>
      <c r="J178" s="77" t="n">
        <v>0</v>
      </c>
      <c r="K178" s="77"/>
      <c r="T178" s="33"/>
    </row>
    <row r="179" customFormat="false" ht="15.75" hidden="false" customHeight="false" outlineLevel="0" collapsed="false">
      <c r="A179" s="75" t="s">
        <v>336</v>
      </c>
      <c r="B179" s="77" t="s">
        <v>111</v>
      </c>
      <c r="C179" s="77" t="e">
        <f aca="false">ifs(B179=0,0, B179=1, 0, B179=2,1)</f>
        <v>#NAME?</v>
      </c>
      <c r="D179" s="77"/>
      <c r="E179" s="77"/>
      <c r="F179" s="77"/>
      <c r="G179" s="77" t="n">
        <v>0</v>
      </c>
      <c r="H179" s="77" t="e">
        <f aca="false">ifs(C179=0, NA(), C179=1,0)</f>
        <v>#NAME?</v>
      </c>
      <c r="I179" s="77"/>
      <c r="J179" s="77" t="n">
        <v>0</v>
      </c>
      <c r="K179" s="77"/>
      <c r="T179" s="33"/>
    </row>
    <row r="1048576" customFormat="false" ht="15.75" hidden="false" customHeight="true" outlineLevel="0" collapsed="false"/>
  </sheetData>
  <mergeCells count="1">
    <mergeCell ref="P19:S19"/>
  </mergeCells>
  <conditionalFormatting sqref="A97:B97 D97:G97 I97:K97">
    <cfRule type="expression" priority="2" aboveAverage="0" equalAverage="0" bottom="0" percent="0" rank="0" text="" dxfId="0">
      <formula>LEN(TRIM(A97))&gt;0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11" min="2" style="0" width="12.63"/>
    <col collapsed="false" customWidth="true" hidden="false" outlineLevel="0" max="12" min="12" style="0" width="14.5"/>
    <col collapsed="false" customWidth="true" hidden="false" outlineLevel="0" max="1025" min="13" style="0" width="12.63"/>
  </cols>
  <sheetData>
    <row r="1" customFormat="false" ht="15.75" hidden="false" customHeight="false" outlineLevel="0" collapsed="false">
      <c r="A1" s="19" t="s">
        <v>337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2"/>
      <c r="N1" s="23"/>
      <c r="O1" s="23"/>
      <c r="P1" s="23"/>
      <c r="Q1" s="145"/>
    </row>
    <row r="2" customFormat="false" ht="15.75" hidden="false" customHeight="false" outlineLevel="0" collapsed="false">
      <c r="A2" s="25"/>
      <c r="B2" s="25"/>
      <c r="C2" s="25"/>
      <c r="D2" s="25"/>
      <c r="E2" s="39"/>
      <c r="F2" s="25"/>
      <c r="G2" s="25"/>
      <c r="H2" s="39"/>
      <c r="I2" s="25"/>
      <c r="J2" s="25"/>
      <c r="K2" s="25"/>
      <c r="L2" s="26"/>
      <c r="M2" s="26"/>
      <c r="N2" s="27"/>
      <c r="O2" s="27"/>
      <c r="P2" s="27"/>
      <c r="Q2" s="146"/>
    </row>
    <row r="3" customFormat="false" ht="15.75" hidden="false" customHeight="false" outlineLevel="0" collapsed="false">
      <c r="A3" s="37" t="s">
        <v>338</v>
      </c>
      <c r="B3" s="25"/>
      <c r="C3" s="39"/>
      <c r="D3" s="25"/>
      <c r="E3" s="39"/>
      <c r="F3" s="39"/>
      <c r="G3" s="25"/>
      <c r="H3" s="39"/>
      <c r="I3" s="25"/>
      <c r="J3" s="25"/>
      <c r="K3" s="25"/>
      <c r="L3" s="26"/>
      <c r="M3" s="26"/>
      <c r="N3" s="27"/>
      <c r="O3" s="27"/>
      <c r="P3" s="27"/>
      <c r="Q3" s="146"/>
      <c r="V3" s="147" t="s">
        <v>339</v>
      </c>
      <c r="W3" s="147" t="s">
        <v>340</v>
      </c>
    </row>
    <row r="4" customFormat="false" ht="15.75" hidden="false" customHeight="false" outlineLevel="0" collapsed="false">
      <c r="A4" s="148" t="s">
        <v>341</v>
      </c>
      <c r="B4" s="133" t="s">
        <v>342</v>
      </c>
      <c r="C4" s="31" t="n">
        <f aca="false">COUNTIF(V4:V62,"m")</f>
        <v>7</v>
      </c>
      <c r="D4" s="133" t="s">
        <v>343</v>
      </c>
      <c r="E4" s="31" t="n">
        <f aca="false">COUNTIF(V4:V62,"w")</f>
        <v>9</v>
      </c>
      <c r="F4" s="149" t="n">
        <f aca="false">SUM(C4,E4)</f>
        <v>16</v>
      </c>
      <c r="G4" s="39" t="s">
        <v>344</v>
      </c>
      <c r="H4" s="150" t="n">
        <f aca="false">IFERROR(__xludf.dummyfunction("MEDIAN(FILTER(B28:B62,N28:N62=1))"),33)</f>
        <v>33</v>
      </c>
      <c r="I4" s="39" t="s">
        <v>345</v>
      </c>
      <c r="J4" s="150" t="n">
        <f aca="false">IFERROR(__xludf.dummyfunction("AVERAGE(FILTER(B28:B62,N28:N62=1))"),34.9375)</f>
        <v>34.9375</v>
      </c>
      <c r="K4" s="25"/>
      <c r="L4" s="26"/>
      <c r="M4" s="26"/>
      <c r="N4" s="35"/>
      <c r="O4" s="35"/>
      <c r="P4" s="35"/>
      <c r="Q4" s="12"/>
      <c r="V4" s="34" t="str">
        <f aca="false">IFERROR(__xludf.dummyfunction("FILTER(C28:C62,N28:N62=1)"),"m")</f>
        <v>m</v>
      </c>
      <c r="W4" s="150" t="str">
        <f aca="false">IFERROR(__xludf.dummyfunction("FILTER(C28:C62,P28:P62=1)"),"m")</f>
        <v>m</v>
      </c>
    </row>
    <row r="5" customFormat="false" ht="15.75" hidden="false" customHeight="false" outlineLevel="0" collapsed="false">
      <c r="A5" s="151" t="s">
        <v>346</v>
      </c>
      <c r="B5" s="152" t="s">
        <v>342</v>
      </c>
      <c r="C5" s="153" t="n">
        <f aca="false">COUNTIF(W4:W62,"m")-C4</f>
        <v>2</v>
      </c>
      <c r="D5" s="152" t="s">
        <v>343</v>
      </c>
      <c r="E5" s="153" t="n">
        <f aca="false">COUNTIF(W4:W62,"w")-E4</f>
        <v>3</v>
      </c>
      <c r="F5" s="154" t="n">
        <f aca="false">SUM(C5,E5)</f>
        <v>5</v>
      </c>
      <c r="G5" s="39" t="s">
        <v>347</v>
      </c>
      <c r="H5" s="150" t="n">
        <f aca="false">IFERROR(__xludf.dummyfunction("MEDIAN(FILTER(D28:D62,N28:N62=1))"),23)</f>
        <v>23</v>
      </c>
      <c r="I5" s="39" t="s">
        <v>348</v>
      </c>
      <c r="J5" s="150" t="n">
        <f aca="false">IFERROR(__xludf.dummyfunction("AVERAGE(FILTER(D28:D62,N28:N62=1))"),23.1875)</f>
        <v>23.1875</v>
      </c>
      <c r="K5" s="37"/>
      <c r="L5" s="37"/>
      <c r="M5" s="37"/>
      <c r="N5" s="43"/>
      <c r="O5" s="43"/>
      <c r="P5" s="43"/>
      <c r="Q5" s="12"/>
      <c r="V5" s="34" t="str">
        <f aca="false">IFERROR(__xludf.dummyfunction("""COMPUTED_VALUE"""),"w")</f>
        <v>w</v>
      </c>
      <c r="W5" s="34" t="str">
        <f aca="false">IFERROR(__xludf.dummyfunction("""COMPUTED_VALUE"""),"w")</f>
        <v>w</v>
      </c>
    </row>
    <row r="6" customFormat="false" ht="15.75" hidden="false" customHeight="false" outlineLevel="0" collapsed="false">
      <c r="A6" s="155" t="s">
        <v>349</v>
      </c>
      <c r="B6" s="156" t="s">
        <v>342</v>
      </c>
      <c r="C6" s="157" t="n">
        <v>0</v>
      </c>
      <c r="D6" s="156" t="s">
        <v>343</v>
      </c>
      <c r="E6" s="157" t="n">
        <v>0</v>
      </c>
      <c r="F6" s="158" t="n">
        <f aca="false">SUM(C6,E6)</f>
        <v>0</v>
      </c>
      <c r="G6" s="1"/>
      <c r="H6" s="1"/>
      <c r="I6" s="1"/>
      <c r="J6" s="1"/>
      <c r="K6" s="37"/>
      <c r="L6" s="37"/>
      <c r="M6" s="37"/>
      <c r="N6" s="40"/>
      <c r="O6" s="40"/>
      <c r="P6" s="40"/>
      <c r="Q6" s="159"/>
      <c r="V6" s="34" t="str">
        <f aca="false">IFERROR(__xludf.dummyfunction("""COMPUTED_VALUE"""),"w")</f>
        <v>w</v>
      </c>
      <c r="W6" s="34" t="str">
        <f aca="false">IFERROR(__xludf.dummyfunction("""COMPUTED_VALUE"""),"w")</f>
        <v>w</v>
      </c>
    </row>
    <row r="7" customFormat="false" ht="15.75" hidden="false" customHeight="false" outlineLevel="0" collapsed="false">
      <c r="A7" s="160" t="s">
        <v>350</v>
      </c>
      <c r="B7" s="161"/>
      <c r="C7" s="162" t="n">
        <f aca="false">SUM(C4:C6)</f>
        <v>9</v>
      </c>
      <c r="D7" s="161"/>
      <c r="E7" s="161" t="n">
        <f aca="false">SUM(E4:E6)</f>
        <v>12</v>
      </c>
      <c r="F7" s="163" t="n">
        <f aca="false">SUM(F4:F6)</f>
        <v>21</v>
      </c>
      <c r="G7" s="1"/>
      <c r="H7" s="1"/>
      <c r="I7" s="1"/>
      <c r="J7" s="1"/>
      <c r="K7" s="37"/>
      <c r="L7" s="37"/>
      <c r="M7" s="37"/>
      <c r="N7" s="40"/>
      <c r="O7" s="40"/>
      <c r="P7" s="40"/>
      <c r="Q7" s="159"/>
      <c r="V7" s="34" t="str">
        <f aca="false">IFERROR(__xludf.dummyfunction("""COMPUTED_VALUE"""),"w")</f>
        <v>w</v>
      </c>
      <c r="W7" s="34" t="str">
        <f aca="false">IFERROR(__xludf.dummyfunction("""COMPUTED_VALUE"""),"w")</f>
        <v>w</v>
      </c>
    </row>
    <row r="8" customFormat="false" ht="15.75" hidden="false" customHeight="false" outlineLevel="0" collapsed="false">
      <c r="A8" s="160" t="s">
        <v>351</v>
      </c>
      <c r="B8" s="161"/>
      <c r="C8" s="162" t="n">
        <v>13</v>
      </c>
      <c r="D8" s="161"/>
      <c r="E8" s="161" t="n">
        <v>13</v>
      </c>
      <c r="F8" s="163" t="n">
        <v>26</v>
      </c>
      <c r="G8" s="1"/>
      <c r="H8" s="1"/>
      <c r="I8" s="1"/>
      <c r="J8" s="1"/>
      <c r="K8" s="37"/>
      <c r="L8" s="37"/>
      <c r="M8" s="37"/>
      <c r="N8" s="40"/>
      <c r="O8" s="40"/>
      <c r="P8" s="40"/>
      <c r="Q8" s="159"/>
      <c r="V8" s="34" t="str">
        <f aca="false">IFERROR(__xludf.dummyfunction("""COMPUTED_VALUE"""),"w")</f>
        <v>w</v>
      </c>
      <c r="W8" s="34" t="str">
        <f aca="false">IFERROR(__xludf.dummyfunction("""COMPUTED_VALUE"""),"w")</f>
        <v>w</v>
      </c>
    </row>
    <row r="9" customFormat="false" ht="15.75" hidden="false" customHeight="false" outlineLevel="0" collapsed="false">
      <c r="A9" s="164" t="s">
        <v>352</v>
      </c>
      <c r="B9" s="57" t="n">
        <f aca="false">COUNTIF(U30:U86,"=2") + COUNTIF(U30:U86,"=3")</f>
        <v>0</v>
      </c>
      <c r="C9" s="5"/>
      <c r="D9" s="47"/>
      <c r="E9" s="165"/>
      <c r="F9" s="47"/>
      <c r="G9" s="166"/>
      <c r="H9" s="167"/>
      <c r="I9" s="166"/>
      <c r="J9" s="166"/>
      <c r="K9" s="47"/>
      <c r="L9" s="37"/>
      <c r="M9" s="37"/>
      <c r="N9" s="40"/>
      <c r="O9" s="40"/>
      <c r="P9" s="40"/>
      <c r="Q9" s="159"/>
      <c r="V9" s="34" t="str">
        <f aca="false">IFERROR(__xludf.dummyfunction("""COMPUTED_VALUE"""),"w")</f>
        <v>w</v>
      </c>
      <c r="W9" s="34" t="str">
        <f aca="false">IFERROR(__xludf.dummyfunction("""COMPUTED_VALUE"""),"w")</f>
        <v>w</v>
      </c>
    </row>
    <row r="10" customFormat="false" ht="15.75" hidden="false" customHeight="false" outlineLevel="0" collapsed="false">
      <c r="A10" s="139" t="s">
        <v>353</v>
      </c>
      <c r="B10" s="25"/>
      <c r="C10" s="5"/>
      <c r="D10" s="25"/>
      <c r="E10" s="39"/>
      <c r="F10" s="25"/>
      <c r="G10" s="5"/>
      <c r="H10" s="2"/>
      <c r="I10" s="5"/>
      <c r="J10" s="5"/>
      <c r="K10" s="25"/>
      <c r="L10" s="40"/>
      <c r="M10" s="40"/>
      <c r="N10" s="40"/>
      <c r="O10" s="40"/>
      <c r="P10" s="40"/>
      <c r="Q10" s="159"/>
      <c r="V10" s="34" t="str">
        <f aca="false">IFERROR(__xludf.dummyfunction("""COMPUTED_VALUE"""),"w")</f>
        <v>w</v>
      </c>
      <c r="W10" s="34" t="str">
        <f aca="false">IFERROR(__xludf.dummyfunction("""COMPUTED_VALUE"""),"w")</f>
        <v>w</v>
      </c>
    </row>
    <row r="11" customFormat="false" ht="15.75" hidden="false" customHeight="false" outlineLevel="0" collapsed="false">
      <c r="A11" s="28" t="s">
        <v>354</v>
      </c>
      <c r="B11" s="27"/>
      <c r="C11" s="168"/>
      <c r="D11" s="27"/>
      <c r="E11" s="28"/>
      <c r="F11" s="27"/>
      <c r="G11" s="168"/>
      <c r="H11" s="169"/>
      <c r="I11" s="168"/>
      <c r="J11" s="168"/>
      <c r="K11" s="27"/>
      <c r="L11" s="170"/>
      <c r="M11" s="170"/>
      <c r="N11" s="40"/>
      <c r="O11" s="40"/>
      <c r="P11" s="40"/>
      <c r="Q11" s="159"/>
      <c r="V11" s="34" t="str">
        <f aca="false">IFERROR(__xludf.dummyfunction("""COMPUTED_VALUE"""),"m")</f>
        <v>m</v>
      </c>
      <c r="W11" s="34" t="str">
        <f aca="false">IFERROR(__xludf.dummyfunction("""COMPUTED_VALUE"""),"m")</f>
        <v>m</v>
      </c>
    </row>
    <row r="12" customFormat="false" ht="15.75" hidden="false" customHeight="false" outlineLevel="0" collapsed="false">
      <c r="A12" s="171" t="n">
        <v>2023</v>
      </c>
      <c r="B12" s="171" t="s">
        <v>355</v>
      </c>
      <c r="C12" s="171" t="s">
        <v>356</v>
      </c>
      <c r="D12" s="171" t="s">
        <v>357</v>
      </c>
      <c r="E12" s="171" t="s">
        <v>358</v>
      </c>
      <c r="F12" s="171" t="s">
        <v>359</v>
      </c>
      <c r="G12" s="171" t="s">
        <v>360</v>
      </c>
      <c r="H12" s="171" t="s">
        <v>361</v>
      </c>
      <c r="I12" s="171" t="s">
        <v>362</v>
      </c>
      <c r="J12" s="171" t="s">
        <v>363</v>
      </c>
      <c r="K12" s="171" t="s">
        <v>364</v>
      </c>
      <c r="L12" s="171" t="s">
        <v>365</v>
      </c>
      <c r="M12" s="171" t="s">
        <v>366</v>
      </c>
      <c r="N12" s="37"/>
      <c r="O12" s="33"/>
      <c r="P12" s="33"/>
      <c r="Q12" s="159"/>
      <c r="R12" s="33"/>
      <c r="S12" s="33"/>
      <c r="T12" s="33"/>
      <c r="U12" s="33"/>
      <c r="V12" s="33" t="str">
        <f aca="false">IFERROR(__xludf.dummyfunction("""COMPUTED_VALUE"""),"w")</f>
        <v>w</v>
      </c>
      <c r="W12" s="33" t="str">
        <f aca="false">IFERROR(__xludf.dummyfunction("""COMPUTED_VALUE"""),"w")</f>
        <v>w</v>
      </c>
      <c r="X12" s="33"/>
      <c r="Y12" s="33"/>
      <c r="Z12" s="33"/>
      <c r="AA12" s="33"/>
      <c r="AB12" s="33"/>
      <c r="AC12" s="33"/>
      <c r="AD12" s="33"/>
      <c r="AE12" s="33"/>
      <c r="AF12" s="33"/>
    </row>
    <row r="13" customFormat="false" ht="15.75" hidden="false" customHeight="false" outlineLevel="0" collapsed="false">
      <c r="A13" s="172" t="s">
        <v>367</v>
      </c>
      <c r="B13" s="170" t="n">
        <v>2</v>
      </c>
      <c r="C13" s="173" t="n">
        <v>2</v>
      </c>
      <c r="D13" s="170" t="n">
        <v>3</v>
      </c>
      <c r="E13" s="170" t="n">
        <v>1</v>
      </c>
      <c r="F13" s="170" t="n">
        <v>1</v>
      </c>
      <c r="G13" s="173" t="n">
        <v>2</v>
      </c>
      <c r="H13" s="173" t="n">
        <v>4</v>
      </c>
      <c r="I13" s="173" t="n">
        <v>4</v>
      </c>
      <c r="J13" s="170" t="n">
        <v>5</v>
      </c>
      <c r="K13" s="170" t="n">
        <v>3</v>
      </c>
      <c r="L13" s="170" t="n">
        <v>5</v>
      </c>
      <c r="M13" s="170" t="n">
        <v>4</v>
      </c>
      <c r="N13" s="40"/>
      <c r="O13" s="25"/>
      <c r="P13" s="25"/>
      <c r="Q13" s="159"/>
      <c r="R13" s="33"/>
      <c r="S13" s="33"/>
      <c r="T13" s="33"/>
      <c r="U13" s="33"/>
      <c r="V13" s="33" t="str">
        <f aca="false">IFERROR(__xludf.dummyfunction("""COMPUTED_VALUE"""),"m")</f>
        <v>m</v>
      </c>
      <c r="W13" s="33" t="str">
        <f aca="false">IFERROR(__xludf.dummyfunction("""COMPUTED_VALUE"""),"m")</f>
        <v>m</v>
      </c>
      <c r="X13" s="33"/>
      <c r="Y13" s="33"/>
      <c r="Z13" s="33"/>
      <c r="AA13" s="33"/>
      <c r="AB13" s="33"/>
      <c r="AC13" s="33"/>
      <c r="AD13" s="33"/>
      <c r="AE13" s="33"/>
      <c r="AF13" s="33"/>
    </row>
    <row r="14" customFormat="false" ht="15.75" hidden="false" customHeight="false" outlineLevel="0" collapsed="false">
      <c r="A14" s="174" t="s">
        <v>368</v>
      </c>
      <c r="B14" s="175" t="s">
        <v>369</v>
      </c>
      <c r="C14" s="175" t="s">
        <v>369</v>
      </c>
      <c r="D14" s="175" t="s">
        <v>369</v>
      </c>
      <c r="E14" s="175" t="s">
        <v>369</v>
      </c>
      <c r="F14" s="175" t="s">
        <v>369</v>
      </c>
      <c r="G14" s="175" t="s">
        <v>369</v>
      </c>
      <c r="H14" s="175" t="s">
        <v>369</v>
      </c>
      <c r="I14" s="175" t="s">
        <v>369</v>
      </c>
      <c r="J14" s="176" t="s">
        <v>369</v>
      </c>
      <c r="K14" s="175" t="s">
        <v>369</v>
      </c>
      <c r="L14" s="175" t="s">
        <v>369</v>
      </c>
      <c r="M14" s="175" t="s">
        <v>369</v>
      </c>
      <c r="N14" s="40"/>
      <c r="O14" s="40"/>
      <c r="P14" s="40"/>
      <c r="Q14" s="159"/>
      <c r="R14" s="33"/>
      <c r="S14" s="33"/>
      <c r="T14" s="33"/>
      <c r="U14" s="33"/>
      <c r="V14" s="33" t="str">
        <f aca="false">IFERROR(__xludf.dummyfunction("""COMPUTED_VALUE"""),"m")</f>
        <v>m</v>
      </c>
      <c r="W14" s="33" t="str">
        <f aca="false">IFERROR(__xludf.dummyfunction("""COMPUTED_VALUE"""),"m")</f>
        <v>m</v>
      </c>
      <c r="X14" s="33"/>
      <c r="Y14" s="33"/>
      <c r="Z14" s="33"/>
      <c r="AA14" s="33"/>
      <c r="AB14" s="33"/>
      <c r="AC14" s="33"/>
      <c r="AD14" s="33"/>
      <c r="AE14" s="33"/>
      <c r="AF14" s="33"/>
    </row>
    <row r="15" customFormat="false" ht="15.75" hidden="false" customHeight="false" outlineLevel="0" collapsed="false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40"/>
      <c r="O15" s="40"/>
      <c r="P15" s="40"/>
      <c r="Q15" s="159"/>
      <c r="R15" s="33"/>
      <c r="S15" s="33"/>
      <c r="T15" s="33"/>
      <c r="U15" s="33"/>
      <c r="V15" s="33" t="str">
        <f aca="false">IFERROR(__xludf.dummyfunction("""COMPUTED_VALUE"""),"m")</f>
        <v>m</v>
      </c>
      <c r="W15" s="33" t="str">
        <f aca="false">IFERROR(__xludf.dummyfunction("""COMPUTED_VALUE"""),"m")</f>
        <v>m</v>
      </c>
      <c r="X15" s="33"/>
      <c r="Y15" s="33"/>
      <c r="Z15" s="33"/>
      <c r="AA15" s="33"/>
      <c r="AB15" s="33"/>
      <c r="AC15" s="33"/>
      <c r="AD15" s="33"/>
      <c r="AE15" s="33"/>
      <c r="AF15" s="33"/>
    </row>
    <row r="16" customFormat="false" ht="15.75" hidden="false" customHeight="false" outlineLevel="0" collapsed="false">
      <c r="A16" s="171" t="n">
        <v>2024</v>
      </c>
      <c r="B16" s="171" t="s">
        <v>355</v>
      </c>
      <c r="C16" s="171" t="s">
        <v>356</v>
      </c>
      <c r="D16" s="171" t="s">
        <v>357</v>
      </c>
      <c r="E16" s="171" t="s">
        <v>358</v>
      </c>
      <c r="F16" s="171" t="s">
        <v>359</v>
      </c>
      <c r="G16" s="171" t="s">
        <v>360</v>
      </c>
      <c r="H16" s="171"/>
      <c r="I16" s="171" t="s">
        <v>370</v>
      </c>
      <c r="J16" s="177" t="s">
        <v>371</v>
      </c>
      <c r="K16" s="171" t="s">
        <v>372</v>
      </c>
      <c r="L16" s="178"/>
      <c r="M16" s="171"/>
      <c r="N16" s="40"/>
      <c r="O16" s="40"/>
      <c r="P16" s="40"/>
      <c r="Q16" s="159"/>
      <c r="R16" s="33"/>
      <c r="S16" s="33"/>
      <c r="T16" s="33"/>
      <c r="U16" s="33"/>
      <c r="V16" s="33" t="str">
        <f aca="false">IFERROR(__xludf.dummyfunction("""COMPUTED_VALUE"""),"w")</f>
        <v>w</v>
      </c>
      <c r="W16" s="33" t="str">
        <f aca="false">IFERROR(__xludf.dummyfunction("""COMPUTED_VALUE"""),"w")</f>
        <v>w</v>
      </c>
      <c r="X16" s="33"/>
      <c r="Y16" s="33"/>
      <c r="Z16" s="33"/>
      <c r="AA16" s="33"/>
      <c r="AB16" s="33"/>
      <c r="AC16" s="33"/>
      <c r="AD16" s="33"/>
      <c r="AE16" s="33"/>
      <c r="AF16" s="33"/>
    </row>
    <row r="17" customFormat="false" ht="15.75" hidden="false" customHeight="false" outlineLevel="0" collapsed="false">
      <c r="A17" s="172" t="s">
        <v>367</v>
      </c>
      <c r="B17" s="170" t="n">
        <v>2</v>
      </c>
      <c r="C17" s="173" t="n">
        <v>3</v>
      </c>
      <c r="D17" s="170" t="n">
        <v>3</v>
      </c>
      <c r="E17" s="170" t="n">
        <v>3</v>
      </c>
      <c r="F17" s="170" t="n">
        <v>3</v>
      </c>
      <c r="G17" s="173" t="n">
        <v>3</v>
      </c>
      <c r="H17" s="173"/>
      <c r="I17" s="179" t="n">
        <f aca="false">SUM(B13:M13,B17:G17)</f>
        <v>53</v>
      </c>
      <c r="J17" s="38" t="n">
        <f aca="false">(I17-3)</f>
        <v>50</v>
      </c>
      <c r="K17" s="38" t="n">
        <f aca="false">J17/2</f>
        <v>25</v>
      </c>
      <c r="L17" s="178" t="s">
        <v>373</v>
      </c>
      <c r="M17" s="170"/>
      <c r="N17" s="40"/>
      <c r="O17" s="40"/>
      <c r="P17" s="40"/>
      <c r="Q17" s="159"/>
      <c r="R17" s="33"/>
      <c r="S17" s="33"/>
      <c r="T17" s="33"/>
      <c r="U17" s="33"/>
      <c r="V17" s="33" t="str">
        <f aca="false">IFERROR(__xludf.dummyfunction("""COMPUTED_VALUE"""),"m")</f>
        <v>m</v>
      </c>
      <c r="W17" s="33" t="str">
        <f aca="false">IFERROR(__xludf.dummyfunction("""COMPUTED_VALUE"""),"m")</f>
        <v>m</v>
      </c>
      <c r="X17" s="33"/>
      <c r="Y17" s="33"/>
      <c r="Z17" s="33"/>
      <c r="AA17" s="33"/>
      <c r="AB17" s="33"/>
      <c r="AC17" s="33"/>
      <c r="AD17" s="33"/>
      <c r="AE17" s="33"/>
      <c r="AF17" s="33"/>
    </row>
    <row r="18" customFormat="false" ht="15.75" hidden="false" customHeight="false" outlineLevel="0" collapsed="false">
      <c r="A18" s="174" t="s">
        <v>368</v>
      </c>
      <c r="B18" s="175" t="n">
        <v>2</v>
      </c>
      <c r="C18" s="175" t="n">
        <v>0</v>
      </c>
      <c r="D18" s="175" t="n">
        <v>0</v>
      </c>
      <c r="E18" s="175" t="n">
        <v>0</v>
      </c>
      <c r="F18" s="175" t="n">
        <v>0</v>
      </c>
      <c r="G18" s="175" t="n">
        <v>0</v>
      </c>
      <c r="H18" s="180"/>
      <c r="I18" s="180"/>
      <c r="J18" s="170"/>
      <c r="K18" s="170"/>
      <c r="L18" s="180"/>
      <c r="M18" s="38"/>
      <c r="N18" s="40"/>
      <c r="O18" s="40"/>
      <c r="P18" s="40"/>
      <c r="Q18" s="159"/>
      <c r="R18" s="33"/>
      <c r="S18" s="33"/>
      <c r="T18" s="33"/>
      <c r="U18" s="33"/>
      <c r="V18" s="33" t="str">
        <f aca="false">IFERROR(__xludf.dummyfunction("""COMPUTED_VALUE"""),"w")</f>
        <v>w</v>
      </c>
      <c r="W18" s="33" t="str">
        <f aca="false">IFERROR(__xludf.dummyfunction("""COMPUTED_VALUE"""),"w")</f>
        <v>w</v>
      </c>
      <c r="X18" s="33"/>
      <c r="Y18" s="33"/>
      <c r="Z18" s="33"/>
      <c r="AA18" s="33"/>
      <c r="AB18" s="33"/>
      <c r="AC18" s="33"/>
      <c r="AD18" s="33"/>
      <c r="AE18" s="33"/>
      <c r="AF18" s="33"/>
    </row>
    <row r="19" customFormat="false" ht="15.75" hidden="false" customHeight="false" outlineLevel="0" collapsed="false">
      <c r="A19" s="28"/>
      <c r="B19" s="168"/>
      <c r="C19" s="181"/>
      <c r="D19" s="27"/>
      <c r="E19" s="28"/>
      <c r="F19" s="27"/>
      <c r="G19" s="168"/>
      <c r="H19" s="182"/>
      <c r="I19" s="168"/>
      <c r="J19" s="168"/>
      <c r="K19" s="27"/>
      <c r="L19" s="38"/>
      <c r="M19" s="38"/>
      <c r="N19" s="40"/>
      <c r="O19" s="40"/>
      <c r="P19" s="40"/>
      <c r="Q19" s="159"/>
      <c r="R19" s="33"/>
      <c r="S19" s="33"/>
      <c r="T19" s="33"/>
      <c r="U19" s="33"/>
      <c r="V19" s="33" t="str">
        <f aca="false">IFERROR(__xludf.dummyfunction("""COMPUTED_VALUE"""),"m")</f>
        <v>m</v>
      </c>
      <c r="W19" s="33" t="str">
        <f aca="false">IFERROR(__xludf.dummyfunction("""COMPUTED_VALUE"""),"m")</f>
        <v>m</v>
      </c>
      <c r="X19" s="33"/>
      <c r="Y19" s="33"/>
      <c r="Z19" s="33"/>
      <c r="AA19" s="33"/>
      <c r="AB19" s="33"/>
      <c r="AC19" s="33"/>
      <c r="AD19" s="33"/>
      <c r="AE19" s="33"/>
      <c r="AF19" s="33"/>
    </row>
    <row r="20" customFormat="false" ht="15.75" hidden="false" customHeight="false" outlineLevel="0" collapsed="false">
      <c r="A20" s="28"/>
      <c r="B20" s="168"/>
      <c r="C20" s="181"/>
      <c r="D20" s="27"/>
      <c r="E20" s="28"/>
      <c r="F20" s="27"/>
      <c r="G20" s="168"/>
      <c r="H20" s="182"/>
      <c r="I20" s="168"/>
      <c r="J20" s="168"/>
      <c r="K20" s="27"/>
      <c r="L20" s="38"/>
      <c r="M20" s="38"/>
      <c r="N20" s="3"/>
      <c r="O20" s="40"/>
      <c r="P20" s="40"/>
      <c r="Q20" s="159"/>
      <c r="W20" s="34" t="str">
        <f aca="false">IFERROR(__xludf.dummyfunction("""COMPUTED_VALUE"""),"m")</f>
        <v>m</v>
      </c>
    </row>
    <row r="21" customFormat="false" ht="15.75" hidden="false" customHeight="false" outlineLevel="0" collapsed="false">
      <c r="A21" s="28"/>
      <c r="B21" s="168"/>
      <c r="C21" s="181"/>
      <c r="D21" s="27"/>
      <c r="E21" s="28"/>
      <c r="F21" s="27"/>
      <c r="G21" s="168"/>
      <c r="H21" s="182"/>
      <c r="I21" s="168"/>
      <c r="J21" s="168"/>
      <c r="K21" s="27"/>
      <c r="L21" s="38"/>
      <c r="M21" s="38"/>
      <c r="N21" s="3"/>
      <c r="O21" s="40"/>
      <c r="P21" s="40"/>
      <c r="Q21" s="159"/>
      <c r="W21" s="34" t="str">
        <f aca="false">IFERROR(__xludf.dummyfunction("""COMPUTED_VALUE"""),"w")</f>
        <v>w</v>
      </c>
    </row>
    <row r="22" customFormat="false" ht="15.75" hidden="false" customHeight="false" outlineLevel="0" collapsed="false">
      <c r="A22" s="183" t="s">
        <v>374</v>
      </c>
      <c r="B22" s="183"/>
      <c r="C22" s="184" t="s">
        <v>375</v>
      </c>
      <c r="D22" s="27"/>
      <c r="E22" s="28" t="s">
        <v>376</v>
      </c>
      <c r="F22" s="27"/>
      <c r="G22" s="168"/>
      <c r="H22" s="182"/>
      <c r="I22" s="168"/>
      <c r="J22" s="168"/>
      <c r="K22" s="27"/>
      <c r="L22" s="38"/>
      <c r="M22" s="38"/>
      <c r="N22" s="3"/>
      <c r="O22" s="40"/>
      <c r="P22" s="40"/>
      <c r="Q22" s="159"/>
      <c r="W22" s="34" t="str">
        <f aca="false">IFERROR(__xludf.dummyfunction("""COMPUTED_VALUE"""),"m")</f>
        <v>m</v>
      </c>
    </row>
    <row r="23" customFormat="false" ht="15.75" hidden="false" customHeight="false" outlineLevel="0" collapsed="false">
      <c r="A23" s="183" t="s">
        <v>377</v>
      </c>
      <c r="B23" s="183" t="s">
        <v>378</v>
      </c>
      <c r="C23" s="184" t="s">
        <v>368</v>
      </c>
      <c r="D23" s="38"/>
      <c r="E23" s="185" t="s">
        <v>349</v>
      </c>
      <c r="F23" s="186"/>
      <c r="G23" s="186"/>
      <c r="H23" s="187"/>
      <c r="I23" s="188"/>
      <c r="J23" s="188"/>
      <c r="K23" s="25"/>
      <c r="L23" s="179"/>
      <c r="M23" s="38"/>
      <c r="N23" s="25"/>
      <c r="O23" s="25"/>
      <c r="P23" s="25"/>
      <c r="Q23" s="159"/>
      <c r="W23" s="34" t="str">
        <f aca="false">IFERROR(__xludf.dummyfunction("""COMPUTED_VALUE"""),"w")</f>
        <v>w</v>
      </c>
    </row>
    <row r="24" customFormat="false" ht="15.75" hidden="false" customHeight="false" outlineLevel="0" collapsed="false">
      <c r="A24" s="189" t="n">
        <f aca="false">SUM(N28:N62)</f>
        <v>16</v>
      </c>
      <c r="B24" s="190" t="n">
        <f aca="false">SUMIF(N28:N62, 1, O28:O62)</f>
        <v>1</v>
      </c>
      <c r="C24" s="182" t="n">
        <v>5</v>
      </c>
      <c r="D24" s="191"/>
      <c r="E24" s="192" t="s">
        <v>379</v>
      </c>
      <c r="F24" s="186"/>
      <c r="G24" s="186"/>
      <c r="H24" s="187"/>
      <c r="I24" s="188"/>
      <c r="J24" s="188"/>
      <c r="K24" s="25"/>
      <c r="L24" s="173"/>
      <c r="M24" s="170"/>
      <c r="N24" s="40"/>
      <c r="O24" s="40"/>
      <c r="P24" s="40"/>
      <c r="Q24" s="159"/>
      <c r="W24" s="34" t="str">
        <f aca="false">IFERROR(__xludf.dummyfunction("""COMPUTED_VALUE"""),"w")</f>
        <v>w</v>
      </c>
    </row>
    <row r="25" customFormat="false" ht="15.75" hidden="false" customHeight="false" outlineLevel="0" collapsed="false">
      <c r="A25" s="187"/>
      <c r="B25" s="5"/>
      <c r="C25" s="5"/>
      <c r="D25" s="5"/>
      <c r="E25" s="193"/>
      <c r="F25" s="5"/>
      <c r="G25" s="5"/>
      <c r="H25" s="193"/>
      <c r="I25" s="5"/>
      <c r="J25" s="5"/>
      <c r="K25" s="5"/>
      <c r="L25" s="3"/>
      <c r="M25" s="3"/>
      <c r="N25" s="5"/>
      <c r="O25" s="5"/>
      <c r="P25" s="5"/>
      <c r="Q25" s="4"/>
    </row>
    <row r="26" customFormat="false" ht="15.75" hidden="false" customHeight="false" outlineLevel="0" collapsed="false">
      <c r="A26" s="194" t="s">
        <v>65</v>
      </c>
      <c r="B26" s="195"/>
      <c r="C26" s="195"/>
      <c r="D26" s="195"/>
      <c r="E26" s="196"/>
      <c r="F26" s="195"/>
      <c r="G26" s="195"/>
      <c r="H26" s="196"/>
      <c r="I26" s="195"/>
      <c r="J26" s="195"/>
      <c r="K26" s="195"/>
      <c r="L26" s="197"/>
      <c r="M26" s="197"/>
      <c r="N26" s="5"/>
      <c r="O26" s="5"/>
      <c r="P26" s="5"/>
      <c r="Q26" s="4"/>
    </row>
    <row r="27" customFormat="false" ht="15.75" hidden="false" customHeight="false" outlineLevel="0" collapsed="false">
      <c r="A27" s="65" t="s">
        <v>66</v>
      </c>
      <c r="B27" s="66" t="s">
        <v>34</v>
      </c>
      <c r="C27" s="66" t="s">
        <v>40</v>
      </c>
      <c r="D27" s="66" t="s">
        <v>46</v>
      </c>
      <c r="E27" s="66" t="s">
        <v>380</v>
      </c>
      <c r="F27" s="66" t="s">
        <v>381</v>
      </c>
      <c r="G27" s="66" t="s">
        <v>382</v>
      </c>
      <c r="H27" s="66" t="s">
        <v>383</v>
      </c>
      <c r="I27" s="66" t="s">
        <v>381</v>
      </c>
      <c r="J27" s="66" t="s">
        <v>382</v>
      </c>
      <c r="K27" s="66" t="s">
        <v>384</v>
      </c>
      <c r="L27" s="66" t="s">
        <v>385</v>
      </c>
      <c r="M27" s="67" t="s">
        <v>20</v>
      </c>
      <c r="N27" s="198" t="s">
        <v>386</v>
      </c>
      <c r="O27" s="199" t="s">
        <v>68</v>
      </c>
      <c r="P27" s="199" t="s">
        <v>387</v>
      </c>
      <c r="Q27" s="200" t="s">
        <v>69</v>
      </c>
      <c r="R27" s="5" t="s">
        <v>388</v>
      </c>
    </row>
    <row r="28" customFormat="false" ht="15.75" hidden="false" customHeight="false" outlineLevel="0" collapsed="false">
      <c r="A28" s="201" t="s">
        <v>389</v>
      </c>
      <c r="B28" s="132" t="n">
        <v>39</v>
      </c>
      <c r="C28" s="202" t="s">
        <v>86</v>
      </c>
      <c r="D28" s="202" t="n">
        <v>26.2</v>
      </c>
      <c r="E28" s="203" t="n">
        <v>44950</v>
      </c>
      <c r="F28" s="202" t="n">
        <v>1</v>
      </c>
      <c r="G28" s="202" t="s">
        <v>87</v>
      </c>
      <c r="H28" s="203" t="n">
        <v>44971</v>
      </c>
      <c r="I28" s="202" t="n">
        <v>1</v>
      </c>
      <c r="J28" s="202" t="s">
        <v>87</v>
      </c>
      <c r="K28" s="202" t="n">
        <v>1</v>
      </c>
      <c r="L28" s="132" t="s">
        <v>244</v>
      </c>
      <c r="M28" s="132" t="n">
        <v>1587</v>
      </c>
      <c r="N28" s="132" t="n">
        <v>1</v>
      </c>
      <c r="O28" s="132" t="n">
        <v>1</v>
      </c>
      <c r="P28" s="132" t="n">
        <v>1</v>
      </c>
      <c r="Q28" s="204" t="s">
        <v>390</v>
      </c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</row>
    <row r="29" customFormat="false" ht="15.75" hidden="false" customHeight="false" outlineLevel="0" collapsed="false">
      <c r="A29" s="201" t="s">
        <v>391</v>
      </c>
      <c r="B29" s="132" t="n">
        <v>30</v>
      </c>
      <c r="C29" s="202" t="s">
        <v>75</v>
      </c>
      <c r="D29" s="202" t="n">
        <v>23.2</v>
      </c>
      <c r="E29" s="203" t="n">
        <v>45013</v>
      </c>
      <c r="F29" s="202" t="n">
        <v>1</v>
      </c>
      <c r="G29" s="202" t="s">
        <v>87</v>
      </c>
      <c r="H29" s="203" t="n">
        <v>45016</v>
      </c>
      <c r="I29" s="202" t="n">
        <v>1</v>
      </c>
      <c r="J29" s="202" t="s">
        <v>87</v>
      </c>
      <c r="K29" s="202" t="n">
        <v>1</v>
      </c>
      <c r="L29" s="132" t="s">
        <v>150</v>
      </c>
      <c r="M29" s="132" t="n">
        <v>1324</v>
      </c>
      <c r="N29" s="132" t="n">
        <v>1</v>
      </c>
      <c r="O29" s="132" t="n">
        <v>0</v>
      </c>
      <c r="P29" s="132" t="n">
        <v>1</v>
      </c>
      <c r="Q29" s="204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</row>
    <row r="30" customFormat="false" ht="15.75" hidden="false" customHeight="false" outlineLevel="0" collapsed="false">
      <c r="A30" s="135" t="s">
        <v>392</v>
      </c>
      <c r="B30" s="136" t="n">
        <v>34</v>
      </c>
      <c r="C30" s="206" t="s">
        <v>86</v>
      </c>
      <c r="D30" s="206" t="n">
        <v>25.5</v>
      </c>
      <c r="E30" s="207"/>
      <c r="F30" s="206" t="n">
        <v>0</v>
      </c>
      <c r="G30" s="208"/>
      <c r="H30" s="207"/>
      <c r="I30" s="208"/>
      <c r="J30" s="208"/>
      <c r="K30" s="206" t="n">
        <v>1</v>
      </c>
      <c r="L30" s="136" t="s">
        <v>137</v>
      </c>
      <c r="M30" s="136" t="n">
        <v>811</v>
      </c>
      <c r="N30" s="136" t="n">
        <v>0</v>
      </c>
      <c r="O30" s="136" t="n">
        <v>1</v>
      </c>
      <c r="P30" s="136" t="n">
        <v>0</v>
      </c>
      <c r="Q30" s="209" t="s">
        <v>393</v>
      </c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</row>
    <row r="31" customFormat="false" ht="15.75" hidden="false" customHeight="false" outlineLevel="0" collapsed="false">
      <c r="A31" s="201" t="s">
        <v>394</v>
      </c>
      <c r="B31" s="132" t="n">
        <v>30</v>
      </c>
      <c r="C31" s="202" t="s">
        <v>75</v>
      </c>
      <c r="D31" s="202" t="n">
        <v>20</v>
      </c>
      <c r="E31" s="203" t="n">
        <v>44957</v>
      </c>
      <c r="F31" s="202" t="n">
        <v>1</v>
      </c>
      <c r="G31" s="202" t="s">
        <v>87</v>
      </c>
      <c r="H31" s="203" t="n">
        <v>44985</v>
      </c>
      <c r="I31" s="202" t="n">
        <v>1</v>
      </c>
      <c r="J31" s="202" t="s">
        <v>87</v>
      </c>
      <c r="K31" s="202" t="n">
        <v>1</v>
      </c>
      <c r="L31" s="132" t="s">
        <v>177</v>
      </c>
      <c r="M31" s="132" t="n">
        <v>1385</v>
      </c>
      <c r="N31" s="132" t="n">
        <v>1</v>
      </c>
      <c r="O31" s="132" t="n">
        <v>0</v>
      </c>
      <c r="P31" s="132" t="n">
        <v>1</v>
      </c>
      <c r="Q31" s="204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</row>
    <row r="32" customFormat="false" ht="15.75" hidden="false" customHeight="false" outlineLevel="0" collapsed="false">
      <c r="A32" s="135" t="s">
        <v>395</v>
      </c>
      <c r="B32" s="136" t="n">
        <v>40</v>
      </c>
      <c r="C32" s="206" t="s">
        <v>75</v>
      </c>
      <c r="D32" s="206" t="n">
        <v>23.8</v>
      </c>
      <c r="E32" s="210"/>
      <c r="F32" s="206"/>
      <c r="G32" s="206"/>
      <c r="H32" s="210"/>
      <c r="I32" s="206"/>
      <c r="J32" s="206"/>
      <c r="K32" s="206" t="n">
        <v>1</v>
      </c>
      <c r="L32" s="136" t="s">
        <v>145</v>
      </c>
      <c r="M32" s="136" t="n">
        <v>1136</v>
      </c>
      <c r="N32" s="136" t="n">
        <v>0</v>
      </c>
      <c r="O32" s="136" t="n">
        <v>1</v>
      </c>
      <c r="P32" s="136" t="n">
        <v>0</v>
      </c>
      <c r="Q32" s="209" t="s">
        <v>396</v>
      </c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</row>
    <row r="33" customFormat="false" ht="15.75" hidden="false" customHeight="false" outlineLevel="0" collapsed="false">
      <c r="A33" s="201" t="s">
        <v>397</v>
      </c>
      <c r="B33" s="132" t="n">
        <v>31</v>
      </c>
      <c r="C33" s="202" t="s">
        <v>75</v>
      </c>
      <c r="D33" s="202" t="n">
        <v>21</v>
      </c>
      <c r="E33" s="203" t="n">
        <v>44999</v>
      </c>
      <c r="F33" s="202" t="n">
        <v>1</v>
      </c>
      <c r="G33" s="202" t="s">
        <v>87</v>
      </c>
      <c r="H33" s="203" t="n">
        <v>45027</v>
      </c>
      <c r="I33" s="202" t="n">
        <v>1</v>
      </c>
      <c r="J33" s="202" t="s">
        <v>87</v>
      </c>
      <c r="K33" s="202" t="n">
        <v>1</v>
      </c>
      <c r="L33" s="132" t="s">
        <v>270</v>
      </c>
      <c r="M33" s="132" t="n">
        <v>1897</v>
      </c>
      <c r="N33" s="132" t="n">
        <v>1</v>
      </c>
      <c r="O33" s="132" t="n">
        <v>0</v>
      </c>
      <c r="P33" s="132" t="n">
        <v>1</v>
      </c>
      <c r="Q33" s="204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</row>
    <row r="34" customFormat="false" ht="15.75" hidden="false" customHeight="false" outlineLevel="0" collapsed="false">
      <c r="A34" s="201" t="s">
        <v>398</v>
      </c>
      <c r="B34" s="132" t="n">
        <v>34</v>
      </c>
      <c r="C34" s="202" t="s">
        <v>75</v>
      </c>
      <c r="D34" s="202" t="n">
        <v>21.5</v>
      </c>
      <c r="E34" s="203" t="n">
        <v>45069</v>
      </c>
      <c r="F34" s="202" t="n">
        <v>1</v>
      </c>
      <c r="G34" s="202" t="s">
        <v>87</v>
      </c>
      <c r="H34" s="203" t="n">
        <v>45079</v>
      </c>
      <c r="I34" s="202" t="n">
        <v>1</v>
      </c>
      <c r="J34" s="202" t="s">
        <v>87</v>
      </c>
      <c r="K34" s="202" t="n">
        <v>1</v>
      </c>
      <c r="L34" s="132" t="s">
        <v>222</v>
      </c>
      <c r="M34" s="132" t="n">
        <v>1509</v>
      </c>
      <c r="N34" s="132" t="n">
        <v>1</v>
      </c>
      <c r="O34" s="132" t="n">
        <v>0</v>
      </c>
      <c r="P34" s="132" t="n">
        <v>1</v>
      </c>
      <c r="Q34" s="204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</row>
    <row r="35" customFormat="false" ht="15.75" hidden="false" customHeight="false" outlineLevel="0" collapsed="false">
      <c r="A35" s="201" t="s">
        <v>399</v>
      </c>
      <c r="B35" s="132" t="n">
        <v>32</v>
      </c>
      <c r="C35" s="202" t="s">
        <v>75</v>
      </c>
      <c r="D35" s="202" t="n">
        <v>22.8</v>
      </c>
      <c r="E35" s="203" t="n">
        <v>45111</v>
      </c>
      <c r="F35" s="202" t="n">
        <v>1</v>
      </c>
      <c r="G35" s="202" t="s">
        <v>87</v>
      </c>
      <c r="H35" s="203" t="n">
        <v>45125</v>
      </c>
      <c r="I35" s="202" t="n">
        <v>1</v>
      </c>
      <c r="J35" s="202" t="s">
        <v>87</v>
      </c>
      <c r="K35" s="202" t="n">
        <v>1</v>
      </c>
      <c r="L35" s="132" t="s">
        <v>214</v>
      </c>
      <c r="M35" s="132" t="n">
        <v>1483</v>
      </c>
      <c r="N35" s="132" t="n">
        <v>1</v>
      </c>
      <c r="O35" s="132" t="n">
        <v>0</v>
      </c>
      <c r="P35" s="132" t="n">
        <v>1</v>
      </c>
      <c r="Q35" s="204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</row>
    <row r="36" customFormat="false" ht="15.75" hidden="false" customHeight="false" outlineLevel="0" collapsed="false">
      <c r="A36" s="201" t="s">
        <v>400</v>
      </c>
      <c r="B36" s="132" t="n">
        <v>41</v>
      </c>
      <c r="C36" s="202" t="s">
        <v>75</v>
      </c>
      <c r="D36" s="202" t="n">
        <v>25.1</v>
      </c>
      <c r="E36" s="203" t="n">
        <v>45107</v>
      </c>
      <c r="F36" s="202" t="n">
        <v>1</v>
      </c>
      <c r="G36" s="202" t="s">
        <v>87</v>
      </c>
      <c r="H36" s="203" t="n">
        <v>45121</v>
      </c>
      <c r="I36" s="202" t="n">
        <v>1</v>
      </c>
      <c r="J36" s="202" t="s">
        <v>87</v>
      </c>
      <c r="K36" s="202" t="n">
        <v>1</v>
      </c>
      <c r="L36" s="132" t="s">
        <v>147</v>
      </c>
      <c r="M36" s="132" t="n">
        <v>1328</v>
      </c>
      <c r="N36" s="132" t="n">
        <v>1</v>
      </c>
      <c r="O36" s="132" t="n">
        <v>0</v>
      </c>
      <c r="P36" s="132" t="n">
        <v>1</v>
      </c>
      <c r="Q36" s="212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</row>
    <row r="37" customFormat="false" ht="15.75" hidden="false" customHeight="false" outlineLevel="0" collapsed="false">
      <c r="A37" s="201" t="s">
        <v>401</v>
      </c>
      <c r="B37" s="132" t="n">
        <v>31</v>
      </c>
      <c r="C37" s="132" t="s">
        <v>86</v>
      </c>
      <c r="D37" s="132" t="n">
        <v>24.5</v>
      </c>
      <c r="E37" s="203" t="n">
        <v>45142</v>
      </c>
      <c r="F37" s="202" t="n">
        <v>1</v>
      </c>
      <c r="G37" s="202" t="s">
        <v>87</v>
      </c>
      <c r="H37" s="203" t="n">
        <v>45153</v>
      </c>
      <c r="I37" s="202" t="s">
        <v>87</v>
      </c>
      <c r="J37" s="202" t="s">
        <v>87</v>
      </c>
      <c r="K37" s="202" t="n">
        <v>1</v>
      </c>
      <c r="L37" s="132" t="s">
        <v>261</v>
      </c>
      <c r="M37" s="132" t="n">
        <v>1834</v>
      </c>
      <c r="N37" s="132" t="n">
        <v>1</v>
      </c>
      <c r="O37" s="132" t="n">
        <v>0</v>
      </c>
      <c r="P37" s="132" t="n">
        <v>1</v>
      </c>
      <c r="Q37" s="204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</row>
    <row r="38" customFormat="false" ht="15.75" hidden="false" customHeight="false" outlineLevel="0" collapsed="false">
      <c r="A38" s="201" t="s">
        <v>402</v>
      </c>
      <c r="B38" s="132" t="n">
        <v>32</v>
      </c>
      <c r="C38" s="132" t="s">
        <v>75</v>
      </c>
      <c r="D38" s="132" t="n">
        <v>21.8</v>
      </c>
      <c r="E38" s="203" t="n">
        <v>45135</v>
      </c>
      <c r="F38" s="202" t="n">
        <v>1</v>
      </c>
      <c r="G38" s="202" t="s">
        <v>87</v>
      </c>
      <c r="H38" s="203" t="n">
        <v>45139</v>
      </c>
      <c r="I38" s="202" t="n">
        <v>1</v>
      </c>
      <c r="J38" s="202" t="s">
        <v>87</v>
      </c>
      <c r="K38" s="202" t="n">
        <v>1</v>
      </c>
      <c r="L38" s="132" t="s">
        <v>243</v>
      </c>
      <c r="M38" s="132" t="n">
        <v>1533</v>
      </c>
      <c r="N38" s="132" t="n">
        <v>1</v>
      </c>
      <c r="O38" s="132" t="n">
        <v>0</v>
      </c>
      <c r="P38" s="132" t="n">
        <v>1</v>
      </c>
      <c r="Q38" s="204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</row>
    <row r="39" customFormat="false" ht="15.75" hidden="false" customHeight="false" outlineLevel="0" collapsed="false">
      <c r="A39" s="201" t="s">
        <v>403</v>
      </c>
      <c r="B39" s="132" t="n">
        <v>30</v>
      </c>
      <c r="C39" s="132" t="s">
        <v>86</v>
      </c>
      <c r="D39" s="132" t="n">
        <v>24.5</v>
      </c>
      <c r="E39" s="213" t="s">
        <v>404</v>
      </c>
      <c r="F39" s="202" t="n">
        <v>1</v>
      </c>
      <c r="G39" s="202" t="s">
        <v>87</v>
      </c>
      <c r="H39" s="203" t="n">
        <v>45195</v>
      </c>
      <c r="I39" s="202" t="n">
        <v>1</v>
      </c>
      <c r="J39" s="202" t="s">
        <v>87</v>
      </c>
      <c r="K39" s="202" t="n">
        <v>1</v>
      </c>
      <c r="L39" s="132" t="s">
        <v>307</v>
      </c>
      <c r="M39" s="132" t="n">
        <v>1913</v>
      </c>
      <c r="N39" s="132" t="n">
        <v>1</v>
      </c>
      <c r="O39" s="132" t="n">
        <v>0</v>
      </c>
      <c r="P39" s="132" t="n">
        <v>1</v>
      </c>
      <c r="Q39" s="204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</row>
    <row r="40" customFormat="false" ht="15.75" hidden="false" customHeight="false" outlineLevel="0" collapsed="false">
      <c r="A40" s="201" t="s">
        <v>405</v>
      </c>
      <c r="B40" s="132" t="n">
        <v>35</v>
      </c>
      <c r="C40" s="132" t="s">
        <v>86</v>
      </c>
      <c r="D40" s="132" t="n">
        <v>21</v>
      </c>
      <c r="E40" s="203" t="n">
        <v>45205</v>
      </c>
      <c r="F40" s="202" t="n">
        <v>1</v>
      </c>
      <c r="G40" s="202" t="s">
        <v>87</v>
      </c>
      <c r="H40" s="214" t="n">
        <v>45209</v>
      </c>
      <c r="I40" s="202" t="n">
        <v>1</v>
      </c>
      <c r="J40" s="202" t="s">
        <v>87</v>
      </c>
      <c r="K40" s="202" t="n">
        <v>1</v>
      </c>
      <c r="L40" s="132" t="s">
        <v>306</v>
      </c>
      <c r="M40" s="132" t="n">
        <v>2115</v>
      </c>
      <c r="N40" s="132" t="n">
        <v>1</v>
      </c>
      <c r="O40" s="132" t="n">
        <v>0</v>
      </c>
      <c r="P40" s="132" t="n">
        <v>1</v>
      </c>
      <c r="Q40" s="204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</row>
    <row r="41" customFormat="false" ht="15.75" hidden="false" customHeight="false" outlineLevel="0" collapsed="false">
      <c r="A41" s="201" t="s">
        <v>406</v>
      </c>
      <c r="B41" s="132" t="n">
        <v>34</v>
      </c>
      <c r="C41" s="132" t="s">
        <v>86</v>
      </c>
      <c r="D41" s="132" t="n">
        <v>25.5</v>
      </c>
      <c r="E41" s="203" t="n">
        <v>45181</v>
      </c>
      <c r="F41" s="202" t="n">
        <v>1</v>
      </c>
      <c r="G41" s="202" t="s">
        <v>87</v>
      </c>
      <c r="H41" s="203" t="n">
        <v>45188</v>
      </c>
      <c r="I41" s="202" t="n">
        <v>1</v>
      </c>
      <c r="J41" s="202" t="s">
        <v>87</v>
      </c>
      <c r="K41" s="202" t="n">
        <v>1</v>
      </c>
      <c r="L41" s="132" t="s">
        <v>260</v>
      </c>
      <c r="M41" s="132" t="n">
        <v>1828</v>
      </c>
      <c r="N41" s="132" t="n">
        <v>1</v>
      </c>
      <c r="O41" s="132" t="n">
        <v>0</v>
      </c>
      <c r="P41" s="132" t="n">
        <v>1</v>
      </c>
      <c r="Q41" s="204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</row>
    <row r="42" customFormat="false" ht="15.75" hidden="false" customHeight="false" outlineLevel="0" collapsed="false">
      <c r="A42" s="142" t="s">
        <v>407</v>
      </c>
      <c r="B42" s="90" t="n">
        <v>48</v>
      </c>
      <c r="C42" s="90" t="s">
        <v>75</v>
      </c>
      <c r="D42" s="90" t="n">
        <v>20</v>
      </c>
      <c r="E42" s="215" t="s">
        <v>408</v>
      </c>
      <c r="F42" s="216" t="s">
        <v>409</v>
      </c>
      <c r="G42" s="216" t="s">
        <v>409</v>
      </c>
      <c r="H42" s="215" t="s">
        <v>408</v>
      </c>
      <c r="I42" s="215" t="s">
        <v>409</v>
      </c>
      <c r="J42" s="215" t="s">
        <v>409</v>
      </c>
      <c r="K42" s="216" t="n">
        <v>0</v>
      </c>
      <c r="L42" s="90" t="s">
        <v>410</v>
      </c>
      <c r="M42" s="90"/>
      <c r="N42" s="90" t="n">
        <v>0</v>
      </c>
      <c r="O42" s="90" t="n">
        <v>0</v>
      </c>
      <c r="P42" s="90" t="n">
        <v>0</v>
      </c>
      <c r="Q42" s="217" t="s">
        <v>411</v>
      </c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</row>
    <row r="43" customFormat="false" ht="15.75" hidden="false" customHeight="false" outlineLevel="0" collapsed="false">
      <c r="A43" s="201" t="s">
        <v>412</v>
      </c>
      <c r="B43" s="132" t="n">
        <v>47</v>
      </c>
      <c r="C43" s="132" t="s">
        <v>75</v>
      </c>
      <c r="D43" s="132" t="n">
        <v>22</v>
      </c>
      <c r="E43" s="214" t="n">
        <v>45191</v>
      </c>
      <c r="F43" s="202" t="n">
        <v>1</v>
      </c>
      <c r="G43" s="202" t="s">
        <v>87</v>
      </c>
      <c r="H43" s="214" t="n">
        <v>45279</v>
      </c>
      <c r="I43" s="213" t="n">
        <v>1</v>
      </c>
      <c r="J43" s="213" t="s">
        <v>87</v>
      </c>
      <c r="K43" s="202" t="n">
        <v>0</v>
      </c>
      <c r="L43" s="132" t="s">
        <v>286</v>
      </c>
      <c r="M43" s="132" t="n">
        <v>89</v>
      </c>
      <c r="N43" s="132" t="n">
        <v>1</v>
      </c>
      <c r="O43" s="132" t="n">
        <v>0</v>
      </c>
      <c r="P43" s="132" t="n">
        <v>1</v>
      </c>
      <c r="Q43" s="204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</row>
    <row r="44" customFormat="false" ht="15.75" hidden="false" customHeight="false" outlineLevel="0" collapsed="false">
      <c r="A44" s="218" t="s">
        <v>413</v>
      </c>
      <c r="B44" s="219" t="n">
        <v>33</v>
      </c>
      <c r="C44" s="219" t="s">
        <v>75</v>
      </c>
      <c r="D44" s="219" t="n">
        <v>20</v>
      </c>
      <c r="E44" s="220" t="s">
        <v>408</v>
      </c>
      <c r="F44" s="221" t="s">
        <v>409</v>
      </c>
      <c r="G44" s="221" t="s">
        <v>409</v>
      </c>
      <c r="H44" s="220" t="s">
        <v>408</v>
      </c>
      <c r="I44" s="220" t="s">
        <v>409</v>
      </c>
      <c r="J44" s="220" t="s">
        <v>409</v>
      </c>
      <c r="K44" s="221" t="n">
        <v>0</v>
      </c>
      <c r="L44" s="219" t="s">
        <v>410</v>
      </c>
      <c r="M44" s="222"/>
      <c r="N44" s="219" t="n">
        <v>0</v>
      </c>
      <c r="O44" s="219" t="n">
        <v>0</v>
      </c>
      <c r="P44" s="219" t="n">
        <v>0</v>
      </c>
      <c r="Q44" s="223" t="s">
        <v>414</v>
      </c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</row>
    <row r="45" customFormat="false" ht="15.75" hidden="false" customHeight="false" outlineLevel="0" collapsed="false">
      <c r="A45" s="201" t="s">
        <v>415</v>
      </c>
      <c r="B45" s="132" t="n">
        <v>32</v>
      </c>
      <c r="C45" s="132" t="s">
        <v>86</v>
      </c>
      <c r="D45" s="132" t="n">
        <v>21.2</v>
      </c>
      <c r="E45" s="214" t="n">
        <v>45230</v>
      </c>
      <c r="F45" s="202" t="n">
        <v>1</v>
      </c>
      <c r="G45" s="202" t="s">
        <v>87</v>
      </c>
      <c r="H45" s="214" t="n">
        <v>45258</v>
      </c>
      <c r="I45" s="213" t="n">
        <v>1</v>
      </c>
      <c r="J45" s="213" t="s">
        <v>87</v>
      </c>
      <c r="K45" s="202" t="n">
        <v>1</v>
      </c>
      <c r="L45" s="132" t="s">
        <v>311</v>
      </c>
      <c r="M45" s="132" t="n">
        <v>2119</v>
      </c>
      <c r="N45" s="132" t="n">
        <v>1</v>
      </c>
      <c r="O45" s="132" t="n">
        <v>0</v>
      </c>
      <c r="P45" s="132" t="n">
        <v>1</v>
      </c>
      <c r="Q45" s="204" t="s">
        <v>416</v>
      </c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</row>
    <row r="46" customFormat="false" ht="15.75" hidden="false" customHeight="false" outlineLevel="0" collapsed="false">
      <c r="A46" s="201" t="s">
        <v>417</v>
      </c>
      <c r="B46" s="132" t="n">
        <v>40</v>
      </c>
      <c r="C46" s="132" t="s">
        <v>75</v>
      </c>
      <c r="D46" s="132" t="n">
        <v>25.4</v>
      </c>
      <c r="E46" s="203" t="n">
        <v>45237</v>
      </c>
      <c r="F46" s="202" t="n">
        <v>1</v>
      </c>
      <c r="G46" s="202" t="s">
        <v>87</v>
      </c>
      <c r="H46" s="214" t="n">
        <v>45265</v>
      </c>
      <c r="I46" s="213" t="n">
        <v>1</v>
      </c>
      <c r="J46" s="213" t="s">
        <v>87</v>
      </c>
      <c r="K46" s="202" t="n">
        <v>1</v>
      </c>
      <c r="L46" s="132" t="s">
        <v>315</v>
      </c>
      <c r="M46" s="132" t="n">
        <v>2294</v>
      </c>
      <c r="N46" s="132" t="n">
        <v>1</v>
      </c>
      <c r="O46" s="132" t="n">
        <v>0</v>
      </c>
      <c r="P46" s="132" t="n">
        <v>1</v>
      </c>
      <c r="Q46" s="204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</row>
    <row r="47" customFormat="false" ht="15.75" hidden="false" customHeight="false" outlineLevel="0" collapsed="false">
      <c r="A47" s="201" t="s">
        <v>418</v>
      </c>
      <c r="B47" s="132" t="n">
        <v>41</v>
      </c>
      <c r="C47" s="132" t="s">
        <v>86</v>
      </c>
      <c r="D47" s="132" t="n">
        <v>25.3</v>
      </c>
      <c r="E47" s="214" t="n">
        <v>45251</v>
      </c>
      <c r="F47" s="202" t="n">
        <v>1</v>
      </c>
      <c r="G47" s="202" t="s">
        <v>87</v>
      </c>
      <c r="H47" s="214" t="n">
        <v>45272</v>
      </c>
      <c r="I47" s="213" t="n">
        <v>1</v>
      </c>
      <c r="J47" s="213" t="s">
        <v>87</v>
      </c>
      <c r="K47" s="202" t="n">
        <v>1</v>
      </c>
      <c r="L47" s="132" t="s">
        <v>316</v>
      </c>
      <c r="M47" s="132" t="n">
        <v>2301</v>
      </c>
      <c r="N47" s="132" t="n">
        <v>1</v>
      </c>
      <c r="O47" s="132" t="n">
        <v>0</v>
      </c>
      <c r="P47" s="132" t="n">
        <v>1</v>
      </c>
      <c r="Q47" s="204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</row>
    <row r="48" customFormat="false" ht="15.75" hidden="false" customHeight="false" outlineLevel="0" collapsed="false">
      <c r="A48" s="201" t="s">
        <v>419</v>
      </c>
      <c r="B48" s="132" t="n">
        <v>33</v>
      </c>
      <c r="C48" s="132" t="s">
        <v>86</v>
      </c>
      <c r="D48" s="132" t="n">
        <v>21.5</v>
      </c>
      <c r="E48" s="203" t="n">
        <v>45268</v>
      </c>
      <c r="F48" s="202" t="n">
        <v>1</v>
      </c>
      <c r="G48" s="202" t="s">
        <v>87</v>
      </c>
      <c r="H48" s="225" t="n">
        <v>45317</v>
      </c>
      <c r="I48" s="226" t="s">
        <v>409</v>
      </c>
      <c r="J48" s="226" t="s">
        <v>409</v>
      </c>
      <c r="K48" s="227" t="n">
        <v>0</v>
      </c>
      <c r="L48" s="44" t="s">
        <v>241</v>
      </c>
      <c r="M48" s="44" t="n">
        <v>1547</v>
      </c>
      <c r="N48" s="44" t="n">
        <v>0</v>
      </c>
      <c r="O48" s="44" t="n">
        <v>0</v>
      </c>
      <c r="P48" s="44" t="n">
        <v>1</v>
      </c>
      <c r="Q48" s="228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</row>
    <row r="49" customFormat="false" ht="15.75" hidden="false" customHeight="false" outlineLevel="0" collapsed="false">
      <c r="A49" s="230" t="s">
        <v>420</v>
      </c>
      <c r="B49" s="44" t="n">
        <v>30</v>
      </c>
      <c r="C49" s="44" t="s">
        <v>75</v>
      </c>
      <c r="D49" s="44" t="n">
        <v>23.3</v>
      </c>
      <c r="E49" s="225" t="n">
        <v>45321</v>
      </c>
      <c r="F49" s="227" t="s">
        <v>409</v>
      </c>
      <c r="G49" s="227" t="s">
        <v>409</v>
      </c>
      <c r="H49" s="225" t="n">
        <v>45335</v>
      </c>
      <c r="I49" s="227" t="s">
        <v>409</v>
      </c>
      <c r="J49" s="227" t="s">
        <v>409</v>
      </c>
      <c r="K49" s="227" t="n">
        <v>0</v>
      </c>
      <c r="L49" s="44" t="s">
        <v>321</v>
      </c>
      <c r="M49" s="44" t="n">
        <v>2379</v>
      </c>
      <c r="N49" s="44" t="n">
        <v>0</v>
      </c>
      <c r="O49" s="44" t="n">
        <v>0</v>
      </c>
      <c r="P49" s="44" t="n">
        <v>1</v>
      </c>
      <c r="Q49" s="228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</row>
    <row r="50" customFormat="false" ht="15.75" hidden="false" customHeight="false" outlineLevel="0" collapsed="false">
      <c r="A50" s="230" t="s">
        <v>421</v>
      </c>
      <c r="B50" s="44" t="n">
        <v>41</v>
      </c>
      <c r="C50" s="44" t="s">
        <v>86</v>
      </c>
      <c r="D50" s="44" t="n">
        <v>27</v>
      </c>
      <c r="E50" s="225" t="n">
        <v>45331</v>
      </c>
      <c r="F50" s="227" t="s">
        <v>409</v>
      </c>
      <c r="G50" s="227" t="s">
        <v>409</v>
      </c>
      <c r="H50" s="225" t="n">
        <v>45359</v>
      </c>
      <c r="I50" s="227" t="s">
        <v>409</v>
      </c>
      <c r="J50" s="227" t="s">
        <v>409</v>
      </c>
      <c r="K50" s="227" t="n">
        <v>0</v>
      </c>
      <c r="L50" s="44" t="s">
        <v>104</v>
      </c>
      <c r="M50" s="44" t="n">
        <v>1169</v>
      </c>
      <c r="N50" s="44" t="n">
        <v>0</v>
      </c>
      <c r="O50" s="44" t="n">
        <v>0</v>
      </c>
      <c r="P50" s="44" t="n">
        <v>1</v>
      </c>
      <c r="Q50" s="228" t="s">
        <v>422</v>
      </c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</row>
    <row r="51" customFormat="false" ht="15.75" hidden="false" customHeight="false" outlineLevel="0" collapsed="false">
      <c r="A51" s="231" t="s">
        <v>423</v>
      </c>
      <c r="B51" s="232" t="n">
        <v>39</v>
      </c>
      <c r="C51" s="232" t="s">
        <v>75</v>
      </c>
      <c r="D51" s="232"/>
      <c r="E51" s="233" t="n">
        <v>45328</v>
      </c>
      <c r="F51" s="234" t="s">
        <v>409</v>
      </c>
      <c r="G51" s="234" t="s">
        <v>409</v>
      </c>
      <c r="H51" s="233" t="n">
        <v>45356</v>
      </c>
      <c r="I51" s="234" t="s">
        <v>409</v>
      </c>
      <c r="J51" s="234" t="s">
        <v>409</v>
      </c>
      <c r="K51" s="234" t="n">
        <v>0</v>
      </c>
      <c r="L51" s="232" t="s">
        <v>317</v>
      </c>
      <c r="M51" s="232" t="n">
        <v>2359</v>
      </c>
      <c r="N51" s="232" t="n">
        <v>0</v>
      </c>
      <c r="O51" s="232" t="n">
        <v>0</v>
      </c>
      <c r="P51" s="232" t="n">
        <v>1</v>
      </c>
      <c r="Q51" s="235" t="s">
        <v>424</v>
      </c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</row>
    <row r="52" customFormat="false" ht="15.75" hidden="false" customHeight="false" outlineLevel="0" collapsed="false">
      <c r="A52" s="218" t="s">
        <v>425</v>
      </c>
      <c r="B52" s="219" t="n">
        <v>30</v>
      </c>
      <c r="C52" s="219" t="s">
        <v>75</v>
      </c>
      <c r="D52" s="219" t="n">
        <v>20</v>
      </c>
      <c r="E52" s="237" t="n">
        <v>45377</v>
      </c>
      <c r="F52" s="221" t="s">
        <v>409</v>
      </c>
      <c r="G52" s="221" t="s">
        <v>409</v>
      </c>
      <c r="H52" s="237" t="n">
        <v>45391</v>
      </c>
      <c r="I52" s="221" t="s">
        <v>409</v>
      </c>
      <c r="J52" s="221" t="s">
        <v>409</v>
      </c>
      <c r="K52" s="221" t="n">
        <v>0</v>
      </c>
      <c r="L52" s="219" t="s">
        <v>410</v>
      </c>
      <c r="M52" s="219" t="n">
        <v>2378</v>
      </c>
      <c r="N52" s="219" t="n">
        <v>0</v>
      </c>
      <c r="O52" s="219" t="n">
        <v>0</v>
      </c>
      <c r="P52" s="219" t="n">
        <v>1</v>
      </c>
      <c r="Q52" s="223" t="s">
        <v>426</v>
      </c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</row>
    <row r="53" customFormat="false" ht="15.75" hidden="false" customHeight="false" outlineLevel="0" collapsed="false">
      <c r="A53" s="75" t="s">
        <v>427</v>
      </c>
      <c r="B53" s="77"/>
      <c r="C53" s="77"/>
      <c r="D53" s="77"/>
      <c r="E53" s="238"/>
      <c r="F53" s="78" t="s">
        <v>409</v>
      </c>
      <c r="G53" s="78" t="s">
        <v>409</v>
      </c>
      <c r="H53" s="238"/>
      <c r="I53" s="78" t="s">
        <v>409</v>
      </c>
      <c r="J53" s="78" t="s">
        <v>409</v>
      </c>
      <c r="K53" s="78" t="n">
        <v>0</v>
      </c>
      <c r="L53" s="77" t="s">
        <v>410</v>
      </c>
      <c r="M53" s="77"/>
      <c r="N53" s="77" t="n">
        <v>0</v>
      </c>
      <c r="O53" s="77" t="n">
        <v>0</v>
      </c>
      <c r="P53" s="77"/>
      <c r="Q53" s="108"/>
    </row>
    <row r="54" customFormat="false" ht="15.75" hidden="false" customHeight="false" outlineLevel="0" collapsed="false">
      <c r="A54" s="75" t="s">
        <v>428</v>
      </c>
      <c r="B54" s="77"/>
      <c r="C54" s="77"/>
      <c r="D54" s="77"/>
      <c r="E54" s="238"/>
      <c r="F54" s="78" t="s">
        <v>409</v>
      </c>
      <c r="G54" s="78" t="s">
        <v>409</v>
      </c>
      <c r="H54" s="238"/>
      <c r="I54" s="78" t="s">
        <v>409</v>
      </c>
      <c r="J54" s="78" t="s">
        <v>409</v>
      </c>
      <c r="K54" s="78" t="n">
        <v>0</v>
      </c>
      <c r="L54" s="77" t="s">
        <v>410</v>
      </c>
      <c r="M54" s="77"/>
      <c r="N54" s="77" t="n">
        <v>0</v>
      </c>
      <c r="O54" s="77" t="n">
        <v>0</v>
      </c>
      <c r="P54" s="77"/>
      <c r="Q54" s="108"/>
    </row>
    <row r="55" customFormat="false" ht="15.75" hidden="false" customHeight="false" outlineLevel="0" collapsed="false">
      <c r="A55" s="75" t="s">
        <v>429</v>
      </c>
      <c r="B55" s="77"/>
      <c r="C55" s="77"/>
      <c r="D55" s="77"/>
      <c r="E55" s="238"/>
      <c r="F55" s="78" t="s">
        <v>409</v>
      </c>
      <c r="G55" s="78" t="s">
        <v>409</v>
      </c>
      <c r="H55" s="238"/>
      <c r="I55" s="78" t="s">
        <v>409</v>
      </c>
      <c r="J55" s="78" t="s">
        <v>409</v>
      </c>
      <c r="K55" s="78" t="n">
        <v>0</v>
      </c>
      <c r="L55" s="77" t="s">
        <v>410</v>
      </c>
      <c r="M55" s="77"/>
      <c r="N55" s="77" t="n">
        <v>0</v>
      </c>
      <c r="O55" s="77" t="n">
        <v>0</v>
      </c>
      <c r="P55" s="77"/>
      <c r="Q55" s="108"/>
    </row>
    <row r="56" customFormat="false" ht="15.75" hidden="false" customHeight="false" outlineLevel="0" collapsed="false">
      <c r="A56" s="75" t="s">
        <v>430</v>
      </c>
      <c r="B56" s="77"/>
      <c r="C56" s="77"/>
      <c r="D56" s="77"/>
      <c r="E56" s="238"/>
      <c r="F56" s="78" t="s">
        <v>409</v>
      </c>
      <c r="G56" s="78" t="s">
        <v>409</v>
      </c>
      <c r="H56" s="238"/>
      <c r="I56" s="78" t="s">
        <v>409</v>
      </c>
      <c r="J56" s="78" t="s">
        <v>409</v>
      </c>
      <c r="K56" s="78" t="n">
        <v>0</v>
      </c>
      <c r="L56" s="77" t="s">
        <v>410</v>
      </c>
      <c r="M56" s="77"/>
      <c r="N56" s="77" t="n">
        <v>0</v>
      </c>
      <c r="O56" s="77" t="n">
        <v>0</v>
      </c>
      <c r="P56" s="77"/>
      <c r="Q56" s="108"/>
    </row>
    <row r="57" customFormat="false" ht="15.75" hidden="false" customHeight="false" outlineLevel="0" collapsed="false">
      <c r="A57" s="75" t="s">
        <v>431</v>
      </c>
      <c r="B57" s="77"/>
      <c r="C57" s="77"/>
      <c r="D57" s="77"/>
      <c r="E57" s="238"/>
      <c r="F57" s="78" t="s">
        <v>409</v>
      </c>
      <c r="G57" s="78" t="s">
        <v>409</v>
      </c>
      <c r="H57" s="238"/>
      <c r="I57" s="78" t="s">
        <v>409</v>
      </c>
      <c r="J57" s="78" t="s">
        <v>409</v>
      </c>
      <c r="K57" s="78" t="n">
        <v>0</v>
      </c>
      <c r="L57" s="77" t="s">
        <v>410</v>
      </c>
      <c r="M57" s="77"/>
      <c r="N57" s="77" t="n">
        <v>0</v>
      </c>
      <c r="O57" s="77" t="n">
        <v>0</v>
      </c>
      <c r="P57" s="77"/>
      <c r="Q57" s="108"/>
    </row>
    <row r="58" customFormat="false" ht="15.75" hidden="false" customHeight="false" outlineLevel="0" collapsed="false">
      <c r="A58" s="75" t="s">
        <v>432</v>
      </c>
      <c r="B58" s="77"/>
      <c r="C58" s="77"/>
      <c r="D58" s="77"/>
      <c r="E58" s="238"/>
      <c r="F58" s="78" t="s">
        <v>409</v>
      </c>
      <c r="G58" s="78" t="s">
        <v>409</v>
      </c>
      <c r="H58" s="238"/>
      <c r="I58" s="78" t="s">
        <v>409</v>
      </c>
      <c r="J58" s="78" t="s">
        <v>409</v>
      </c>
      <c r="K58" s="78" t="n">
        <v>0</v>
      </c>
      <c r="L58" s="77" t="s">
        <v>410</v>
      </c>
      <c r="M58" s="77"/>
      <c r="N58" s="77" t="n">
        <v>0</v>
      </c>
      <c r="O58" s="77" t="n">
        <v>0</v>
      </c>
      <c r="P58" s="77"/>
      <c r="Q58" s="108"/>
    </row>
    <row r="59" customFormat="false" ht="15.75" hidden="false" customHeight="false" outlineLevel="0" collapsed="false">
      <c r="A59" s="75" t="s">
        <v>433</v>
      </c>
      <c r="B59" s="77"/>
      <c r="C59" s="77"/>
      <c r="D59" s="77"/>
      <c r="E59" s="238"/>
      <c r="F59" s="78" t="s">
        <v>409</v>
      </c>
      <c r="G59" s="78" t="s">
        <v>409</v>
      </c>
      <c r="H59" s="238"/>
      <c r="I59" s="78" t="s">
        <v>409</v>
      </c>
      <c r="J59" s="78" t="s">
        <v>409</v>
      </c>
      <c r="K59" s="78" t="n">
        <v>0</v>
      </c>
      <c r="L59" s="77" t="s">
        <v>410</v>
      </c>
      <c r="M59" s="77"/>
      <c r="N59" s="77" t="n">
        <v>0</v>
      </c>
      <c r="O59" s="77" t="n">
        <v>0</v>
      </c>
      <c r="P59" s="77"/>
      <c r="Q59" s="108"/>
    </row>
    <row r="60" customFormat="false" ht="15.75" hidden="false" customHeight="false" outlineLevel="0" collapsed="false">
      <c r="A60" s="75" t="s">
        <v>434</v>
      </c>
      <c r="B60" s="77"/>
      <c r="C60" s="77"/>
      <c r="D60" s="77"/>
      <c r="E60" s="238"/>
      <c r="F60" s="78" t="s">
        <v>409</v>
      </c>
      <c r="G60" s="78" t="s">
        <v>409</v>
      </c>
      <c r="H60" s="238"/>
      <c r="I60" s="78" t="s">
        <v>409</v>
      </c>
      <c r="J60" s="78" t="s">
        <v>409</v>
      </c>
      <c r="K60" s="78" t="n">
        <v>0</v>
      </c>
      <c r="L60" s="77" t="s">
        <v>410</v>
      </c>
      <c r="M60" s="77"/>
      <c r="N60" s="77" t="n">
        <v>0</v>
      </c>
      <c r="O60" s="77" t="n">
        <v>0</v>
      </c>
      <c r="P60" s="77"/>
      <c r="Q60" s="108"/>
    </row>
    <row r="61" customFormat="false" ht="15.75" hidden="false" customHeight="false" outlineLevel="0" collapsed="false">
      <c r="A61" s="75" t="s">
        <v>435</v>
      </c>
      <c r="B61" s="77"/>
      <c r="C61" s="77"/>
      <c r="D61" s="77"/>
      <c r="E61" s="238"/>
      <c r="F61" s="78" t="s">
        <v>409</v>
      </c>
      <c r="G61" s="78" t="s">
        <v>409</v>
      </c>
      <c r="H61" s="238"/>
      <c r="I61" s="78" t="s">
        <v>409</v>
      </c>
      <c r="J61" s="78" t="s">
        <v>409</v>
      </c>
      <c r="K61" s="78" t="n">
        <v>0</v>
      </c>
      <c r="L61" s="77" t="s">
        <v>410</v>
      </c>
      <c r="M61" s="77"/>
      <c r="N61" s="77" t="n">
        <v>0</v>
      </c>
      <c r="O61" s="77" t="n">
        <v>0</v>
      </c>
      <c r="P61" s="77"/>
      <c r="Q61" s="108"/>
    </row>
    <row r="62" customFormat="false" ht="15.75" hidden="false" customHeight="false" outlineLevel="0" collapsed="false">
      <c r="A62" s="75" t="s">
        <v>436</v>
      </c>
      <c r="B62" s="77"/>
      <c r="C62" s="77"/>
      <c r="D62" s="77"/>
      <c r="E62" s="238"/>
      <c r="F62" s="78" t="s">
        <v>409</v>
      </c>
      <c r="G62" s="78" t="s">
        <v>409</v>
      </c>
      <c r="H62" s="238"/>
      <c r="I62" s="78" t="s">
        <v>409</v>
      </c>
      <c r="J62" s="78" t="s">
        <v>409</v>
      </c>
      <c r="K62" s="78" t="n">
        <v>0</v>
      </c>
      <c r="L62" s="77" t="s">
        <v>410</v>
      </c>
      <c r="M62" s="77"/>
      <c r="N62" s="77" t="n">
        <v>0</v>
      </c>
      <c r="O62" s="77" t="n">
        <v>0</v>
      </c>
      <c r="P62" s="77"/>
      <c r="Q62" s="108"/>
    </row>
    <row r="1048576" customFormat="false" ht="15.75" hidden="false" customHeight="true" outlineLevel="0" collapsed="false"/>
  </sheetData>
  <conditionalFormatting sqref="A105:K105 M105:Q105">
    <cfRule type="expression" priority="2" aboveAverage="0" equalAverage="0" bottom="0" percent="0" rank="0" text="" dxfId="0">
      <formula>LEN(TRIM(A105))&gt;0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23"/>
    <col collapsed="false" customWidth="true" hidden="false" outlineLevel="0" max="7" min="2" style="0" width="12.63"/>
    <col collapsed="false" customWidth="true" hidden="false" outlineLevel="0" max="8" min="8" style="0" width="8.63"/>
    <col collapsed="false" customWidth="true" hidden="false" outlineLevel="0" max="9" min="9" style="0" width="7.49"/>
    <col collapsed="false" customWidth="true" hidden="false" outlineLevel="0" max="10" min="10" style="0" width="9"/>
    <col collapsed="false" customWidth="true" hidden="false" outlineLevel="0" max="1025" min="11" style="0" width="12.63"/>
  </cols>
  <sheetData>
    <row r="1" customFormat="false" ht="15.75" hidden="false" customHeight="false" outlineLevel="0" collapsed="false">
      <c r="A1" s="239" t="s">
        <v>437</v>
      </c>
      <c r="B1" s="239"/>
      <c r="C1" s="24"/>
      <c r="D1" s="24"/>
      <c r="E1" s="24"/>
      <c r="F1" s="24"/>
      <c r="G1" s="24"/>
      <c r="H1" s="240"/>
      <c r="I1" s="240"/>
      <c r="J1" s="241" t="s">
        <v>438</v>
      </c>
      <c r="K1" s="240"/>
      <c r="L1" s="98"/>
    </row>
    <row r="2" customFormat="false" ht="15.75" hidden="false" customHeight="false" outlineLevel="0" collapsed="false">
      <c r="A2" s="5"/>
      <c r="D2" s="242"/>
      <c r="H2" s="243" t="s">
        <v>439</v>
      </c>
      <c r="I2" s="244"/>
      <c r="J2" s="245" t="s">
        <v>440</v>
      </c>
      <c r="K2" s="131" t="s">
        <v>343</v>
      </c>
      <c r="L2" s="131" t="s">
        <v>342</v>
      </c>
    </row>
    <row r="3" customFormat="false" ht="15.75" hidden="false" customHeight="false" outlineLevel="0" collapsed="false">
      <c r="A3" s="246" t="s">
        <v>441</v>
      </c>
      <c r="B3" s="246" t="s">
        <v>442</v>
      </c>
      <c r="C3" s="130"/>
      <c r="D3" s="130"/>
      <c r="E3" s="130"/>
      <c r="H3" s="83" t="n">
        <v>18.5</v>
      </c>
      <c r="I3" s="83" t="n">
        <v>20</v>
      </c>
      <c r="J3" s="42" t="n">
        <v>5</v>
      </c>
      <c r="K3" s="83" t="n">
        <v>3</v>
      </c>
      <c r="L3" s="83" t="n">
        <v>2</v>
      </c>
    </row>
    <row r="4" customFormat="false" ht="15.75" hidden="false" customHeight="false" outlineLevel="0" collapsed="false">
      <c r="A4" s="128"/>
      <c r="B4" s="107" t="s">
        <v>443</v>
      </c>
      <c r="C4" s="107" t="s">
        <v>444</v>
      </c>
      <c r="D4" s="247"/>
      <c r="E4" s="247"/>
      <c r="H4" s="83" t="n">
        <v>20.1</v>
      </c>
      <c r="I4" s="83" t="n">
        <f aca="false">I3+2</f>
        <v>22</v>
      </c>
      <c r="J4" s="42" t="n">
        <v>6</v>
      </c>
      <c r="K4" s="83" t="n">
        <v>4</v>
      </c>
      <c r="L4" s="83" t="n">
        <v>2</v>
      </c>
    </row>
    <row r="5" customFormat="false" ht="15.75" hidden="false" customHeight="false" outlineLevel="0" collapsed="false">
      <c r="A5" s="105" t="s">
        <v>445</v>
      </c>
      <c r="B5" s="83"/>
      <c r="C5" s="83"/>
      <c r="D5" s="40"/>
      <c r="E5" s="40"/>
      <c r="H5" s="40" t="n">
        <f aca="false">H4+2</f>
        <v>22.1</v>
      </c>
      <c r="I5" s="40" t="n">
        <f aca="false">I4+2</f>
        <v>24</v>
      </c>
      <c r="J5" s="42" t="n">
        <v>7</v>
      </c>
      <c r="K5" s="83" t="n">
        <v>2</v>
      </c>
      <c r="L5" s="83" t="n">
        <v>5</v>
      </c>
    </row>
    <row r="6" customFormat="false" ht="15.75" hidden="false" customHeight="false" outlineLevel="0" collapsed="false">
      <c r="A6" s="105" t="s">
        <v>446</v>
      </c>
      <c r="B6" s="83"/>
      <c r="C6" s="83"/>
      <c r="D6" s="40"/>
      <c r="E6" s="40"/>
      <c r="H6" s="40" t="n">
        <f aca="false">H5+2</f>
        <v>24.1</v>
      </c>
      <c r="I6" s="40" t="n">
        <f aca="false">I5+2</f>
        <v>26</v>
      </c>
      <c r="J6" s="42" t="n">
        <v>4</v>
      </c>
      <c r="K6" s="83" t="n">
        <v>1</v>
      </c>
      <c r="L6" s="83" t="n">
        <v>3</v>
      </c>
      <c r="O6" s="4"/>
    </row>
    <row r="7" customFormat="false" ht="15.75" hidden="false" customHeight="false" outlineLevel="0" collapsed="false">
      <c r="A7" s="248" t="s">
        <v>440</v>
      </c>
      <c r="B7" s="249"/>
      <c r="C7" s="249"/>
      <c r="D7" s="37"/>
      <c r="E7" s="37"/>
      <c r="H7" s="40" t="n">
        <f aca="false">H6+2</f>
        <v>26.1</v>
      </c>
      <c r="I7" s="40" t="n">
        <f aca="false">I6+2</f>
        <v>28</v>
      </c>
      <c r="J7" s="42" t="n">
        <v>6</v>
      </c>
      <c r="K7" s="83" t="n">
        <v>3</v>
      </c>
      <c r="L7" s="83" t="n">
        <v>3</v>
      </c>
    </row>
    <row r="8" customFormat="false" ht="15.75" hidden="false" customHeight="false" outlineLevel="0" collapsed="false">
      <c r="H8" s="83" t="n">
        <f aca="false">H7+2</f>
        <v>28.1</v>
      </c>
      <c r="I8" s="83" t="n">
        <f aca="false">I7+2</f>
        <v>30</v>
      </c>
      <c r="J8" s="42" t="n">
        <v>7</v>
      </c>
      <c r="K8" s="83" t="n">
        <v>6</v>
      </c>
      <c r="L8" s="83" t="n">
        <v>2</v>
      </c>
    </row>
    <row r="9" customFormat="false" ht="15.75" hidden="false" customHeight="false" outlineLevel="0" collapsed="false">
      <c r="A9" s="250" t="s">
        <v>447</v>
      </c>
      <c r="B9" s="250"/>
      <c r="C9" s="128"/>
      <c r="D9" s="128"/>
      <c r="E9" s="33"/>
      <c r="F9" s="33"/>
      <c r="H9" s="83" t="n">
        <f aca="false">H8+2</f>
        <v>30.1</v>
      </c>
      <c r="I9" s="83" t="n">
        <f aca="false">I8+2</f>
        <v>32</v>
      </c>
      <c r="J9" s="42" t="n">
        <v>7</v>
      </c>
      <c r="K9" s="83" t="n">
        <v>5</v>
      </c>
      <c r="L9" s="83" t="n">
        <v>2</v>
      </c>
    </row>
    <row r="10" customFormat="false" ht="15.75" hidden="false" customHeight="false" outlineLevel="0" collapsed="false">
      <c r="A10" s="128"/>
      <c r="B10" s="107" t="s">
        <v>443</v>
      </c>
      <c r="C10" s="107" t="s">
        <v>448</v>
      </c>
      <c r="D10" s="107" t="s">
        <v>449</v>
      </c>
      <c r="E10" s="247"/>
      <c r="F10" s="247"/>
      <c r="H10" s="83" t="n">
        <f aca="false">H9+2</f>
        <v>32.1</v>
      </c>
      <c r="I10" s="83" t="n">
        <f aca="false">I9+2</f>
        <v>34</v>
      </c>
      <c r="J10" s="42" t="n">
        <v>7</v>
      </c>
      <c r="K10" s="83" t="n">
        <v>4</v>
      </c>
      <c r="L10" s="83" t="n">
        <v>3</v>
      </c>
    </row>
    <row r="11" customFormat="false" ht="15.75" hidden="false" customHeight="false" outlineLevel="0" collapsed="false">
      <c r="A11" s="105" t="s">
        <v>445</v>
      </c>
      <c r="B11" s="83" t="n">
        <f aca="false">L15</f>
        <v>0</v>
      </c>
      <c r="C11" s="83"/>
      <c r="D11" s="128"/>
      <c r="E11" s="40"/>
      <c r="F11" s="33"/>
      <c r="H11" s="83" t="n">
        <f aca="false">H10+2</f>
        <v>34.1</v>
      </c>
      <c r="I11" s="83" t="n">
        <f aca="false">I10+2</f>
        <v>36</v>
      </c>
      <c r="J11" s="42" t="n">
        <v>5</v>
      </c>
      <c r="K11" s="83" t="n">
        <v>4</v>
      </c>
      <c r="L11" s="83" t="n">
        <v>1</v>
      </c>
    </row>
    <row r="12" customFormat="false" ht="15.75" hidden="false" customHeight="false" outlineLevel="0" collapsed="false">
      <c r="A12" s="105" t="s">
        <v>446</v>
      </c>
      <c r="B12" s="83"/>
      <c r="C12" s="83"/>
      <c r="D12" s="128"/>
      <c r="E12" s="40"/>
      <c r="F12" s="33"/>
      <c r="H12" s="83" t="n">
        <f aca="false">H11+2</f>
        <v>36.1</v>
      </c>
      <c r="I12" s="83" t="n">
        <f aca="false">I11+2</f>
        <v>38</v>
      </c>
      <c r="J12" s="42" t="n">
        <v>2</v>
      </c>
      <c r="K12" s="83" t="n">
        <v>1</v>
      </c>
      <c r="L12" s="83" t="n">
        <v>1</v>
      </c>
    </row>
    <row r="13" customFormat="false" ht="15.75" hidden="false" customHeight="false" outlineLevel="0" collapsed="false">
      <c r="A13" s="248" t="s">
        <v>440</v>
      </c>
      <c r="B13" s="249" t="n">
        <v>57</v>
      </c>
      <c r="C13" s="249"/>
      <c r="D13" s="151" t="n">
        <v>55</v>
      </c>
      <c r="E13" s="37"/>
      <c r="F13" s="25"/>
      <c r="H13" s="83" t="n">
        <f aca="false">H12+2</f>
        <v>38.1</v>
      </c>
      <c r="I13" s="83" t="n">
        <v>40</v>
      </c>
      <c r="J13" s="42" t="n">
        <v>1</v>
      </c>
      <c r="K13" s="105"/>
      <c r="L13" s="83" t="n">
        <v>1</v>
      </c>
    </row>
    <row r="14" customFormat="false" ht="15.75" hidden="false" customHeight="false" outlineLevel="0" collapsed="false">
      <c r="H14" s="5"/>
      <c r="I14" s="5"/>
      <c r="J14" s="251" t="n">
        <f aca="false">SUM(J3:J13)</f>
        <v>57</v>
      </c>
      <c r="K14" s="251" t="n">
        <f aca="false">SUM(K3:K13)</f>
        <v>33</v>
      </c>
      <c r="L14" s="251" t="n">
        <f aca="false">SUM(L3:L13)</f>
        <v>25</v>
      </c>
    </row>
    <row r="15" customFormat="false" ht="15.75" hidden="false" customHeight="false" outlineLevel="0" collapsed="false">
      <c r="A15" s="250" t="s">
        <v>450</v>
      </c>
      <c r="B15" s="250"/>
      <c r="C15" s="252"/>
      <c r="D15" s="253"/>
      <c r="E15" s="128"/>
      <c r="J15" s="5"/>
      <c r="K15" s="193"/>
    </row>
    <row r="16" customFormat="false" ht="15.75" hidden="false" customHeight="false" outlineLevel="0" collapsed="false">
      <c r="A16" s="252" t="s">
        <v>66</v>
      </c>
      <c r="B16" s="254" t="s">
        <v>451</v>
      </c>
      <c r="C16" s="255" t="s">
        <v>452</v>
      </c>
      <c r="D16" s="252" t="s">
        <v>453</v>
      </c>
      <c r="E16" s="256" t="s">
        <v>454</v>
      </c>
      <c r="F16" s="257" t="s">
        <v>455</v>
      </c>
      <c r="G16" s="164" t="n">
        <f aca="false">SUM(D17:D91)</f>
        <v>55</v>
      </c>
      <c r="I16" s="193" t="s">
        <v>456</v>
      </c>
      <c r="K16" s="34" t="n">
        <f aca="false">SUM(D17:D90)</f>
        <v>55</v>
      </c>
    </row>
    <row r="17" customFormat="false" ht="15.75" hidden="false" customHeight="false" outlineLevel="0" collapsed="false">
      <c r="A17" s="75" t="s">
        <v>457</v>
      </c>
      <c r="B17" s="105" t="n">
        <v>24.67</v>
      </c>
      <c r="C17" s="105" t="n">
        <v>30.03</v>
      </c>
      <c r="D17" s="105" t="n">
        <v>1</v>
      </c>
      <c r="E17" s="258" t="s">
        <v>75</v>
      </c>
      <c r="F17" s="259" t="s">
        <v>458</v>
      </c>
      <c r="G17" s="42" t="n">
        <f aca="false">AVERAGE(C17:C73)</f>
        <v>28.17295455</v>
      </c>
      <c r="H17" s="1"/>
      <c r="J17" s="1"/>
    </row>
    <row r="18" customFormat="false" ht="15.75" hidden="false" customHeight="false" outlineLevel="0" collapsed="false">
      <c r="A18" s="105" t="s">
        <v>459</v>
      </c>
      <c r="B18" s="105" t="n">
        <v>23.38</v>
      </c>
      <c r="C18" s="105" t="n">
        <v>23.36</v>
      </c>
      <c r="D18" s="105" t="n">
        <v>1</v>
      </c>
      <c r="E18" s="260" t="s">
        <v>86</v>
      </c>
      <c r="F18" s="259" t="s">
        <v>460</v>
      </c>
      <c r="G18" s="42" t="n">
        <f aca="false">MEDIAN(C17:C73)</f>
        <v>28.905</v>
      </c>
      <c r="H18" s="187"/>
      <c r="I18" s="261"/>
      <c r="J18" s="262"/>
      <c r="K18" s="193"/>
      <c r="L18" s="193"/>
      <c r="O18" s="262"/>
      <c r="P18" s="193"/>
      <c r="Q18" s="193"/>
    </row>
    <row r="19" customFormat="false" ht="15.75" hidden="false" customHeight="false" outlineLevel="0" collapsed="false">
      <c r="A19" s="105" t="s">
        <v>461</v>
      </c>
      <c r="B19" s="105" t="n">
        <v>34.7</v>
      </c>
      <c r="C19" s="105" t="n">
        <v>36.86</v>
      </c>
      <c r="D19" s="105" t="n">
        <v>1</v>
      </c>
      <c r="E19" s="260" t="s">
        <v>75</v>
      </c>
      <c r="H19" s="3"/>
      <c r="I19" s="3"/>
      <c r="J19" s="1"/>
      <c r="K19" s="3"/>
      <c r="L19" s="3"/>
      <c r="O19" s="1"/>
      <c r="P19" s="3"/>
      <c r="Q19" s="3"/>
    </row>
    <row r="20" customFormat="false" ht="15.75" hidden="false" customHeight="false" outlineLevel="0" collapsed="false">
      <c r="A20" s="105" t="s">
        <v>462</v>
      </c>
      <c r="B20" s="105" t="n">
        <v>32.3</v>
      </c>
      <c r="C20" s="105" t="n">
        <v>30.08</v>
      </c>
      <c r="D20" s="105" t="n">
        <v>1</v>
      </c>
      <c r="E20" s="260" t="s">
        <v>86</v>
      </c>
      <c r="H20" s="3"/>
      <c r="I20" s="3"/>
      <c r="J20" s="1"/>
      <c r="K20" s="3"/>
      <c r="L20" s="3"/>
      <c r="O20" s="1"/>
      <c r="P20" s="3"/>
      <c r="Q20" s="3"/>
    </row>
    <row r="21" customFormat="false" ht="15.75" hidden="false" customHeight="false" outlineLevel="0" collapsed="false">
      <c r="A21" s="263" t="s">
        <v>463</v>
      </c>
      <c r="B21" s="119" t="n">
        <v>20.8</v>
      </c>
      <c r="C21" s="129"/>
      <c r="D21" s="129"/>
      <c r="E21" s="260"/>
      <c r="H21" s="1"/>
      <c r="J21" s="1"/>
      <c r="O21" s="1"/>
      <c r="P21" s="3"/>
      <c r="Q21" s="3"/>
    </row>
    <row r="22" customFormat="false" ht="15.75" hidden="false" customHeight="false" outlineLevel="0" collapsed="false">
      <c r="A22" s="105" t="s">
        <v>464</v>
      </c>
      <c r="B22" s="105" t="n">
        <v>23.38</v>
      </c>
      <c r="C22" s="105" t="n">
        <v>23.03</v>
      </c>
      <c r="D22" s="105" t="n">
        <v>1</v>
      </c>
      <c r="E22" s="260" t="s">
        <v>86</v>
      </c>
      <c r="H22" s="187"/>
      <c r="I22" s="261"/>
      <c r="J22" s="262"/>
      <c r="K22" s="193"/>
      <c r="L22" s="193"/>
      <c r="O22" s="1"/>
      <c r="P22" s="3"/>
      <c r="Q22" s="3"/>
    </row>
    <row r="23" customFormat="false" ht="15.75" hidden="false" customHeight="false" outlineLevel="0" collapsed="false">
      <c r="A23" s="105" t="s">
        <v>465</v>
      </c>
      <c r="B23" s="105" t="n">
        <v>22.3</v>
      </c>
      <c r="C23" s="105" t="n">
        <v>22.74</v>
      </c>
      <c r="D23" s="105" t="n">
        <v>1</v>
      </c>
      <c r="E23" s="260" t="s">
        <v>86</v>
      </c>
      <c r="H23" s="3"/>
      <c r="I23" s="3"/>
      <c r="J23" s="1"/>
      <c r="K23" s="3"/>
      <c r="L23" s="3"/>
      <c r="O23" s="1"/>
      <c r="P23" s="3"/>
      <c r="Q23" s="3"/>
    </row>
    <row r="24" customFormat="false" ht="15.75" hidden="false" customHeight="false" outlineLevel="0" collapsed="false">
      <c r="A24" s="105" t="s">
        <v>466</v>
      </c>
      <c r="B24" s="105" t="n">
        <v>26.4</v>
      </c>
      <c r="C24" s="105" t="n">
        <v>27.96</v>
      </c>
      <c r="D24" s="105" t="n">
        <v>1</v>
      </c>
      <c r="E24" s="260" t="s">
        <v>75</v>
      </c>
      <c r="H24" s="3"/>
      <c r="I24" s="3"/>
      <c r="J24" s="1"/>
      <c r="K24" s="3"/>
      <c r="L24" s="3"/>
      <c r="O24" s="1"/>
      <c r="P24" s="3"/>
      <c r="Q24" s="3"/>
    </row>
    <row r="25" customFormat="false" ht="15.75" hidden="false" customHeight="false" outlineLevel="0" collapsed="false">
      <c r="A25" s="105" t="s">
        <v>467</v>
      </c>
      <c r="B25" s="105" t="n">
        <v>30</v>
      </c>
      <c r="C25" s="105" t="n">
        <v>28.91</v>
      </c>
      <c r="D25" s="105" t="n">
        <v>1</v>
      </c>
      <c r="E25" s="260" t="s">
        <v>75</v>
      </c>
      <c r="H25" s="3"/>
      <c r="I25" s="3"/>
      <c r="J25" s="1"/>
      <c r="K25" s="3"/>
      <c r="L25" s="3"/>
      <c r="O25" s="1"/>
      <c r="P25" s="3"/>
      <c r="Q25" s="3"/>
    </row>
    <row r="26" customFormat="false" ht="15.75" hidden="false" customHeight="false" outlineLevel="0" collapsed="false">
      <c r="A26" s="264" t="s">
        <v>468</v>
      </c>
      <c r="B26" s="139" t="n">
        <v>23.3</v>
      </c>
      <c r="C26" s="139" t="n">
        <v>24.79</v>
      </c>
      <c r="D26" s="138"/>
      <c r="E26" s="260" t="s">
        <v>75</v>
      </c>
      <c r="H26" s="3"/>
      <c r="I26" s="3"/>
      <c r="J26" s="1"/>
      <c r="K26" s="3"/>
      <c r="L26" s="3"/>
      <c r="O26" s="1"/>
      <c r="P26" s="3"/>
      <c r="Q26" s="3"/>
    </row>
    <row r="27" customFormat="false" ht="15.75" hidden="false" customHeight="false" outlineLevel="0" collapsed="false">
      <c r="A27" s="264" t="s">
        <v>469</v>
      </c>
      <c r="B27" s="139"/>
      <c r="C27" s="138"/>
      <c r="D27" s="138"/>
      <c r="E27" s="260"/>
      <c r="H27" s="3"/>
      <c r="I27" s="3"/>
      <c r="J27" s="1"/>
      <c r="K27" s="3"/>
      <c r="L27" s="3"/>
      <c r="O27" s="1"/>
      <c r="P27" s="3"/>
      <c r="Q27" s="3"/>
    </row>
    <row r="28" customFormat="false" ht="15.75" hidden="false" customHeight="false" outlineLevel="0" collapsed="false">
      <c r="A28" s="105" t="s">
        <v>470</v>
      </c>
      <c r="B28" s="105" t="n">
        <v>22.6</v>
      </c>
      <c r="C28" s="105" t="n">
        <v>22.33</v>
      </c>
      <c r="D28" s="105" t="n">
        <v>1</v>
      </c>
      <c r="E28" s="260" t="s">
        <v>75</v>
      </c>
      <c r="H28" s="3"/>
      <c r="I28" s="3"/>
      <c r="J28" s="1"/>
      <c r="K28" s="3"/>
      <c r="L28" s="3"/>
      <c r="O28" s="1"/>
      <c r="P28" s="3"/>
      <c r="Q28" s="3"/>
    </row>
    <row r="29" customFormat="false" ht="15.75" hidden="false" customHeight="false" outlineLevel="0" collapsed="false">
      <c r="A29" s="264" t="s">
        <v>471</v>
      </c>
      <c r="B29" s="265"/>
      <c r="C29" s="138"/>
      <c r="D29" s="138"/>
      <c r="E29" s="260"/>
      <c r="H29" s="3"/>
      <c r="I29" s="3"/>
      <c r="J29" s="1"/>
      <c r="K29" s="3"/>
      <c r="L29" s="3"/>
      <c r="O29" s="1"/>
      <c r="P29" s="3"/>
      <c r="Q29" s="3"/>
    </row>
    <row r="30" customFormat="false" ht="15.75" hidden="false" customHeight="false" outlineLevel="0" collapsed="false">
      <c r="A30" s="105" t="s">
        <v>472</v>
      </c>
      <c r="B30" s="105" t="n">
        <v>19.1</v>
      </c>
      <c r="C30" s="266" t="n">
        <v>17.57</v>
      </c>
      <c r="D30" s="105" t="n">
        <v>1</v>
      </c>
      <c r="E30" s="260" t="s">
        <v>75</v>
      </c>
      <c r="H30" s="3"/>
      <c r="I30" s="3"/>
      <c r="J30" s="1"/>
      <c r="K30" s="3"/>
      <c r="L30" s="3"/>
      <c r="O30" s="193"/>
      <c r="P30" s="193"/>
      <c r="Q30" s="193"/>
    </row>
    <row r="31" customFormat="false" ht="15.75" hidden="false" customHeight="false" outlineLevel="0" collapsed="false">
      <c r="A31" s="264" t="s">
        <v>473</v>
      </c>
      <c r="B31" s="139" t="n">
        <v>27.7</v>
      </c>
      <c r="C31" s="138"/>
      <c r="D31" s="138"/>
      <c r="E31" s="260"/>
      <c r="H31" s="3"/>
      <c r="I31" s="3"/>
      <c r="J31" s="1"/>
      <c r="K31" s="3"/>
      <c r="L31" s="3"/>
    </row>
    <row r="32" customFormat="false" ht="15.75" hidden="false" customHeight="false" outlineLevel="0" collapsed="false">
      <c r="A32" s="105" t="s">
        <v>474</v>
      </c>
      <c r="B32" s="105" t="n">
        <v>26.4</v>
      </c>
      <c r="C32" s="105" t="n">
        <v>25.95</v>
      </c>
      <c r="D32" s="105" t="n">
        <v>1</v>
      </c>
      <c r="E32" s="260" t="s">
        <v>75</v>
      </c>
      <c r="H32" s="3"/>
      <c r="I32" s="3"/>
      <c r="J32" s="1"/>
      <c r="K32" s="3"/>
      <c r="L32" s="3"/>
    </row>
    <row r="33" customFormat="false" ht="15.75" hidden="false" customHeight="false" outlineLevel="0" collapsed="false">
      <c r="A33" s="105" t="s">
        <v>475</v>
      </c>
      <c r="B33" s="105" t="n">
        <v>26.2</v>
      </c>
      <c r="C33" s="105" t="n">
        <v>29.39</v>
      </c>
      <c r="D33" s="105" t="n">
        <v>1</v>
      </c>
      <c r="E33" s="260" t="s">
        <v>86</v>
      </c>
      <c r="H33" s="3"/>
      <c r="I33" s="3"/>
      <c r="J33" s="1"/>
      <c r="K33" s="3"/>
      <c r="L33" s="3"/>
    </row>
    <row r="34" customFormat="false" ht="15.75" hidden="false" customHeight="false" outlineLevel="0" collapsed="false">
      <c r="A34" s="105" t="s">
        <v>476</v>
      </c>
      <c r="B34" s="100" t="n">
        <v>35.9</v>
      </c>
      <c r="C34" s="105" t="n">
        <v>34.79</v>
      </c>
      <c r="D34" s="105" t="n">
        <v>1</v>
      </c>
      <c r="E34" s="260" t="s">
        <v>86</v>
      </c>
      <c r="J34" s="193"/>
      <c r="K34" s="193"/>
      <c r="L34" s="193"/>
    </row>
    <row r="35" customFormat="false" ht="15.75" hidden="false" customHeight="false" outlineLevel="0" collapsed="false">
      <c r="A35" s="105" t="s">
        <v>477</v>
      </c>
      <c r="B35" s="100" t="n">
        <v>31.5</v>
      </c>
      <c r="C35" s="105" t="n">
        <v>32.76</v>
      </c>
      <c r="D35" s="105" t="n">
        <v>1</v>
      </c>
      <c r="E35" s="260" t="s">
        <v>75</v>
      </c>
      <c r="H35" s="1"/>
      <c r="J35" s="1"/>
    </row>
    <row r="36" customFormat="false" ht="15.75" hidden="false" customHeight="false" outlineLevel="0" collapsed="false">
      <c r="A36" s="264" t="s">
        <v>478</v>
      </c>
      <c r="B36" s="264"/>
      <c r="C36" s="267"/>
      <c r="D36" s="267"/>
      <c r="E36" s="260"/>
      <c r="H36" s="1"/>
      <c r="J36" s="1"/>
    </row>
    <row r="37" customFormat="false" ht="15.75" hidden="false" customHeight="false" outlineLevel="0" collapsed="false">
      <c r="A37" s="105" t="s">
        <v>479</v>
      </c>
      <c r="B37" s="105" t="n">
        <v>21</v>
      </c>
      <c r="C37" s="105" t="n">
        <v>22.22</v>
      </c>
      <c r="D37" s="105" t="n">
        <v>1</v>
      </c>
      <c r="E37" s="260" t="s">
        <v>86</v>
      </c>
      <c r="H37" s="187"/>
      <c r="I37" s="261"/>
      <c r="J37" s="262"/>
      <c r="K37" s="193"/>
      <c r="L37" s="193"/>
    </row>
    <row r="38" customFormat="false" ht="15.75" hidden="false" customHeight="false" outlineLevel="0" collapsed="false">
      <c r="A38" s="105" t="s">
        <v>480</v>
      </c>
      <c r="B38" s="105" t="n">
        <v>27.8</v>
      </c>
      <c r="C38" s="105" t="n">
        <v>27.78</v>
      </c>
      <c r="D38" s="105" t="n">
        <v>1</v>
      </c>
      <c r="E38" s="260" t="s">
        <v>86</v>
      </c>
      <c r="H38" s="3"/>
      <c r="I38" s="3"/>
      <c r="J38" s="1"/>
      <c r="K38" s="3"/>
      <c r="L38" s="3"/>
    </row>
    <row r="39" customFormat="false" ht="15.75" hidden="false" customHeight="false" outlineLevel="0" collapsed="false">
      <c r="A39" s="264" t="s">
        <v>481</v>
      </c>
      <c r="B39" s="139" t="n">
        <v>33.6</v>
      </c>
      <c r="C39" s="138"/>
      <c r="D39" s="138"/>
      <c r="E39" s="260"/>
      <c r="H39" s="3"/>
      <c r="I39" s="3"/>
      <c r="J39" s="1"/>
      <c r="K39" s="3"/>
      <c r="L39" s="3"/>
    </row>
    <row r="40" customFormat="false" ht="15.75" hidden="false" customHeight="false" outlineLevel="0" collapsed="false">
      <c r="A40" s="105" t="s">
        <v>482</v>
      </c>
      <c r="B40" s="105" t="n">
        <v>22</v>
      </c>
      <c r="C40" s="105" t="n">
        <v>22.96</v>
      </c>
      <c r="D40" s="105" t="n">
        <v>1</v>
      </c>
      <c r="E40" s="260" t="s">
        <v>86</v>
      </c>
      <c r="H40" s="3"/>
      <c r="I40" s="3"/>
      <c r="J40" s="1"/>
      <c r="K40" s="3"/>
      <c r="L40" s="3"/>
    </row>
    <row r="41" customFormat="false" ht="15.75" hidden="false" customHeight="false" outlineLevel="0" collapsed="false">
      <c r="A41" s="105" t="s">
        <v>483</v>
      </c>
      <c r="B41" s="105" t="n">
        <v>25.4</v>
      </c>
      <c r="C41" s="105" t="n">
        <v>26.02</v>
      </c>
      <c r="D41" s="105" t="n">
        <v>1</v>
      </c>
      <c r="E41" s="260" t="s">
        <v>86</v>
      </c>
      <c r="H41" s="3"/>
      <c r="I41" s="3"/>
      <c r="J41" s="1"/>
      <c r="K41" s="3"/>
      <c r="L41" s="3"/>
    </row>
    <row r="42" customFormat="false" ht="15.75" hidden="false" customHeight="false" outlineLevel="0" collapsed="false">
      <c r="A42" s="105" t="s">
        <v>484</v>
      </c>
      <c r="B42" s="105" t="n">
        <v>20.9</v>
      </c>
      <c r="C42" s="105" t="n">
        <v>20.17</v>
      </c>
      <c r="D42" s="105" t="n">
        <v>1</v>
      </c>
      <c r="E42" s="260" t="s">
        <v>75</v>
      </c>
      <c r="H42" s="3"/>
      <c r="I42" s="3"/>
      <c r="J42" s="1"/>
      <c r="K42" s="3"/>
      <c r="L42" s="3"/>
    </row>
    <row r="43" customFormat="false" ht="15.75" hidden="false" customHeight="false" outlineLevel="0" collapsed="false">
      <c r="A43" s="105" t="s">
        <v>485</v>
      </c>
      <c r="B43" s="105" t="n">
        <v>27.1</v>
      </c>
      <c r="C43" s="105" t="n">
        <v>30.14</v>
      </c>
      <c r="D43" s="105" t="n">
        <v>1</v>
      </c>
      <c r="E43" s="260" t="s">
        <v>75</v>
      </c>
      <c r="H43" s="3"/>
      <c r="I43" s="3"/>
      <c r="J43" s="1"/>
      <c r="K43" s="3"/>
      <c r="L43" s="3"/>
    </row>
    <row r="44" customFormat="false" ht="15.75" hidden="false" customHeight="false" outlineLevel="0" collapsed="false">
      <c r="A44" s="263" t="s">
        <v>486</v>
      </c>
      <c r="B44" s="119" t="n">
        <v>32.8</v>
      </c>
      <c r="C44" s="129"/>
      <c r="D44" s="129"/>
      <c r="E44" s="260"/>
      <c r="H44" s="3"/>
      <c r="I44" s="3"/>
      <c r="J44" s="1"/>
      <c r="K44" s="3"/>
      <c r="L44" s="3"/>
    </row>
    <row r="45" customFormat="false" ht="15.75" hidden="false" customHeight="false" outlineLevel="0" collapsed="false">
      <c r="A45" s="105" t="s">
        <v>487</v>
      </c>
      <c r="B45" s="105" t="n">
        <v>20</v>
      </c>
      <c r="C45" s="105" t="n">
        <v>20.27</v>
      </c>
      <c r="D45" s="105" t="n">
        <v>1</v>
      </c>
      <c r="E45" s="260" t="s">
        <v>75</v>
      </c>
      <c r="G45" s="268"/>
      <c r="H45" s="130"/>
      <c r="I45" s="268"/>
      <c r="J45" s="130"/>
      <c r="K45" s="130"/>
      <c r="L45" s="3"/>
    </row>
    <row r="46" customFormat="false" ht="15.75" hidden="false" customHeight="false" outlineLevel="0" collapsed="false">
      <c r="A46" s="105" t="s">
        <v>488</v>
      </c>
      <c r="B46" s="105" t="n">
        <v>30</v>
      </c>
      <c r="C46" s="105" t="n">
        <v>31.89</v>
      </c>
      <c r="D46" s="105" t="n">
        <v>1</v>
      </c>
      <c r="E46" s="260" t="s">
        <v>75</v>
      </c>
      <c r="G46" s="269"/>
      <c r="H46" s="270"/>
      <c r="I46" s="271"/>
      <c r="J46" s="131"/>
      <c r="K46" s="131"/>
      <c r="L46" s="3"/>
    </row>
    <row r="47" customFormat="false" ht="15.75" hidden="false" customHeight="false" outlineLevel="0" collapsed="false">
      <c r="A47" s="105" t="s">
        <v>489</v>
      </c>
      <c r="B47" s="105" t="n">
        <v>33.33</v>
      </c>
      <c r="C47" s="105" t="n">
        <v>32.42</v>
      </c>
      <c r="D47" s="105" t="n">
        <v>1</v>
      </c>
      <c r="E47" s="260" t="s">
        <v>86</v>
      </c>
      <c r="G47" s="83"/>
      <c r="H47" s="83"/>
      <c r="I47" s="42"/>
      <c r="J47" s="83"/>
      <c r="K47" s="83"/>
      <c r="L47" s="3"/>
    </row>
    <row r="48" customFormat="false" ht="15.75" hidden="false" customHeight="false" outlineLevel="0" collapsed="false">
      <c r="A48" s="105" t="s">
        <v>490</v>
      </c>
      <c r="B48" s="105" t="n">
        <v>30.9</v>
      </c>
      <c r="C48" s="105" t="n">
        <v>31.41</v>
      </c>
      <c r="D48" s="105" t="n">
        <v>1</v>
      </c>
      <c r="E48" s="260" t="s">
        <v>75</v>
      </c>
      <c r="G48" s="83"/>
      <c r="H48" s="83"/>
      <c r="I48" s="42"/>
      <c r="J48" s="83"/>
      <c r="K48" s="83"/>
      <c r="L48" s="3"/>
    </row>
    <row r="49" customFormat="false" ht="15.75" hidden="false" customHeight="false" outlineLevel="0" collapsed="false">
      <c r="A49" s="263" t="s">
        <v>491</v>
      </c>
      <c r="B49" s="119" t="n">
        <v>31.1</v>
      </c>
      <c r="C49" s="129"/>
      <c r="D49" s="129"/>
      <c r="E49" s="260"/>
      <c r="G49" s="40"/>
      <c r="H49" s="40"/>
      <c r="I49" s="42"/>
      <c r="J49" s="83"/>
      <c r="K49" s="83"/>
      <c r="L49" s="272"/>
    </row>
    <row r="50" customFormat="false" ht="15.75" hidden="false" customHeight="false" outlineLevel="0" collapsed="false">
      <c r="A50" s="105" t="s">
        <v>492</v>
      </c>
      <c r="B50" s="105" t="n">
        <v>19.7</v>
      </c>
      <c r="C50" s="105" t="n">
        <v>19.89</v>
      </c>
      <c r="D50" s="105" t="n">
        <v>1</v>
      </c>
      <c r="E50" s="260" t="s">
        <v>86</v>
      </c>
      <c r="G50" s="40"/>
      <c r="H50" s="40"/>
      <c r="I50" s="42"/>
      <c r="J50" s="83"/>
      <c r="K50" s="83"/>
    </row>
    <row r="51" customFormat="false" ht="15.75" hidden="false" customHeight="false" outlineLevel="0" collapsed="false">
      <c r="A51" s="141" t="s">
        <v>493</v>
      </c>
      <c r="B51" s="141" t="n">
        <v>29.4</v>
      </c>
      <c r="C51" s="141" t="n">
        <v>29.78</v>
      </c>
      <c r="D51" s="141" t="n">
        <v>1</v>
      </c>
      <c r="E51" s="273" t="s">
        <v>86</v>
      </c>
      <c r="G51" s="40"/>
      <c r="H51" s="40"/>
      <c r="I51" s="42"/>
      <c r="J51" s="83"/>
      <c r="K51" s="83"/>
    </row>
    <row r="52" customFormat="false" ht="15.75" hidden="false" customHeight="false" outlineLevel="0" collapsed="false">
      <c r="A52" s="263" t="s">
        <v>494</v>
      </c>
      <c r="B52" s="119" t="n">
        <v>27.2</v>
      </c>
      <c r="C52" s="119" t="n">
        <v>27.45</v>
      </c>
      <c r="D52" s="119" t="s">
        <v>107</v>
      </c>
      <c r="E52" s="260" t="s">
        <v>86</v>
      </c>
      <c r="G52" s="83"/>
      <c r="H52" s="83"/>
      <c r="I52" s="42"/>
      <c r="J52" s="83"/>
      <c r="K52" s="83"/>
    </row>
    <row r="53" customFormat="false" ht="15.75" hidden="false" customHeight="false" outlineLevel="0" collapsed="false">
      <c r="A53" s="105" t="s">
        <v>495</v>
      </c>
      <c r="B53" s="105" t="n">
        <v>32.6</v>
      </c>
      <c r="C53" s="105" t="n">
        <v>34.65</v>
      </c>
      <c r="D53" s="105" t="n">
        <v>1</v>
      </c>
      <c r="E53" s="260" t="s">
        <v>75</v>
      </c>
      <c r="G53" s="83"/>
      <c r="H53" s="83"/>
      <c r="I53" s="42"/>
      <c r="J53" s="83"/>
      <c r="K53" s="83"/>
    </row>
    <row r="54" customFormat="false" ht="15.75" hidden="false" customHeight="false" outlineLevel="0" collapsed="false">
      <c r="A54" s="263" t="s">
        <v>496</v>
      </c>
      <c r="B54" s="119" t="n">
        <v>21</v>
      </c>
      <c r="C54" s="129"/>
      <c r="D54" s="129"/>
      <c r="E54" s="260"/>
      <c r="G54" s="83"/>
      <c r="H54" s="83"/>
      <c r="I54" s="42"/>
      <c r="J54" s="83"/>
      <c r="K54" s="83"/>
    </row>
    <row r="55" customFormat="false" ht="15.75" hidden="false" customHeight="false" outlineLevel="0" collapsed="false">
      <c r="A55" s="105" t="s">
        <v>497</v>
      </c>
      <c r="B55" s="105" t="n">
        <v>18.8</v>
      </c>
      <c r="C55" s="128"/>
      <c r="D55" s="105" t="n">
        <v>1</v>
      </c>
      <c r="E55" s="260" t="s">
        <v>86</v>
      </c>
      <c r="G55" s="83"/>
      <c r="H55" s="83"/>
      <c r="I55" s="42"/>
      <c r="J55" s="83"/>
      <c r="K55" s="83"/>
    </row>
    <row r="56" customFormat="false" ht="15.75" hidden="false" customHeight="false" outlineLevel="0" collapsed="false">
      <c r="A56" s="264" t="s">
        <v>498</v>
      </c>
      <c r="B56" s="139" t="n">
        <v>35</v>
      </c>
      <c r="C56" s="138"/>
      <c r="D56" s="138"/>
      <c r="E56" s="260"/>
      <c r="G56" s="83"/>
      <c r="H56" s="83"/>
      <c r="I56" s="42"/>
      <c r="J56" s="83"/>
      <c r="K56" s="83"/>
    </row>
    <row r="57" customFormat="false" ht="15.75" hidden="false" customHeight="false" outlineLevel="0" collapsed="false">
      <c r="A57" s="264" t="s">
        <v>499</v>
      </c>
      <c r="B57" s="139" t="n">
        <v>19.57</v>
      </c>
      <c r="C57" s="138"/>
      <c r="D57" s="138"/>
      <c r="E57" s="260"/>
      <c r="G57" s="83"/>
      <c r="H57" s="83"/>
      <c r="I57" s="42"/>
      <c r="J57" s="83"/>
      <c r="K57" s="83"/>
    </row>
    <row r="58" customFormat="false" ht="15.75" hidden="false" customHeight="false" outlineLevel="0" collapsed="false">
      <c r="A58" s="105" t="s">
        <v>500</v>
      </c>
      <c r="B58" s="105" t="n">
        <v>31</v>
      </c>
      <c r="C58" s="105" t="n">
        <v>32.54</v>
      </c>
      <c r="D58" s="105" t="n">
        <v>1</v>
      </c>
      <c r="E58" s="260" t="s">
        <v>86</v>
      </c>
      <c r="I58" s="193"/>
      <c r="J58" s="193"/>
      <c r="K58" s="193"/>
    </row>
    <row r="59" customFormat="false" ht="15.75" hidden="false" customHeight="false" outlineLevel="0" collapsed="false">
      <c r="A59" s="105" t="s">
        <v>501</v>
      </c>
      <c r="B59" s="105" t="n">
        <v>31.51</v>
      </c>
      <c r="C59" s="105" t="n">
        <v>31.66</v>
      </c>
      <c r="D59" s="105" t="n">
        <v>1</v>
      </c>
      <c r="E59" s="260" t="s">
        <v>75</v>
      </c>
    </row>
    <row r="60" customFormat="false" ht="15.75" hidden="false" customHeight="false" outlineLevel="0" collapsed="false">
      <c r="A60" s="105" t="s">
        <v>502</v>
      </c>
      <c r="B60" s="105" t="n">
        <v>34.16</v>
      </c>
      <c r="C60" s="105" t="n">
        <v>34.05</v>
      </c>
      <c r="D60" s="105" t="n">
        <v>1</v>
      </c>
      <c r="E60" s="260" t="s">
        <v>75</v>
      </c>
    </row>
    <row r="61" customFormat="false" ht="15.75" hidden="false" customHeight="false" outlineLevel="0" collapsed="false">
      <c r="A61" s="105" t="s">
        <v>503</v>
      </c>
      <c r="B61" s="105" t="n">
        <v>28.16</v>
      </c>
      <c r="C61" s="105" t="n">
        <v>28.38</v>
      </c>
      <c r="D61" s="105" t="n">
        <v>1</v>
      </c>
      <c r="E61" s="260" t="s">
        <v>75</v>
      </c>
    </row>
    <row r="62" customFormat="false" ht="15.75" hidden="false" customHeight="false" outlineLevel="0" collapsed="false">
      <c r="A62" s="105" t="s">
        <v>504</v>
      </c>
      <c r="B62" s="105" t="n">
        <v>28.73</v>
      </c>
      <c r="C62" s="105" t="n">
        <v>28.9</v>
      </c>
      <c r="D62" s="105" t="n">
        <v>1</v>
      </c>
      <c r="E62" s="260" t="s">
        <v>75</v>
      </c>
    </row>
    <row r="63" customFormat="false" ht="15.75" hidden="false" customHeight="false" outlineLevel="0" collapsed="false">
      <c r="A63" s="105" t="s">
        <v>505</v>
      </c>
      <c r="B63" s="105" t="n">
        <v>34.97</v>
      </c>
      <c r="C63" s="105" t="n">
        <v>39.99</v>
      </c>
      <c r="D63" s="105" t="n">
        <v>1</v>
      </c>
      <c r="E63" s="260" t="s">
        <v>86</v>
      </c>
    </row>
    <row r="64" customFormat="false" ht="15.75" hidden="false" customHeight="false" outlineLevel="0" collapsed="false">
      <c r="A64" s="105" t="s">
        <v>506</v>
      </c>
      <c r="B64" s="105" t="n">
        <v>35.07</v>
      </c>
      <c r="C64" s="105" t="n">
        <v>35.5</v>
      </c>
      <c r="D64" s="105" t="n">
        <v>1</v>
      </c>
      <c r="E64" s="260" t="s">
        <v>75</v>
      </c>
    </row>
    <row r="65" customFormat="false" ht="15.75" hidden="false" customHeight="false" outlineLevel="0" collapsed="false">
      <c r="A65" s="105" t="s">
        <v>507</v>
      </c>
      <c r="B65" s="105" t="n">
        <v>20.7</v>
      </c>
      <c r="C65" s="105" t="n">
        <v>21.18</v>
      </c>
      <c r="D65" s="105" t="n">
        <v>1</v>
      </c>
      <c r="E65" s="260" t="s">
        <v>75</v>
      </c>
    </row>
    <row r="66" customFormat="false" ht="15.75" hidden="false" customHeight="false" outlineLevel="0" collapsed="false">
      <c r="A66" s="105" t="s">
        <v>508</v>
      </c>
      <c r="B66" s="105" t="n">
        <v>27.4</v>
      </c>
      <c r="C66" s="105" t="n">
        <v>32.83</v>
      </c>
      <c r="D66" s="105" t="n">
        <v>1</v>
      </c>
      <c r="E66" s="260" t="s">
        <v>75</v>
      </c>
    </row>
    <row r="67" customFormat="false" ht="15.75" hidden="false" customHeight="false" outlineLevel="0" collapsed="false">
      <c r="A67" s="264" t="s">
        <v>509</v>
      </c>
      <c r="B67" s="264" t="n">
        <v>26.02</v>
      </c>
      <c r="C67" s="267"/>
      <c r="D67" s="267"/>
      <c r="E67" s="260" t="s">
        <v>86</v>
      </c>
    </row>
    <row r="68" customFormat="false" ht="15.75" hidden="false" customHeight="false" outlineLevel="0" collapsed="false">
      <c r="A68" s="105" t="s">
        <v>510</v>
      </c>
      <c r="B68" s="105" t="n">
        <v>24.22</v>
      </c>
      <c r="C68" s="105" t="n">
        <v>27.13</v>
      </c>
      <c r="D68" s="105" t="n">
        <v>1</v>
      </c>
      <c r="E68" s="260" t="s">
        <v>75</v>
      </c>
    </row>
    <row r="69" customFormat="false" ht="15.75" hidden="false" customHeight="false" outlineLevel="0" collapsed="false">
      <c r="A69" s="105" t="s">
        <v>511</v>
      </c>
      <c r="B69" s="105" t="n">
        <v>18.9</v>
      </c>
      <c r="C69" s="105" t="n">
        <v>18.8</v>
      </c>
      <c r="D69" s="105" t="n">
        <v>1</v>
      </c>
      <c r="E69" s="260" t="s">
        <v>75</v>
      </c>
    </row>
    <row r="70" customFormat="false" ht="15.75" hidden="false" customHeight="false" outlineLevel="0" collapsed="false">
      <c r="A70" s="105" t="s">
        <v>512</v>
      </c>
      <c r="B70" s="105" t="n">
        <v>31.74</v>
      </c>
      <c r="C70" s="105" t="n">
        <v>32.11</v>
      </c>
      <c r="D70" s="105" t="n">
        <v>1</v>
      </c>
      <c r="E70" s="260" t="s">
        <v>75</v>
      </c>
    </row>
    <row r="71" customFormat="false" ht="15.75" hidden="false" customHeight="false" outlineLevel="0" collapsed="false">
      <c r="A71" s="105" t="s">
        <v>513</v>
      </c>
      <c r="B71" s="105" t="n">
        <v>28.2</v>
      </c>
      <c r="C71" s="105" t="n">
        <v>28.5</v>
      </c>
      <c r="D71" s="105" t="n">
        <v>1</v>
      </c>
      <c r="E71" s="260" t="s">
        <v>75</v>
      </c>
    </row>
    <row r="72" customFormat="false" ht="15.75" hidden="false" customHeight="false" outlineLevel="0" collapsed="false">
      <c r="A72" s="105" t="s">
        <v>514</v>
      </c>
      <c r="B72" s="105" t="n">
        <v>30.4</v>
      </c>
      <c r="C72" s="105" t="n">
        <v>30.84</v>
      </c>
      <c r="D72" s="105" t="n">
        <v>1</v>
      </c>
      <c r="E72" s="260" t="s">
        <v>75</v>
      </c>
    </row>
    <row r="73" customFormat="false" ht="15.75" hidden="false" customHeight="false" outlineLevel="0" collapsed="false">
      <c r="A73" s="85" t="s">
        <v>515</v>
      </c>
      <c r="B73" s="105" t="n">
        <v>29.38</v>
      </c>
      <c r="C73" s="105" t="n">
        <v>29.6</v>
      </c>
      <c r="D73" s="105" t="n">
        <v>1</v>
      </c>
      <c r="E73" s="260" t="s">
        <v>75</v>
      </c>
    </row>
    <row r="74" customFormat="false" ht="15.75" hidden="false" customHeight="false" outlineLevel="0" collapsed="false">
      <c r="A74" s="85" t="s">
        <v>516</v>
      </c>
      <c r="B74" s="105" t="n">
        <v>24.1</v>
      </c>
      <c r="C74" s="105" t="n">
        <v>23.93</v>
      </c>
      <c r="D74" s="105" t="n">
        <v>1</v>
      </c>
      <c r="E74" s="260" t="s">
        <v>75</v>
      </c>
    </row>
    <row r="75" customFormat="false" ht="15.75" hidden="false" customHeight="false" outlineLevel="0" collapsed="false">
      <c r="A75" s="85" t="s">
        <v>517</v>
      </c>
      <c r="B75" s="105" t="n">
        <v>22.64</v>
      </c>
      <c r="C75" s="105" t="n">
        <v>21.43</v>
      </c>
      <c r="D75" s="105" t="n">
        <v>1</v>
      </c>
      <c r="E75" s="260" t="s">
        <v>75</v>
      </c>
    </row>
    <row r="76" customFormat="false" ht="15.75" hidden="false" customHeight="false" outlineLevel="0" collapsed="false">
      <c r="A76" s="85" t="s">
        <v>518</v>
      </c>
      <c r="B76" s="105" t="n">
        <v>20.91</v>
      </c>
      <c r="C76" s="128"/>
      <c r="D76" s="105" t="n">
        <v>1</v>
      </c>
      <c r="E76" s="260" t="s">
        <v>86</v>
      </c>
    </row>
    <row r="77" customFormat="false" ht="15.75" hidden="false" customHeight="false" outlineLevel="0" collapsed="false">
      <c r="A77" s="85" t="s">
        <v>519</v>
      </c>
      <c r="B77" s="105" t="n">
        <v>26.1</v>
      </c>
      <c r="C77" s="128"/>
      <c r="D77" s="105" t="n">
        <v>1</v>
      </c>
      <c r="E77" s="260" t="s">
        <v>86</v>
      </c>
    </row>
    <row r="78" customFormat="false" ht="15.75" hidden="false" customHeight="false" outlineLevel="0" collapsed="false">
      <c r="A78" s="274" t="s">
        <v>520</v>
      </c>
      <c r="B78" s="263" t="n">
        <v>22.56</v>
      </c>
      <c r="C78" s="263" t="n">
        <v>21.56</v>
      </c>
      <c r="D78" s="128"/>
      <c r="E78" s="260" t="s">
        <v>75</v>
      </c>
    </row>
    <row r="79" customFormat="false" ht="15.75" hidden="false" customHeight="false" outlineLevel="0" collapsed="false">
      <c r="A79" s="85" t="s">
        <v>521</v>
      </c>
      <c r="B79" s="105" t="n">
        <v>34.6</v>
      </c>
      <c r="C79" s="105" t="n">
        <v>33.53</v>
      </c>
      <c r="D79" s="105" t="n">
        <v>1</v>
      </c>
      <c r="E79" s="260" t="s">
        <v>86</v>
      </c>
    </row>
    <row r="80" customFormat="false" ht="15.75" hidden="false" customHeight="false" outlineLevel="0" collapsed="false">
      <c r="A80" s="275" t="s">
        <v>522</v>
      </c>
      <c r="B80" s="264" t="n">
        <v>35.01</v>
      </c>
      <c r="C80" s="267"/>
      <c r="D80" s="267"/>
      <c r="E80" s="260" t="s">
        <v>75</v>
      </c>
    </row>
    <row r="81" customFormat="false" ht="15.75" hidden="false" customHeight="false" outlineLevel="0" collapsed="false">
      <c r="A81" s="85" t="s">
        <v>523</v>
      </c>
      <c r="B81" s="105" t="n">
        <v>30.88</v>
      </c>
      <c r="C81" s="128"/>
      <c r="D81" s="105" t="n">
        <v>1</v>
      </c>
      <c r="E81" s="260" t="s">
        <v>86</v>
      </c>
    </row>
    <row r="82" customFormat="false" ht="15.75" hidden="false" customHeight="false" outlineLevel="0" collapsed="false">
      <c r="A82" s="85" t="s">
        <v>524</v>
      </c>
      <c r="B82" s="128"/>
      <c r="C82" s="105" t="n">
        <v>20</v>
      </c>
      <c r="D82" s="128"/>
      <c r="E82" s="260" t="s">
        <v>75</v>
      </c>
    </row>
    <row r="83" customFormat="false" ht="15.75" hidden="false" customHeight="false" outlineLevel="0" collapsed="false">
      <c r="A83" s="85" t="s">
        <v>525</v>
      </c>
      <c r="B83" s="105" t="n">
        <v>24.2</v>
      </c>
      <c r="C83" s="128"/>
      <c r="D83" s="105" t="n">
        <v>1</v>
      </c>
      <c r="E83" s="260" t="s">
        <v>86</v>
      </c>
    </row>
    <row r="84" customFormat="false" ht="15.75" hidden="false" customHeight="false" outlineLevel="0" collapsed="false">
      <c r="A84" s="85" t="s">
        <v>526</v>
      </c>
      <c r="B84" s="105" t="n">
        <v>21.46</v>
      </c>
      <c r="C84" s="128"/>
      <c r="D84" s="105" t="n">
        <v>1</v>
      </c>
      <c r="E84" s="260" t="s">
        <v>86</v>
      </c>
    </row>
    <row r="85" customFormat="false" ht="15.75" hidden="false" customHeight="false" outlineLevel="0" collapsed="false">
      <c r="A85" s="85" t="s">
        <v>527</v>
      </c>
      <c r="B85" s="105" t="n">
        <v>28.6</v>
      </c>
      <c r="C85" s="128"/>
      <c r="D85" s="105" t="n">
        <v>1</v>
      </c>
      <c r="E85" s="260" t="s">
        <v>86</v>
      </c>
    </row>
    <row r="86" customFormat="false" ht="15.75" hidden="false" customHeight="false" outlineLevel="0" collapsed="false">
      <c r="A86" s="85" t="s">
        <v>528</v>
      </c>
      <c r="B86" s="105" t="n">
        <v>27.7</v>
      </c>
      <c r="C86" s="128"/>
      <c r="D86" s="105" t="n">
        <v>1</v>
      </c>
      <c r="E86" s="260" t="s">
        <v>75</v>
      </c>
    </row>
    <row r="87" customFormat="false" ht="15.75" hidden="false" customHeight="false" outlineLevel="0" collapsed="false">
      <c r="A87" s="85" t="s">
        <v>529</v>
      </c>
      <c r="B87" s="105" t="n">
        <v>24.9</v>
      </c>
      <c r="C87" s="128"/>
      <c r="D87" s="105" t="n">
        <v>1</v>
      </c>
      <c r="E87" s="260" t="s">
        <v>86</v>
      </c>
    </row>
    <row r="88" customFormat="false" ht="15.75" hidden="false" customHeight="false" outlineLevel="0" collapsed="false">
      <c r="A88" s="276" t="s">
        <v>530</v>
      </c>
      <c r="B88" s="277" t="n">
        <v>38</v>
      </c>
      <c r="C88" s="278"/>
      <c r="D88" s="277" t="n">
        <v>1</v>
      </c>
      <c r="E88" s="279" t="s">
        <v>86</v>
      </c>
    </row>
    <row r="89" customFormat="false" ht="15.75" hidden="false" customHeight="false" outlineLevel="0" collapsed="false">
      <c r="A89" s="85" t="s">
        <v>531</v>
      </c>
      <c r="B89" s="105" t="n">
        <v>34</v>
      </c>
      <c r="C89" s="128"/>
      <c r="D89" s="128"/>
      <c r="E89" s="260" t="s">
        <v>75</v>
      </c>
    </row>
    <row r="90" customFormat="false" ht="15.75" hidden="false" customHeight="false" outlineLevel="0" collapsed="false">
      <c r="A90" s="85" t="s">
        <v>532</v>
      </c>
      <c r="B90" s="100" t="s">
        <v>533</v>
      </c>
      <c r="C90" s="128"/>
      <c r="D90" s="128"/>
      <c r="E90" s="260" t="s">
        <v>75</v>
      </c>
    </row>
    <row r="91" customFormat="false" ht="15.75" hidden="false" customHeight="false" outlineLevel="0" collapsed="false">
      <c r="D91" s="1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Corinnna Schulz</cp:lastModifiedBy>
  <dcterms:modified xsi:type="dcterms:W3CDTF">2024-07-12T19:21:35Z</dcterms:modified>
  <cp:revision>3</cp:revision>
  <dc:subject/>
  <dc:title/>
</cp:coreProperties>
</file>