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cole/Box/projects/deepeye/results/"/>
    </mc:Choice>
  </mc:AlternateContent>
  <xr:revisionPtr revIDLastSave="0" documentId="8_{441972B6-C734-4E40-AF25-433D63AB423C}" xr6:coauthVersionLast="45" xr6:coauthVersionMax="45" xr10:uidLastSave="{00000000-0000-0000-0000-000000000000}"/>
  <bookViews>
    <workbookView xWindow="2080" yWindow="460" windowWidth="12640" windowHeight="16420" xr2:uid="{EBC1BFE0-BF3A-AE4E-AFAC-EE9AED68E0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" l="1"/>
  <c r="I51" i="1"/>
  <c r="J49" i="1"/>
  <c r="I49" i="1"/>
  <c r="J47" i="1"/>
  <c r="I47" i="1"/>
  <c r="J45" i="1"/>
  <c r="I45" i="1"/>
  <c r="J43" i="1"/>
  <c r="I43" i="1"/>
  <c r="J41" i="1"/>
  <c r="I41" i="1"/>
  <c r="J39" i="1"/>
  <c r="I39" i="1"/>
  <c r="J35" i="1"/>
  <c r="I35" i="1"/>
  <c r="J34" i="1"/>
  <c r="I34" i="1"/>
  <c r="J31" i="1"/>
  <c r="I31" i="1"/>
  <c r="J30" i="1"/>
  <c r="I30" i="1"/>
  <c r="J27" i="1"/>
  <c r="I27" i="1"/>
  <c r="J26" i="1"/>
  <c r="I26" i="1"/>
  <c r="J23" i="1"/>
  <c r="I23" i="1"/>
  <c r="J22" i="1"/>
  <c r="I22" i="1"/>
  <c r="J19" i="1"/>
  <c r="I19" i="1"/>
  <c r="J18" i="1"/>
  <c r="I18" i="1"/>
  <c r="J15" i="1"/>
  <c r="I15" i="1"/>
  <c r="J14" i="1"/>
  <c r="I14" i="1"/>
  <c r="J11" i="1"/>
  <c r="I11" i="1"/>
  <c r="J10" i="1"/>
  <c r="I10" i="1"/>
  <c r="J7" i="1"/>
  <c r="I7" i="1"/>
  <c r="J6" i="1"/>
  <c r="I6" i="1"/>
  <c r="D51" i="1"/>
  <c r="C51" i="1"/>
  <c r="D49" i="1"/>
  <c r="C49" i="1"/>
  <c r="D47" i="1"/>
  <c r="C47" i="1"/>
  <c r="D45" i="1"/>
  <c r="C45" i="1"/>
  <c r="D43" i="1"/>
  <c r="C43" i="1"/>
  <c r="D41" i="1"/>
  <c r="C41" i="1"/>
  <c r="D39" i="1"/>
  <c r="C39" i="1"/>
  <c r="D35" i="1"/>
  <c r="C35" i="1"/>
  <c r="D34" i="1"/>
  <c r="C34" i="1"/>
  <c r="D31" i="1"/>
  <c r="C31" i="1"/>
  <c r="D30" i="1"/>
  <c r="C30" i="1"/>
  <c r="D27" i="1"/>
  <c r="C27" i="1"/>
  <c r="D26" i="1"/>
  <c r="C26" i="1"/>
  <c r="D23" i="1"/>
  <c r="C23" i="1"/>
  <c r="D22" i="1"/>
  <c r="C22" i="1"/>
  <c r="D19" i="1"/>
  <c r="C19" i="1"/>
  <c r="D18" i="1"/>
  <c r="C18" i="1"/>
  <c r="D15" i="1"/>
  <c r="C15" i="1"/>
  <c r="D14" i="1"/>
  <c r="C14" i="1"/>
  <c r="D11" i="1"/>
  <c r="C11" i="1"/>
  <c r="D10" i="1"/>
  <c r="C10" i="1"/>
  <c r="D7" i="1"/>
  <c r="C7" i="1"/>
  <c r="D6" i="1"/>
  <c r="C6" i="1"/>
</calcChain>
</file>

<file path=xl/sharedStrings.xml><?xml version="1.0" encoding="utf-8"?>
<sst xmlns="http://schemas.openxmlformats.org/spreadsheetml/2006/main" count="74" uniqueCount="17">
  <si>
    <t>Experiment 1</t>
  </si>
  <si>
    <t>6s</t>
  </si>
  <si>
    <t>Filled</t>
  </si>
  <si>
    <t>Hollow</t>
  </si>
  <si>
    <t>No Pupil Size</t>
  </si>
  <si>
    <t>No X</t>
  </si>
  <si>
    <t>No Y</t>
  </si>
  <si>
    <t>No Time</t>
  </si>
  <si>
    <t>Only Pupil Size</t>
  </si>
  <si>
    <t>Only X</t>
  </si>
  <si>
    <t>Only Y</t>
  </si>
  <si>
    <t>Image Data</t>
  </si>
  <si>
    <t>Timline Data</t>
  </si>
  <si>
    <t>Data Type</t>
  </si>
  <si>
    <t>Accuracy (%)</t>
  </si>
  <si>
    <t>Experiment 9</t>
  </si>
  <si>
    <t>Loss (ie pred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</si>
</sst>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1" xfId="0" applyFont="1" applyBorder="1"/>
    <xf numFmtId="0" fontId="0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/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6A77-49F9-714C-957B-7BA99D0038F4}">
  <dimension ref="B1:J52"/>
  <sheetViews>
    <sheetView tabSelected="1" workbookViewId="0">
      <selection activeCell="L49" sqref="L49"/>
    </sheetView>
  </sheetViews>
  <sheetFormatPr baseColWidth="10" defaultRowHeight="16" x14ac:dyDescent="0.2"/>
  <cols>
    <col min="1" max="1" width="1.5" customWidth="1"/>
    <col min="2" max="2" width="13.1640625" bestFit="1" customWidth="1"/>
    <col min="3" max="3" width="14.1640625" customWidth="1"/>
    <col min="4" max="4" width="16.83203125" bestFit="1" customWidth="1"/>
    <col min="5" max="5" width="1" customWidth="1"/>
    <col min="6" max="6" width="1.5" style="1" customWidth="1"/>
    <col min="7" max="7" width="1" style="21" customWidth="1"/>
    <col min="8" max="8" width="13.33203125" bestFit="1" customWidth="1"/>
    <col min="9" max="9" width="13.83203125" customWidth="1"/>
    <col min="10" max="10" width="16.83203125" bestFit="1" customWidth="1"/>
  </cols>
  <sheetData>
    <row r="1" spans="2:10" ht="36" customHeight="1" x14ac:dyDescent="0.2">
      <c r="B1" s="3" t="s">
        <v>0</v>
      </c>
      <c r="C1" s="3"/>
      <c r="D1" s="3"/>
      <c r="E1" s="17"/>
      <c r="H1" s="3" t="s">
        <v>15</v>
      </c>
      <c r="I1" s="3"/>
      <c r="J1" s="3"/>
    </row>
    <row r="2" spans="2:10" x14ac:dyDescent="0.2">
      <c r="B2" s="9" t="s">
        <v>11</v>
      </c>
      <c r="C2" s="9"/>
      <c r="D2" s="9"/>
      <c r="E2" s="18"/>
      <c r="H2" s="9" t="s">
        <v>11</v>
      </c>
      <c r="I2" s="9"/>
      <c r="J2" s="9"/>
    </row>
    <row r="3" spans="2:10" ht="15" customHeight="1" x14ac:dyDescent="0.2">
      <c r="B3" s="14" t="s">
        <v>13</v>
      </c>
      <c r="C3" s="12" t="s">
        <v>14</v>
      </c>
      <c r="D3" s="13" t="s">
        <v>16</v>
      </c>
      <c r="E3" s="8"/>
      <c r="H3" s="14" t="s">
        <v>13</v>
      </c>
      <c r="I3" s="12" t="s">
        <v>14</v>
      </c>
      <c r="J3" s="13" t="s">
        <v>16</v>
      </c>
    </row>
    <row r="4" spans="2:10" ht="7" customHeight="1" x14ac:dyDescent="0.2">
      <c r="B4" s="16"/>
      <c r="C4" s="8"/>
      <c r="D4" s="15"/>
      <c r="E4" s="8"/>
      <c r="H4" s="4"/>
      <c r="I4" s="8"/>
      <c r="J4" s="15"/>
    </row>
    <row r="5" spans="2:10" x14ac:dyDescent="0.2">
      <c r="B5" s="5" t="s">
        <v>1</v>
      </c>
      <c r="C5" s="6"/>
      <c r="D5" s="11"/>
      <c r="E5" s="6"/>
      <c r="H5" s="5" t="s">
        <v>1</v>
      </c>
      <c r="I5" s="6"/>
      <c r="J5" s="11"/>
    </row>
    <row r="6" spans="2:10" x14ac:dyDescent="0.2">
      <c r="B6" t="s">
        <v>2</v>
      </c>
      <c r="C6" s="2">
        <f>AVERAGE(0.438505747, 0.414942529, 0.427586207, 0.407471264, 0.414367816, 0.451149425, 0.449425287, 0.450574713, 0.468390805, 0.434482759)</f>
        <v>0.43568965520000003</v>
      </c>
      <c r="D6" s="24">
        <f>AVERAGE(1.154632849, 1.114900787, 1.187670464, 1.14800438, 1.151002243, 1.128663922, 1.118821316, 1.141488416, 1.171223552, 1.150196827)</f>
        <v>1.1466604756000001</v>
      </c>
      <c r="E6" s="19"/>
      <c r="H6" t="s">
        <v>2</v>
      </c>
      <c r="I6" s="2">
        <f>AVERAGE(0.460711331, 0.444995864, 0.455748552, 0.442514475, 0.434243176, 0.430934656, 0.464846981, 0.449958643, 0.440860215, 0.460711332)</f>
        <v>0.44855252249999999</v>
      </c>
      <c r="J6" s="24">
        <f>AVERAGE(1.132315473, 1.109026382, 1.141573247, 1.118554434, 1.146772617, 1.203521464, 1.144859301, 1.175248269, 1.149461453, 1.183925746)</f>
        <v>1.1505258386000001</v>
      </c>
    </row>
    <row r="7" spans="2:10" x14ac:dyDescent="0.2">
      <c r="B7" t="s">
        <v>3</v>
      </c>
      <c r="C7" s="2">
        <f>AVERAGE(0.427997705, 0.40390132, 0.465863454, 0.440619621, 0.419391853, 0.427423982, 0.432013769, 0.456110155, 0.444635686, 0.442914515)</f>
        <v>0.43608720600000001</v>
      </c>
      <c r="D7" s="24">
        <f>AVERAGE(1.137592722, 1.144719398, 1.144711413, 1.155197838, 1.171097046, 1.133003487, 1.158974484, 1.161123957, 1.159770408, 1.137238995)</f>
        <v>1.1503429748000003</v>
      </c>
      <c r="E7" s="19"/>
      <c r="H7" t="s">
        <v>3</v>
      </c>
      <c r="I7" s="2">
        <f>AVERAGE(0.484698098, 0.435897436, 0.406947891, 0.453267163, 0.444995864, 0.47229115, 0.41025641, 0.454094293, 0.441687345, 0.455748553)</f>
        <v>0.44598842029999997</v>
      </c>
      <c r="J7" s="24">
        <f>AVERAGE(1.193144649, 1.137633271, 1.17076641, 1.157276952, 1.151189031, 1.124959765, 1.193003958, 1.146593985, 1.139957567, 1.147112836)</f>
        <v>1.1561638424</v>
      </c>
    </row>
    <row r="8" spans="2:10" ht="7" customHeight="1" x14ac:dyDescent="0.2">
      <c r="C8" s="2"/>
      <c r="D8" s="24"/>
      <c r="E8" s="19"/>
      <c r="I8" s="2"/>
      <c r="J8" s="24"/>
    </row>
    <row r="9" spans="2:10" x14ac:dyDescent="0.2">
      <c r="B9" s="5" t="s">
        <v>4</v>
      </c>
      <c r="C9" s="18"/>
      <c r="D9" s="25"/>
      <c r="E9" s="6"/>
      <c r="H9" s="5" t="s">
        <v>4</v>
      </c>
      <c r="I9" s="18"/>
      <c r="J9" s="25"/>
    </row>
    <row r="10" spans="2:10" x14ac:dyDescent="0.2">
      <c r="B10" t="s">
        <v>2</v>
      </c>
      <c r="C10" s="2">
        <f>AVERAGE(0.444444444, 0.469515669, 0.456980057, 0.435327635, 0.431339031, 0.420512821, 0.430769231, 0.437606838, 0.437606838, 0.429059829)</f>
        <v>0.43931623929999991</v>
      </c>
      <c r="D10" s="24">
        <f>AVERAGE(1.111669725, 1.105072523, 1.119107639, 1.11583714, 1.139237575, 1.13429409, 1.141158463, 1.107366203, 1.142271592, 1.126386661)</f>
        <v>1.1242401610999999</v>
      </c>
      <c r="E10" s="19"/>
      <c r="H10" t="s">
        <v>2</v>
      </c>
      <c r="I10" s="2">
        <f>AVERAGE(0.466501241, 0.449958644, 0.462365591, 0.476426799, 0.462365591, 0.463192721, 0.460711332, 0.490488006, 0.450785773, 0.477253929)</f>
        <v>0.46600496269999991</v>
      </c>
      <c r="J10" s="24">
        <f>AVERAGE(1.190698322, 1.158037098, 1.155851274, 1.131721591, 1.139857307, 1.12737822, 1.184249934, 1.128799663, 1.161462728, 1.121076232)</f>
        <v>1.1499132369</v>
      </c>
    </row>
    <row r="11" spans="2:10" x14ac:dyDescent="0.2">
      <c r="B11" t="s">
        <v>3</v>
      </c>
      <c r="C11" s="2">
        <f>AVERAGE(0.47977208, 0.438746439, 0.434188034, 0.445014245, 0.452421652, 0.450712251, 0.464957265, 0.435897436, 0.441025641, 0.431908832)</f>
        <v>0.4474643875</v>
      </c>
      <c r="D11" s="24">
        <f>AVERAGE(1.102597235, 1.128307984, 1.107560623, 1.101463089, 1.162513021, 1.105289667, 1.151588293, 1.133556994, 1.162914787, 1.134960706)</f>
        <v>1.1290752398999999</v>
      </c>
      <c r="E11" s="19"/>
      <c r="H11" t="s">
        <v>3</v>
      </c>
      <c r="I11" s="2">
        <f>AVERAGE(0.475599669, 0.434243176, 0.450785773, 0.462365591, 0.457402812, 0.465674111, 0.427626137, 0.475599669, 0.480562448, 0.454921423)</f>
        <v>0.45847808089999997</v>
      </c>
      <c r="J11" s="24">
        <f>AVERAGE(1.1501451, 1.178229122, 1.164805203, 1.172409603, 1.169190664, 1.174417312, 1.198420712, 1.103404809, 1.157674297, 1.163861838)</f>
        <v>1.1632558660000003</v>
      </c>
    </row>
    <row r="12" spans="2:10" ht="7" customHeight="1" x14ac:dyDescent="0.2">
      <c r="C12" s="2"/>
      <c r="D12" s="24"/>
      <c r="E12" s="19"/>
      <c r="I12" s="2"/>
      <c r="J12" s="24"/>
    </row>
    <row r="13" spans="2:10" x14ac:dyDescent="0.2">
      <c r="B13" s="5" t="s">
        <v>5</v>
      </c>
      <c r="C13" s="18"/>
      <c r="D13" s="25"/>
      <c r="E13" s="6"/>
      <c r="H13" s="5" t="s">
        <v>5</v>
      </c>
      <c r="I13" s="18"/>
      <c r="J13" s="25"/>
    </row>
    <row r="14" spans="2:10" x14ac:dyDescent="0.2">
      <c r="B14" t="s">
        <v>2</v>
      </c>
      <c r="C14" s="2">
        <f>AVERAGE(0.441595441, 0.443304844, 0.456410256, 0.441595442, 0.458689459, 0.435327635, 0.437606837, 0.482621082, 0.452421653, 0.444444445)</f>
        <v>0.44940170940000002</v>
      </c>
      <c r="D14" s="24">
        <f>AVERAGE(1.122347486, 1.152757452, 1.14656736, 1.129705809, 1.127708659, 1.129912629, 1.121422372, 1.118045942, 1.119178688, 1.123324998)</f>
        <v>1.1290971394999998</v>
      </c>
      <c r="E14" s="19"/>
      <c r="H14" t="s">
        <v>2</v>
      </c>
      <c r="I14" s="2">
        <f>AVERAGE(0.456575683, 0.334987593, 0.464019851, 0.436724566, 0.450785773, 0.439205955, 0.391232424, 0.397022332, 0.449958643, 0.483043838)</f>
        <v>0.43035566579999995</v>
      </c>
      <c r="J14" s="24">
        <f>AVERAGE(1.084682347, 1.271904706, 1.123896714, 1.198738934, 1.079901616, 1.163865685, 1.19926245, 1.203171941, 1.156835504, 1.068771017)</f>
        <v>1.1551030914000002</v>
      </c>
    </row>
    <row r="15" spans="2:10" x14ac:dyDescent="0.2">
      <c r="B15" t="s">
        <v>3</v>
      </c>
      <c r="C15" s="2">
        <f>AVERAGE(0.421686747, 0.426850258, 0.440045898, 0.426276535, 0.414802065, 0.415949512, 0.450946644, 0.40390132, 0.423407917, 0.437751004)</f>
        <v>0.42616178999999998</v>
      </c>
      <c r="D15" s="24">
        <f>AVERAGE(1.107154977, 1.120237118, 1.082072619, 1.060843133, 1.186170543, 1.105874669, 1.065125848, 1.092838414, 1.089663316, 1.076835567)</f>
        <v>1.0986816204000001</v>
      </c>
      <c r="E15" s="19"/>
      <c r="H15" t="s">
        <v>3</v>
      </c>
      <c r="I15" s="2">
        <f>AVERAGE(0.387096774, 0.454921423, 0.424317618, 0.449958644, 0.459057072, 0.428453267, 0.436724566, 0.444168735, 0.445822994, 0.424317618)</f>
        <v>0.43548387110000003</v>
      </c>
      <c r="J15" s="24">
        <f>AVERAGE(1.212016938, 1.166057396, 1.204127041, 1.068446683, 1.105639292, 1.223288721, 1.162502673, 1.130290727, 1.115937512, 1.169397606)</f>
        <v>1.1557704589000002</v>
      </c>
    </row>
    <row r="16" spans="2:10" ht="7" customHeight="1" x14ac:dyDescent="0.2">
      <c r="C16" s="2"/>
      <c r="D16" s="24"/>
      <c r="E16" s="19"/>
      <c r="I16" s="2"/>
      <c r="J16" s="24"/>
    </row>
    <row r="17" spans="2:10" x14ac:dyDescent="0.2">
      <c r="B17" s="7" t="s">
        <v>6</v>
      </c>
      <c r="C17" s="2"/>
      <c r="D17" s="24"/>
      <c r="E17" s="19"/>
      <c r="H17" s="7" t="s">
        <v>6</v>
      </c>
      <c r="I17" s="2"/>
      <c r="J17" s="24"/>
    </row>
    <row r="18" spans="2:10" x14ac:dyDescent="0.2">
      <c r="B18" t="s">
        <v>2</v>
      </c>
      <c r="C18" s="2">
        <f>AVERAGE(0.431440046, 0.405048767, 0.391853127, 0.411359725, 0.421686747, 0.402180149, 0.419965577, 0.404475043, 0.426276535, 0.417670683)</f>
        <v>0.41319563989999997</v>
      </c>
      <c r="D18" s="24">
        <f>AVERAGE(1.086289969, 1.089841893, 1.094280796, 1.087828859, 1.099142854, 1.118763095, 1.070883435, 1.101596275, 1.102240614, 1.094562002)</f>
        <v>1.0945429791999999</v>
      </c>
      <c r="E18" s="19"/>
      <c r="H18" t="s">
        <v>2</v>
      </c>
      <c r="I18" s="2">
        <f>AVERAGE(0.401157982, 0.4127378, 0.387096775, 0.333333333, 0.406947891, 0.41191067, 0.398676593, 0.421009098, 0.421836228, 0.400330852)</f>
        <v>0.39950372220000002</v>
      </c>
      <c r="J18" s="24">
        <f>AVERAGE(1.120368168, 1.219034631, 1.23243991, 1.272832822, 1.124282467, 1.099505603, 1.187420126, 1.236907413, 1.121354176, 1.083597492)</f>
        <v>1.1697742808</v>
      </c>
    </row>
    <row r="19" spans="2:10" x14ac:dyDescent="0.2">
      <c r="B19" t="s">
        <v>3</v>
      </c>
      <c r="C19" s="2">
        <f>AVERAGE(0.430292599, 0.417096959, 0.425129088, 0.439472175, 0.411933448, 0.412507172, 0.411933448, 0.417096959, 0.425702811, 0.414228342)</f>
        <v>0.42053930010000007</v>
      </c>
      <c r="D19" s="24">
        <f>AVERAGE(1.066975697, 1.08877716, 1.064827531, 1.086302801, 1.091306966, 1.092331744, 1.07911931, 1.078527629, 1.081971694, 1.114312294)</f>
        <v>1.0844452826000002</v>
      </c>
      <c r="E19" s="19"/>
      <c r="H19" t="s">
        <v>3</v>
      </c>
      <c r="I19" s="2">
        <f>AVERAGE(0.388751034, 0.41025641, 0.417700579, 0.397849462, 0.383788254, 0.391232424, 0.416873449, 0.40942928, 0.392059553, 0.404466502)</f>
        <v>0.40124069470000007</v>
      </c>
      <c r="J19" s="24">
        <f>AVERAGE(1.123655631, 1.08291278, 1.213509336, 1.103872824, 1.115666698, 1.124346232, 1.129906657, 1.092528661, 1.09655997, 1.150361775)</f>
        <v>1.1233320564</v>
      </c>
    </row>
    <row r="20" spans="2:10" ht="7" customHeight="1" x14ac:dyDescent="0.2">
      <c r="C20" s="2"/>
      <c r="D20" s="24"/>
      <c r="E20" s="19"/>
      <c r="I20" s="2"/>
      <c r="J20" s="24"/>
    </row>
    <row r="21" spans="2:10" x14ac:dyDescent="0.2">
      <c r="B21" s="7" t="s">
        <v>7</v>
      </c>
      <c r="C21" s="2"/>
      <c r="D21" s="24"/>
      <c r="E21" s="19"/>
      <c r="H21" s="7" t="s">
        <v>7</v>
      </c>
      <c r="I21" s="2"/>
      <c r="J21" s="24"/>
    </row>
    <row r="22" spans="2:10" x14ac:dyDescent="0.2">
      <c r="B22" t="s">
        <v>2</v>
      </c>
      <c r="C22" s="2">
        <f>AVERAGE(0.444061962, 0.441193345, 0.443488239, 0.459552496, 0.426276535, 0.43545611, 0.410786001, 0.449799197, 0.467010901, 0.493975904)</f>
        <v>0.44716006900000005</v>
      </c>
      <c r="D22" s="24">
        <f>AVERAGE(1.125165882, 1.150358285, 1.153086506, 1.125253339, 1.166426655, 1.156162187, 1.181198347, 1.12298592, 1.123698233, 1.101075519)</f>
        <v>1.1405410873000001</v>
      </c>
      <c r="E22" s="19"/>
      <c r="H22" t="s">
        <v>2</v>
      </c>
      <c r="I22" s="2">
        <f>AVERAGE(0.446356856, 0.469305795, 0.472174412, 0.457831325, 0.451520367, 0.429718876, 0.473895583, 0.468158348, 0.430292599, 0.442914515)</f>
        <v>0.45421686760000002</v>
      </c>
      <c r="J22" s="24">
        <f>AVERAGE(1.142604739, 1.127018386, 1.149091901, 1.152078779, 1.150717493, 1.175880011, 1.098840976, 1.116617408, 1.183984617, 1.158528883)</f>
        <v>1.1455363193000001</v>
      </c>
    </row>
    <row r="23" spans="2:10" x14ac:dyDescent="0.2">
      <c r="B23" t="s">
        <v>3</v>
      </c>
      <c r="C23" s="2">
        <f>AVERAGE(0.430866322, 0.436603557, 0.458978772, 0.448078027, 0.460699943, 0.445209409, 0.419965577, 0.44693058, 0.468732071, 0.449225474)</f>
        <v>0.44652897320000007</v>
      </c>
      <c r="D23" s="24">
        <f>AVERAGE(1.141777175, 1.130808327, 1.153829026, 1.131139468, 1.140790352, 1.170585942, 1.158278584, 1.170881273, 1.120008537, 1.183384502)</f>
        <v>1.1501483185999999</v>
      </c>
      <c r="E23" s="19"/>
      <c r="H23" t="s">
        <v>3</v>
      </c>
      <c r="I23" s="2">
        <f>AVERAGE(0.484222605, 0.461273666, 0.43545611, 0.437177281, 0.460699943, 0.444061962, 0.452094091, 0.440619621, 0.448078027, 0.443488239)</f>
        <v>0.45071715449999994</v>
      </c>
      <c r="J23" s="24">
        <f>AVERAGE(1.126025421, 1.141126845, 1.12095375, 1.14046618, 1.139880911, 1.134993192, 1.154806318, 1.153761801, 1.153961392, 1.124499736)</f>
        <v>1.1390475545999998</v>
      </c>
    </row>
    <row r="24" spans="2:10" ht="7" customHeight="1" x14ac:dyDescent="0.2">
      <c r="C24" s="2"/>
      <c r="D24" s="24"/>
      <c r="E24" s="19"/>
      <c r="I24" s="2"/>
      <c r="J24" s="24"/>
    </row>
    <row r="25" spans="2:10" x14ac:dyDescent="0.2">
      <c r="B25" s="7" t="s">
        <v>8</v>
      </c>
      <c r="C25" s="2"/>
      <c r="D25" s="24"/>
      <c r="E25" s="19"/>
      <c r="H25" s="7" t="s">
        <v>8</v>
      </c>
      <c r="I25" s="2"/>
      <c r="J25" s="24"/>
    </row>
    <row r="26" spans="2:10" x14ac:dyDescent="0.2">
      <c r="B26" t="s">
        <v>2</v>
      </c>
      <c r="C26" s="2">
        <f>AVERAGE(0.333333333, 0.333333333, 0.333333333, 0.333333333, 0.333333333, 0.333907057, 0.33448078, 0.333333333, 0.333907057, 0.332185886)</f>
        <v>0.33344807780000002</v>
      </c>
      <c r="D26" s="24">
        <f>AVERAGE(1.100279692, 1.099128302, 1.098780503, 1.09893658, 1.099011137, 1.098854066, 1.098839259, 1.098854838,1.098715874, 1.099186018)</f>
        <v>1.0990586268999998</v>
      </c>
      <c r="E26" s="19"/>
      <c r="H26" t="s">
        <v>2</v>
      </c>
      <c r="I26" s="2">
        <f>AVERAGE(0.334160463, 0.35483871, 0.333333333, 0.336641853, 0.333333333, 0.368072787, 0.333333333, 0.334160463, 0.333333333, 0.339123242)</f>
        <v>0.34003308500000001</v>
      </c>
      <c r="J26" s="24">
        <f>AVERAGE(1.099290044, 1.129146318, 1.099698075, 1.099210303, 1.100917857, 1.09915213, 1.098937484, 1.275057154, 1.273887534, 1.099121673)</f>
        <v>1.1374418572</v>
      </c>
    </row>
    <row r="27" spans="2:10" x14ac:dyDescent="0.2">
      <c r="B27" t="s">
        <v>3</v>
      </c>
      <c r="C27" s="2">
        <f>AVERAGE(0.333907057, 0.333333333, 0.33448078, 0.333333333, 0.333333333, 0.333333333, 0.333333333, 0.333333333, 0.413654619, 0.33161216)</f>
        <v>0.34136546140000001</v>
      </c>
      <c r="D27" s="24">
        <f>AVERAGE(1.099149899, 1.098749254, 1.099429333, 1.098863531, 1.098852081, 1.099397652, 1.0990751, 1.098751368, 1.082008436, 1.098877558)</f>
        <v>1.0973154212</v>
      </c>
      <c r="E27" s="19"/>
      <c r="H27" t="s">
        <v>3</v>
      </c>
      <c r="I27" s="2">
        <f>AVERAGE(0.328370554, 0.333333333, 0.334160463, 0.332506203, 0.330851944, 0.331679074, 0.333333333, 0.332506203, 0.333333333, 0.333333333)</f>
        <v>0.3323407773</v>
      </c>
      <c r="J27" s="24">
        <f>AVERAGE(1.11658573, 1.099083661, 1.100051351, 1.108294813, 1.208941193, 1.10016914, 1.09918252, 1.275230123, 1.100919666, 1.100514997)</f>
        <v>1.1308973194</v>
      </c>
    </row>
    <row r="28" spans="2:10" ht="7" customHeight="1" x14ac:dyDescent="0.2">
      <c r="C28" s="2"/>
      <c r="D28" s="24"/>
      <c r="E28" s="19"/>
      <c r="I28" s="2"/>
      <c r="J28" s="24"/>
    </row>
    <row r="29" spans="2:10" x14ac:dyDescent="0.2">
      <c r="B29" s="7" t="s">
        <v>9</v>
      </c>
      <c r="C29" s="2"/>
      <c r="D29" s="24"/>
      <c r="E29" s="19"/>
      <c r="H29" s="7" t="s">
        <v>9</v>
      </c>
      <c r="I29" s="2"/>
      <c r="J29" s="24"/>
    </row>
    <row r="30" spans="2:10" x14ac:dyDescent="0.2">
      <c r="B30" t="s">
        <v>2</v>
      </c>
      <c r="C30" s="2">
        <f>AVERAGE(0.425071225, 0.413105413, 0.429059829, 0.429629629, 0.413675214, 0.385185185, 0.384615385, 0.424501425, 0.417094017, 0.421652422)</f>
        <v>0.41435897439999997</v>
      </c>
      <c r="D30" s="24">
        <f>AVERAGE(1.081883041, 1.088578483, 1.064458633, 1.102019411, 1.13751651, 1.205637478, 1.191320806, 1.144166108, 1.07920783, 1.125607023)</f>
        <v>1.1220395323000001</v>
      </c>
      <c r="E30" s="19"/>
      <c r="H30" t="s">
        <v>2</v>
      </c>
      <c r="I30" s="2">
        <f>AVERAGE(0.396195203, 0.358974359, 0.334987593, 0.422663358, 0.372208437, 0.406947891, 0.424317618, 0.418527709, 0.383788254, 0.40612076)</f>
        <v>0.39247311819999997</v>
      </c>
      <c r="J30" s="24">
        <f>AVERAGE(1.112350409, 1.213191782, 1.274685941, 1.155377793, 1.164088375, 1.110310886, 1.094615711, 1.117275368, 1.223946565, 1.102595721)</f>
        <v>1.1568438551</v>
      </c>
    </row>
    <row r="31" spans="2:10" x14ac:dyDescent="0.2">
      <c r="B31" t="s">
        <v>3</v>
      </c>
      <c r="C31" s="2">
        <f>AVERAGE(0.415384615, 0.433048433, 0.418233618, 0.3994302, 0.409116809, 0.378917379, 0.431339032, 0.402849003, 0.421652422, 0.361823362)</f>
        <v>0.40717948729999998</v>
      </c>
      <c r="D31" s="24">
        <f>AVERAGE(1.074281239, 1.073640338, 1.077160753, 1.089658602, 1.088825121, 1.096397836, 1.078667399, 1.202321233,1.074623239, 1.204080401)</f>
        <v>1.1059656161</v>
      </c>
      <c r="E31" s="19"/>
      <c r="H31" t="s">
        <v>3</v>
      </c>
      <c r="I31" s="2">
        <f>AVERAGE(0.405293631, 0.397849462, 0.40777502, 0.418527709, 0.400330852, 0.364764268, 0.372208437, 0.405293631, 0.399503722, 0.40860215)</f>
        <v>0.39801488820000003</v>
      </c>
      <c r="J31" s="24">
        <f>AVERAGE(1.209305652, 1.175675019, 1.179394289, 1.128846903, 1.19002611, 1.267757704, 1.134614509, 1.159468499, 1.094066388, 1.143714009)</f>
        <v>1.1682869081999998</v>
      </c>
    </row>
    <row r="32" spans="2:10" ht="7" customHeight="1" x14ac:dyDescent="0.2">
      <c r="C32" s="2"/>
      <c r="D32" s="24"/>
      <c r="E32" s="19"/>
      <c r="I32" s="2"/>
      <c r="J32" s="24"/>
    </row>
    <row r="33" spans="2:10" x14ac:dyDescent="0.2">
      <c r="B33" s="7" t="s">
        <v>10</v>
      </c>
      <c r="C33" s="2"/>
      <c r="D33" s="24"/>
      <c r="E33" s="19"/>
      <c r="H33" s="7" t="s">
        <v>10</v>
      </c>
      <c r="I33" s="2"/>
      <c r="J33" s="24"/>
    </row>
    <row r="34" spans="2:10" x14ac:dyDescent="0.2">
      <c r="B34" t="s">
        <v>2</v>
      </c>
      <c r="C34" s="2">
        <f>AVERAGE(0.413675214, 0.41025641, 0.394871795, 0.381766382, 0.431908832, 0.402849003, 0.432478632, 0.40968661, 0.418803419, 0.422222222)</f>
        <v>0.41185185190000001</v>
      </c>
      <c r="D34" s="24">
        <f>AVERAGE(1.092200359, 1.08468093, 1.174464165, 1.188956718, 1.093475487, 1.117333609, 1.092264315, 1.149691244, 1.077142188, 1.092937695)</f>
        <v>1.116314671</v>
      </c>
      <c r="E34" s="19"/>
      <c r="H34" t="s">
        <v>2</v>
      </c>
      <c r="I34" s="2">
        <f>AVERAGE(0.388751034, 0.421836229, 0.405293631, 0.430107527, 0.444995864, 0.386269644, 0.41108354, 0.421836228, 0.449131514, 0.455748553)</f>
        <v>0.42150537639999996</v>
      </c>
      <c r="J34" s="24">
        <f>AVERAGE(1.232648449, 1.146699977, 1.173177189, 1.111770665, 1.141210696, 1.203779738, 1.173348008, 1.149743739, 1.109534215, 1.074172109)</f>
        <v>1.1516084785</v>
      </c>
    </row>
    <row r="35" spans="2:10" x14ac:dyDescent="0.2">
      <c r="B35" t="s">
        <v>3</v>
      </c>
      <c r="C35" s="2">
        <f>AVERAGE(0.438176638, 0.416524217, 0.441025641, 0.405128205, 0.41025641, 0.411396011, 0.427350428, 0.425071225, 0.402279202, 0.41025641)</f>
        <v>0.41874643869999995</v>
      </c>
      <c r="D35" s="24">
        <f>AVERAGE(1.103049699, 1.110704907, 1.069650945, 1.104990355, 1.106627305, 1.250856897, 1.075000393, 1.08083249, 1.110915158, 1.089183085)</f>
        <v>1.1101811234000001</v>
      </c>
      <c r="E35" s="19"/>
      <c r="H35" t="s">
        <v>3</v>
      </c>
      <c r="I35" s="2">
        <f>AVERAGE(0.425144748, 0.400330852, 0.415219189, 0.430107527, 0.418527709, 0.396195203, 0.445822995, 0.399503722, 0.436724566, 0.419354839)</f>
        <v>0.41869313499999999</v>
      </c>
      <c r="J35" s="24">
        <f>AVERAGE(1.236608172, 1.235448188, 1.14924362, 1.165357579, 1.155748605, 1.209716224, 1.111323862, 1.191130413, 1.13066153, 1.117520148)</f>
        <v>1.1702758341000001</v>
      </c>
    </row>
    <row r="36" spans="2:10" ht="7" customHeight="1" x14ac:dyDescent="0.2"/>
    <row r="37" spans="2:10" ht="13" x14ac:dyDescent="0.2">
      <c r="B37" s="23" t="s">
        <v>12</v>
      </c>
      <c r="C37" s="10"/>
      <c r="D37" s="23"/>
      <c r="E37" s="20"/>
      <c r="H37" s="23" t="s">
        <v>12</v>
      </c>
      <c r="I37" s="10"/>
      <c r="J37" s="23"/>
    </row>
    <row r="38" spans="2:10" ht="4" customHeight="1" x14ac:dyDescent="0.2">
      <c r="B38" s="22"/>
      <c r="C38" s="20"/>
      <c r="D38" s="22"/>
      <c r="E38" s="20"/>
      <c r="H38" s="22"/>
      <c r="I38" s="20"/>
      <c r="J38" s="22"/>
    </row>
    <row r="39" spans="2:10" x14ac:dyDescent="0.2">
      <c r="B39" s="7" t="s">
        <v>1</v>
      </c>
      <c r="C39" s="2">
        <f>AVERAGE(0.535353535, 0.51887294, 0.529505582, 0.532163742, 0.542796385, 0.500265816, 0.524189261, 0.551302498, 0.494417863, 0.530568846)</f>
        <v>0.52594364680000005</v>
      </c>
      <c r="D39" s="24">
        <f>AVERAGE(0.977537874, 1.000307576, 0.978328107, 0.986390087, 0.991663696, 1.008564624, 0.995358661, 0.97512674, 1.025487676, 0.991262307)</f>
        <v>0.9930027347999999</v>
      </c>
      <c r="E39" s="19"/>
      <c r="H39" s="7" t="s">
        <v>1</v>
      </c>
      <c r="I39" s="2">
        <f>AVERAGE(0.580277099, 0.571312144, 0.489812551, 0.538712306, 0.561532192, 0.520782396, 0.49796251, 0.571312144, 0.556642217, 0.486552567)</f>
        <v>0.53748981260000006</v>
      </c>
      <c r="J39" s="24">
        <f>AVERAGE(0.95573412, 0.960592831, 1.022599404, 0.976352551, 0.950172448, 1.00038722, 1.012907896, 0.9672284, 0.961528738, 1.020938874)</f>
        <v>0.98284424819999994</v>
      </c>
    </row>
    <row r="40" spans="2:10" ht="7" customHeight="1" x14ac:dyDescent="0.2">
      <c r="C40" s="2"/>
      <c r="D40" s="24"/>
      <c r="E40" s="19"/>
      <c r="I40" s="2"/>
      <c r="J40" s="24"/>
    </row>
    <row r="41" spans="2:10" x14ac:dyDescent="0.2">
      <c r="B41" s="7" t="s">
        <v>4</v>
      </c>
      <c r="C41" s="2">
        <f>AVERAGE(0.532163743, 0.538011696, 0.548112706, 0.547049442, 0.538543328, 0.48856991, 0.544391281, 0.532163742, 0.54279638, 0.551834131)</f>
        <v>0.53636363589999991</v>
      </c>
      <c r="D41" s="24">
        <f>AVERAGE(0.989002514, 0.980188802, 0.973911844, 0.974869374, 0.986572138, 1.027964193, 0.981812137, 0.987176761, 0.982865096, 0.965083885)</f>
        <v>0.9849446744</v>
      </c>
      <c r="E41" s="19"/>
      <c r="H41" s="7" t="s">
        <v>4</v>
      </c>
      <c r="I41" s="2">
        <f>AVERAGE(0.55012225, 0.564792176, 0.552567237, 0.563162184, 0.556642217, 0.538712307, 0.567237164, 0.522412388, 0.577832111, 0.553382233)</f>
        <v>0.55468622670000001</v>
      </c>
      <c r="J41" s="24">
        <f>AVERAGE(0.971643475, 0.964489742, 0.970437493, 0.961713876, 0.956156575, 0.989074278, 0.958789401, 0.984413439, 0.945633115, 0.956549749)</f>
        <v>0.96589011430000016</v>
      </c>
    </row>
    <row r="42" spans="2:10" ht="7" customHeight="1" x14ac:dyDescent="0.2">
      <c r="C42" s="2"/>
      <c r="D42" s="24"/>
      <c r="E42" s="19"/>
      <c r="I42" s="2"/>
      <c r="J42" s="24"/>
    </row>
    <row r="43" spans="2:10" x14ac:dyDescent="0.2">
      <c r="B43" s="7" t="s">
        <v>5</v>
      </c>
      <c r="C43" s="2">
        <f>AVERAGE(0.476342371, 0.469962786, 0.45348219, 0.46092504, 0.47368421, 0.461988304, 0.461988304, 0.476342371, 0.458798511, 0.465709729)</f>
        <v>0.4659223816000001</v>
      </c>
      <c r="D43" s="24">
        <f>AVERAGE(1.032946498, 1.04570487, 1.046911527, 1.044952794, 1.036128182, 1.046038673, 1.033479746, 1.042276978, 1.040587451, 1.04858484)</f>
        <v>1.0417611559000002</v>
      </c>
      <c r="E43" s="19"/>
      <c r="H43" s="7" t="s">
        <v>5</v>
      </c>
      <c r="I43" s="2">
        <f>AVERAGE(0.501222494, 0.481662592, 0.475142624, 0.480847596, 0.497147514, 0.489812551, 0.481662592, 0.502852486, 0.488997555, 0.479217604)</f>
        <v>0.48785656080000006</v>
      </c>
      <c r="J43" s="24">
        <f>AVERAGE(1.014472266, 1.028369794, 1.029701662, 1.022479324, 1.010879482, 1.022860926, 1.026496245, 1.008072364, 1.01586037, 1.02568132)</f>
        <v>1.0204873752999999</v>
      </c>
    </row>
    <row r="44" spans="2:10" ht="7" customHeight="1" x14ac:dyDescent="0.2">
      <c r="C44" s="2"/>
      <c r="D44" s="24"/>
      <c r="E44" s="19"/>
      <c r="I44" s="2"/>
      <c r="J44" s="24"/>
    </row>
    <row r="45" spans="2:10" x14ac:dyDescent="0.2">
      <c r="B45" s="7" t="s">
        <v>6</v>
      </c>
      <c r="C45" s="2">
        <f>AVERAGE(0.499202552, 0.498139287, 0.505582137, 0.516746412, 0.510898458, 0.518341308, 0.50132908, 0.507177034, 0.532163743, 0.50132908)</f>
        <v>0.50909090909999999</v>
      </c>
      <c r="D45" s="24">
        <f>AVERAGE(1.012654121, 1.007873645, 1.012895718, 0.998411866, 0.998089846, 1.005493316, 1.016835579, 1.010921585, 0.998324236, 1.007689491)</f>
        <v>1.0069189403000001</v>
      </c>
      <c r="E45" s="19"/>
      <c r="H45" s="7" t="s">
        <v>6</v>
      </c>
      <c r="I45" s="2">
        <f>AVERAGE(0.506927465, 0.520782396, 0.49796251, 0.508557457, 0.494702527, 0.513447433, 0.50611247, 0.525672372, 0.482477588, 0.516707417)</f>
        <v>0.50733496350000007</v>
      </c>
      <c r="J45" s="24">
        <f>AVERAGE(1.009892412, 1.007005348, 1.019411407, 1.002925017, 1.014404629, 1.007267284, 1.015227917, 0.998704854, 1.035659017, 1.009048127)</f>
        <v>1.0119546011999998</v>
      </c>
    </row>
    <row r="46" spans="2:10" ht="7" customHeight="1" x14ac:dyDescent="0.2">
      <c r="C46" s="2"/>
      <c r="D46" s="24"/>
      <c r="E46" s="19"/>
      <c r="I46" s="2"/>
      <c r="J46" s="24"/>
    </row>
    <row r="47" spans="2:10" x14ac:dyDescent="0.2">
      <c r="B47" s="7" t="s">
        <v>8</v>
      </c>
      <c r="C47" s="2">
        <f>AVERAGE(0.417331207, 0.426900585, 0.418926103, 0.43062201, 0.419457735, 0.41573631, 0.428495481, 0.423710792, 0.449229134, 0.439659755)</f>
        <v>0.42700691120000001</v>
      </c>
      <c r="D47" s="24">
        <f>AVERAGE(1.064912461, 1.071107715, 1.068375748, 1.06804292, 1.071029064, 1.072759203, 1.065544274, 1.075915377, 1.060157714, 1.065510358)</f>
        <v>1.0683354833999998</v>
      </c>
      <c r="E47" s="19"/>
      <c r="H47" s="7" t="s">
        <v>8</v>
      </c>
      <c r="I47" s="2">
        <f>AVERAGE(0.427057865, 0.446617767, 0.429502853, 0.422982885, 0.428687857, 0.418907906, 0.417277914, 0.429502852, 0.452322739, 0.438467808)</f>
        <v>0.43113284460000001</v>
      </c>
      <c r="J47" s="24">
        <f>AVERAGE(1.069944315, 1.054977598, 1.061976948, 1.071118436, 1.067709217, 1.067668326, 1.067980241, 1.066408368, 1.050748119, 1.057689615)</f>
        <v>1.0636221182999999</v>
      </c>
    </row>
    <row r="48" spans="2:10" ht="7" customHeight="1" x14ac:dyDescent="0.2">
      <c r="C48" s="2"/>
      <c r="D48" s="24"/>
      <c r="E48" s="19"/>
      <c r="I48" s="2"/>
      <c r="J48" s="24"/>
    </row>
    <row r="49" spans="2:10" x14ac:dyDescent="0.2">
      <c r="B49" s="7" t="s">
        <v>9</v>
      </c>
      <c r="C49" s="2">
        <f>AVERAGE(0.477405635, 0.474747475, 0.491759702, 0.480063796, 0.487506646, 0.497607656, 0.4784689, 0.483785221, 0.467836257, 0.499202552)</f>
        <v>0.48383838399999995</v>
      </c>
      <c r="D49" s="24">
        <f>AVERAGE(1.028125123, 1.030885245, 1.024395412, 1.026972343, 1.01870997, 1.026483689, 1.031111561, 1.023088454, 1.028619633, 1.025440612)</f>
        <v>1.0263832042000001</v>
      </c>
      <c r="E49" s="19"/>
      <c r="H49" s="7" t="s">
        <v>9</v>
      </c>
      <c r="I49" s="2">
        <f>AVERAGE(0.511002445, 0.4800326, 0.496332518, 0.47595762, 0.486552567, 0.461287694, 0.474327628, 0.479217604, 0.495517522, 0.503667482)</f>
        <v>0.48638956800000005</v>
      </c>
      <c r="J49" s="24">
        <f>AVERAGE(1.015108969, 1.021032102, 1.017193862, 1.030049883, 1.030722328, 1.044440371, 1.035805239, 1.02958311, 1.013473109, 1.025657711)</f>
        <v>1.0263066684000002</v>
      </c>
    </row>
    <row r="50" spans="2:10" ht="7" customHeight="1" x14ac:dyDescent="0.2">
      <c r="C50" s="2"/>
      <c r="D50" s="24"/>
      <c r="E50" s="19"/>
      <c r="I50" s="2"/>
      <c r="J50" s="24"/>
    </row>
    <row r="51" spans="2:10" x14ac:dyDescent="0.2">
      <c r="B51" s="7" t="s">
        <v>10</v>
      </c>
      <c r="C51" s="2">
        <f>AVERAGE(0.468899522, 0.455077087, 0.454013822, 0.441786284, 0.457203615, 0.473152579, 0.472620946, 0.45082403, 0.455608719, 0.467836257)</f>
        <v>0.45970228610000002</v>
      </c>
      <c r="D51" s="24">
        <f>AVERAGE(1.051388932, 1.049284719, 1.049933477, 1.055748815, 1.046045995, 1.046320725, 1.050677742, 1.051716596, 1.052995622, 1.045650008)</f>
        <v>1.0499762631</v>
      </c>
      <c r="E51" s="19"/>
      <c r="H51" s="7" t="s">
        <v>10</v>
      </c>
      <c r="I51" s="2">
        <f>AVERAGE(0.484922576, 0.481662592, 0.493072535, 0.467807661, 0.471067645, 0.479217604, 0.488182559, 0.493072535, 0.48410758, 0.493887531)</f>
        <v>0.48370008180000007</v>
      </c>
      <c r="J51" s="24">
        <f>AVERAGE(1.023256276, 1.031949665, 1.037457296, 1.035562069, 1.028249349, 1.03724399, 1.032251537, 1.027378412, 1.025228984, 1.032774192)</f>
        <v>1.0311351769999999</v>
      </c>
    </row>
    <row r="52" spans="2:10" x14ac:dyDescent="0.2">
      <c r="I52" s="2"/>
      <c r="J52" s="2"/>
    </row>
  </sheetData>
  <mergeCells count="6">
    <mergeCell ref="B37:D37"/>
    <mergeCell ref="H1:J1"/>
    <mergeCell ref="H2:J2"/>
    <mergeCell ref="H37:J37"/>
    <mergeCell ref="B1:D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2019-09-22T20:10:42Z</dcterms:created>
  <dcterms:modified xsi:type="dcterms:W3CDTF">2019-09-22T22:50:55Z</dcterms:modified>
</cp:coreProperties>
</file>