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CDA\Learn-CDA\"/>
    </mc:Choice>
  </mc:AlternateContent>
  <xr:revisionPtr revIDLastSave="0" documentId="13_ncr:1_{EA0BC017-EB80-4579-82C9-BE0E3A2FB16D}" xr6:coauthVersionLast="47" xr6:coauthVersionMax="47" xr10:uidLastSave="{00000000-0000-0000-0000-000000000000}"/>
  <bookViews>
    <workbookView xWindow="-110" yWindow="-110" windowWidth="25820" windowHeight="15500" firstSheet="1" activeTab="8" xr2:uid="{77BCAC70-9461-4CC7-9622-F678B3332B40}"/>
  </bookViews>
  <sheets>
    <sheet name="条形图作品" sheetId="1" r:id="rId1"/>
    <sheet name="漏斗图" sheetId="3" r:id="rId2"/>
    <sheet name="组合图1" sheetId="4" r:id="rId3"/>
    <sheet name="组合图2" sheetId="5" r:id="rId4"/>
    <sheet name="甘特图" sheetId="6" r:id="rId5"/>
    <sheet name="甘特图2" sheetId="7" r:id="rId6"/>
    <sheet name="标靶图（子弹图）" sheetId="8" r:id="rId7"/>
    <sheet name="配色" sheetId="2" r:id="rId8"/>
    <sheet name="杜邦分析法" sheetId="11" r:id="rId9"/>
    <sheet name="杜邦分析法中间表" sheetId="10" r:id="rId10"/>
    <sheet name="杜邦分析法原始数据" sheetId="9" r:id="rId11"/>
  </sheets>
  <definedNames>
    <definedName name="_xlnm._FilterDatabase" localSheetId="10" hidden="1">杜邦分析法原始数据!$A$1:$M$36</definedName>
    <definedName name="切片器_月份">#N/A</definedName>
  </definedNames>
  <calcPr calcId="191029" concurrentCalc="0"/>
  <pivotCaches>
    <pivotCache cacheId="8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1" l="1"/>
  <c r="N6" i="11"/>
  <c r="M6" i="11"/>
  <c r="H6" i="11"/>
  <c r="C6" i="11"/>
  <c r="K6" i="11"/>
  <c r="H8" i="11"/>
  <c r="K8" i="11"/>
  <c r="H10" i="11"/>
  <c r="K10" i="11"/>
  <c r="H12" i="11"/>
  <c r="K12" i="11"/>
  <c r="E6" i="11"/>
  <c r="I12" i="11"/>
  <c r="I10" i="11"/>
  <c r="I8" i="11"/>
  <c r="I6" i="11"/>
  <c r="G9" i="8"/>
  <c r="G8" i="8"/>
  <c r="G7" i="8"/>
  <c r="G6" i="8"/>
  <c r="G5" i="8"/>
  <c r="G4" i="8"/>
  <c r="G3" i="8"/>
  <c r="G2" i="8"/>
  <c r="G6" i="7"/>
  <c r="F6" i="7"/>
  <c r="G5" i="7"/>
  <c r="F5" i="7"/>
  <c r="G4" i="7"/>
  <c r="F4" i="7"/>
  <c r="G3" i="7"/>
  <c r="F3" i="7"/>
  <c r="G2" i="7"/>
  <c r="F2" i="7"/>
  <c r="I11" i="6"/>
  <c r="E11" i="6"/>
  <c r="F11" i="6"/>
  <c r="I10" i="6"/>
  <c r="E10" i="6"/>
  <c r="F10" i="6"/>
  <c r="I9" i="6"/>
  <c r="E9" i="6"/>
  <c r="F9" i="6"/>
  <c r="I8" i="6"/>
  <c r="E8" i="6"/>
  <c r="F8" i="6"/>
  <c r="I7" i="6"/>
  <c r="E7" i="6"/>
  <c r="F7" i="6"/>
  <c r="I6" i="6"/>
  <c r="E6" i="6"/>
  <c r="F6" i="6"/>
  <c r="I5" i="6"/>
  <c r="E5" i="6"/>
  <c r="F5" i="6"/>
  <c r="I4" i="6"/>
  <c r="E4" i="6"/>
  <c r="F4" i="6"/>
  <c r="I3" i="6"/>
  <c r="E3" i="6"/>
  <c r="F3" i="6"/>
  <c r="I2" i="6"/>
  <c r="E2" i="6"/>
  <c r="F2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4" i="4"/>
  <c r="C3" i="4"/>
  <c r="F5" i="3"/>
  <c r="F6" i="3"/>
  <c r="F7" i="3"/>
  <c r="F8" i="3"/>
  <c r="F9" i="3"/>
  <c r="F4" i="3"/>
  <c r="E4" i="3"/>
  <c r="E5" i="3"/>
  <c r="E6" i="3"/>
  <c r="E7" i="3"/>
  <c r="E8" i="3"/>
  <c r="E9" i="3"/>
  <c r="E3" i="3"/>
  <c r="C3" i="3"/>
  <c r="C5" i="3"/>
  <c r="C6" i="3"/>
  <c r="C7" i="3"/>
  <c r="C8" i="3"/>
  <c r="C9" i="3"/>
  <c r="C4" i="3"/>
</calcChain>
</file>

<file path=xl/sharedStrings.xml><?xml version="1.0" encoding="utf-8"?>
<sst xmlns="http://schemas.openxmlformats.org/spreadsheetml/2006/main" count="350" uniqueCount="153">
  <si>
    <t>year</t>
    <phoneticPr fontId="3" type="noConversion"/>
  </si>
  <si>
    <t>low</t>
    <phoneticPr fontId="3" type="noConversion"/>
  </si>
  <si>
    <t>mid</t>
    <phoneticPr fontId="3" type="noConversion"/>
  </si>
  <si>
    <t>high</t>
    <phoneticPr fontId="3" type="noConversion"/>
  </si>
  <si>
    <t>1960s</t>
    <phoneticPr fontId="3" type="noConversion"/>
  </si>
  <si>
    <t>1970s</t>
    <phoneticPr fontId="3" type="noConversion"/>
  </si>
  <si>
    <t>1980s</t>
    <phoneticPr fontId="3" type="noConversion"/>
  </si>
  <si>
    <t>1990s</t>
    <phoneticPr fontId="3" type="noConversion"/>
  </si>
  <si>
    <t>2000s</t>
    <phoneticPr fontId="3" type="noConversion"/>
  </si>
  <si>
    <t>2010s</t>
    <phoneticPr fontId="3" type="noConversion"/>
  </si>
  <si>
    <t>配色2</t>
    <rPh sb="0" eb="1">
      <t>pei se</t>
    </rPh>
    <phoneticPr fontId="3" type="noConversion"/>
  </si>
  <si>
    <t>Economic Chart</t>
    <phoneticPr fontId="3" type="noConversion"/>
  </si>
  <si>
    <t xml:space="preserve">      数据分析之条形图</t>
    <phoneticPr fontId="3" type="noConversion"/>
  </si>
  <si>
    <t xml:space="preserve">         不同年代之间的数据</t>
    <phoneticPr fontId="3" type="noConversion"/>
  </si>
  <si>
    <t>配色系1</t>
    <rPh sb="0" eb="1">
      <t>pei se</t>
    </rPh>
    <phoneticPr fontId="3" type="noConversion"/>
  </si>
  <si>
    <t>操作</t>
    <rPh sb="0" eb="1">
      <t>cao zuo</t>
    </rPh>
    <phoneticPr fontId="3" type="noConversion"/>
  </si>
  <si>
    <t>推送列表</t>
    <rPh sb="0" eb="1">
      <t>tui song</t>
    </rPh>
    <rPh sb="2" eb="3">
      <t>lie biao</t>
    </rPh>
    <phoneticPr fontId="3" type="noConversion"/>
  </si>
  <si>
    <t>成功推送</t>
    <rPh sb="0" eb="1">
      <t>c gong</t>
    </rPh>
    <rPh sb="2" eb="3">
      <t>tui song</t>
    </rPh>
    <phoneticPr fontId="3" type="noConversion"/>
  </si>
  <si>
    <t>有效推送</t>
    <rPh sb="0" eb="1">
      <t>you xiao</t>
    </rPh>
    <rPh sb="2" eb="3">
      <t>tui song</t>
    </rPh>
    <phoneticPr fontId="3" type="noConversion"/>
  </si>
  <si>
    <t>用户屏蔽</t>
    <rPh sb="0" eb="1">
      <t>yong hu</t>
    </rPh>
    <rPh sb="2" eb="3">
      <t>p bi</t>
    </rPh>
    <phoneticPr fontId="3" type="noConversion"/>
  </si>
  <si>
    <t>用户接收成功</t>
    <rPh sb="0" eb="1">
      <t>yong hu</t>
    </rPh>
    <rPh sb="2" eb="3">
      <t>jie shou</t>
    </rPh>
    <rPh sb="4" eb="5">
      <t>c gong</t>
    </rPh>
    <phoneticPr fontId="3" type="noConversion"/>
  </si>
  <si>
    <t>用户浏览到通知</t>
    <rPh sb="0" eb="1">
      <t>yong hu</t>
    </rPh>
    <rPh sb="2" eb="3">
      <t>liu lan dao</t>
    </rPh>
    <rPh sb="5" eb="6">
      <t>tong zhi</t>
    </rPh>
    <phoneticPr fontId="3" type="noConversion"/>
  </si>
  <si>
    <t>用户成功打开</t>
    <rPh sb="0" eb="1">
      <t>yong hu</t>
    </rPh>
    <rPh sb="2" eb="3">
      <t>c gong</t>
    </rPh>
    <rPh sb="4" eb="5">
      <t>da kai</t>
    </rPh>
    <phoneticPr fontId="3" type="noConversion"/>
  </si>
  <si>
    <t>参与人数</t>
    <rPh sb="0" eb="1">
      <t>can yu</t>
    </rPh>
    <rPh sb="2" eb="3">
      <t>ren shu</t>
    </rPh>
    <phoneticPr fontId="3" type="noConversion"/>
  </si>
  <si>
    <t>辅助列1</t>
    <phoneticPr fontId="3" type="noConversion"/>
  </si>
  <si>
    <t>辅助列2</t>
    <phoneticPr fontId="3" type="noConversion"/>
  </si>
  <si>
    <t>辅助列3</t>
    <phoneticPr fontId="3" type="noConversion"/>
  </si>
  <si>
    <t>日期</t>
    <rPh sb="0" eb="1">
      <t>ri qi</t>
    </rPh>
    <phoneticPr fontId="3" type="noConversion"/>
  </si>
  <si>
    <t>安卓</t>
    <rPh sb="0" eb="1">
      <t>an zhuo</t>
    </rPh>
    <phoneticPr fontId="3" type="noConversion"/>
  </si>
  <si>
    <t>累计</t>
    <phoneticPr fontId="3" type="noConversion"/>
  </si>
  <si>
    <t>job</t>
    <phoneticPr fontId="3" type="noConversion"/>
  </si>
  <si>
    <t>change</t>
    <phoneticPr fontId="3" type="noConversion"/>
  </si>
  <si>
    <t>precent</t>
    <phoneticPr fontId="3" type="noConversion"/>
  </si>
  <si>
    <t>loss</t>
    <phoneticPr fontId="3" type="noConversion"/>
  </si>
  <si>
    <t>government</t>
    <phoneticPr fontId="3" type="noConversion"/>
  </si>
  <si>
    <t>wholesale</t>
    <phoneticPr fontId="3" type="noConversion"/>
  </si>
  <si>
    <t>education</t>
    <phoneticPr fontId="3" type="noConversion"/>
  </si>
  <si>
    <t>business</t>
    <phoneticPr fontId="3" type="noConversion"/>
  </si>
  <si>
    <t>leisure</t>
    <phoneticPr fontId="3" type="noConversion"/>
  </si>
  <si>
    <t>manufacturing</t>
    <phoneticPr fontId="3" type="noConversion"/>
  </si>
  <si>
    <t>financial</t>
    <phoneticPr fontId="3" type="noConversion"/>
  </si>
  <si>
    <t>construction</t>
    <phoneticPr fontId="3" type="noConversion"/>
  </si>
  <si>
    <t>other</t>
    <phoneticPr fontId="3" type="noConversion"/>
  </si>
  <si>
    <t>transportation</t>
    <phoneticPr fontId="3" type="noConversion"/>
  </si>
  <si>
    <t>information</t>
    <phoneticPr fontId="3" type="noConversion"/>
  </si>
  <si>
    <t>resources</t>
    <phoneticPr fontId="3" type="noConversion"/>
  </si>
  <si>
    <t>阶段</t>
    <rPh sb="0" eb="1">
      <t>jie duan</t>
    </rPh>
    <phoneticPr fontId="3" type="noConversion"/>
  </si>
  <si>
    <t>项目分解</t>
    <phoneticPr fontId="3" type="noConversion"/>
  </si>
  <si>
    <t xml:space="preserve">负责人 </t>
    <phoneticPr fontId="3" type="noConversion"/>
  </si>
  <si>
    <t>开始时间</t>
    <rPh sb="0" eb="1">
      <t>kai shi</t>
    </rPh>
    <rPh sb="2" eb="3">
      <t>shi jian</t>
    </rPh>
    <phoneticPr fontId="3" type="noConversion"/>
  </si>
  <si>
    <t>已完成天数</t>
    <rPh sb="0" eb="1">
      <t>yi wan c</t>
    </rPh>
    <rPh sb="3" eb="4">
      <t>tian shu</t>
    </rPh>
    <phoneticPr fontId="3" type="noConversion"/>
  </si>
  <si>
    <t>未完成</t>
    <rPh sb="0" eb="1">
      <t>wei wan c</t>
    </rPh>
    <phoneticPr fontId="3" type="noConversion"/>
  </si>
  <si>
    <t>需要天数</t>
    <rPh sb="0" eb="1">
      <t>xu yao</t>
    </rPh>
    <rPh sb="2" eb="3">
      <t>tian shu</t>
    </rPh>
    <phoneticPr fontId="3" type="noConversion"/>
  </si>
  <si>
    <t>辅助列</t>
    <rPh sb="0" eb="1">
      <t>fu zhu</t>
    </rPh>
    <rPh sb="2" eb="3">
      <t>lie</t>
    </rPh>
    <phoneticPr fontId="3" type="noConversion"/>
  </si>
  <si>
    <t>today</t>
    <phoneticPr fontId="3" type="noConversion"/>
  </si>
  <si>
    <t>筹备期</t>
    <phoneticPr fontId="3" type="noConversion"/>
  </si>
  <si>
    <t>策划</t>
    <rPh sb="0" eb="1">
      <t>ce hua</t>
    </rPh>
    <phoneticPr fontId="3" type="noConversion"/>
  </si>
  <si>
    <t>A</t>
    <phoneticPr fontId="3" type="noConversion"/>
  </si>
  <si>
    <t>设计</t>
    <rPh sb="0" eb="1">
      <t>she ji</t>
    </rPh>
    <phoneticPr fontId="3" type="noConversion"/>
  </si>
  <si>
    <t>B</t>
    <phoneticPr fontId="3" type="noConversion"/>
  </si>
  <si>
    <t>预研</t>
    <rPh sb="0" eb="1">
      <t>yu xian</t>
    </rPh>
    <rPh sb="1" eb="2">
      <t>yan jiu</t>
    </rPh>
    <phoneticPr fontId="3" type="noConversion"/>
  </si>
  <si>
    <t>C</t>
    <phoneticPr fontId="3" type="noConversion"/>
  </si>
  <si>
    <t>研发</t>
    <rPh sb="0" eb="1">
      <t>yan f</t>
    </rPh>
    <phoneticPr fontId="3" type="noConversion"/>
  </si>
  <si>
    <t>D</t>
    <phoneticPr fontId="3" type="noConversion"/>
  </si>
  <si>
    <t>研发测试</t>
    <rPh sb="0" eb="1">
      <t>yan fa</t>
    </rPh>
    <rPh sb="2" eb="3">
      <t>ce shi</t>
    </rPh>
    <phoneticPr fontId="3" type="noConversion"/>
  </si>
  <si>
    <t>E</t>
    <phoneticPr fontId="3" type="noConversion"/>
  </si>
  <si>
    <t>文案准备</t>
    <rPh sb="0" eb="1">
      <t>wen an</t>
    </rPh>
    <rPh sb="2" eb="3">
      <t>zhun bei</t>
    </rPh>
    <phoneticPr fontId="3" type="noConversion"/>
  </si>
  <si>
    <t>F</t>
    <phoneticPr fontId="3" type="noConversion"/>
  </si>
  <si>
    <t>上线期</t>
    <phoneticPr fontId="3" type="noConversion"/>
  </si>
  <si>
    <t>公关推广</t>
    <phoneticPr fontId="3" type="noConversion"/>
  </si>
  <si>
    <t>G</t>
    <phoneticPr fontId="3" type="noConversion"/>
  </si>
  <si>
    <t>广告投放</t>
    <rPh sb="0" eb="1">
      <t>guang gao</t>
    </rPh>
    <rPh sb="2" eb="3">
      <t>tou fang</t>
    </rPh>
    <phoneticPr fontId="3" type="noConversion"/>
  </si>
  <si>
    <t>H</t>
    <phoneticPr fontId="3" type="noConversion"/>
  </si>
  <si>
    <t>渠道投放</t>
    <rPh sb="0" eb="1">
      <t>qu dao</t>
    </rPh>
    <rPh sb="2" eb="3">
      <t>tou fang</t>
    </rPh>
    <phoneticPr fontId="3" type="noConversion"/>
  </si>
  <si>
    <t>I</t>
    <phoneticPr fontId="3" type="noConversion"/>
  </si>
  <si>
    <t>总结</t>
    <phoneticPr fontId="3" type="noConversion"/>
  </si>
  <si>
    <t>项目总结</t>
    <phoneticPr fontId="3" type="noConversion"/>
  </si>
  <si>
    <t>J</t>
    <phoneticPr fontId="3" type="noConversion"/>
  </si>
  <si>
    <t>项目环节</t>
    <rPh sb="0" eb="1">
      <t>xiang mu</t>
    </rPh>
    <rPh sb="2" eb="3">
      <t>huan jie</t>
    </rPh>
    <phoneticPr fontId="3" type="noConversion"/>
  </si>
  <si>
    <t>计划开始时间</t>
    <rPh sb="0" eb="1">
      <t>ji hua</t>
    </rPh>
    <rPh sb="2" eb="3">
      <t>kai shi</t>
    </rPh>
    <rPh sb="4" eb="5">
      <t>shi jian</t>
    </rPh>
    <phoneticPr fontId="3" type="noConversion"/>
  </si>
  <si>
    <t>计划结束时间</t>
    <rPh sb="0" eb="1">
      <t>ji hua</t>
    </rPh>
    <rPh sb="2" eb="3">
      <t>jie shu</t>
    </rPh>
    <rPh sb="4" eb="5">
      <t>shi jian</t>
    </rPh>
    <phoneticPr fontId="3" type="noConversion"/>
  </si>
  <si>
    <t>实际开始时间</t>
    <rPh sb="0" eb="1">
      <t>shi ji</t>
    </rPh>
    <rPh sb="2" eb="3">
      <t>kai shi</t>
    </rPh>
    <rPh sb="4" eb="5">
      <t>shi jian</t>
    </rPh>
    <phoneticPr fontId="3" type="noConversion"/>
  </si>
  <si>
    <t>实际结束时间</t>
    <rPh sb="0" eb="1">
      <t>shi ji</t>
    </rPh>
    <rPh sb="2" eb="3">
      <t>jie shu</t>
    </rPh>
    <rPh sb="4" eb="5">
      <t>shi jian</t>
    </rPh>
    <phoneticPr fontId="3" type="noConversion"/>
  </si>
  <si>
    <t>计划使用时间</t>
    <rPh sb="0" eb="1">
      <t>ji hua</t>
    </rPh>
    <rPh sb="2" eb="3">
      <t>shi yon</t>
    </rPh>
    <rPh sb="4" eb="5">
      <t>shi jian</t>
    </rPh>
    <phoneticPr fontId="3" type="noConversion"/>
  </si>
  <si>
    <t>实际完成时间</t>
    <rPh sb="0" eb="1">
      <t>shi ji</t>
    </rPh>
    <rPh sb="2" eb="3">
      <t>wan c</t>
    </rPh>
    <rPh sb="4" eb="5">
      <t>shi jian</t>
    </rPh>
    <phoneticPr fontId="3" type="noConversion"/>
  </si>
  <si>
    <t>辅助列</t>
    <rPh sb="0" eb="1">
      <t>fu zhu lie</t>
    </rPh>
    <phoneticPr fontId="3" type="noConversion"/>
  </si>
  <si>
    <t>产品研发</t>
    <rPh sb="0" eb="1">
      <t>chan p</t>
    </rPh>
    <rPh sb="2" eb="3">
      <t>yan fa</t>
    </rPh>
    <phoneticPr fontId="3" type="noConversion"/>
  </si>
  <si>
    <t>测试</t>
    <rPh sb="0" eb="1">
      <t>ce shi</t>
    </rPh>
    <phoneticPr fontId="3" type="noConversion"/>
  </si>
  <si>
    <t>活动上线</t>
    <rPh sb="0" eb="1">
      <t>huo don</t>
    </rPh>
    <rPh sb="2" eb="3">
      <t>shang xian</t>
    </rPh>
    <phoneticPr fontId="3" type="noConversion"/>
  </si>
  <si>
    <t>活动总结</t>
    <rPh sb="0" eb="1">
      <t>huo don</t>
    </rPh>
    <rPh sb="2" eb="3">
      <t>zong jie</t>
    </rPh>
    <phoneticPr fontId="3" type="noConversion"/>
  </si>
  <si>
    <t>地区</t>
    <rPh sb="0" eb="1">
      <t>di qu</t>
    </rPh>
    <phoneticPr fontId="3" type="noConversion"/>
  </si>
  <si>
    <t>目标</t>
    <rPh sb="0" eb="1">
      <t>mu biao</t>
    </rPh>
    <phoneticPr fontId="3" type="noConversion"/>
  </si>
  <si>
    <t>general</t>
    <phoneticPr fontId="3" type="noConversion"/>
  </si>
  <si>
    <t>good</t>
    <phoneticPr fontId="3" type="noConversion"/>
  </si>
  <si>
    <t>excellent</t>
    <phoneticPr fontId="3" type="noConversion"/>
  </si>
  <si>
    <t>实际完成</t>
    <rPh sb="0" eb="1">
      <t>shi ji</t>
    </rPh>
    <rPh sb="2" eb="3">
      <t>wan c</t>
    </rPh>
    <phoneticPr fontId="3" type="noConversion"/>
  </si>
  <si>
    <t>完成率</t>
    <rPh sb="0" eb="1">
      <t>wan c</t>
    </rPh>
    <rPh sb="2" eb="3">
      <t>lü</t>
    </rPh>
    <phoneticPr fontId="3" type="noConversion"/>
  </si>
  <si>
    <t>基准</t>
    <rPh sb="0" eb="1">
      <t>ji zhun</t>
    </rPh>
    <phoneticPr fontId="3" type="noConversion"/>
  </si>
  <si>
    <t>上海</t>
    <rPh sb="0" eb="1">
      <t>shang hai</t>
    </rPh>
    <phoneticPr fontId="3" type="noConversion"/>
  </si>
  <si>
    <t>北京</t>
    <rPh sb="0" eb="1">
      <t>bei j</t>
    </rPh>
    <phoneticPr fontId="3" type="noConversion"/>
  </si>
  <si>
    <t>广州</t>
    <rPh sb="0" eb="1">
      <t>guang zhou</t>
    </rPh>
    <phoneticPr fontId="3" type="noConversion"/>
  </si>
  <si>
    <t>杭州</t>
    <rPh sb="0" eb="1">
      <t>hang zhou</t>
    </rPh>
    <phoneticPr fontId="3" type="noConversion"/>
  </si>
  <si>
    <t>南京</t>
    <rPh sb="0" eb="1">
      <t>nan j</t>
    </rPh>
    <phoneticPr fontId="3" type="noConversion"/>
  </si>
  <si>
    <t>成都</t>
    <rPh sb="0" eb="1">
      <t>cheng du</t>
    </rPh>
    <phoneticPr fontId="3" type="noConversion"/>
  </si>
  <si>
    <t>西安</t>
    <rPh sb="0" eb="1">
      <t>xi</t>
    </rPh>
    <rPh sb="1" eb="2">
      <t>an</t>
    </rPh>
    <phoneticPr fontId="3" type="noConversion"/>
  </si>
  <si>
    <t>深圳</t>
    <rPh sb="0" eb="1">
      <t>shen z</t>
    </rPh>
    <phoneticPr fontId="3" type="noConversion"/>
  </si>
  <si>
    <t>核心指标</t>
    <rPh sb="0" eb="1">
      <t>he x</t>
    </rPh>
    <rPh sb="2" eb="3">
      <t>zhi biao</t>
    </rPh>
    <phoneticPr fontId="3" type="noConversion"/>
  </si>
  <si>
    <t>一级指标</t>
    <rPh sb="0" eb="1">
      <t>yi ji</t>
    </rPh>
    <rPh sb="1" eb="2">
      <t>ji bie</t>
    </rPh>
    <rPh sb="2" eb="3">
      <t>zhi biao</t>
    </rPh>
    <phoneticPr fontId="3" type="noConversion"/>
  </si>
  <si>
    <t>二级指标</t>
    <rPh sb="0" eb="1">
      <t>er ji</t>
    </rPh>
    <rPh sb="2" eb="3">
      <t>zhi biao</t>
    </rPh>
    <phoneticPr fontId="3" type="noConversion"/>
  </si>
  <si>
    <t>月份</t>
    <rPh sb="0" eb="1">
      <t>yue fen</t>
    </rPh>
    <phoneticPr fontId="3" type="noConversion"/>
  </si>
  <si>
    <t>新增用户量</t>
    <rPh sb="0" eb="1">
      <t>xin</t>
    </rPh>
    <rPh sb="1" eb="2">
      <t>zeng</t>
    </rPh>
    <rPh sb="2" eb="3">
      <t>yong hu</t>
    </rPh>
    <rPh sb="4" eb="5">
      <t>liang</t>
    </rPh>
    <phoneticPr fontId="3" type="noConversion"/>
  </si>
  <si>
    <t>1月</t>
    <rPh sb="1" eb="2">
      <t>yue</t>
    </rPh>
    <phoneticPr fontId="3" type="noConversion"/>
  </si>
  <si>
    <t>2月</t>
    <rPh sb="1" eb="2">
      <t>yue</t>
    </rPh>
    <phoneticPr fontId="3" type="noConversion"/>
  </si>
  <si>
    <t>3月</t>
    <rPh sb="1" eb="2">
      <t>yue</t>
    </rPh>
    <phoneticPr fontId="3" type="noConversion"/>
  </si>
  <si>
    <t>4月</t>
    <rPh sb="1" eb="2">
      <t>yue</t>
    </rPh>
    <phoneticPr fontId="3" type="noConversion"/>
  </si>
  <si>
    <t>新用户</t>
    <rPh sb="0" eb="1">
      <t>xin yong hu</t>
    </rPh>
    <phoneticPr fontId="3" type="noConversion"/>
  </si>
  <si>
    <t>移动端</t>
    <rPh sb="0" eb="1">
      <t>yi odng duan</t>
    </rPh>
    <phoneticPr fontId="3" type="noConversion"/>
  </si>
  <si>
    <t>应用商店</t>
    <rPh sb="0" eb="1">
      <t>y yong shang dian</t>
    </rPh>
    <phoneticPr fontId="3" type="noConversion"/>
  </si>
  <si>
    <t>付费推广</t>
    <rPh sb="0" eb="1">
      <t>fu fei</t>
    </rPh>
    <rPh sb="2" eb="3">
      <t>tui guang</t>
    </rPh>
    <phoneticPr fontId="3" type="noConversion"/>
  </si>
  <si>
    <t>微信</t>
    <rPh sb="0" eb="1">
      <t>wei xin</t>
    </rPh>
    <phoneticPr fontId="3" type="noConversion"/>
  </si>
  <si>
    <t>微博</t>
    <rPh sb="0" eb="1">
      <t>wei bo</t>
    </rPh>
    <rPh sb="1" eb="2">
      <t>bo ke</t>
    </rPh>
    <phoneticPr fontId="3" type="noConversion"/>
  </si>
  <si>
    <t>网页端</t>
    <rPh sb="0" eb="1">
      <t>wang ye duan</t>
    </rPh>
    <phoneticPr fontId="3" type="noConversion"/>
  </si>
  <si>
    <t xml:space="preserve">SEM </t>
    <phoneticPr fontId="3" type="noConversion"/>
  </si>
  <si>
    <t xml:space="preserve">SEO </t>
    <phoneticPr fontId="3" type="noConversion"/>
  </si>
  <si>
    <t>直接访问</t>
    <rPh sb="0" eb="1">
      <t>zhi jie</t>
    </rPh>
    <rPh sb="2" eb="3">
      <t>fang wen</t>
    </rPh>
    <phoneticPr fontId="3" type="noConversion"/>
  </si>
  <si>
    <t>2月</t>
  </si>
  <si>
    <t>3月</t>
  </si>
  <si>
    <t>4月</t>
  </si>
  <si>
    <t>4月</t>
    <phoneticPr fontId="3" type="noConversion"/>
  </si>
  <si>
    <t>5月</t>
  </si>
  <si>
    <t>行标签</t>
  </si>
  <si>
    <t>总计</t>
  </si>
  <si>
    <t>网页端</t>
  </si>
  <si>
    <t>移动端</t>
  </si>
  <si>
    <t xml:space="preserve">SEM </t>
  </si>
  <si>
    <t xml:space="preserve">SEO </t>
  </si>
  <si>
    <t>付费推广</t>
  </si>
  <si>
    <t>微博</t>
  </si>
  <si>
    <t>微信</t>
  </si>
  <si>
    <t>应用商店</t>
  </si>
  <si>
    <t>直接访问</t>
  </si>
  <si>
    <t>1月</t>
  </si>
  <si>
    <t>求和项:新增用户量</t>
  </si>
  <si>
    <t xml:space="preserve">  杜邦分析法</t>
    <rPh sb="2" eb="3">
      <t>du bang</t>
    </rPh>
    <rPh sb="4" eb="5">
      <t>f xi</t>
    </rPh>
    <rPh sb="6" eb="7">
      <t>fa</t>
    </rPh>
    <phoneticPr fontId="3" type="noConversion"/>
  </si>
  <si>
    <t>一级指标</t>
    <rPh sb="0" eb="1">
      <t>yi ji</t>
    </rPh>
    <rPh sb="2" eb="3">
      <t>zhi biao</t>
    </rPh>
    <phoneticPr fontId="3" type="noConversion"/>
  </si>
  <si>
    <t>占比</t>
    <rPh sb="0" eb="1">
      <t>zhan bi</t>
    </rPh>
    <phoneticPr fontId="3" type="noConversion"/>
  </si>
  <si>
    <t>二级指标</t>
    <rPh sb="0" eb="1">
      <t>er ji biao</t>
    </rPh>
    <rPh sb="2" eb="3">
      <t>zhi biao</t>
    </rPh>
    <phoneticPr fontId="3" type="noConversion"/>
  </si>
  <si>
    <t>移动端</t>
    <rPh sb="0" eb="1">
      <t>yi dong duan</t>
    </rPh>
    <phoneticPr fontId="3" type="noConversion"/>
  </si>
  <si>
    <t>应用商店</t>
    <rPh sb="0" eb="1">
      <t>y yong</t>
    </rPh>
    <rPh sb="2" eb="3">
      <t>shang dian</t>
    </rPh>
    <phoneticPr fontId="3" type="noConversion"/>
  </si>
  <si>
    <t>求和项:新增用户量2</t>
  </si>
  <si>
    <t>1月</t>
    <phoneticPr fontId="3" type="noConversion"/>
  </si>
  <si>
    <t>2月</t>
    <phoneticPr fontId="3" type="noConversion"/>
  </si>
  <si>
    <t>3月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</si>
</sst>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;[Red]0"/>
    <numFmt numFmtId="177" formatCode="0.00_);[Red]\(0.00\)"/>
    <numFmt numFmtId="178" formatCode="yyyy/m/d;@"/>
    <numFmt numFmtId="179" formatCode="0.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6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22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4"/>
      <color theme="0"/>
      <name val="微软雅黑"/>
      <family val="2"/>
      <charset val="134"/>
    </font>
    <font>
      <sz val="15"/>
      <color theme="0"/>
      <name val="Arial"/>
      <family val="2"/>
    </font>
    <font>
      <sz val="14"/>
      <color theme="1"/>
      <name val="等线"/>
      <family val="4"/>
      <charset val="134"/>
      <scheme val="minor"/>
    </font>
    <font>
      <sz val="14"/>
      <name val="微软雅黑"/>
      <family val="2"/>
      <charset val="134"/>
    </font>
    <font>
      <sz val="15.95"/>
      <color theme="1"/>
      <name val="Times New Roman"/>
      <family val="1"/>
    </font>
    <font>
      <sz val="12"/>
      <color theme="0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  <font>
      <sz val="14"/>
      <color theme="1" tint="0.249977111117893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1E6FA"/>
        <bgColor indexed="64"/>
      </patternFill>
    </fill>
    <fill>
      <patternFill patternType="solid">
        <fgColor rgb="FFC4D7ED"/>
        <bgColor indexed="64"/>
      </patternFill>
    </fill>
    <fill>
      <patternFill patternType="solid">
        <fgColor rgb="FFABC8E2"/>
        <bgColor indexed="64"/>
      </patternFill>
    </fill>
    <fill>
      <patternFill patternType="solid">
        <fgColor rgb="FF375D81"/>
        <bgColor indexed="64"/>
      </patternFill>
    </fill>
    <fill>
      <patternFill patternType="solid">
        <fgColor rgb="FF18315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theme="1" tint="0.249977111117893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/>
    <xf numFmtId="0" fontId="0" fillId="7" borderId="0" xfId="0" applyFill="1" applyAlignment="1"/>
    <xf numFmtId="0" fontId="5" fillId="8" borderId="0" xfId="0" applyFont="1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1" fillId="6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6" fillId="12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7" borderId="1" xfId="0" applyFill="1" applyBorder="1" applyAlignment="1"/>
    <xf numFmtId="0" fontId="5" fillId="8" borderId="1" xfId="0" applyFont="1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 applyAlignment="1"/>
    <xf numFmtId="0" fontId="5" fillId="3" borderId="1" xfId="0" applyFont="1" applyFill="1" applyBorder="1" applyAlignment="1"/>
    <xf numFmtId="0" fontId="7" fillId="5" borderId="0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14" fontId="9" fillId="0" borderId="0" xfId="0" applyNumberFormat="1" applyFont="1" applyAlignment="1"/>
    <xf numFmtId="0" fontId="9" fillId="0" borderId="0" xfId="0" applyFont="1" applyAlignment="1"/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1" fillId="2" borderId="0" xfId="0" applyFont="1" applyFill="1" applyAlignment="1"/>
    <xf numFmtId="9" fontId="11" fillId="2" borderId="0" xfId="1" applyFont="1" applyFill="1" applyAlignment="1"/>
    <xf numFmtId="0" fontId="9" fillId="14" borderId="0" xfId="0" applyFont="1" applyFill="1" applyAlignment="1"/>
    <xf numFmtId="9" fontId="9" fillId="14" borderId="0" xfId="1" applyFont="1" applyFill="1" applyAlignment="1"/>
    <xf numFmtId="0" fontId="9" fillId="4" borderId="0" xfId="0" applyFont="1" applyFill="1" applyAlignment="1"/>
    <xf numFmtId="9" fontId="9" fillId="4" borderId="0" xfId="1" applyFont="1" applyFill="1" applyAlignment="1"/>
    <xf numFmtId="176" fontId="11" fillId="15" borderId="0" xfId="0" applyNumberFormat="1" applyFont="1" applyFill="1" applyAlignment="1">
      <alignment horizontal="center" vertical="center"/>
    </xf>
    <xf numFmtId="176" fontId="12" fillId="15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1" fillId="16" borderId="0" xfId="0" applyFont="1" applyFill="1" applyAlignment="1">
      <alignment horizontal="left" vertical="center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0" fontId="13" fillId="14" borderId="0" xfId="0" applyFont="1" applyFill="1" applyAlignment="1"/>
    <xf numFmtId="9" fontId="13" fillId="14" borderId="0" xfId="0" applyNumberFormat="1" applyFont="1" applyFill="1" applyAlignment="1"/>
    <xf numFmtId="179" fontId="0" fillId="14" borderId="0" xfId="0" applyNumberFormat="1" applyFill="1" applyAlignment="1"/>
    <xf numFmtId="0" fontId="0" fillId="14" borderId="0" xfId="0" applyFill="1" applyAlignment="1"/>
    <xf numFmtId="9" fontId="13" fillId="14" borderId="0" xfId="1" applyFont="1" applyFill="1" applyAlignment="1"/>
    <xf numFmtId="9" fontId="0" fillId="14" borderId="0" xfId="0" applyNumberFormat="1" applyFill="1" applyAlignment="1"/>
    <xf numFmtId="179" fontId="15" fillId="14" borderId="0" xfId="1" applyNumberFormat="1" applyFont="1" applyFill="1" applyAlignment="1"/>
    <xf numFmtId="0" fontId="0" fillId="17" borderId="0" xfId="0" applyFill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  <xf numFmtId="0" fontId="16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9" fontId="16" fillId="5" borderId="0" xfId="1" applyFont="1" applyFill="1" applyAlignment="1">
      <alignment horizontal="center" vertical="center"/>
    </xf>
    <xf numFmtId="0" fontId="17" fillId="3" borderId="0" xfId="0" applyFont="1" applyFill="1" applyAlignment="1"/>
    <xf numFmtId="0" fontId="17" fillId="3" borderId="0" xfId="0" applyFont="1" applyFill="1" applyAlignment="1">
      <alignment horizontal="center"/>
    </xf>
    <xf numFmtId="9" fontId="17" fillId="3" borderId="0" xfId="1" applyFont="1" applyFill="1" applyAlignment="1">
      <alignment horizontal="center"/>
    </xf>
    <xf numFmtId="0" fontId="17" fillId="3" borderId="0" xfId="0" applyFont="1" applyFill="1" applyAlignment="1">
      <alignment horizontal="center" vertical="center"/>
    </xf>
    <xf numFmtId="9" fontId="18" fillId="3" borderId="0" xfId="1" applyFont="1" applyFill="1" applyAlignment="1">
      <alignment horizontal="center" vertical="top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 applyAlignment="1"/>
    <xf numFmtId="9" fontId="18" fillId="14" borderId="8" xfId="1" applyFont="1" applyFill="1" applyBorder="1" applyAlignment="1">
      <alignment horizontal="center"/>
    </xf>
    <xf numFmtId="0" fontId="17" fillId="14" borderId="8" xfId="0" applyFont="1" applyFill="1" applyBorder="1" applyAlignment="1"/>
    <xf numFmtId="0" fontId="18" fillId="14" borderId="8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10" fontId="17" fillId="5" borderId="0" xfId="0" applyNumberFormat="1" applyFont="1" applyFill="1" applyAlignment="1">
      <alignment horizontal="left" vertical="center"/>
    </xf>
    <xf numFmtId="10" fontId="17" fillId="3" borderId="0" xfId="0" applyNumberFormat="1" applyFont="1" applyFill="1" applyAlignment="1"/>
    <xf numFmtId="10" fontId="18" fillId="14" borderId="8" xfId="0" applyNumberFormat="1" applyFont="1" applyFill="1" applyBorder="1" applyAlignment="1">
      <alignment horizontal="center"/>
    </xf>
    <xf numFmtId="10" fontId="11" fillId="5" borderId="0" xfId="1" applyNumberFormat="1" applyFont="1" applyFill="1" applyAlignment="1">
      <alignment horizontal="right" vertical="top"/>
    </xf>
    <xf numFmtId="10" fontId="18" fillId="3" borderId="0" xfId="1" applyNumberFormat="1" applyFont="1" applyFill="1" applyAlignment="1">
      <alignment horizontal="right" vertical="top"/>
    </xf>
    <xf numFmtId="10" fontId="18" fillId="3" borderId="0" xfId="1" applyNumberFormat="1" applyFont="1" applyFill="1" applyAlignment="1">
      <alignment horizontal="center" vertical="top"/>
    </xf>
    <xf numFmtId="10" fontId="18" fillId="14" borderId="8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2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130206244326699E-2"/>
          <c:y val="2.0636598870370886E-2"/>
          <c:w val="0.96395726600525644"/>
          <c:h val="0.8908416571603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条形图作品!$C$5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条形图作品!$C$6:$C$11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6D7-B1D2-2D1D72A743C1}"/>
            </c:ext>
          </c:extLst>
        </c:ser>
        <c:ser>
          <c:idx val="1"/>
          <c:order val="1"/>
          <c:tx>
            <c:strRef>
              <c:f>条形图作品!$D$5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条形图作品!$D$6:$D$11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5-46D7-B1D2-2D1D72A743C1}"/>
            </c:ext>
          </c:extLst>
        </c:ser>
        <c:ser>
          <c:idx val="2"/>
          <c:order val="2"/>
          <c:tx>
            <c:strRef>
              <c:f>条形图作品!$E$5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条形图作品!$E$6:$E$11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6D7-B1D2-2D1D72A7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74160"/>
        <c:axId val="178674576"/>
      </c:barChart>
      <c:catAx>
        <c:axId val="178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576"/>
        <c:crosses val="autoZero"/>
        <c:auto val="1"/>
        <c:lblAlgn val="ctr"/>
        <c:lblOffset val="100"/>
        <c:noMultiLvlLbl val="0"/>
      </c:catAx>
      <c:valAx>
        <c:axId val="1786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060332270798592"/>
          <c:y val="2.4611446537380708E-2"/>
          <c:w val="0.21605866458381709"/>
          <c:h val="8.4364374947831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漏斗图!$C$2</c:f>
              <c:strCache>
                <c:ptCount val="1"/>
                <c:pt idx="0">
                  <c:v>辅助列1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6-434E-A583-D2D94D79E538}"/>
            </c:ext>
          </c:extLst>
        </c:ser>
        <c:ser>
          <c:idx val="1"/>
          <c:order val="1"/>
          <c:tx>
            <c:strRef>
              <c:f>漏斗图!$D$2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漏斗图!$D$3:$D$9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6-434E-A583-D2D94D79E538}"/>
            </c:ext>
          </c:extLst>
        </c:ser>
        <c:ser>
          <c:idx val="2"/>
          <c:order val="2"/>
          <c:tx>
            <c:strRef>
              <c:f>漏斗图!$E$2</c:f>
              <c:strCache>
                <c:ptCount val="1"/>
                <c:pt idx="0">
                  <c:v>辅助列2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漏斗图!$E$3:$E$9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6-434E-A583-D2D94D79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212256"/>
        <c:axId val="943213088"/>
      </c:barChart>
      <c:catAx>
        <c:axId val="94321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213088"/>
        <c:crosses val="autoZero"/>
        <c:auto val="1"/>
        <c:lblAlgn val="ctr"/>
        <c:lblOffset val="100"/>
        <c:noMultiLvlLbl val="0"/>
      </c:catAx>
      <c:valAx>
        <c:axId val="9432130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2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992977790705"/>
          <c:y val="8.4251239428404789E-2"/>
          <c:w val="0.74752207425259176"/>
          <c:h val="0.73577136191309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漏斗图!$D$2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漏斗图!$D$3:$D$9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F7E-ADDA-BAC642C1430B}"/>
            </c:ext>
          </c:extLst>
        </c:ser>
        <c:ser>
          <c:idx val="1"/>
          <c:order val="1"/>
          <c:tx>
            <c:strRef>
              <c:f>漏斗图!$F$2</c:f>
              <c:strCache>
                <c:ptCount val="1"/>
                <c:pt idx="0">
                  <c:v>辅助列3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漏斗图!$F$3:$F$9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5-4F7E-ADDA-BAC642C1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973696"/>
        <c:axId val="1110972032"/>
      </c:barChart>
      <c:catAx>
        <c:axId val="111097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972032"/>
        <c:crosses val="autoZero"/>
        <c:auto val="1"/>
        <c:lblAlgn val="ctr"/>
        <c:lblOffset val="100"/>
        <c:noMultiLvlLbl val="0"/>
      </c:catAx>
      <c:valAx>
        <c:axId val="11109720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9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组合图1!$B$1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组合图1!$A$1:$A$25</c:f>
              <c:strCache>
                <c:ptCount val="25"/>
                <c:pt idx="0">
                  <c:v>日期</c:v>
                </c:pt>
                <c:pt idx="1">
                  <c:v>2017/1/1</c:v>
                </c:pt>
                <c:pt idx="2">
                  <c:v>2017/1/2</c:v>
                </c:pt>
                <c:pt idx="3">
                  <c:v>2017/1/3</c:v>
                </c:pt>
                <c:pt idx="4">
                  <c:v>2017/1/4</c:v>
                </c:pt>
                <c:pt idx="5">
                  <c:v>2017/1/5</c:v>
                </c:pt>
                <c:pt idx="6">
                  <c:v>2017/1/6</c:v>
                </c:pt>
                <c:pt idx="7">
                  <c:v>2017/1/7</c:v>
                </c:pt>
                <c:pt idx="8">
                  <c:v>2017/1/8</c:v>
                </c:pt>
                <c:pt idx="9">
                  <c:v>2017/1/9</c:v>
                </c:pt>
                <c:pt idx="10">
                  <c:v>2017/1/10</c:v>
                </c:pt>
                <c:pt idx="11">
                  <c:v>2017/1/11</c:v>
                </c:pt>
                <c:pt idx="12">
                  <c:v>2017/1/12</c:v>
                </c:pt>
                <c:pt idx="13">
                  <c:v>2017/1/13</c:v>
                </c:pt>
                <c:pt idx="14">
                  <c:v>2017/1/14</c:v>
                </c:pt>
                <c:pt idx="15">
                  <c:v>2017/1/15</c:v>
                </c:pt>
                <c:pt idx="16">
                  <c:v>2017/1/16</c:v>
                </c:pt>
                <c:pt idx="17">
                  <c:v>2017/1/17</c:v>
                </c:pt>
                <c:pt idx="18">
                  <c:v>2017/1/18</c:v>
                </c:pt>
                <c:pt idx="19">
                  <c:v>2017/1/19</c:v>
                </c:pt>
                <c:pt idx="20">
                  <c:v>2017/1/20</c:v>
                </c:pt>
                <c:pt idx="21">
                  <c:v>2017/1/21</c:v>
                </c:pt>
                <c:pt idx="22">
                  <c:v>2017/1/22</c:v>
                </c:pt>
                <c:pt idx="23">
                  <c:v>2017/1/23</c:v>
                </c:pt>
                <c:pt idx="24">
                  <c:v>2017/1/24</c:v>
                </c:pt>
              </c:strCache>
            </c:strRef>
          </c:cat>
          <c:val>
            <c:numRef>
              <c:f>组合图1!$B$2:$B$25</c:f>
              <c:numCache>
                <c:formatCode>General</c:formatCode>
                <c:ptCount val="24"/>
                <c:pt idx="0">
                  <c:v>321</c:v>
                </c:pt>
                <c:pt idx="1">
                  <c:v>310</c:v>
                </c:pt>
                <c:pt idx="2">
                  <c:v>342</c:v>
                </c:pt>
                <c:pt idx="3">
                  <c:v>309</c:v>
                </c:pt>
                <c:pt idx="4">
                  <c:v>325</c:v>
                </c:pt>
                <c:pt idx="5">
                  <c:v>371</c:v>
                </c:pt>
                <c:pt idx="6">
                  <c:v>467</c:v>
                </c:pt>
                <c:pt idx="7">
                  <c:v>497</c:v>
                </c:pt>
                <c:pt idx="8">
                  <c:v>490</c:v>
                </c:pt>
                <c:pt idx="9">
                  <c:v>344</c:v>
                </c:pt>
                <c:pt idx="10">
                  <c:v>244</c:v>
                </c:pt>
                <c:pt idx="11">
                  <c:v>219</c:v>
                </c:pt>
                <c:pt idx="12">
                  <c:v>234</c:v>
                </c:pt>
                <c:pt idx="13">
                  <c:v>231</c:v>
                </c:pt>
                <c:pt idx="14">
                  <c:v>276</c:v>
                </c:pt>
                <c:pt idx="15">
                  <c:v>304</c:v>
                </c:pt>
                <c:pt idx="16">
                  <c:v>314</c:v>
                </c:pt>
                <c:pt idx="17">
                  <c:v>320</c:v>
                </c:pt>
                <c:pt idx="18">
                  <c:v>326</c:v>
                </c:pt>
                <c:pt idx="19">
                  <c:v>375</c:v>
                </c:pt>
                <c:pt idx="20">
                  <c:v>310</c:v>
                </c:pt>
                <c:pt idx="21">
                  <c:v>322</c:v>
                </c:pt>
                <c:pt idx="22">
                  <c:v>340</c:v>
                </c:pt>
                <c:pt idx="2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2AA-862C-5386BA82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558048"/>
        <c:axId val="807558464"/>
      </c:barChart>
      <c:lineChart>
        <c:grouping val="standard"/>
        <c:varyColors val="0"/>
        <c:ser>
          <c:idx val="1"/>
          <c:order val="1"/>
          <c:tx>
            <c:v>波动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组合图1!$A$1:$A$25</c:f>
              <c:strCache>
                <c:ptCount val="25"/>
                <c:pt idx="0">
                  <c:v>日期</c:v>
                </c:pt>
                <c:pt idx="1">
                  <c:v>2017/1/1</c:v>
                </c:pt>
                <c:pt idx="2">
                  <c:v>2017/1/2</c:v>
                </c:pt>
                <c:pt idx="3">
                  <c:v>2017/1/3</c:v>
                </c:pt>
                <c:pt idx="4">
                  <c:v>2017/1/4</c:v>
                </c:pt>
                <c:pt idx="5">
                  <c:v>2017/1/5</c:v>
                </c:pt>
                <c:pt idx="6">
                  <c:v>2017/1/6</c:v>
                </c:pt>
                <c:pt idx="7">
                  <c:v>2017/1/7</c:v>
                </c:pt>
                <c:pt idx="8">
                  <c:v>2017/1/8</c:v>
                </c:pt>
                <c:pt idx="9">
                  <c:v>2017/1/9</c:v>
                </c:pt>
                <c:pt idx="10">
                  <c:v>2017/1/10</c:v>
                </c:pt>
                <c:pt idx="11">
                  <c:v>2017/1/11</c:v>
                </c:pt>
                <c:pt idx="12">
                  <c:v>2017/1/12</c:v>
                </c:pt>
                <c:pt idx="13">
                  <c:v>2017/1/13</c:v>
                </c:pt>
                <c:pt idx="14">
                  <c:v>2017/1/14</c:v>
                </c:pt>
                <c:pt idx="15">
                  <c:v>2017/1/15</c:v>
                </c:pt>
                <c:pt idx="16">
                  <c:v>2017/1/16</c:v>
                </c:pt>
                <c:pt idx="17">
                  <c:v>2017/1/17</c:v>
                </c:pt>
                <c:pt idx="18">
                  <c:v>2017/1/18</c:v>
                </c:pt>
                <c:pt idx="19">
                  <c:v>2017/1/19</c:v>
                </c:pt>
                <c:pt idx="20">
                  <c:v>2017/1/20</c:v>
                </c:pt>
                <c:pt idx="21">
                  <c:v>2017/1/21</c:v>
                </c:pt>
                <c:pt idx="22">
                  <c:v>2017/1/22</c:v>
                </c:pt>
                <c:pt idx="23">
                  <c:v>2017/1/23</c:v>
                </c:pt>
                <c:pt idx="24">
                  <c:v>2017/1/24</c:v>
                </c:pt>
              </c:strCache>
            </c:strRef>
          </c:cat>
          <c:val>
            <c:numRef>
              <c:f>组合图1!$D$2:$D$25</c:f>
              <c:numCache>
                <c:formatCode>0.00%</c:formatCode>
                <c:ptCount val="24"/>
                <c:pt idx="0" formatCode="0%">
                  <c:v>0</c:v>
                </c:pt>
                <c:pt idx="1">
                  <c:v>-3.4267912772585674E-2</c:v>
                </c:pt>
                <c:pt idx="2">
                  <c:v>0.10322580645161294</c:v>
                </c:pt>
                <c:pt idx="3">
                  <c:v>-9.6491228070175405E-2</c:v>
                </c:pt>
                <c:pt idx="4">
                  <c:v>5.1779935275080957E-2</c:v>
                </c:pt>
                <c:pt idx="5">
                  <c:v>0.14153846153846161</c:v>
                </c:pt>
                <c:pt idx="6">
                  <c:v>0.25876010781671166</c:v>
                </c:pt>
                <c:pt idx="7">
                  <c:v>6.4239828693790191E-2</c:v>
                </c:pt>
                <c:pt idx="8">
                  <c:v>-1.4084507042253502E-2</c:v>
                </c:pt>
                <c:pt idx="9">
                  <c:v>-0.29795918367346941</c:v>
                </c:pt>
                <c:pt idx="10">
                  <c:v>-0.29069767441860461</c:v>
                </c:pt>
                <c:pt idx="11">
                  <c:v>-0.10245901639344257</c:v>
                </c:pt>
                <c:pt idx="12">
                  <c:v>6.8493150684931559E-2</c:v>
                </c:pt>
                <c:pt idx="13">
                  <c:v>-1.2820512820512775E-2</c:v>
                </c:pt>
                <c:pt idx="14">
                  <c:v>0.19480519480519476</c:v>
                </c:pt>
                <c:pt idx="15">
                  <c:v>0.10144927536231885</c:v>
                </c:pt>
                <c:pt idx="16">
                  <c:v>3.289473684210531E-2</c:v>
                </c:pt>
                <c:pt idx="17">
                  <c:v>1.9108280254777066E-2</c:v>
                </c:pt>
                <c:pt idx="18">
                  <c:v>1.8750000000000044E-2</c:v>
                </c:pt>
                <c:pt idx="19">
                  <c:v>0.15030674846625769</c:v>
                </c:pt>
                <c:pt idx="20">
                  <c:v>-0.17333333333333334</c:v>
                </c:pt>
                <c:pt idx="21">
                  <c:v>3.8709677419354938E-2</c:v>
                </c:pt>
                <c:pt idx="22">
                  <c:v>5.5900621118012417E-2</c:v>
                </c:pt>
                <c:pt idx="23">
                  <c:v>-7.3529411764705843E-2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4-42AA-862C-5386BA82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200720"/>
        <c:axId val="1117191568"/>
      </c:lineChart>
      <c:catAx>
        <c:axId val="8075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8464"/>
        <c:crosses val="autoZero"/>
        <c:auto val="1"/>
        <c:lblAlgn val="ctr"/>
        <c:lblOffset val="100"/>
        <c:noMultiLvlLbl val="0"/>
      </c:catAx>
      <c:valAx>
        <c:axId val="807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8048"/>
        <c:crosses val="autoZero"/>
        <c:crossBetween val="between"/>
      </c:valAx>
      <c:valAx>
        <c:axId val="1117191568"/>
        <c:scaling>
          <c:orientation val="minMax"/>
          <c:max val="2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200720"/>
        <c:crosses val="max"/>
        <c:crossBetween val="between"/>
      </c:valAx>
      <c:catAx>
        <c:axId val="111720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719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组合图2!$B$1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组合图2!$A$2:$A$14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组合图2!$B$2:$B$14</c:f>
              <c:numCache>
                <c:formatCode>General</c:formatCode>
                <c:ptCount val="13"/>
                <c:pt idx="0">
                  <c:v>7</c:v>
                </c:pt>
                <c:pt idx="1">
                  <c:v>-10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-13</c:v>
                </c:pt>
                <c:pt idx="6">
                  <c:v>19</c:v>
                </c:pt>
                <c:pt idx="7">
                  <c:v>20</c:v>
                </c:pt>
                <c:pt idx="8">
                  <c:v>-9</c:v>
                </c:pt>
                <c:pt idx="9">
                  <c:v>2</c:v>
                </c:pt>
                <c:pt idx="10">
                  <c:v>-5</c:v>
                </c:pt>
                <c:pt idx="11">
                  <c:v>-18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1-404C-9DC1-252AA514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896175"/>
        <c:axId val="1693904911"/>
      </c:barChart>
      <c:barChart>
        <c:barDir val="bar"/>
        <c:grouping val="clustered"/>
        <c:varyColors val="0"/>
        <c:ser>
          <c:idx val="1"/>
          <c:order val="1"/>
          <c:tx>
            <c:strRef>
              <c:f>组合图2!$C$1</c:f>
              <c:strCache>
                <c:ptCount val="1"/>
                <c:pt idx="0">
                  <c:v>precent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组合图2!$A$2:$A$14</c:f>
              <c:strCache>
                <c:ptCount val="13"/>
                <c:pt idx="0">
                  <c:v>loss</c:v>
                </c:pt>
                <c:pt idx="1">
                  <c:v>government</c:v>
                </c:pt>
                <c:pt idx="2">
                  <c:v>wholesale</c:v>
                </c:pt>
                <c:pt idx="3">
                  <c:v>education</c:v>
                </c:pt>
                <c:pt idx="4">
                  <c:v>business</c:v>
                </c:pt>
                <c:pt idx="5">
                  <c:v>leisure</c:v>
                </c:pt>
                <c:pt idx="6">
                  <c:v>manufacturing</c:v>
                </c:pt>
                <c:pt idx="7">
                  <c:v>financial</c:v>
                </c:pt>
                <c:pt idx="8">
                  <c:v>construction</c:v>
                </c:pt>
                <c:pt idx="9">
                  <c:v>other</c:v>
                </c:pt>
                <c:pt idx="10">
                  <c:v>transportation</c:v>
                </c:pt>
                <c:pt idx="11">
                  <c:v>information</c:v>
                </c:pt>
                <c:pt idx="12">
                  <c:v>resources</c:v>
                </c:pt>
              </c:strCache>
            </c:strRef>
          </c:cat>
          <c:val>
            <c:numRef>
              <c:f>组合图2!$C$2:$C$14</c:f>
              <c:numCache>
                <c:formatCode>0%</c:formatCode>
                <c:ptCount val="13"/>
                <c:pt idx="0">
                  <c:v>5.7571964956195244E-2</c:v>
                </c:pt>
                <c:pt idx="1">
                  <c:v>9.8873591989987478E-2</c:v>
                </c:pt>
                <c:pt idx="2">
                  <c:v>0.12265331664580725</c:v>
                </c:pt>
                <c:pt idx="3">
                  <c:v>7.0087609511889859E-2</c:v>
                </c:pt>
                <c:pt idx="4">
                  <c:v>5.0062578222778474E-3</c:v>
                </c:pt>
                <c:pt idx="5">
                  <c:v>1.8773466833541929E-2</c:v>
                </c:pt>
                <c:pt idx="6">
                  <c:v>0.1113892365456821</c:v>
                </c:pt>
                <c:pt idx="7">
                  <c:v>0.10137672090112641</c:v>
                </c:pt>
                <c:pt idx="8">
                  <c:v>9.8873591989987478E-2</c:v>
                </c:pt>
                <c:pt idx="9">
                  <c:v>7.7596996245306638E-2</c:v>
                </c:pt>
                <c:pt idx="10">
                  <c:v>8.635794743429287E-2</c:v>
                </c:pt>
                <c:pt idx="11">
                  <c:v>7.3842302878598248E-2</c:v>
                </c:pt>
                <c:pt idx="12">
                  <c:v>7.7596996245306638E-2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1-404C-9DC1-252AA514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axId val="1798271535"/>
        <c:axId val="1798276943"/>
      </c:barChart>
      <c:catAx>
        <c:axId val="169389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904911"/>
        <c:crosses val="autoZero"/>
        <c:auto val="1"/>
        <c:lblAlgn val="ctr"/>
        <c:lblOffset val="100"/>
        <c:noMultiLvlLbl val="0"/>
      </c:catAx>
      <c:valAx>
        <c:axId val="1693904911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896175"/>
        <c:crosses val="autoZero"/>
        <c:crossBetween val="between"/>
      </c:valAx>
      <c:valAx>
        <c:axId val="1798276943"/>
        <c:scaling>
          <c:orientation val="minMax"/>
          <c:max val="0.5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271535"/>
        <c:crosses val="max"/>
        <c:crossBetween val="between"/>
      </c:valAx>
      <c:catAx>
        <c:axId val="1798271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9827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24696736065106E-2"/>
          <c:y val="2.6035502958579881E-2"/>
          <c:w val="0.88639747656263745"/>
          <c:h val="0.9119567628010996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甘特图!$B:$B</c:f>
              <c:strCache>
                <c:ptCount val="11"/>
                <c:pt idx="0">
                  <c:v>项目分解</c:v>
                </c:pt>
                <c:pt idx="1">
                  <c:v>策划</c:v>
                </c:pt>
                <c:pt idx="2">
                  <c:v>设计</c:v>
                </c:pt>
                <c:pt idx="3">
                  <c:v>预研</c:v>
                </c:pt>
                <c:pt idx="4">
                  <c:v>研发</c:v>
                </c:pt>
                <c:pt idx="5">
                  <c:v>研发测试</c:v>
                </c:pt>
                <c:pt idx="6">
                  <c:v>文案准备</c:v>
                </c:pt>
                <c:pt idx="7">
                  <c:v>公关推广</c:v>
                </c:pt>
                <c:pt idx="8">
                  <c:v>广告投放</c:v>
                </c:pt>
                <c:pt idx="9">
                  <c:v>渠道投放</c:v>
                </c:pt>
                <c:pt idx="10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m/d/yyyy</c:formatCode>
                <c:ptCount val="10"/>
                <c:pt idx="0">
                  <c:v>42978</c:v>
                </c:pt>
                <c:pt idx="1">
                  <c:v>42978</c:v>
                </c:pt>
                <c:pt idx="2">
                  <c:v>42982</c:v>
                </c:pt>
                <c:pt idx="3">
                  <c:v>42983</c:v>
                </c:pt>
                <c:pt idx="4">
                  <c:v>42983</c:v>
                </c:pt>
                <c:pt idx="5">
                  <c:v>42988</c:v>
                </c:pt>
                <c:pt idx="6">
                  <c:v>42989</c:v>
                </c:pt>
                <c:pt idx="7">
                  <c:v>42992</c:v>
                </c:pt>
                <c:pt idx="8">
                  <c:v>42992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9E1-B4C2-51275B0DDDBE}"/>
            </c:ext>
          </c:extLst>
        </c:ser>
        <c:ser>
          <c:idx val="0"/>
          <c:order val="1"/>
          <c:tx>
            <c:strRef>
              <c:f>甘特图!$G$1</c:f>
              <c:strCache>
                <c:ptCount val="1"/>
                <c:pt idx="0">
                  <c:v>需要天数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甘特图!$B:$B</c:f>
              <c:strCache>
                <c:ptCount val="11"/>
                <c:pt idx="0">
                  <c:v>项目分解</c:v>
                </c:pt>
                <c:pt idx="1">
                  <c:v>策划</c:v>
                </c:pt>
                <c:pt idx="2">
                  <c:v>设计</c:v>
                </c:pt>
                <c:pt idx="3">
                  <c:v>预研</c:v>
                </c:pt>
                <c:pt idx="4">
                  <c:v>研发</c:v>
                </c:pt>
                <c:pt idx="5">
                  <c:v>研发测试</c:v>
                </c:pt>
                <c:pt idx="6">
                  <c:v>文案准备</c:v>
                </c:pt>
                <c:pt idx="7">
                  <c:v>公关推广</c:v>
                </c:pt>
                <c:pt idx="8">
                  <c:v>广告投放</c:v>
                </c:pt>
                <c:pt idx="9">
                  <c:v>渠道投放</c:v>
                </c:pt>
                <c:pt idx="10">
                  <c:v>项目总结</c:v>
                </c:pt>
              </c:strCache>
            </c:strRef>
          </c:cat>
          <c:val>
            <c:numRef>
              <c:f>甘特图!$G$2:$G$11</c:f>
              <c:numCache>
                <c:formatCode>0;[Red]0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9E1-B4C2-51275B0D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169263"/>
        <c:axId val="1732170511"/>
      </c:barChart>
      <c:catAx>
        <c:axId val="1732169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170511"/>
        <c:crosses val="autoZero"/>
        <c:auto val="1"/>
        <c:lblAlgn val="ctr"/>
        <c:lblOffset val="100"/>
        <c:noMultiLvlLbl val="0"/>
      </c:catAx>
      <c:valAx>
        <c:axId val="1732170511"/>
        <c:scaling>
          <c:orientation val="minMax"/>
          <c:min val="429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1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甘特图!$D$1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甘特图!$B$1:$B$11</c:f>
              <c:strCache>
                <c:ptCount val="11"/>
                <c:pt idx="0">
                  <c:v>项目分解</c:v>
                </c:pt>
                <c:pt idx="1">
                  <c:v>策划</c:v>
                </c:pt>
                <c:pt idx="2">
                  <c:v>设计</c:v>
                </c:pt>
                <c:pt idx="3">
                  <c:v>预研</c:v>
                </c:pt>
                <c:pt idx="4">
                  <c:v>研发</c:v>
                </c:pt>
                <c:pt idx="5">
                  <c:v>研发测试</c:v>
                </c:pt>
                <c:pt idx="6">
                  <c:v>文案准备</c:v>
                </c:pt>
                <c:pt idx="7">
                  <c:v>公关推广</c:v>
                </c:pt>
                <c:pt idx="8">
                  <c:v>广告投放</c:v>
                </c:pt>
                <c:pt idx="9">
                  <c:v>渠道投放</c:v>
                </c:pt>
                <c:pt idx="10">
                  <c:v>项目总结</c:v>
                </c:pt>
              </c:strCache>
            </c:strRef>
          </c:cat>
          <c:val>
            <c:numRef>
              <c:f>甘特图!$D$2:$D$11</c:f>
              <c:numCache>
                <c:formatCode>m/d/yyyy</c:formatCode>
                <c:ptCount val="10"/>
                <c:pt idx="0">
                  <c:v>42978</c:v>
                </c:pt>
                <c:pt idx="1">
                  <c:v>42978</c:v>
                </c:pt>
                <c:pt idx="2">
                  <c:v>42982</c:v>
                </c:pt>
                <c:pt idx="3">
                  <c:v>42983</c:v>
                </c:pt>
                <c:pt idx="4">
                  <c:v>42983</c:v>
                </c:pt>
                <c:pt idx="5">
                  <c:v>42988</c:v>
                </c:pt>
                <c:pt idx="6">
                  <c:v>42989</c:v>
                </c:pt>
                <c:pt idx="7">
                  <c:v>42992</c:v>
                </c:pt>
                <c:pt idx="8">
                  <c:v>42992</c:v>
                </c:pt>
                <c:pt idx="9">
                  <c:v>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F-47BF-A235-EA253D2BC522}"/>
            </c:ext>
          </c:extLst>
        </c:ser>
        <c:ser>
          <c:idx val="0"/>
          <c:order val="1"/>
          <c:tx>
            <c:strRef>
              <c:f>甘特图!$E$1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甘特图!$B$1:$B$11</c:f>
              <c:strCache>
                <c:ptCount val="11"/>
                <c:pt idx="0">
                  <c:v>项目分解</c:v>
                </c:pt>
                <c:pt idx="1">
                  <c:v>策划</c:v>
                </c:pt>
                <c:pt idx="2">
                  <c:v>设计</c:v>
                </c:pt>
                <c:pt idx="3">
                  <c:v>预研</c:v>
                </c:pt>
                <c:pt idx="4">
                  <c:v>研发</c:v>
                </c:pt>
                <c:pt idx="5">
                  <c:v>研发测试</c:v>
                </c:pt>
                <c:pt idx="6">
                  <c:v>文案准备</c:v>
                </c:pt>
                <c:pt idx="7">
                  <c:v>公关推广</c:v>
                </c:pt>
                <c:pt idx="8">
                  <c:v>广告投放</c:v>
                </c:pt>
                <c:pt idx="9">
                  <c:v>渠道投放</c:v>
                </c:pt>
                <c:pt idx="10">
                  <c:v>项目总结</c:v>
                </c:pt>
              </c:strCache>
            </c:strRef>
          </c:cat>
          <c:val>
            <c:numRef>
              <c:f>甘特图!$E$2:$E$11</c:f>
              <c:numCache>
                <c:formatCode>0.00_);[Red]\(0.00\)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7BF-A235-EA253D2BC522}"/>
            </c:ext>
          </c:extLst>
        </c:ser>
        <c:ser>
          <c:idx val="1"/>
          <c:order val="2"/>
          <c:tx>
            <c:strRef>
              <c:f>甘特图!$F$1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甘特图!$B$1:$B$11</c:f>
              <c:strCache>
                <c:ptCount val="11"/>
                <c:pt idx="0">
                  <c:v>项目分解</c:v>
                </c:pt>
                <c:pt idx="1">
                  <c:v>策划</c:v>
                </c:pt>
                <c:pt idx="2">
                  <c:v>设计</c:v>
                </c:pt>
                <c:pt idx="3">
                  <c:v>预研</c:v>
                </c:pt>
                <c:pt idx="4">
                  <c:v>研发</c:v>
                </c:pt>
                <c:pt idx="5">
                  <c:v>研发测试</c:v>
                </c:pt>
                <c:pt idx="6">
                  <c:v>文案准备</c:v>
                </c:pt>
                <c:pt idx="7">
                  <c:v>公关推广</c:v>
                </c:pt>
                <c:pt idx="8">
                  <c:v>广告投放</c:v>
                </c:pt>
                <c:pt idx="9">
                  <c:v>渠道投放</c:v>
                </c:pt>
                <c:pt idx="10">
                  <c:v>项目总结</c:v>
                </c:pt>
              </c:strCache>
            </c:strRef>
          </c:cat>
          <c:val>
            <c:numRef>
              <c:f>甘特图!$F$2:$F$11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F-47BF-A235-EA253D2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19327"/>
        <c:axId val="422110175"/>
      </c:barChart>
      <c:catAx>
        <c:axId val="422119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10175"/>
        <c:crosses val="autoZero"/>
        <c:auto val="1"/>
        <c:lblAlgn val="ctr"/>
        <c:lblOffset val="100"/>
        <c:noMultiLvlLbl val="0"/>
      </c:catAx>
      <c:valAx>
        <c:axId val="4221101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甘特图2!$B$1</c:f>
              <c:strCache>
                <c:ptCount val="1"/>
                <c:pt idx="0">
                  <c:v>计划开始时间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甘特图2!$F$2:$F$6</c:f>
                <c:numCache>
                  <c:formatCode>General</c:formatCode>
                  <c:ptCount val="5"/>
                  <c:pt idx="0">
                    <c:v>14</c:v>
                  </c:pt>
                  <c:pt idx="1">
                    <c:v>4</c:v>
                  </c:pt>
                  <c:pt idx="2">
                    <c:v>2</c:v>
                  </c:pt>
                  <c:pt idx="3">
                    <c:v>5</c:v>
                  </c:pt>
                  <c:pt idx="4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7620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xVal>
            <c:numRef>
              <c:f>甘特图2!$B$2:$B$6</c:f>
              <c:numCache>
                <c:formatCode>yyyy/m/d;@</c:formatCode>
                <c:ptCount val="5"/>
                <c:pt idx="0">
                  <c:v>42694</c:v>
                </c:pt>
                <c:pt idx="1">
                  <c:v>42708</c:v>
                </c:pt>
                <c:pt idx="2">
                  <c:v>42712</c:v>
                </c:pt>
                <c:pt idx="3">
                  <c:v>42714</c:v>
                </c:pt>
                <c:pt idx="4">
                  <c:v>42719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B-4BFC-9667-D6A7E3BA8EB0}"/>
            </c:ext>
          </c:extLst>
        </c:ser>
        <c:ser>
          <c:idx val="1"/>
          <c:order val="1"/>
          <c:tx>
            <c:strRef>
              <c:f>甘特图2!$D$1</c:f>
              <c:strCache>
                <c:ptCount val="1"/>
                <c:pt idx="0">
                  <c:v>实际开始时间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甘特图2!$G$2:$G$6</c:f>
                <c:numCache>
                  <c:formatCode>General</c:formatCode>
                  <c:ptCount val="5"/>
                  <c:pt idx="0">
                    <c:v>15</c:v>
                  </c:pt>
                  <c:pt idx="1">
                    <c:v>6</c:v>
                  </c:pt>
                  <c:pt idx="2">
                    <c:v>1</c:v>
                  </c:pt>
                  <c:pt idx="3">
                    <c:v>6</c:v>
                  </c:pt>
                  <c:pt idx="4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0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甘特图2!$D$2:$D$6</c:f>
              <c:numCache>
                <c:formatCode>yyyy/m/d;@</c:formatCode>
                <c:ptCount val="5"/>
                <c:pt idx="0">
                  <c:v>42692</c:v>
                </c:pt>
                <c:pt idx="1">
                  <c:v>42707</c:v>
                </c:pt>
                <c:pt idx="2">
                  <c:v>42713</c:v>
                </c:pt>
                <c:pt idx="3">
                  <c:v>42714</c:v>
                </c:pt>
                <c:pt idx="4">
                  <c:v>42720</c:v>
                </c:pt>
              </c:numCache>
            </c:numRef>
          </c:xVal>
          <c:yVal>
            <c:numRef>
              <c:f>甘特图2!$H$2:$H$6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B-4BFC-9667-D6A7E3BA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11904"/>
        <c:axId val="698117728"/>
      </c:scatterChart>
      <c:valAx>
        <c:axId val="698111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17728"/>
        <c:crosses val="autoZero"/>
        <c:crossBetween val="midCat"/>
        <c:majorUnit val="10"/>
        <c:minorUnit val="5"/>
      </c:valAx>
      <c:valAx>
        <c:axId val="6981177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35416366107563E-2"/>
          <c:y val="0.13720084285238993"/>
          <c:w val="0.83582775875291393"/>
          <c:h val="0.700568925363202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'标靶图（子弹图）'!$C$1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'标靶图（子弹图）'!$A$2:$A$9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'标靶图（子弹图）'!$C$2:$C$9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E-4E11-B8E2-D13793B8A801}"/>
            </c:ext>
          </c:extLst>
        </c:ser>
        <c:ser>
          <c:idx val="1"/>
          <c:order val="1"/>
          <c:tx>
            <c:strRef>
              <c:f>'标靶图（子弹图）'!$D$1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'标靶图（子弹图）'!$A$2:$A$9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'标靶图（子弹图）'!$D$2:$D$9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E-4E11-B8E2-D13793B8A801}"/>
            </c:ext>
          </c:extLst>
        </c:ser>
        <c:ser>
          <c:idx val="2"/>
          <c:order val="2"/>
          <c:tx>
            <c:strRef>
              <c:f>'标靶图（子弹图）'!$E$1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'标靶图（子弹图）'!$A$2:$A$9</c:f>
              <c:strCache>
                <c:ptCount val="8"/>
                <c:pt idx="0">
                  <c:v>上海</c:v>
                </c:pt>
                <c:pt idx="1">
                  <c:v>北京</c:v>
                </c:pt>
                <c:pt idx="2">
                  <c:v>广州</c:v>
                </c:pt>
                <c:pt idx="3">
                  <c:v>杭州</c:v>
                </c:pt>
                <c:pt idx="4">
                  <c:v>南京</c:v>
                </c:pt>
                <c:pt idx="5">
                  <c:v>成都</c:v>
                </c:pt>
                <c:pt idx="6">
                  <c:v>西安</c:v>
                </c:pt>
                <c:pt idx="7">
                  <c:v>深圳</c:v>
                </c:pt>
              </c:strCache>
            </c:strRef>
          </c:cat>
          <c:val>
            <c:numRef>
              <c:f>'标靶图（子弹图）'!$E$2:$E$9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E-4E11-B8E2-D13793B8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74192"/>
        <c:axId val="695872112"/>
      </c:barChart>
      <c:scatterChart>
        <c:scatterStyle val="lineMarker"/>
        <c:varyColors val="0"/>
        <c:ser>
          <c:idx val="3"/>
          <c:order val="3"/>
          <c:tx>
            <c:strRef>
              <c:f>'标靶图（子弹图）'!$G$1</c:f>
              <c:strCache>
                <c:ptCount val="1"/>
                <c:pt idx="0">
                  <c:v>完成率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'标靶图（子弹图）'!$G$2:$G$9</c:f>
                <c:numCache>
                  <c:formatCode>General</c:formatCode>
                  <c:ptCount val="8"/>
                  <c:pt idx="0">
                    <c:v>1.048</c:v>
                  </c:pt>
                  <c:pt idx="1">
                    <c:v>1.169</c:v>
                  </c:pt>
                  <c:pt idx="2">
                    <c:v>0.68799999999999994</c:v>
                  </c:pt>
                  <c:pt idx="3">
                    <c:v>0.77700000000000002</c:v>
                  </c:pt>
                  <c:pt idx="4">
                    <c:v>0.97799999999999998</c:v>
                  </c:pt>
                  <c:pt idx="5">
                    <c:v>0.72099999999999997</c:v>
                  </c:pt>
                  <c:pt idx="6">
                    <c:v>1.032</c:v>
                  </c:pt>
                  <c:pt idx="7">
                    <c:v>1.1719999999999999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'标靶图（子弹图）'!$G$2:$G$9</c:f>
              <c:numCache>
                <c:formatCode>0%</c:formatCode>
                <c:ptCount val="8"/>
                <c:pt idx="0">
                  <c:v>1.048</c:v>
                </c:pt>
                <c:pt idx="1">
                  <c:v>1.169</c:v>
                </c:pt>
                <c:pt idx="2">
                  <c:v>0.68799999999999994</c:v>
                </c:pt>
                <c:pt idx="3">
                  <c:v>0.77700000000000002</c:v>
                </c:pt>
                <c:pt idx="4">
                  <c:v>0.97799999999999998</c:v>
                </c:pt>
                <c:pt idx="5">
                  <c:v>0.72099999999999997</c:v>
                </c:pt>
                <c:pt idx="6">
                  <c:v>1.032</c:v>
                </c:pt>
                <c:pt idx="7">
                  <c:v>1.1719999999999999</c:v>
                </c:pt>
              </c:numCache>
            </c:numRef>
          </c:xVal>
          <c:yVal>
            <c:numRef>
              <c:f>'标靶图（子弹图）'!$H$2:$H$9</c:f>
              <c:numCache>
                <c:formatCode>0.0_ 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E-4E11-B8E2-D13793B8A801}"/>
            </c:ext>
          </c:extLst>
        </c:ser>
        <c:ser>
          <c:idx val="4"/>
          <c:order val="4"/>
          <c:tx>
            <c:strRef>
              <c:f>'标靶图（子弹图）'!$I$1</c:f>
              <c:strCache>
                <c:ptCount val="1"/>
                <c:pt idx="0">
                  <c:v>基准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508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'标靶图（子弹图）'!$I$2:$I$9</c:f>
              <c:numCache>
                <c:formatCode>0%</c:formatCode>
                <c:ptCount val="8"/>
                <c:pt idx="0">
                  <c:v>0.9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  <c:pt idx="4">
                  <c:v>0.9</c:v>
                </c:pt>
                <c:pt idx="5">
                  <c:v>0.85</c:v>
                </c:pt>
                <c:pt idx="6">
                  <c:v>0.9</c:v>
                </c:pt>
                <c:pt idx="7">
                  <c:v>0.85</c:v>
                </c:pt>
              </c:numCache>
            </c:numRef>
          </c:xVal>
          <c:yVal>
            <c:numRef>
              <c:f>'标靶图（子弹图）'!$H$2:$H$9</c:f>
              <c:numCache>
                <c:formatCode>0.0_ 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EE-4E11-B8E2-D13793B8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70864"/>
        <c:axId val="695876272"/>
      </c:scatterChart>
      <c:catAx>
        <c:axId val="69587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72112"/>
        <c:crosses val="autoZero"/>
        <c:auto val="1"/>
        <c:lblAlgn val="ctr"/>
        <c:lblOffset val="100"/>
        <c:noMultiLvlLbl val="0"/>
      </c:catAx>
      <c:valAx>
        <c:axId val="6958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74192"/>
        <c:crosses val="autoZero"/>
        <c:crossBetween val="between"/>
      </c:valAx>
      <c:valAx>
        <c:axId val="695876272"/>
        <c:scaling>
          <c:orientation val="minMax"/>
          <c:max val="4.25"/>
          <c:min val="0.25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70864"/>
        <c:crosses val="max"/>
        <c:crossBetween val="midCat"/>
      </c:valAx>
      <c:valAx>
        <c:axId val="6958708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958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641350</xdr:colOff>
      <xdr:row>40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44381-A966-9C34-207A-339208E7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165100</xdr:rowOff>
    </xdr:from>
    <xdr:to>
      <xdr:col>14</xdr:col>
      <xdr:colOff>647700</xdr:colOff>
      <xdr:row>17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49B8D-530E-21E4-E178-AF80DB57E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19050</xdr:rowOff>
    </xdr:from>
    <xdr:to>
      <xdr:col>15</xdr:col>
      <xdr:colOff>6350</xdr:colOff>
      <xdr:row>35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89450D-E5BB-CCD3-C60B-EE11CAD1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5</xdr:row>
      <xdr:rowOff>171450</xdr:rowOff>
    </xdr:from>
    <xdr:to>
      <xdr:col>15</xdr:col>
      <xdr:colOff>234950</xdr:colOff>
      <xdr:row>20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13FD7D-65CB-B137-1F69-BEB4EE2B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19050</xdr:rowOff>
    </xdr:from>
    <xdr:to>
      <xdr:col>17</xdr:col>
      <xdr:colOff>0</xdr:colOff>
      <xdr:row>26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554A8-C0D5-E6FB-3A9E-3A16FF28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12</xdr:row>
      <xdr:rowOff>31750</xdr:rowOff>
    </xdr:from>
    <xdr:to>
      <xdr:col>17</xdr:col>
      <xdr:colOff>31750</xdr:colOff>
      <xdr:row>42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EC6DF5-0326-A8F2-E74F-9A7205E7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42</xdr:row>
      <xdr:rowOff>120650</xdr:rowOff>
    </xdr:from>
    <xdr:to>
      <xdr:col>11</xdr:col>
      <xdr:colOff>139700</xdr:colOff>
      <xdr:row>58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6659D5-ED1E-CD28-0383-3CEEA1F08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7</xdr:row>
      <xdr:rowOff>38100</xdr:rowOff>
    </xdr:from>
    <xdr:to>
      <xdr:col>13</xdr:col>
      <xdr:colOff>12700</xdr:colOff>
      <xdr:row>24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91472D-1380-25BD-6FC0-1EEC71B1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165100</xdr:rowOff>
    </xdr:from>
    <xdr:to>
      <xdr:col>20</xdr:col>
      <xdr:colOff>641350</xdr:colOff>
      <xdr:row>31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A5B332-D402-864D-95DB-FF9B69263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76200</xdr:colOff>
      <xdr:row>2</xdr:row>
      <xdr:rowOff>215900</xdr:rowOff>
    </xdr:from>
    <xdr:to>
      <xdr:col>23</xdr:col>
      <xdr:colOff>584200</xdr:colOff>
      <xdr:row>13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月份 1">
              <a:extLst>
                <a:ext uri="{FF2B5EF4-FFF2-40B4-BE49-F238E27FC236}">
                  <a16:creationId xmlns:a16="http://schemas.microsoft.com/office/drawing/2014/main" id="{C0FFACC9-854D-4598-90DC-FC4E9EDF7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0" y="7302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63500</xdr:colOff>
      <xdr:row>2</xdr:row>
      <xdr:rowOff>95250</xdr:rowOff>
    </xdr:from>
    <xdr:to>
      <xdr:col>17</xdr:col>
      <xdr:colOff>152400</xdr:colOff>
      <xdr:row>15</xdr:row>
      <xdr:rowOff>22225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月份">
              <a:extLst>
                <a:ext uri="{FF2B5EF4-FFF2-40B4-BE49-F238E27FC236}">
                  <a16:creationId xmlns:a16="http://schemas.microsoft.com/office/drawing/2014/main" id="{9E15DCCF-1B36-46E2-3693-CB609230D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700" y="4508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 liang" refreshedDate="44759.448704745373" createdVersion="8" refreshedVersion="8" minRefreshableVersion="3" recordCount="35" xr:uid="{C2A02E4D-B7B0-4B32-BF4D-CF7B8B2BF06E}">
  <cacheSource type="worksheet">
    <worksheetSource ref="A1:E36" sheet="杜邦分析法原始数据"/>
  </cacheSource>
  <cacheFields count="5">
    <cacheField name="核心指标" numFmtId="0">
      <sharedItems count="1">
        <s v="新用户"/>
      </sharedItems>
    </cacheField>
    <cacheField name="一级指标" numFmtId="0">
      <sharedItems count="2">
        <s v="移动端"/>
        <s v="网页端"/>
      </sharedItems>
    </cacheField>
    <cacheField name="二级指标" numFmtId="0">
      <sharedItems count="7">
        <s v="应用商店"/>
        <s v="付费推广"/>
        <s v="微信"/>
        <s v="微博"/>
        <s v="SEM "/>
        <s v="SEO "/>
        <s v="直接访问"/>
      </sharedItems>
    </cacheField>
    <cacheField name="月份" numFmtId="0">
      <sharedItems count="5">
        <s v="1月"/>
        <s v="2月"/>
        <s v="3月"/>
        <s v="4月"/>
        <s v="5月"/>
      </sharedItems>
    </cacheField>
    <cacheField name="新增用户量" numFmtId="0">
      <sharedItems containsSemiMixedTypes="0" containsString="0" containsNumber="1" containsInteger="1" minValue="100" maxValue="2500" count="23">
        <n v="1000"/>
        <n v="2500"/>
        <n v="300"/>
        <n v="120"/>
        <n v="900"/>
        <n v="800"/>
        <n v="2400"/>
        <n v="310"/>
        <n v="110"/>
        <n v="1200"/>
        <n v="750"/>
        <n v="2350"/>
        <n v="270"/>
        <n v="100"/>
        <n v="1150"/>
        <n v="320"/>
        <n v="2320"/>
        <n v="265"/>
        <n v="1050"/>
        <n v="920"/>
        <n v="2300"/>
        <n v="150"/>
        <n v="700"/>
      </sharedItems>
    </cacheField>
  </cacheFields>
  <extLst>
    <ext xmlns:x14="http://schemas.microsoft.com/office/spreadsheetml/2009/9/main" uri="{725AE2AE-9491-48be-B2B4-4EB974FC3084}">
      <x14:pivotCacheDefinition pivotCacheId="16259700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</r>
  <r>
    <x v="0"/>
    <x v="0"/>
    <x v="1"/>
    <x v="0"/>
    <x v="1"/>
  </r>
  <r>
    <x v="0"/>
    <x v="0"/>
    <x v="2"/>
    <x v="0"/>
    <x v="2"/>
  </r>
  <r>
    <x v="0"/>
    <x v="0"/>
    <x v="3"/>
    <x v="0"/>
    <x v="3"/>
  </r>
  <r>
    <x v="0"/>
    <x v="1"/>
    <x v="4"/>
    <x v="0"/>
    <x v="4"/>
  </r>
  <r>
    <x v="0"/>
    <x v="1"/>
    <x v="5"/>
    <x v="0"/>
    <x v="5"/>
  </r>
  <r>
    <x v="0"/>
    <x v="1"/>
    <x v="6"/>
    <x v="0"/>
    <x v="2"/>
  </r>
  <r>
    <x v="0"/>
    <x v="0"/>
    <x v="0"/>
    <x v="1"/>
    <x v="5"/>
  </r>
  <r>
    <x v="0"/>
    <x v="0"/>
    <x v="1"/>
    <x v="1"/>
    <x v="6"/>
  </r>
  <r>
    <x v="0"/>
    <x v="0"/>
    <x v="2"/>
    <x v="1"/>
    <x v="7"/>
  </r>
  <r>
    <x v="0"/>
    <x v="0"/>
    <x v="3"/>
    <x v="1"/>
    <x v="8"/>
  </r>
  <r>
    <x v="0"/>
    <x v="1"/>
    <x v="4"/>
    <x v="1"/>
    <x v="9"/>
  </r>
  <r>
    <x v="0"/>
    <x v="1"/>
    <x v="5"/>
    <x v="1"/>
    <x v="10"/>
  </r>
  <r>
    <x v="0"/>
    <x v="1"/>
    <x v="6"/>
    <x v="1"/>
    <x v="2"/>
  </r>
  <r>
    <x v="0"/>
    <x v="0"/>
    <x v="0"/>
    <x v="2"/>
    <x v="9"/>
  </r>
  <r>
    <x v="0"/>
    <x v="0"/>
    <x v="1"/>
    <x v="2"/>
    <x v="11"/>
  </r>
  <r>
    <x v="0"/>
    <x v="0"/>
    <x v="2"/>
    <x v="2"/>
    <x v="12"/>
  </r>
  <r>
    <x v="0"/>
    <x v="0"/>
    <x v="3"/>
    <x v="2"/>
    <x v="13"/>
  </r>
  <r>
    <x v="0"/>
    <x v="1"/>
    <x v="4"/>
    <x v="2"/>
    <x v="14"/>
  </r>
  <r>
    <x v="0"/>
    <x v="1"/>
    <x v="5"/>
    <x v="2"/>
    <x v="10"/>
  </r>
  <r>
    <x v="0"/>
    <x v="1"/>
    <x v="6"/>
    <x v="2"/>
    <x v="15"/>
  </r>
  <r>
    <x v="0"/>
    <x v="0"/>
    <x v="0"/>
    <x v="3"/>
    <x v="4"/>
  </r>
  <r>
    <x v="0"/>
    <x v="0"/>
    <x v="1"/>
    <x v="3"/>
    <x v="16"/>
  </r>
  <r>
    <x v="0"/>
    <x v="0"/>
    <x v="2"/>
    <x v="3"/>
    <x v="17"/>
  </r>
  <r>
    <x v="0"/>
    <x v="0"/>
    <x v="3"/>
    <x v="3"/>
    <x v="3"/>
  </r>
  <r>
    <x v="0"/>
    <x v="1"/>
    <x v="4"/>
    <x v="3"/>
    <x v="18"/>
  </r>
  <r>
    <x v="0"/>
    <x v="1"/>
    <x v="5"/>
    <x v="3"/>
    <x v="5"/>
  </r>
  <r>
    <x v="0"/>
    <x v="1"/>
    <x v="6"/>
    <x v="3"/>
    <x v="15"/>
  </r>
  <r>
    <x v="0"/>
    <x v="0"/>
    <x v="0"/>
    <x v="4"/>
    <x v="19"/>
  </r>
  <r>
    <x v="0"/>
    <x v="0"/>
    <x v="1"/>
    <x v="4"/>
    <x v="20"/>
  </r>
  <r>
    <x v="0"/>
    <x v="0"/>
    <x v="2"/>
    <x v="4"/>
    <x v="2"/>
  </r>
  <r>
    <x v="0"/>
    <x v="0"/>
    <x v="3"/>
    <x v="4"/>
    <x v="21"/>
  </r>
  <r>
    <x v="0"/>
    <x v="1"/>
    <x v="4"/>
    <x v="4"/>
    <x v="4"/>
  </r>
  <r>
    <x v="0"/>
    <x v="1"/>
    <x v="5"/>
    <x v="4"/>
    <x v="22"/>
  </r>
  <r>
    <x v="0"/>
    <x v="1"/>
    <x v="6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95D7E-FE66-486F-9E35-D64CB446EA6F}" name="数据透视表1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48" firstHeaderRow="0" firstDataRow="1" firstDataCol="1"/>
  <pivotFields count="5"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8">
        <item x="4"/>
        <item x="5"/>
        <item x="1"/>
        <item x="3"/>
        <item x="2"/>
        <item x="0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4">
        <item x="13"/>
        <item x="8"/>
        <item x="3"/>
        <item x="21"/>
        <item x="17"/>
        <item x="12"/>
        <item x="2"/>
        <item x="7"/>
        <item x="15"/>
        <item x="22"/>
        <item x="10"/>
        <item x="5"/>
        <item x="4"/>
        <item x="19"/>
        <item x="0"/>
        <item x="18"/>
        <item x="14"/>
        <item x="9"/>
        <item x="20"/>
        <item x="16"/>
        <item x="11"/>
        <item x="6"/>
        <item x="1"/>
        <item t="default"/>
      </items>
    </pivotField>
  </pivotFields>
  <rowFields count="3">
    <field x="1"/>
    <field x="2"/>
    <field x="3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6"/>
    </i>
    <i r="2">
      <x/>
    </i>
    <i r="2">
      <x v="1"/>
    </i>
    <i r="2">
      <x v="2"/>
    </i>
    <i r="2">
      <x v="3"/>
    </i>
    <i r="2">
      <x v="4"/>
    </i>
    <i>
      <x v="1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新增用户量" fld="4" baseField="0" baseItem="0"/>
    <dataField name="求和项:新增用户量2" fld="4" showDataAs="percentDiff" baseField="3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193775D3-99B6-4EB3-9D6F-D11C2A533106}" sourceName="月份">
  <pivotTables>
    <pivotTable tabId="10" name="数据透视表1"/>
  </pivotTables>
  <data>
    <tabular pivotCacheId="1625970068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 1" xr10:uid="{66325CC8-BEE0-4C54-88C5-1B558C09A2B7}" cache="切片器_月份" caption="月份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" xr10:uid="{C6DC7852-2BF1-4637-96B9-2BB59D4136BA}" cache="切片器_月份" caption="月份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14F0-EBEC-4998-A3B3-352CC9DAD0B8}">
  <dimension ref="A1:O44"/>
  <sheetViews>
    <sheetView topLeftCell="A10" workbookViewId="0">
      <selection activeCell="J13" sqref="J13"/>
    </sheetView>
  </sheetViews>
  <sheetFormatPr defaultRowHeight="14" x14ac:dyDescent="0.3"/>
  <cols>
    <col min="1" max="1" width="1.33203125" style="16" customWidth="1"/>
    <col min="2" max="2" width="8.6640625" style="16"/>
    <col min="3" max="3" width="14" style="16" customWidth="1"/>
    <col min="4" max="4" width="15.25" style="16" customWidth="1"/>
    <col min="5" max="5" width="16.08203125" style="16" customWidth="1"/>
    <col min="6" max="16384" width="8.6640625" style="16"/>
  </cols>
  <sheetData>
    <row r="1" spans="1:13" s="8" customFormat="1" ht="41" customHeight="1" x14ac:dyDescent="0.3">
      <c r="A1" s="7"/>
      <c r="B1" s="32" t="s">
        <v>12</v>
      </c>
    </row>
    <row r="2" spans="1:13" s="8" customFormat="1" ht="21.5" customHeight="1" x14ac:dyDescent="0.3">
      <c r="B2" s="31" t="s">
        <v>13</v>
      </c>
    </row>
    <row r="3" spans="1:13" s="27" customFormat="1" ht="21.5" customHeight="1" x14ac:dyDescent="0.3"/>
    <row r="4" spans="1:13" s="14" customFormat="1" ht="21.5" customHeight="1" x14ac:dyDescent="0.3">
      <c r="B4" s="28"/>
      <c r="C4" s="28"/>
      <c r="D4" s="28"/>
      <c r="E4" s="28"/>
      <c r="M4" s="29"/>
    </row>
    <row r="5" spans="1:13" ht="21.5" customHeight="1" x14ac:dyDescent="0.5">
      <c r="A5" s="24"/>
      <c r="B5" s="9" t="s">
        <v>0</v>
      </c>
      <c r="C5" s="9" t="s">
        <v>1</v>
      </c>
      <c r="D5" s="9" t="s">
        <v>2</v>
      </c>
      <c r="E5" s="9" t="s">
        <v>3</v>
      </c>
      <c r="F5" s="25"/>
      <c r="M5" s="29"/>
    </row>
    <row r="6" spans="1:13" ht="20" x14ac:dyDescent="0.4">
      <c r="A6" s="24"/>
      <c r="B6" s="10" t="s">
        <v>4</v>
      </c>
      <c r="C6" s="10">
        <v>2</v>
      </c>
      <c r="D6" s="10">
        <v>4</v>
      </c>
      <c r="E6" s="10">
        <v>15</v>
      </c>
      <c r="F6" s="25"/>
      <c r="M6" s="30"/>
    </row>
    <row r="7" spans="1:13" ht="20" x14ac:dyDescent="0.4">
      <c r="A7" s="24"/>
      <c r="B7" s="11" t="s">
        <v>5</v>
      </c>
      <c r="C7" s="11">
        <v>9</v>
      </c>
      <c r="D7" s="11">
        <v>9</v>
      </c>
      <c r="E7" s="11">
        <v>12</v>
      </c>
      <c r="F7" s="25"/>
      <c r="M7" s="29"/>
    </row>
    <row r="8" spans="1:13" ht="20" x14ac:dyDescent="0.4">
      <c r="A8" s="24"/>
      <c r="B8" s="10" t="s">
        <v>6</v>
      </c>
      <c r="C8" s="10">
        <v>5</v>
      </c>
      <c r="D8" s="10">
        <v>5</v>
      </c>
      <c r="E8" s="10">
        <v>7</v>
      </c>
      <c r="F8" s="25"/>
      <c r="M8" s="29"/>
    </row>
    <row r="9" spans="1:13" ht="20" x14ac:dyDescent="0.4">
      <c r="A9" s="24"/>
      <c r="B9" s="11" t="s">
        <v>7</v>
      </c>
      <c r="C9" s="11">
        <v>11</v>
      </c>
      <c r="D9" s="11">
        <v>2</v>
      </c>
      <c r="E9" s="11">
        <v>7</v>
      </c>
      <c r="F9" s="25"/>
      <c r="M9" s="29"/>
    </row>
    <row r="10" spans="1:13" ht="20" x14ac:dyDescent="0.4">
      <c r="A10" s="24"/>
      <c r="B10" s="10" t="s">
        <v>8</v>
      </c>
      <c r="C10" s="10">
        <v>8</v>
      </c>
      <c r="D10" s="10">
        <v>6</v>
      </c>
      <c r="E10" s="10">
        <v>3</v>
      </c>
      <c r="F10" s="25"/>
    </row>
    <row r="11" spans="1:13" ht="20" x14ac:dyDescent="0.4">
      <c r="A11" s="24"/>
      <c r="B11" s="11" t="s">
        <v>9</v>
      </c>
      <c r="C11" s="11">
        <v>14</v>
      </c>
      <c r="D11" s="11">
        <v>6</v>
      </c>
      <c r="E11" s="11">
        <v>6</v>
      </c>
      <c r="F11" s="25"/>
    </row>
    <row r="12" spans="1:13" x14ac:dyDescent="0.3">
      <c r="B12" s="22"/>
      <c r="C12" s="22"/>
      <c r="D12" s="22"/>
      <c r="E12" s="22"/>
    </row>
    <row r="18" spans="1:15" ht="12" customHeight="1" x14ac:dyDescent="0.3"/>
    <row r="19" spans="1:15" ht="12" hidden="1" customHeight="1" x14ac:dyDescent="0.3"/>
    <row r="20" spans="1:15" hidden="1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5" ht="38.5" customHeight="1" x14ac:dyDescent="0.3">
      <c r="A21" s="24"/>
      <c r="B21" s="12" t="s">
        <v>11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5"/>
      <c r="O21" s="15" t="s">
        <v>10</v>
      </c>
    </row>
    <row r="22" spans="1:15" x14ac:dyDescent="0.3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O22" s="17"/>
    </row>
    <row r="23" spans="1:15" ht="15.5" x14ac:dyDescent="0.35">
      <c r="O23" s="18"/>
    </row>
    <row r="24" spans="1:15" x14ac:dyDescent="0.3">
      <c r="O24" s="19"/>
    </row>
    <row r="25" spans="1:15" x14ac:dyDescent="0.3">
      <c r="O25" s="20"/>
    </row>
    <row r="26" spans="1:15" x14ac:dyDescent="0.3">
      <c r="O26" s="21"/>
    </row>
    <row r="43" spans="2:13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2:13" x14ac:dyDescent="0.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A34E-05F2-456C-9D55-A0CC3B787194}">
  <dimension ref="A3:C48"/>
  <sheetViews>
    <sheetView workbookViewId="0">
      <selection activeCell="S26" sqref="S26"/>
    </sheetView>
  </sheetViews>
  <sheetFormatPr defaultRowHeight="14" x14ac:dyDescent="0.3"/>
  <cols>
    <col min="1" max="1" width="12.25" bestFit="1" customWidth="1"/>
    <col min="2" max="2" width="16.75" bestFit="1" customWidth="1"/>
    <col min="3" max="3" width="17.83203125" bestFit="1" customWidth="1"/>
    <col min="4" max="15" width="4.1640625" bestFit="1" customWidth="1"/>
    <col min="16" max="24" width="5.1640625" bestFit="1" customWidth="1"/>
    <col min="25" max="25" width="4.83203125" bestFit="1" customWidth="1"/>
  </cols>
  <sheetData>
    <row r="3" spans="1:3" x14ac:dyDescent="0.3">
      <c r="A3" s="67" t="s">
        <v>130</v>
      </c>
      <c r="B3" t="s">
        <v>142</v>
      </c>
      <c r="C3" t="s">
        <v>149</v>
      </c>
    </row>
    <row r="4" spans="1:3" x14ac:dyDescent="0.3">
      <c r="A4" s="68" t="s">
        <v>132</v>
      </c>
      <c r="B4" s="70">
        <v>10540</v>
      </c>
      <c r="C4" s="42"/>
    </row>
    <row r="5" spans="1:3" x14ac:dyDescent="0.3">
      <c r="A5" s="69" t="s">
        <v>134</v>
      </c>
      <c r="B5" s="70">
        <v>5200</v>
      </c>
      <c r="C5" s="42"/>
    </row>
    <row r="6" spans="1:3" x14ac:dyDescent="0.3">
      <c r="A6" s="71" t="s">
        <v>141</v>
      </c>
      <c r="B6" s="70">
        <v>900</v>
      </c>
      <c r="C6" s="42"/>
    </row>
    <row r="7" spans="1:3" x14ac:dyDescent="0.3">
      <c r="A7" s="71" t="s">
        <v>125</v>
      </c>
      <c r="B7" s="70">
        <v>1200</v>
      </c>
      <c r="C7" s="42">
        <v>0.33333333333333331</v>
      </c>
    </row>
    <row r="8" spans="1:3" x14ac:dyDescent="0.3">
      <c r="A8" s="71" t="s">
        <v>126</v>
      </c>
      <c r="B8" s="70">
        <v>1150</v>
      </c>
      <c r="C8" s="42">
        <v>-4.1666666666666664E-2</v>
      </c>
    </row>
    <row r="9" spans="1:3" x14ac:dyDescent="0.3">
      <c r="A9" s="71" t="s">
        <v>127</v>
      </c>
      <c r="B9" s="70">
        <v>1050</v>
      </c>
      <c r="C9" s="42">
        <v>-8.6956521739130432E-2</v>
      </c>
    </row>
    <row r="10" spans="1:3" x14ac:dyDescent="0.3">
      <c r="A10" s="71" t="s">
        <v>129</v>
      </c>
      <c r="B10" s="70">
        <v>900</v>
      </c>
      <c r="C10" s="42">
        <v>-0.14285714285714285</v>
      </c>
    </row>
    <row r="11" spans="1:3" x14ac:dyDescent="0.3">
      <c r="A11" s="69" t="s">
        <v>135</v>
      </c>
      <c r="B11" s="70">
        <v>3800</v>
      </c>
      <c r="C11" s="42"/>
    </row>
    <row r="12" spans="1:3" x14ac:dyDescent="0.3">
      <c r="A12" s="71" t="s">
        <v>141</v>
      </c>
      <c r="B12" s="70">
        <v>800</v>
      </c>
      <c r="C12" s="42"/>
    </row>
    <row r="13" spans="1:3" x14ac:dyDescent="0.3">
      <c r="A13" s="71" t="s">
        <v>125</v>
      </c>
      <c r="B13" s="70">
        <v>750</v>
      </c>
      <c r="C13" s="42">
        <v>-6.25E-2</v>
      </c>
    </row>
    <row r="14" spans="1:3" x14ac:dyDescent="0.3">
      <c r="A14" s="71" t="s">
        <v>126</v>
      </c>
      <c r="B14" s="70">
        <v>750</v>
      </c>
      <c r="C14" s="42">
        <v>0</v>
      </c>
    </row>
    <row r="15" spans="1:3" x14ac:dyDescent="0.3">
      <c r="A15" s="71" t="s">
        <v>127</v>
      </c>
      <c r="B15" s="70">
        <v>800</v>
      </c>
      <c r="C15" s="42">
        <v>6.6666666666666666E-2</v>
      </c>
    </row>
    <row r="16" spans="1:3" x14ac:dyDescent="0.3">
      <c r="A16" s="71" t="s">
        <v>129</v>
      </c>
      <c r="B16" s="70">
        <v>700</v>
      </c>
      <c r="C16" s="42">
        <v>-0.125</v>
      </c>
    </row>
    <row r="17" spans="1:3" x14ac:dyDescent="0.3">
      <c r="A17" s="69" t="s">
        <v>140</v>
      </c>
      <c r="B17" s="70">
        <v>1540</v>
      </c>
      <c r="C17" s="42"/>
    </row>
    <row r="18" spans="1:3" x14ac:dyDescent="0.3">
      <c r="A18" s="71" t="s">
        <v>141</v>
      </c>
      <c r="B18" s="70">
        <v>300</v>
      </c>
      <c r="C18" s="42"/>
    </row>
    <row r="19" spans="1:3" x14ac:dyDescent="0.3">
      <c r="A19" s="71" t="s">
        <v>125</v>
      </c>
      <c r="B19" s="70">
        <v>300</v>
      </c>
      <c r="C19" s="42">
        <v>0</v>
      </c>
    </row>
    <row r="20" spans="1:3" x14ac:dyDescent="0.3">
      <c r="A20" s="71" t="s">
        <v>126</v>
      </c>
      <c r="B20" s="70">
        <v>320</v>
      </c>
      <c r="C20" s="42">
        <v>6.6666666666666666E-2</v>
      </c>
    </row>
    <row r="21" spans="1:3" x14ac:dyDescent="0.3">
      <c r="A21" s="71" t="s">
        <v>127</v>
      </c>
      <c r="B21" s="70">
        <v>320</v>
      </c>
      <c r="C21" s="42">
        <v>0</v>
      </c>
    </row>
    <row r="22" spans="1:3" x14ac:dyDescent="0.3">
      <c r="A22" s="71" t="s">
        <v>129</v>
      </c>
      <c r="B22" s="70">
        <v>300</v>
      </c>
      <c r="C22" s="42">
        <v>-6.25E-2</v>
      </c>
    </row>
    <row r="23" spans="1:3" x14ac:dyDescent="0.3">
      <c r="A23" s="68" t="s">
        <v>133</v>
      </c>
      <c r="B23" s="70">
        <v>18735</v>
      </c>
      <c r="C23" s="42"/>
    </row>
    <row r="24" spans="1:3" x14ac:dyDescent="0.3">
      <c r="A24" s="69" t="s">
        <v>136</v>
      </c>
      <c r="B24" s="70">
        <v>11870</v>
      </c>
      <c r="C24" s="42"/>
    </row>
    <row r="25" spans="1:3" x14ac:dyDescent="0.3">
      <c r="A25" s="71" t="s">
        <v>141</v>
      </c>
      <c r="B25" s="70">
        <v>2500</v>
      </c>
      <c r="C25" s="42"/>
    </row>
    <row r="26" spans="1:3" x14ac:dyDescent="0.3">
      <c r="A26" s="71" t="s">
        <v>125</v>
      </c>
      <c r="B26" s="70">
        <v>2400</v>
      </c>
      <c r="C26" s="42">
        <v>-0.04</v>
      </c>
    </row>
    <row r="27" spans="1:3" x14ac:dyDescent="0.3">
      <c r="A27" s="71" t="s">
        <v>126</v>
      </c>
      <c r="B27" s="70">
        <v>2350</v>
      </c>
      <c r="C27" s="42">
        <v>-2.0833333333333332E-2</v>
      </c>
    </row>
    <row r="28" spans="1:3" x14ac:dyDescent="0.3">
      <c r="A28" s="71" t="s">
        <v>127</v>
      </c>
      <c r="B28" s="70">
        <v>2320</v>
      </c>
      <c r="C28" s="42">
        <v>-1.276595744680851E-2</v>
      </c>
    </row>
    <row r="29" spans="1:3" x14ac:dyDescent="0.3">
      <c r="A29" s="71" t="s">
        <v>129</v>
      </c>
      <c r="B29" s="70">
        <v>2300</v>
      </c>
      <c r="C29" s="42">
        <v>-8.6206896551724137E-3</v>
      </c>
    </row>
    <row r="30" spans="1:3" x14ac:dyDescent="0.3">
      <c r="A30" s="69" t="s">
        <v>137</v>
      </c>
      <c r="B30" s="70">
        <v>600</v>
      </c>
      <c r="C30" s="42"/>
    </row>
    <row r="31" spans="1:3" x14ac:dyDescent="0.3">
      <c r="A31" s="71" t="s">
        <v>141</v>
      </c>
      <c r="B31" s="70">
        <v>120</v>
      </c>
      <c r="C31" s="42"/>
    </row>
    <row r="32" spans="1:3" x14ac:dyDescent="0.3">
      <c r="A32" s="71" t="s">
        <v>125</v>
      </c>
      <c r="B32" s="70">
        <v>110</v>
      </c>
      <c r="C32" s="42">
        <v>-8.3333333333333329E-2</v>
      </c>
    </row>
    <row r="33" spans="1:3" x14ac:dyDescent="0.3">
      <c r="A33" s="71" t="s">
        <v>126</v>
      </c>
      <c r="B33" s="70">
        <v>100</v>
      </c>
      <c r="C33" s="42">
        <v>-9.0909090909090912E-2</v>
      </c>
    </row>
    <row r="34" spans="1:3" x14ac:dyDescent="0.3">
      <c r="A34" s="71" t="s">
        <v>127</v>
      </c>
      <c r="B34" s="70">
        <v>120</v>
      </c>
      <c r="C34" s="42">
        <v>0.2</v>
      </c>
    </row>
    <row r="35" spans="1:3" x14ac:dyDescent="0.3">
      <c r="A35" s="71" t="s">
        <v>129</v>
      </c>
      <c r="B35" s="70">
        <v>150</v>
      </c>
      <c r="C35" s="42">
        <v>0.25</v>
      </c>
    </row>
    <row r="36" spans="1:3" x14ac:dyDescent="0.3">
      <c r="A36" s="69" t="s">
        <v>138</v>
      </c>
      <c r="B36" s="70">
        <v>1445</v>
      </c>
      <c r="C36" s="42"/>
    </row>
    <row r="37" spans="1:3" x14ac:dyDescent="0.3">
      <c r="A37" s="71" t="s">
        <v>141</v>
      </c>
      <c r="B37" s="70">
        <v>300</v>
      </c>
      <c r="C37" s="42"/>
    </row>
    <row r="38" spans="1:3" x14ac:dyDescent="0.3">
      <c r="A38" s="71" t="s">
        <v>125</v>
      </c>
      <c r="B38" s="70">
        <v>310</v>
      </c>
      <c r="C38" s="42">
        <v>3.3333333333333333E-2</v>
      </c>
    </row>
    <row r="39" spans="1:3" x14ac:dyDescent="0.3">
      <c r="A39" s="71" t="s">
        <v>126</v>
      </c>
      <c r="B39" s="70">
        <v>270</v>
      </c>
      <c r="C39" s="42">
        <v>-0.12903225806451613</v>
      </c>
    </row>
    <row r="40" spans="1:3" x14ac:dyDescent="0.3">
      <c r="A40" s="71" t="s">
        <v>127</v>
      </c>
      <c r="B40" s="70">
        <v>265</v>
      </c>
      <c r="C40" s="42">
        <v>-1.8518518518518517E-2</v>
      </c>
    </row>
    <row r="41" spans="1:3" x14ac:dyDescent="0.3">
      <c r="A41" s="71" t="s">
        <v>129</v>
      </c>
      <c r="B41" s="70">
        <v>300</v>
      </c>
      <c r="C41" s="42">
        <v>0.13207547169811321</v>
      </c>
    </row>
    <row r="42" spans="1:3" x14ac:dyDescent="0.3">
      <c r="A42" s="69" t="s">
        <v>139</v>
      </c>
      <c r="B42" s="70">
        <v>4820</v>
      </c>
      <c r="C42" s="42"/>
    </row>
    <row r="43" spans="1:3" x14ac:dyDescent="0.3">
      <c r="A43" s="71" t="s">
        <v>141</v>
      </c>
      <c r="B43" s="70">
        <v>1000</v>
      </c>
      <c r="C43" s="42"/>
    </row>
    <row r="44" spans="1:3" x14ac:dyDescent="0.3">
      <c r="A44" s="71" t="s">
        <v>125</v>
      </c>
      <c r="B44" s="70">
        <v>800</v>
      </c>
      <c r="C44" s="42">
        <v>-0.2</v>
      </c>
    </row>
    <row r="45" spans="1:3" x14ac:dyDescent="0.3">
      <c r="A45" s="71" t="s">
        <v>126</v>
      </c>
      <c r="B45" s="70">
        <v>1200</v>
      </c>
      <c r="C45" s="42">
        <v>0.5</v>
      </c>
    </row>
    <row r="46" spans="1:3" x14ac:dyDescent="0.3">
      <c r="A46" s="71" t="s">
        <v>127</v>
      </c>
      <c r="B46" s="70">
        <v>900</v>
      </c>
      <c r="C46" s="42">
        <v>-0.25</v>
      </c>
    </row>
    <row r="47" spans="1:3" x14ac:dyDescent="0.3">
      <c r="A47" s="71" t="s">
        <v>129</v>
      </c>
      <c r="B47" s="70">
        <v>920</v>
      </c>
      <c r="C47" s="42">
        <v>2.2222222222222223E-2</v>
      </c>
    </row>
    <row r="48" spans="1:3" x14ac:dyDescent="0.3">
      <c r="A48" s="68" t="s">
        <v>131</v>
      </c>
      <c r="B48" s="70">
        <v>29275</v>
      </c>
      <c r="C48" s="42"/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D95B-8B03-40E6-8DF6-FF3DAFA6B072}">
  <dimension ref="A1:M36"/>
  <sheetViews>
    <sheetView workbookViewId="0">
      <selection activeCell="G33" sqref="G33"/>
    </sheetView>
  </sheetViews>
  <sheetFormatPr defaultColWidth="12" defaultRowHeight="14" x14ac:dyDescent="0.3"/>
  <cols>
    <col min="1" max="16384" width="12" style="1"/>
  </cols>
  <sheetData>
    <row r="1" spans="1:13" x14ac:dyDescent="0.3">
      <c r="A1" s="66" t="s">
        <v>106</v>
      </c>
      <c r="B1" s="66" t="s">
        <v>107</v>
      </c>
      <c r="C1" s="66" t="s">
        <v>108</v>
      </c>
      <c r="D1" s="66" t="s">
        <v>109</v>
      </c>
      <c r="E1" s="66" t="s">
        <v>110</v>
      </c>
      <c r="G1" s="66" t="s">
        <v>106</v>
      </c>
      <c r="H1" s="66" t="s">
        <v>107</v>
      </c>
      <c r="I1" s="66" t="s">
        <v>108</v>
      </c>
      <c r="J1" s="66" t="s">
        <v>111</v>
      </c>
      <c r="K1" s="66" t="s">
        <v>112</v>
      </c>
      <c r="L1" s="66" t="s">
        <v>113</v>
      </c>
      <c r="M1" s="66" t="s">
        <v>114</v>
      </c>
    </row>
    <row r="2" spans="1:13" x14ac:dyDescent="0.3">
      <c r="A2" s="1" t="s">
        <v>115</v>
      </c>
      <c r="B2" s="1" t="s">
        <v>116</v>
      </c>
      <c r="C2" s="1" t="s">
        <v>117</v>
      </c>
      <c r="D2" s="1" t="s">
        <v>111</v>
      </c>
      <c r="E2" s="1">
        <v>1000</v>
      </c>
      <c r="G2" s="1" t="s">
        <v>115</v>
      </c>
      <c r="H2" s="1" t="s">
        <v>116</v>
      </c>
      <c r="I2" s="1" t="s">
        <v>117</v>
      </c>
      <c r="J2" s="1">
        <v>1000</v>
      </c>
      <c r="K2" s="1">
        <v>800</v>
      </c>
      <c r="L2" s="1">
        <v>1200</v>
      </c>
      <c r="M2" s="1">
        <v>900</v>
      </c>
    </row>
    <row r="3" spans="1:13" x14ac:dyDescent="0.3">
      <c r="A3" s="1" t="s">
        <v>115</v>
      </c>
      <c r="B3" s="1" t="s">
        <v>116</v>
      </c>
      <c r="C3" s="1" t="s">
        <v>118</v>
      </c>
      <c r="D3" s="1" t="s">
        <v>111</v>
      </c>
      <c r="E3" s="1">
        <v>2500</v>
      </c>
      <c r="G3" s="1" t="s">
        <v>115</v>
      </c>
      <c r="H3" s="1" t="s">
        <v>116</v>
      </c>
      <c r="I3" s="1" t="s">
        <v>118</v>
      </c>
      <c r="J3" s="1">
        <v>2500</v>
      </c>
      <c r="K3" s="1">
        <v>2400</v>
      </c>
      <c r="L3" s="1">
        <v>2350</v>
      </c>
      <c r="M3" s="1">
        <v>2320</v>
      </c>
    </row>
    <row r="4" spans="1:13" x14ac:dyDescent="0.3">
      <c r="A4" s="1" t="s">
        <v>115</v>
      </c>
      <c r="B4" s="1" t="s">
        <v>116</v>
      </c>
      <c r="C4" s="1" t="s">
        <v>119</v>
      </c>
      <c r="D4" s="1" t="s">
        <v>111</v>
      </c>
      <c r="E4" s="1">
        <v>300</v>
      </c>
      <c r="G4" s="1" t="s">
        <v>115</v>
      </c>
      <c r="H4" s="1" t="s">
        <v>116</v>
      </c>
      <c r="I4" s="1" t="s">
        <v>119</v>
      </c>
      <c r="J4" s="1">
        <v>300</v>
      </c>
      <c r="K4" s="1">
        <v>310</v>
      </c>
      <c r="L4" s="1">
        <v>270</v>
      </c>
      <c r="M4" s="1">
        <v>265</v>
      </c>
    </row>
    <row r="5" spans="1:13" x14ac:dyDescent="0.3">
      <c r="A5" s="1" t="s">
        <v>115</v>
      </c>
      <c r="B5" s="1" t="s">
        <v>116</v>
      </c>
      <c r="C5" s="1" t="s">
        <v>120</v>
      </c>
      <c r="D5" s="1" t="s">
        <v>111</v>
      </c>
      <c r="E5" s="1">
        <v>120</v>
      </c>
      <c r="G5" s="1" t="s">
        <v>115</v>
      </c>
      <c r="H5" s="1" t="s">
        <v>116</v>
      </c>
      <c r="I5" s="1" t="s">
        <v>120</v>
      </c>
      <c r="J5" s="1">
        <v>120</v>
      </c>
      <c r="K5" s="1">
        <v>110</v>
      </c>
      <c r="L5" s="1">
        <v>100</v>
      </c>
      <c r="M5" s="1">
        <v>120</v>
      </c>
    </row>
    <row r="6" spans="1:13" x14ac:dyDescent="0.3">
      <c r="A6" s="1" t="s">
        <v>115</v>
      </c>
      <c r="B6" s="1" t="s">
        <v>121</v>
      </c>
      <c r="C6" s="1" t="s">
        <v>122</v>
      </c>
      <c r="D6" s="1" t="s">
        <v>111</v>
      </c>
      <c r="E6" s="1">
        <v>900</v>
      </c>
      <c r="G6" s="1" t="s">
        <v>115</v>
      </c>
      <c r="H6" s="1" t="s">
        <v>121</v>
      </c>
      <c r="I6" s="1" t="s">
        <v>122</v>
      </c>
      <c r="J6" s="1">
        <v>900</v>
      </c>
      <c r="K6" s="1">
        <v>1200</v>
      </c>
      <c r="L6" s="1">
        <v>1150</v>
      </c>
      <c r="M6" s="1">
        <v>1050</v>
      </c>
    </row>
    <row r="7" spans="1:13" x14ac:dyDescent="0.3">
      <c r="A7" s="1" t="s">
        <v>115</v>
      </c>
      <c r="B7" s="1" t="s">
        <v>121</v>
      </c>
      <c r="C7" s="1" t="s">
        <v>123</v>
      </c>
      <c r="D7" s="1" t="s">
        <v>111</v>
      </c>
      <c r="E7" s="1">
        <v>800</v>
      </c>
      <c r="G7" s="1" t="s">
        <v>115</v>
      </c>
      <c r="H7" s="1" t="s">
        <v>121</v>
      </c>
      <c r="I7" s="1" t="s">
        <v>123</v>
      </c>
      <c r="J7" s="1">
        <v>800</v>
      </c>
      <c r="K7" s="1">
        <v>750</v>
      </c>
      <c r="L7" s="1">
        <v>750</v>
      </c>
      <c r="M7" s="1">
        <v>800</v>
      </c>
    </row>
    <row r="8" spans="1:13" x14ac:dyDescent="0.3">
      <c r="A8" s="1" t="s">
        <v>115</v>
      </c>
      <c r="B8" s="1" t="s">
        <v>121</v>
      </c>
      <c r="C8" s="1" t="s">
        <v>124</v>
      </c>
      <c r="D8" s="1" t="s">
        <v>111</v>
      </c>
      <c r="E8" s="1">
        <v>300</v>
      </c>
      <c r="G8" s="1" t="s">
        <v>115</v>
      </c>
      <c r="H8" s="1" t="s">
        <v>121</v>
      </c>
      <c r="I8" s="1" t="s">
        <v>124</v>
      </c>
      <c r="J8" s="1">
        <v>300</v>
      </c>
      <c r="K8" s="1">
        <v>300</v>
      </c>
      <c r="L8" s="1">
        <v>320</v>
      </c>
      <c r="M8" s="1">
        <v>320</v>
      </c>
    </row>
    <row r="9" spans="1:13" x14ac:dyDescent="0.3">
      <c r="A9" s="1" t="s">
        <v>115</v>
      </c>
      <c r="B9" s="1" t="s">
        <v>116</v>
      </c>
      <c r="C9" s="1" t="s">
        <v>117</v>
      </c>
      <c r="D9" s="1" t="s">
        <v>125</v>
      </c>
      <c r="E9" s="1">
        <v>800</v>
      </c>
    </row>
    <row r="10" spans="1:13" x14ac:dyDescent="0.3">
      <c r="A10" s="1" t="s">
        <v>115</v>
      </c>
      <c r="B10" s="1" t="s">
        <v>116</v>
      </c>
      <c r="C10" s="1" t="s">
        <v>118</v>
      </c>
      <c r="D10" s="1" t="s">
        <v>125</v>
      </c>
      <c r="E10" s="1">
        <v>2400</v>
      </c>
    </row>
    <row r="11" spans="1:13" x14ac:dyDescent="0.3">
      <c r="A11" s="1" t="s">
        <v>115</v>
      </c>
      <c r="B11" s="1" t="s">
        <v>116</v>
      </c>
      <c r="C11" s="1" t="s">
        <v>119</v>
      </c>
      <c r="D11" s="1" t="s">
        <v>125</v>
      </c>
      <c r="E11" s="1">
        <v>310</v>
      </c>
    </row>
    <row r="12" spans="1:13" x14ac:dyDescent="0.3">
      <c r="A12" s="1" t="s">
        <v>115</v>
      </c>
      <c r="B12" s="1" t="s">
        <v>116</v>
      </c>
      <c r="C12" s="1" t="s">
        <v>120</v>
      </c>
      <c r="D12" s="1" t="s">
        <v>125</v>
      </c>
      <c r="E12" s="1">
        <v>110</v>
      </c>
    </row>
    <row r="13" spans="1:13" x14ac:dyDescent="0.3">
      <c r="A13" s="1" t="s">
        <v>115</v>
      </c>
      <c r="B13" s="1" t="s">
        <v>121</v>
      </c>
      <c r="C13" s="1" t="s">
        <v>122</v>
      </c>
      <c r="D13" s="1" t="s">
        <v>125</v>
      </c>
      <c r="E13" s="1">
        <v>1200</v>
      </c>
    </row>
    <row r="14" spans="1:13" x14ac:dyDescent="0.3">
      <c r="A14" s="1" t="s">
        <v>115</v>
      </c>
      <c r="B14" s="1" t="s">
        <v>121</v>
      </c>
      <c r="C14" s="1" t="s">
        <v>123</v>
      </c>
      <c r="D14" s="1" t="s">
        <v>125</v>
      </c>
      <c r="E14" s="1">
        <v>750</v>
      </c>
    </row>
    <row r="15" spans="1:13" x14ac:dyDescent="0.3">
      <c r="A15" s="1" t="s">
        <v>115</v>
      </c>
      <c r="B15" s="1" t="s">
        <v>121</v>
      </c>
      <c r="C15" s="1" t="s">
        <v>124</v>
      </c>
      <c r="D15" s="1" t="s">
        <v>125</v>
      </c>
      <c r="E15" s="1">
        <v>300</v>
      </c>
    </row>
    <row r="16" spans="1:13" x14ac:dyDescent="0.3">
      <c r="A16" s="1" t="s">
        <v>115</v>
      </c>
      <c r="B16" s="1" t="s">
        <v>116</v>
      </c>
      <c r="C16" s="1" t="s">
        <v>117</v>
      </c>
      <c r="D16" s="1" t="s">
        <v>126</v>
      </c>
      <c r="E16" s="1">
        <v>1200</v>
      </c>
    </row>
    <row r="17" spans="1:5" x14ac:dyDescent="0.3">
      <c r="A17" s="1" t="s">
        <v>115</v>
      </c>
      <c r="B17" s="1" t="s">
        <v>116</v>
      </c>
      <c r="C17" s="1" t="s">
        <v>118</v>
      </c>
      <c r="D17" s="1" t="s">
        <v>126</v>
      </c>
      <c r="E17" s="1">
        <v>2350</v>
      </c>
    </row>
    <row r="18" spans="1:5" x14ac:dyDescent="0.3">
      <c r="A18" s="1" t="s">
        <v>115</v>
      </c>
      <c r="B18" s="1" t="s">
        <v>116</v>
      </c>
      <c r="C18" s="1" t="s">
        <v>119</v>
      </c>
      <c r="D18" s="1" t="s">
        <v>126</v>
      </c>
      <c r="E18" s="1">
        <v>270</v>
      </c>
    </row>
    <row r="19" spans="1:5" x14ac:dyDescent="0.3">
      <c r="A19" s="1" t="s">
        <v>115</v>
      </c>
      <c r="B19" s="1" t="s">
        <v>116</v>
      </c>
      <c r="C19" s="1" t="s">
        <v>120</v>
      </c>
      <c r="D19" s="1" t="s">
        <v>126</v>
      </c>
      <c r="E19" s="1">
        <v>100</v>
      </c>
    </row>
    <row r="20" spans="1:5" x14ac:dyDescent="0.3">
      <c r="A20" s="1" t="s">
        <v>115</v>
      </c>
      <c r="B20" s="1" t="s">
        <v>121</v>
      </c>
      <c r="C20" s="1" t="s">
        <v>122</v>
      </c>
      <c r="D20" s="1" t="s">
        <v>126</v>
      </c>
      <c r="E20" s="1">
        <v>1150</v>
      </c>
    </row>
    <row r="21" spans="1:5" x14ac:dyDescent="0.3">
      <c r="A21" s="1" t="s">
        <v>115</v>
      </c>
      <c r="B21" s="1" t="s">
        <v>121</v>
      </c>
      <c r="C21" s="1" t="s">
        <v>123</v>
      </c>
      <c r="D21" s="1" t="s">
        <v>126</v>
      </c>
      <c r="E21" s="1">
        <v>750</v>
      </c>
    </row>
    <row r="22" spans="1:5" x14ac:dyDescent="0.3">
      <c r="A22" s="1" t="s">
        <v>115</v>
      </c>
      <c r="B22" s="1" t="s">
        <v>121</v>
      </c>
      <c r="C22" s="1" t="s">
        <v>124</v>
      </c>
      <c r="D22" s="1" t="s">
        <v>126</v>
      </c>
      <c r="E22" s="1">
        <v>320</v>
      </c>
    </row>
    <row r="23" spans="1:5" x14ac:dyDescent="0.3">
      <c r="A23" s="1" t="s">
        <v>115</v>
      </c>
      <c r="B23" s="1" t="s">
        <v>116</v>
      </c>
      <c r="C23" s="1" t="s">
        <v>117</v>
      </c>
      <c r="D23" s="1" t="s">
        <v>127</v>
      </c>
      <c r="E23" s="1">
        <v>900</v>
      </c>
    </row>
    <row r="24" spans="1:5" x14ac:dyDescent="0.3">
      <c r="A24" s="1" t="s">
        <v>115</v>
      </c>
      <c r="B24" s="1" t="s">
        <v>116</v>
      </c>
      <c r="C24" s="1" t="s">
        <v>118</v>
      </c>
      <c r="D24" s="1" t="s">
        <v>127</v>
      </c>
      <c r="E24" s="1">
        <v>2320</v>
      </c>
    </row>
    <row r="25" spans="1:5" x14ac:dyDescent="0.3">
      <c r="A25" s="1" t="s">
        <v>115</v>
      </c>
      <c r="B25" s="1" t="s">
        <v>116</v>
      </c>
      <c r="C25" s="1" t="s">
        <v>119</v>
      </c>
      <c r="D25" s="1" t="s">
        <v>127</v>
      </c>
      <c r="E25" s="1">
        <v>265</v>
      </c>
    </row>
    <row r="26" spans="1:5" x14ac:dyDescent="0.3">
      <c r="A26" s="1" t="s">
        <v>115</v>
      </c>
      <c r="B26" s="1" t="s">
        <v>116</v>
      </c>
      <c r="C26" s="1" t="s">
        <v>120</v>
      </c>
      <c r="D26" s="1" t="s">
        <v>127</v>
      </c>
      <c r="E26" s="1">
        <v>120</v>
      </c>
    </row>
    <row r="27" spans="1:5" x14ac:dyDescent="0.3">
      <c r="A27" s="1" t="s">
        <v>115</v>
      </c>
      <c r="B27" s="1" t="s">
        <v>121</v>
      </c>
      <c r="C27" s="1" t="s">
        <v>122</v>
      </c>
      <c r="D27" s="1" t="s">
        <v>127</v>
      </c>
      <c r="E27" s="1">
        <v>1050</v>
      </c>
    </row>
    <row r="28" spans="1:5" x14ac:dyDescent="0.3">
      <c r="A28" s="1" t="s">
        <v>115</v>
      </c>
      <c r="B28" s="1" t="s">
        <v>121</v>
      </c>
      <c r="C28" s="1" t="s">
        <v>123</v>
      </c>
      <c r="D28" s="1" t="s">
        <v>127</v>
      </c>
      <c r="E28" s="1">
        <v>800</v>
      </c>
    </row>
    <row r="29" spans="1:5" x14ac:dyDescent="0.3">
      <c r="A29" s="1" t="s">
        <v>115</v>
      </c>
      <c r="B29" s="1" t="s">
        <v>121</v>
      </c>
      <c r="C29" s="1" t="s">
        <v>124</v>
      </c>
      <c r="D29" s="1" t="s">
        <v>128</v>
      </c>
      <c r="E29" s="1">
        <v>320</v>
      </c>
    </row>
    <row r="30" spans="1:5" x14ac:dyDescent="0.3">
      <c r="A30" s="1" t="s">
        <v>115</v>
      </c>
      <c r="B30" s="1" t="s">
        <v>116</v>
      </c>
      <c r="C30" s="1" t="s">
        <v>117</v>
      </c>
      <c r="D30" s="1" t="s">
        <v>129</v>
      </c>
      <c r="E30" s="1">
        <v>920</v>
      </c>
    </row>
    <row r="31" spans="1:5" x14ac:dyDescent="0.3">
      <c r="A31" s="1" t="s">
        <v>115</v>
      </c>
      <c r="B31" s="1" t="s">
        <v>116</v>
      </c>
      <c r="C31" s="1" t="s">
        <v>118</v>
      </c>
      <c r="D31" s="1" t="s">
        <v>129</v>
      </c>
      <c r="E31" s="1">
        <v>2300</v>
      </c>
    </row>
    <row r="32" spans="1:5" x14ac:dyDescent="0.3">
      <c r="A32" s="1" t="s">
        <v>115</v>
      </c>
      <c r="B32" s="1" t="s">
        <v>116</v>
      </c>
      <c r="C32" s="1" t="s">
        <v>119</v>
      </c>
      <c r="D32" s="1" t="s">
        <v>129</v>
      </c>
      <c r="E32" s="1">
        <v>300</v>
      </c>
    </row>
    <row r="33" spans="1:5" x14ac:dyDescent="0.3">
      <c r="A33" s="1" t="s">
        <v>115</v>
      </c>
      <c r="B33" s="1" t="s">
        <v>116</v>
      </c>
      <c r="C33" s="1" t="s">
        <v>120</v>
      </c>
      <c r="D33" s="1" t="s">
        <v>129</v>
      </c>
      <c r="E33" s="1">
        <v>150</v>
      </c>
    </row>
    <row r="34" spans="1:5" x14ac:dyDescent="0.3">
      <c r="A34" s="1" t="s">
        <v>115</v>
      </c>
      <c r="B34" s="1" t="s">
        <v>121</v>
      </c>
      <c r="C34" s="1" t="s">
        <v>122</v>
      </c>
      <c r="D34" s="1" t="s">
        <v>129</v>
      </c>
      <c r="E34" s="1">
        <v>900</v>
      </c>
    </row>
    <row r="35" spans="1:5" x14ac:dyDescent="0.3">
      <c r="A35" s="1" t="s">
        <v>115</v>
      </c>
      <c r="B35" s="1" t="s">
        <v>121</v>
      </c>
      <c r="C35" s="1" t="s">
        <v>123</v>
      </c>
      <c r="D35" s="1" t="s">
        <v>129</v>
      </c>
      <c r="E35" s="1">
        <v>700</v>
      </c>
    </row>
    <row r="36" spans="1:5" x14ac:dyDescent="0.3">
      <c r="A36" s="1" t="s">
        <v>115</v>
      </c>
      <c r="B36" s="1" t="s">
        <v>121</v>
      </c>
      <c r="C36" s="1" t="s">
        <v>124</v>
      </c>
      <c r="D36" s="1" t="s">
        <v>129</v>
      </c>
      <c r="E36" s="1">
        <v>300</v>
      </c>
    </row>
  </sheetData>
  <autoFilter ref="A1:M36" xr:uid="{C181D95B-8B03-40E6-8DF6-FF3DAFA6B072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626-5A20-478A-A455-7D788EB586B7}">
  <dimension ref="A1:O22"/>
  <sheetViews>
    <sheetView workbookViewId="0">
      <selection activeCell="R30" sqref="R30"/>
    </sheetView>
  </sheetViews>
  <sheetFormatPr defaultRowHeight="14" x14ac:dyDescent="0.3"/>
  <cols>
    <col min="1" max="1" width="1.08203125" style="34" customWidth="1"/>
    <col min="2" max="16384" width="8.6640625" style="34"/>
  </cols>
  <sheetData>
    <row r="1" spans="1:15" ht="21.5" customHeight="1" x14ac:dyDescent="0.3">
      <c r="A1" s="37"/>
      <c r="B1" s="36"/>
      <c r="C1" s="36"/>
      <c r="D1" s="36"/>
      <c r="E1" s="36"/>
      <c r="F1" s="36"/>
    </row>
    <row r="2" spans="1:15" x14ac:dyDescent="0.3">
      <c r="B2" s="33" t="s">
        <v>15</v>
      </c>
      <c r="C2" s="34" t="s">
        <v>24</v>
      </c>
      <c r="D2" s="33" t="s">
        <v>23</v>
      </c>
      <c r="E2" s="34" t="s">
        <v>25</v>
      </c>
      <c r="F2" s="34" t="s">
        <v>26</v>
      </c>
      <c r="I2" s="38"/>
      <c r="J2" s="38"/>
      <c r="K2" s="38"/>
      <c r="L2" s="38"/>
      <c r="M2" s="38"/>
      <c r="N2" s="38"/>
      <c r="O2" s="38"/>
    </row>
    <row r="3" spans="1:15" x14ac:dyDescent="0.3">
      <c r="B3" s="33" t="s">
        <v>16</v>
      </c>
      <c r="C3" s="34">
        <f t="shared" ref="C3:C9" si="0">(MAX($D$3:$D$9)-D3)/2</f>
        <v>0</v>
      </c>
      <c r="D3" s="33">
        <v>100</v>
      </c>
      <c r="E3" s="34">
        <f>(MAX($D$3:$D$9)-D3)/2</f>
        <v>0</v>
      </c>
      <c r="F3" s="34">
        <v>0</v>
      </c>
    </row>
    <row r="4" spans="1:15" x14ac:dyDescent="0.3">
      <c r="B4" s="33" t="s">
        <v>17</v>
      </c>
      <c r="C4" s="34">
        <f t="shared" si="0"/>
        <v>5</v>
      </c>
      <c r="D4" s="33">
        <v>90</v>
      </c>
      <c r="E4" s="34">
        <f t="shared" ref="E4:E9" si="1">(MAX($D$3:$D$9)-D4)/2</f>
        <v>5</v>
      </c>
      <c r="F4" s="34">
        <f>D3-D4</f>
        <v>10</v>
      </c>
    </row>
    <row r="5" spans="1:15" x14ac:dyDescent="0.3">
      <c r="B5" s="33" t="s">
        <v>18</v>
      </c>
      <c r="C5" s="34">
        <f t="shared" si="0"/>
        <v>8</v>
      </c>
      <c r="D5" s="33">
        <v>84</v>
      </c>
      <c r="E5" s="34">
        <f t="shared" si="1"/>
        <v>8</v>
      </c>
      <c r="F5" s="34">
        <f t="shared" ref="F5:F9" si="2">D4-D5</f>
        <v>6</v>
      </c>
    </row>
    <row r="6" spans="1:15" x14ac:dyDescent="0.3">
      <c r="B6" s="33" t="s">
        <v>19</v>
      </c>
      <c r="C6" s="34">
        <f t="shared" si="0"/>
        <v>17.5</v>
      </c>
      <c r="D6" s="33">
        <v>65</v>
      </c>
      <c r="E6" s="34">
        <f t="shared" si="1"/>
        <v>17.5</v>
      </c>
      <c r="F6" s="34">
        <f t="shared" si="2"/>
        <v>19</v>
      </c>
    </row>
    <row r="7" spans="1:15" x14ac:dyDescent="0.3">
      <c r="B7" s="33" t="s">
        <v>20</v>
      </c>
      <c r="C7" s="34">
        <f t="shared" si="0"/>
        <v>20</v>
      </c>
      <c r="D7" s="33">
        <v>60</v>
      </c>
      <c r="E7" s="34">
        <f t="shared" si="1"/>
        <v>20</v>
      </c>
      <c r="F7" s="34">
        <f t="shared" si="2"/>
        <v>5</v>
      </c>
    </row>
    <row r="8" spans="1:15" x14ac:dyDescent="0.3">
      <c r="B8" s="33" t="s">
        <v>21</v>
      </c>
      <c r="C8" s="34">
        <f t="shared" si="0"/>
        <v>42.5</v>
      </c>
      <c r="D8" s="33">
        <v>15</v>
      </c>
      <c r="E8" s="34">
        <f t="shared" si="1"/>
        <v>42.5</v>
      </c>
      <c r="F8" s="34">
        <f t="shared" si="2"/>
        <v>45</v>
      </c>
    </row>
    <row r="9" spans="1:15" x14ac:dyDescent="0.3">
      <c r="B9" s="33" t="s">
        <v>22</v>
      </c>
      <c r="C9" s="34">
        <f t="shared" si="0"/>
        <v>48</v>
      </c>
      <c r="D9" s="33">
        <v>4</v>
      </c>
      <c r="E9" s="34">
        <f t="shared" si="1"/>
        <v>48</v>
      </c>
      <c r="F9" s="34">
        <f t="shared" si="2"/>
        <v>11</v>
      </c>
    </row>
    <row r="20" spans="5:15" x14ac:dyDescent="0.3">
      <c r="E20" s="35"/>
      <c r="I20" s="38"/>
      <c r="J20" s="38"/>
      <c r="K20" s="38"/>
      <c r="L20" s="38"/>
      <c r="M20" s="38"/>
      <c r="N20" s="38"/>
      <c r="O20" s="38"/>
    </row>
    <row r="22" spans="5:15" x14ac:dyDescent="0.3">
      <c r="F22" s="35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0E5B-8FE9-4D95-BED8-06FD7FEAF9B0}">
  <dimension ref="A1:D25"/>
  <sheetViews>
    <sheetView workbookViewId="0">
      <selection activeCell="E28" sqref="E28"/>
    </sheetView>
  </sheetViews>
  <sheetFormatPr defaultRowHeight="14" x14ac:dyDescent="0.3"/>
  <cols>
    <col min="1" max="1" width="13.5" customWidth="1"/>
  </cols>
  <sheetData>
    <row r="1" spans="1:4" x14ac:dyDescent="0.3">
      <c r="A1" s="1" t="s">
        <v>27</v>
      </c>
      <c r="B1" s="1" t="s">
        <v>28</v>
      </c>
      <c r="C1" t="s">
        <v>29</v>
      </c>
    </row>
    <row r="2" spans="1:4" ht="19" x14ac:dyDescent="0.45">
      <c r="A2" s="39">
        <v>42736</v>
      </c>
      <c r="B2" s="40">
        <v>321</v>
      </c>
      <c r="C2">
        <v>321</v>
      </c>
      <c r="D2" s="41">
        <v>0</v>
      </c>
    </row>
    <row r="3" spans="1:4" ht="19" x14ac:dyDescent="0.45">
      <c r="A3" s="39">
        <v>42737</v>
      </c>
      <c r="B3" s="40">
        <v>310</v>
      </c>
      <c r="C3">
        <f>C2+B3</f>
        <v>631</v>
      </c>
      <c r="D3" s="42">
        <f>B3/B2-1</f>
        <v>-3.4267912772585674E-2</v>
      </c>
    </row>
    <row r="4" spans="1:4" ht="19" x14ac:dyDescent="0.45">
      <c r="A4" s="39">
        <v>42738</v>
      </c>
      <c r="B4" s="40">
        <v>342</v>
      </c>
      <c r="C4">
        <f>C3+B4</f>
        <v>973</v>
      </c>
      <c r="D4" s="42">
        <f t="shared" ref="D4:D25" si="0">B4/B3-1</f>
        <v>0.10322580645161294</v>
      </c>
    </row>
    <row r="5" spans="1:4" ht="19" x14ac:dyDescent="0.45">
      <c r="A5" s="39">
        <v>42739</v>
      </c>
      <c r="B5" s="40">
        <v>309</v>
      </c>
      <c r="C5">
        <f t="shared" ref="C5:C25" si="1">C4+B5</f>
        <v>1282</v>
      </c>
      <c r="D5" s="42">
        <f t="shared" si="0"/>
        <v>-9.6491228070175405E-2</v>
      </c>
    </row>
    <row r="6" spans="1:4" ht="19" x14ac:dyDescent="0.45">
      <c r="A6" s="39">
        <v>42740</v>
      </c>
      <c r="B6" s="40">
        <v>325</v>
      </c>
      <c r="C6">
        <f t="shared" si="1"/>
        <v>1607</v>
      </c>
      <c r="D6" s="42">
        <f t="shared" si="0"/>
        <v>5.1779935275080957E-2</v>
      </c>
    </row>
    <row r="7" spans="1:4" ht="19" x14ac:dyDescent="0.45">
      <c r="A7" s="39">
        <v>42741</v>
      </c>
      <c r="B7" s="40">
        <v>371</v>
      </c>
      <c r="C7">
        <f t="shared" si="1"/>
        <v>1978</v>
      </c>
      <c r="D7" s="42">
        <f t="shared" si="0"/>
        <v>0.14153846153846161</v>
      </c>
    </row>
    <row r="8" spans="1:4" ht="19" x14ac:dyDescent="0.45">
      <c r="A8" s="39">
        <v>42742</v>
      </c>
      <c r="B8" s="40">
        <v>467</v>
      </c>
      <c r="C8">
        <f t="shared" si="1"/>
        <v>2445</v>
      </c>
      <c r="D8" s="42">
        <f t="shared" si="0"/>
        <v>0.25876010781671166</v>
      </c>
    </row>
    <row r="9" spans="1:4" ht="19" x14ac:dyDescent="0.45">
      <c r="A9" s="39">
        <v>42743</v>
      </c>
      <c r="B9" s="40">
        <v>497</v>
      </c>
      <c r="C9">
        <f t="shared" si="1"/>
        <v>2942</v>
      </c>
      <c r="D9" s="42">
        <f t="shared" si="0"/>
        <v>6.4239828693790191E-2</v>
      </c>
    </row>
    <row r="10" spans="1:4" ht="19" x14ac:dyDescent="0.45">
      <c r="A10" s="39">
        <v>42744</v>
      </c>
      <c r="B10" s="40">
        <v>490</v>
      </c>
      <c r="C10">
        <f t="shared" si="1"/>
        <v>3432</v>
      </c>
      <c r="D10" s="42">
        <f t="shared" si="0"/>
        <v>-1.4084507042253502E-2</v>
      </c>
    </row>
    <row r="11" spans="1:4" ht="19" x14ac:dyDescent="0.45">
      <c r="A11" s="39">
        <v>42745</v>
      </c>
      <c r="B11" s="40">
        <v>344</v>
      </c>
      <c r="C11">
        <f t="shared" si="1"/>
        <v>3776</v>
      </c>
      <c r="D11" s="42">
        <f t="shared" si="0"/>
        <v>-0.29795918367346941</v>
      </c>
    </row>
    <row r="12" spans="1:4" ht="19" x14ac:dyDescent="0.45">
      <c r="A12" s="39">
        <v>42746</v>
      </c>
      <c r="B12" s="40">
        <v>244</v>
      </c>
      <c r="C12">
        <f t="shared" si="1"/>
        <v>4020</v>
      </c>
      <c r="D12" s="42">
        <f t="shared" si="0"/>
        <v>-0.29069767441860461</v>
      </c>
    </row>
    <row r="13" spans="1:4" ht="19" x14ac:dyDescent="0.45">
      <c r="A13" s="39">
        <v>42747</v>
      </c>
      <c r="B13" s="40">
        <v>219</v>
      </c>
      <c r="C13">
        <f t="shared" si="1"/>
        <v>4239</v>
      </c>
      <c r="D13" s="42">
        <f t="shared" si="0"/>
        <v>-0.10245901639344257</v>
      </c>
    </row>
    <row r="14" spans="1:4" ht="19" x14ac:dyDescent="0.45">
      <c r="A14" s="39">
        <v>42748</v>
      </c>
      <c r="B14" s="40">
        <v>234</v>
      </c>
      <c r="C14">
        <f t="shared" si="1"/>
        <v>4473</v>
      </c>
      <c r="D14" s="42">
        <f t="shared" si="0"/>
        <v>6.8493150684931559E-2</v>
      </c>
    </row>
    <row r="15" spans="1:4" ht="19" x14ac:dyDescent="0.45">
      <c r="A15" s="39">
        <v>42749</v>
      </c>
      <c r="B15" s="40">
        <v>231</v>
      </c>
      <c r="C15">
        <f t="shared" si="1"/>
        <v>4704</v>
      </c>
      <c r="D15" s="42">
        <f t="shared" si="0"/>
        <v>-1.2820512820512775E-2</v>
      </c>
    </row>
    <row r="16" spans="1:4" ht="19" x14ac:dyDescent="0.45">
      <c r="A16" s="39">
        <v>42750</v>
      </c>
      <c r="B16" s="40">
        <v>276</v>
      </c>
      <c r="C16">
        <f t="shared" si="1"/>
        <v>4980</v>
      </c>
      <c r="D16" s="42">
        <f t="shared" si="0"/>
        <v>0.19480519480519476</v>
      </c>
    </row>
    <row r="17" spans="1:4" ht="19" x14ac:dyDescent="0.45">
      <c r="A17" s="39">
        <v>42751</v>
      </c>
      <c r="B17" s="40">
        <v>304</v>
      </c>
      <c r="C17">
        <f t="shared" si="1"/>
        <v>5284</v>
      </c>
      <c r="D17" s="42">
        <f t="shared" si="0"/>
        <v>0.10144927536231885</v>
      </c>
    </row>
    <row r="18" spans="1:4" ht="19" x14ac:dyDescent="0.45">
      <c r="A18" s="39">
        <v>42752</v>
      </c>
      <c r="B18" s="40">
        <v>314</v>
      </c>
      <c r="C18">
        <f t="shared" si="1"/>
        <v>5598</v>
      </c>
      <c r="D18" s="42">
        <f t="shared" si="0"/>
        <v>3.289473684210531E-2</v>
      </c>
    </row>
    <row r="19" spans="1:4" ht="19" x14ac:dyDescent="0.45">
      <c r="A19" s="39">
        <v>42753</v>
      </c>
      <c r="B19" s="40">
        <v>320</v>
      </c>
      <c r="C19">
        <f t="shared" si="1"/>
        <v>5918</v>
      </c>
      <c r="D19" s="42">
        <f t="shared" si="0"/>
        <v>1.9108280254777066E-2</v>
      </c>
    </row>
    <row r="20" spans="1:4" ht="19" x14ac:dyDescent="0.45">
      <c r="A20" s="39">
        <v>42754</v>
      </c>
      <c r="B20" s="40">
        <v>326</v>
      </c>
      <c r="C20">
        <f t="shared" si="1"/>
        <v>6244</v>
      </c>
      <c r="D20" s="42">
        <f t="shared" si="0"/>
        <v>1.8750000000000044E-2</v>
      </c>
    </row>
    <row r="21" spans="1:4" ht="19" x14ac:dyDescent="0.45">
      <c r="A21" s="39">
        <v>42755</v>
      </c>
      <c r="B21" s="40">
        <v>375</v>
      </c>
      <c r="C21">
        <f t="shared" si="1"/>
        <v>6619</v>
      </c>
      <c r="D21" s="42">
        <f t="shared" si="0"/>
        <v>0.15030674846625769</v>
      </c>
    </row>
    <row r="22" spans="1:4" ht="19" x14ac:dyDescent="0.45">
      <c r="A22" s="39">
        <v>42756</v>
      </c>
      <c r="B22" s="40">
        <v>310</v>
      </c>
      <c r="C22">
        <f t="shared" si="1"/>
        <v>6929</v>
      </c>
      <c r="D22" s="42">
        <f t="shared" si="0"/>
        <v>-0.17333333333333334</v>
      </c>
    </row>
    <row r="23" spans="1:4" ht="19" x14ac:dyDescent="0.45">
      <c r="A23" s="39">
        <v>42757</v>
      </c>
      <c r="B23" s="40">
        <v>322</v>
      </c>
      <c r="C23">
        <f t="shared" si="1"/>
        <v>7251</v>
      </c>
      <c r="D23" s="42">
        <f t="shared" si="0"/>
        <v>3.8709677419354938E-2</v>
      </c>
    </row>
    <row r="24" spans="1:4" ht="19" x14ac:dyDescent="0.45">
      <c r="A24" s="39">
        <v>42758</v>
      </c>
      <c r="B24" s="40">
        <v>340</v>
      </c>
      <c r="C24">
        <f t="shared" si="1"/>
        <v>7591</v>
      </c>
      <c r="D24" s="42">
        <f t="shared" si="0"/>
        <v>5.5900621118012417E-2</v>
      </c>
    </row>
    <row r="25" spans="1:4" ht="19" x14ac:dyDescent="0.45">
      <c r="A25" s="39">
        <v>42759</v>
      </c>
      <c r="B25" s="40">
        <v>315</v>
      </c>
      <c r="C25">
        <f t="shared" si="1"/>
        <v>7906</v>
      </c>
      <c r="D25" s="42">
        <f t="shared" si="0"/>
        <v>-7.3529411764705843E-2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94F-8313-40FD-AEF5-61B802D00F70}">
  <dimension ref="A1:C14"/>
  <sheetViews>
    <sheetView workbookViewId="0">
      <selection activeCell="H31" sqref="H31"/>
    </sheetView>
  </sheetViews>
  <sheetFormatPr defaultRowHeight="14" x14ac:dyDescent="0.3"/>
  <cols>
    <col min="1" max="1" width="11" customWidth="1"/>
    <col min="2" max="2" width="11.1640625" customWidth="1"/>
    <col min="3" max="3" width="15.5" customWidth="1"/>
  </cols>
  <sheetData>
    <row r="1" spans="1:3" ht="19" x14ac:dyDescent="0.45">
      <c r="A1" s="43" t="s">
        <v>30</v>
      </c>
      <c r="B1" s="43" t="s">
        <v>31</v>
      </c>
      <c r="C1" s="44" t="s">
        <v>32</v>
      </c>
    </row>
    <row r="2" spans="1:3" ht="19" x14ac:dyDescent="0.45">
      <c r="A2" s="45" t="s">
        <v>33</v>
      </c>
      <c r="B2" s="45">
        <v>7</v>
      </c>
      <c r="C2" s="46">
        <v>5.7571964956195244E-2</v>
      </c>
    </row>
    <row r="3" spans="1:3" ht="19" x14ac:dyDescent="0.45">
      <c r="A3" s="47" t="s">
        <v>34</v>
      </c>
      <c r="B3" s="47">
        <v>-10</v>
      </c>
      <c r="C3" s="48">
        <v>9.8873591989987478E-2</v>
      </c>
    </row>
    <row r="4" spans="1:3" ht="19" x14ac:dyDescent="0.45">
      <c r="A4" s="45" t="s">
        <v>35</v>
      </c>
      <c r="B4" s="45">
        <v>16</v>
      </c>
      <c r="C4" s="46">
        <v>0.12265331664580725</v>
      </c>
    </row>
    <row r="5" spans="1:3" ht="19" x14ac:dyDescent="0.45">
      <c r="A5" s="47" t="s">
        <v>36</v>
      </c>
      <c r="B5" s="47">
        <v>20</v>
      </c>
      <c r="C5" s="48">
        <v>7.0087609511889859E-2</v>
      </c>
    </row>
    <row r="6" spans="1:3" ht="19" x14ac:dyDescent="0.45">
      <c r="A6" s="45" t="s">
        <v>37</v>
      </c>
      <c r="B6" s="45">
        <v>14</v>
      </c>
      <c r="C6" s="46">
        <v>5.0062578222778474E-3</v>
      </c>
    </row>
    <row r="7" spans="1:3" ht="19" x14ac:dyDescent="0.45">
      <c r="A7" s="47" t="s">
        <v>38</v>
      </c>
      <c r="B7" s="47">
        <v>-13</v>
      </c>
      <c r="C7" s="48">
        <v>1.8773466833541929E-2</v>
      </c>
    </row>
    <row r="8" spans="1:3" ht="19" x14ac:dyDescent="0.45">
      <c r="A8" s="45" t="s">
        <v>39</v>
      </c>
      <c r="B8" s="45">
        <v>19</v>
      </c>
      <c r="C8" s="46">
        <v>0.1113892365456821</v>
      </c>
    </row>
    <row r="9" spans="1:3" ht="19" x14ac:dyDescent="0.45">
      <c r="A9" s="47" t="s">
        <v>40</v>
      </c>
      <c r="B9" s="47">
        <v>20</v>
      </c>
      <c r="C9" s="48">
        <v>0.10137672090112641</v>
      </c>
    </row>
    <row r="10" spans="1:3" ht="19" x14ac:dyDescent="0.45">
      <c r="A10" s="45" t="s">
        <v>41</v>
      </c>
      <c r="B10" s="45">
        <v>-9</v>
      </c>
      <c r="C10" s="46">
        <v>9.8873591989987478E-2</v>
      </c>
    </row>
    <row r="11" spans="1:3" ht="19" x14ac:dyDescent="0.45">
      <c r="A11" s="47" t="s">
        <v>42</v>
      </c>
      <c r="B11" s="47">
        <v>2</v>
      </c>
      <c r="C11" s="48">
        <v>7.7596996245306638E-2</v>
      </c>
    </row>
    <row r="12" spans="1:3" ht="19" x14ac:dyDescent="0.45">
      <c r="A12" s="45" t="s">
        <v>43</v>
      </c>
      <c r="B12" s="45">
        <v>-5</v>
      </c>
      <c r="C12" s="46">
        <v>8.635794743429287E-2</v>
      </c>
    </row>
    <row r="13" spans="1:3" ht="19" x14ac:dyDescent="0.45">
      <c r="A13" s="47" t="s">
        <v>44</v>
      </c>
      <c r="B13" s="47">
        <v>-18</v>
      </c>
      <c r="C13" s="48">
        <v>7.3842302878598248E-2</v>
      </c>
    </row>
    <row r="14" spans="1:3" ht="19" x14ac:dyDescent="0.45">
      <c r="A14" s="45" t="s">
        <v>45</v>
      </c>
      <c r="B14" s="45">
        <v>2</v>
      </c>
      <c r="C14" s="46">
        <v>7.7596996245306638E-2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D192-F282-450C-B7D9-3DC77EC76B15}">
  <dimension ref="A1:I11"/>
  <sheetViews>
    <sheetView topLeftCell="A28" workbookViewId="0">
      <selection activeCell="M55" sqref="M55"/>
    </sheetView>
  </sheetViews>
  <sheetFormatPr defaultRowHeight="14" x14ac:dyDescent="0.3"/>
  <cols>
    <col min="4" max="4" width="16.75" customWidth="1"/>
    <col min="5" max="5" width="25.6640625" customWidth="1"/>
    <col min="7" max="7" width="19.33203125" customWidth="1"/>
    <col min="9" max="9" width="13.5" customWidth="1"/>
  </cols>
  <sheetData>
    <row r="1" spans="1:9" ht="19" x14ac:dyDescent="0.3">
      <c r="A1" s="49" t="s">
        <v>46</v>
      </c>
      <c r="B1" s="49" t="s">
        <v>47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50" t="s">
        <v>53</v>
      </c>
      <c r="I1" s="50" t="s">
        <v>54</v>
      </c>
    </row>
    <row r="2" spans="1:9" ht="19.5" customHeight="1" x14ac:dyDescent="0.3">
      <c r="A2" s="51" t="s">
        <v>55</v>
      </c>
      <c r="B2" s="51" t="s">
        <v>56</v>
      </c>
      <c r="C2" s="51" t="s">
        <v>57</v>
      </c>
      <c r="D2" s="52">
        <v>42978</v>
      </c>
      <c r="E2" s="53">
        <f ca="1">IF(TODAY()-D2&gt;=G2,G2,MIN(G2,MAX(TODAY()-D2,0)))</f>
        <v>1</v>
      </c>
      <c r="F2" s="53">
        <f ca="1">G2-E2</f>
        <v>0</v>
      </c>
      <c r="G2" s="51">
        <v>1</v>
      </c>
      <c r="H2" s="1">
        <v>1</v>
      </c>
      <c r="I2" s="54">
        <f ca="1">TODAY()</f>
        <v>44759</v>
      </c>
    </row>
    <row r="3" spans="1:9" ht="19" x14ac:dyDescent="0.3">
      <c r="A3" s="51" t="s">
        <v>55</v>
      </c>
      <c r="B3" s="51" t="s">
        <v>58</v>
      </c>
      <c r="C3" s="51" t="s">
        <v>59</v>
      </c>
      <c r="D3" s="52">
        <v>42978</v>
      </c>
      <c r="E3" s="53">
        <f t="shared" ref="E3:E11" ca="1" si="0">IF(TODAY()-D3&gt;=G3,G3,MIN(G3,MAX(TODAY()-D3,0)))</f>
        <v>4</v>
      </c>
      <c r="F3" s="53">
        <f t="shared" ref="F3:F11" ca="1" si="1">G3-E3</f>
        <v>0</v>
      </c>
      <c r="G3" s="51">
        <v>4</v>
      </c>
      <c r="H3" s="1">
        <v>2</v>
      </c>
      <c r="I3" s="54">
        <f t="shared" ref="I3:I11" ca="1" si="2">TODAY()</f>
        <v>44759</v>
      </c>
    </row>
    <row r="4" spans="1:9" ht="19" x14ac:dyDescent="0.3">
      <c r="A4" s="51" t="s">
        <v>55</v>
      </c>
      <c r="B4" s="51" t="s">
        <v>60</v>
      </c>
      <c r="C4" s="51" t="s">
        <v>61</v>
      </c>
      <c r="D4" s="52">
        <v>42982</v>
      </c>
      <c r="E4" s="53">
        <f t="shared" ca="1" si="0"/>
        <v>1</v>
      </c>
      <c r="F4" s="53">
        <f t="shared" ca="1" si="1"/>
        <v>0</v>
      </c>
      <c r="G4" s="51">
        <v>1</v>
      </c>
      <c r="H4" s="1">
        <v>3</v>
      </c>
      <c r="I4" s="54">
        <f t="shared" ca="1" si="2"/>
        <v>44759</v>
      </c>
    </row>
    <row r="5" spans="1:9" ht="19" x14ac:dyDescent="0.3">
      <c r="A5" s="51" t="s">
        <v>55</v>
      </c>
      <c r="B5" s="51" t="s">
        <v>62</v>
      </c>
      <c r="C5" s="51" t="s">
        <v>63</v>
      </c>
      <c r="D5" s="52">
        <v>42983</v>
      </c>
      <c r="E5" s="53">
        <f t="shared" ca="1" si="0"/>
        <v>1</v>
      </c>
      <c r="F5" s="53">
        <f t="shared" ca="1" si="1"/>
        <v>0</v>
      </c>
      <c r="G5" s="51">
        <v>1</v>
      </c>
      <c r="H5" s="1">
        <v>4</v>
      </c>
      <c r="I5" s="54">
        <f t="shared" ca="1" si="2"/>
        <v>44759</v>
      </c>
    </row>
    <row r="6" spans="1:9" ht="19" x14ac:dyDescent="0.3">
      <c r="A6" s="51" t="s">
        <v>55</v>
      </c>
      <c r="B6" s="51" t="s">
        <v>64</v>
      </c>
      <c r="C6" s="51" t="s">
        <v>65</v>
      </c>
      <c r="D6" s="52">
        <v>42983</v>
      </c>
      <c r="E6" s="53">
        <f t="shared" ca="1" si="0"/>
        <v>4</v>
      </c>
      <c r="F6" s="53">
        <f t="shared" ca="1" si="1"/>
        <v>0</v>
      </c>
      <c r="G6" s="51">
        <v>4</v>
      </c>
      <c r="H6" s="1">
        <v>5</v>
      </c>
      <c r="I6" s="54">
        <f t="shared" ca="1" si="2"/>
        <v>44759</v>
      </c>
    </row>
    <row r="7" spans="1:9" ht="19" x14ac:dyDescent="0.3">
      <c r="A7" s="51" t="s">
        <v>55</v>
      </c>
      <c r="B7" s="51" t="s">
        <v>66</v>
      </c>
      <c r="C7" s="51" t="s">
        <v>67</v>
      </c>
      <c r="D7" s="52">
        <v>42988</v>
      </c>
      <c r="E7" s="53">
        <f t="shared" ca="1" si="0"/>
        <v>1</v>
      </c>
      <c r="F7" s="53">
        <f t="shared" ca="1" si="1"/>
        <v>0</v>
      </c>
      <c r="G7" s="51">
        <v>1</v>
      </c>
      <c r="H7" s="1">
        <v>6</v>
      </c>
      <c r="I7" s="54">
        <f t="shared" ca="1" si="2"/>
        <v>44759</v>
      </c>
    </row>
    <row r="8" spans="1:9" ht="19" x14ac:dyDescent="0.3">
      <c r="A8" s="51" t="s">
        <v>68</v>
      </c>
      <c r="B8" s="51" t="s">
        <v>69</v>
      </c>
      <c r="C8" s="51" t="s">
        <v>70</v>
      </c>
      <c r="D8" s="52">
        <v>42989</v>
      </c>
      <c r="E8" s="53">
        <f t="shared" ca="1" si="0"/>
        <v>3</v>
      </c>
      <c r="F8" s="53">
        <f t="shared" ca="1" si="1"/>
        <v>0</v>
      </c>
      <c r="G8" s="51">
        <v>3</v>
      </c>
      <c r="H8" s="1">
        <v>7</v>
      </c>
      <c r="I8" s="54">
        <f t="shared" ca="1" si="2"/>
        <v>44759</v>
      </c>
    </row>
    <row r="9" spans="1:9" ht="19" x14ac:dyDescent="0.3">
      <c r="A9" s="51" t="s">
        <v>68</v>
      </c>
      <c r="B9" s="51" t="s">
        <v>71</v>
      </c>
      <c r="C9" s="51" t="s">
        <v>72</v>
      </c>
      <c r="D9" s="52">
        <v>42992</v>
      </c>
      <c r="E9" s="53">
        <f ca="1">IF(TODAY()-D9&gt;=G9,G9,MIN(G9,MAX(TODAY()-D9,0)))</f>
        <v>1</v>
      </c>
      <c r="F9" s="53">
        <f t="shared" ca="1" si="1"/>
        <v>0</v>
      </c>
      <c r="G9" s="51">
        <v>1</v>
      </c>
      <c r="H9" s="1">
        <v>8</v>
      </c>
      <c r="I9" s="54">
        <f t="shared" ca="1" si="2"/>
        <v>44759</v>
      </c>
    </row>
    <row r="10" spans="1:9" ht="19" x14ac:dyDescent="0.3">
      <c r="A10" s="51" t="s">
        <v>68</v>
      </c>
      <c r="B10" s="51" t="s">
        <v>73</v>
      </c>
      <c r="C10" s="51" t="s">
        <v>74</v>
      </c>
      <c r="D10" s="52">
        <v>42992</v>
      </c>
      <c r="E10" s="53">
        <f t="shared" ca="1" si="0"/>
        <v>1</v>
      </c>
      <c r="F10" s="53">
        <f t="shared" ca="1" si="1"/>
        <v>0</v>
      </c>
      <c r="G10" s="51">
        <v>1</v>
      </c>
      <c r="H10" s="1">
        <v>9</v>
      </c>
      <c r="I10" s="54">
        <f t="shared" ca="1" si="2"/>
        <v>44759</v>
      </c>
    </row>
    <row r="11" spans="1:9" ht="19" x14ac:dyDescent="0.3">
      <c r="A11" s="51" t="s">
        <v>75</v>
      </c>
      <c r="B11" s="51" t="s">
        <v>76</v>
      </c>
      <c r="C11" s="51" t="s">
        <v>77</v>
      </c>
      <c r="D11" s="52">
        <v>42995</v>
      </c>
      <c r="E11" s="53">
        <f t="shared" ca="1" si="0"/>
        <v>3</v>
      </c>
      <c r="F11" s="53">
        <f t="shared" ca="1" si="1"/>
        <v>0</v>
      </c>
      <c r="G11" s="51">
        <v>3</v>
      </c>
      <c r="H11" s="1">
        <v>10</v>
      </c>
      <c r="I11" s="54">
        <f t="shared" ca="1" si="2"/>
        <v>44759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EBF9-6CFE-4D0D-B4D3-A3AE5B00D3DD}">
  <dimension ref="A1:H6"/>
  <sheetViews>
    <sheetView workbookViewId="0">
      <selection activeCell="F28" sqref="F28"/>
    </sheetView>
  </sheetViews>
  <sheetFormatPr defaultRowHeight="14" x14ac:dyDescent="0.3"/>
  <cols>
    <col min="2" max="2" width="15.1640625" customWidth="1"/>
    <col min="3" max="3" width="16" customWidth="1"/>
    <col min="4" max="4" width="16.9140625" customWidth="1"/>
    <col min="5" max="5" width="14.25" customWidth="1"/>
    <col min="6" max="6" width="9.9140625" customWidth="1"/>
  </cols>
  <sheetData>
    <row r="1" spans="1:8" ht="19" x14ac:dyDescent="0.35">
      <c r="A1" s="55" t="s">
        <v>78</v>
      </c>
      <c r="B1" s="55" t="s">
        <v>79</v>
      </c>
      <c r="C1" s="55" t="s">
        <v>80</v>
      </c>
      <c r="D1" s="55" t="s">
        <v>81</v>
      </c>
      <c r="E1" s="55" t="s">
        <v>82</v>
      </c>
      <c r="F1" s="55" t="s">
        <v>83</v>
      </c>
      <c r="G1" s="55" t="s">
        <v>84</v>
      </c>
      <c r="H1" s="56" t="s">
        <v>85</v>
      </c>
    </row>
    <row r="2" spans="1:8" ht="19" x14ac:dyDescent="0.35">
      <c r="A2" s="57" t="s">
        <v>56</v>
      </c>
      <c r="B2" s="58">
        <v>42694</v>
      </c>
      <c r="C2" s="58">
        <v>42708</v>
      </c>
      <c r="D2" s="58">
        <v>42692</v>
      </c>
      <c r="E2" s="58">
        <v>42707</v>
      </c>
      <c r="F2" s="57">
        <f>C2-B2</f>
        <v>14</v>
      </c>
      <c r="G2" s="57">
        <f>IF(E2="","",E2-D2)</f>
        <v>15</v>
      </c>
      <c r="H2" s="56">
        <v>1</v>
      </c>
    </row>
    <row r="3" spans="1:8" ht="19" x14ac:dyDescent="0.35">
      <c r="A3" s="57" t="s">
        <v>86</v>
      </c>
      <c r="B3" s="58">
        <v>42708</v>
      </c>
      <c r="C3" s="58">
        <v>42712</v>
      </c>
      <c r="D3" s="58">
        <v>42707</v>
      </c>
      <c r="E3" s="58">
        <v>42713</v>
      </c>
      <c r="F3" s="57">
        <f>C3-B3</f>
        <v>4</v>
      </c>
      <c r="G3" s="57">
        <f>IF(E3="","",E3-D3)</f>
        <v>6</v>
      </c>
      <c r="H3" s="56">
        <v>2</v>
      </c>
    </row>
    <row r="4" spans="1:8" ht="19" x14ac:dyDescent="0.35">
      <c r="A4" s="57" t="s">
        <v>87</v>
      </c>
      <c r="B4" s="58">
        <v>42712</v>
      </c>
      <c r="C4" s="58">
        <v>42714</v>
      </c>
      <c r="D4" s="58">
        <v>42713</v>
      </c>
      <c r="E4" s="58">
        <v>42714</v>
      </c>
      <c r="F4" s="57">
        <f>C4-B4</f>
        <v>2</v>
      </c>
      <c r="G4" s="57">
        <f>IF(E4="","",E4-D4)</f>
        <v>1</v>
      </c>
      <c r="H4" s="56">
        <v>3</v>
      </c>
    </row>
    <row r="5" spans="1:8" ht="19" x14ac:dyDescent="0.35">
      <c r="A5" s="57" t="s">
        <v>88</v>
      </c>
      <c r="B5" s="58">
        <v>42714</v>
      </c>
      <c r="C5" s="58">
        <v>42719</v>
      </c>
      <c r="D5" s="58">
        <v>42714</v>
      </c>
      <c r="E5" s="58">
        <v>42720</v>
      </c>
      <c r="F5" s="57">
        <f>C5-B5</f>
        <v>5</v>
      </c>
      <c r="G5" s="57">
        <f>IF(E5="","",E5-D5)</f>
        <v>6</v>
      </c>
      <c r="H5" s="56">
        <v>4</v>
      </c>
    </row>
    <row r="6" spans="1:8" ht="19" x14ac:dyDescent="0.35">
      <c r="A6" s="57" t="s">
        <v>89</v>
      </c>
      <c r="B6" s="58">
        <v>42719</v>
      </c>
      <c r="C6" s="58">
        <v>42724</v>
      </c>
      <c r="D6" s="58">
        <v>42720</v>
      </c>
      <c r="E6" s="58">
        <v>42725</v>
      </c>
      <c r="F6" s="57">
        <f>C6-B6</f>
        <v>5</v>
      </c>
      <c r="G6" s="57">
        <f>IF(E6="","",E6-D6)</f>
        <v>5</v>
      </c>
      <c r="H6" s="56">
        <v>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F08-5A77-4943-B4C5-2255B1D4CBA6}">
  <dimension ref="A1:I9"/>
  <sheetViews>
    <sheetView topLeftCell="B1" workbookViewId="0">
      <selection activeCell="K35" sqref="K35"/>
    </sheetView>
  </sheetViews>
  <sheetFormatPr defaultRowHeight="14" x14ac:dyDescent="0.3"/>
  <sheetData>
    <row r="1" spans="1:9" ht="17.5" x14ac:dyDescent="0.35">
      <c r="A1" s="59" t="s">
        <v>90</v>
      </c>
      <c r="B1" s="59" t="s">
        <v>91</v>
      </c>
      <c r="C1" s="60" t="s">
        <v>92</v>
      </c>
      <c r="D1" s="60" t="s">
        <v>93</v>
      </c>
      <c r="E1" s="60" t="s">
        <v>94</v>
      </c>
      <c r="F1" s="59" t="s">
        <v>95</v>
      </c>
      <c r="G1" s="59" t="s">
        <v>96</v>
      </c>
      <c r="H1" s="61"/>
      <c r="I1" s="62" t="s">
        <v>97</v>
      </c>
    </row>
    <row r="2" spans="1:9" ht="17.5" x14ac:dyDescent="0.35">
      <c r="A2" s="59" t="s">
        <v>98</v>
      </c>
      <c r="B2" s="59">
        <v>1200</v>
      </c>
      <c r="C2" s="60">
        <v>0.6</v>
      </c>
      <c r="D2" s="60">
        <v>0.2</v>
      </c>
      <c r="E2" s="60">
        <v>0.2</v>
      </c>
      <c r="F2" s="59">
        <v>1257.6000000000001</v>
      </c>
      <c r="G2" s="63">
        <f>F2/B2</f>
        <v>1.048</v>
      </c>
      <c r="H2" s="61">
        <v>0.5</v>
      </c>
      <c r="I2" s="64">
        <v>0.9</v>
      </c>
    </row>
    <row r="3" spans="1:9" ht="20.5" x14ac:dyDescent="0.45">
      <c r="A3" s="59" t="s">
        <v>99</v>
      </c>
      <c r="B3" s="59">
        <v>1500</v>
      </c>
      <c r="C3" s="60">
        <v>0.6</v>
      </c>
      <c r="D3" s="60">
        <v>0.2</v>
      </c>
      <c r="E3" s="60">
        <v>0.2</v>
      </c>
      <c r="F3" s="59">
        <v>1753.5</v>
      </c>
      <c r="G3" s="63">
        <f t="shared" ref="G3:G9" si="0">F3/B3</f>
        <v>1.169</v>
      </c>
      <c r="H3" s="65">
        <v>1</v>
      </c>
      <c r="I3" s="64">
        <v>0.85</v>
      </c>
    </row>
    <row r="4" spans="1:9" ht="17.5" x14ac:dyDescent="0.35">
      <c r="A4" s="59" t="s">
        <v>100</v>
      </c>
      <c r="B4" s="59">
        <v>1100</v>
      </c>
      <c r="C4" s="60">
        <v>0.6</v>
      </c>
      <c r="D4" s="60">
        <v>0.2</v>
      </c>
      <c r="E4" s="60">
        <v>0.2</v>
      </c>
      <c r="F4" s="59">
        <v>756.8</v>
      </c>
      <c r="G4" s="63">
        <f t="shared" si="0"/>
        <v>0.68799999999999994</v>
      </c>
      <c r="H4" s="61">
        <v>1.5</v>
      </c>
      <c r="I4" s="64">
        <v>0.9</v>
      </c>
    </row>
    <row r="5" spans="1:9" ht="20.5" x14ac:dyDescent="0.45">
      <c r="A5" s="59" t="s">
        <v>101</v>
      </c>
      <c r="B5" s="59">
        <v>980</v>
      </c>
      <c r="C5" s="60">
        <v>0.6</v>
      </c>
      <c r="D5" s="60">
        <v>0.2</v>
      </c>
      <c r="E5" s="60">
        <v>0.2</v>
      </c>
      <c r="F5" s="59">
        <v>761.46</v>
      </c>
      <c r="G5" s="63">
        <f t="shared" si="0"/>
        <v>0.77700000000000002</v>
      </c>
      <c r="H5" s="65">
        <v>2</v>
      </c>
      <c r="I5" s="64">
        <v>0.85</v>
      </c>
    </row>
    <row r="6" spans="1:9" ht="17.5" x14ac:dyDescent="0.35">
      <c r="A6" s="59" t="s">
        <v>102</v>
      </c>
      <c r="B6" s="59">
        <v>1020</v>
      </c>
      <c r="C6" s="60">
        <v>0.6</v>
      </c>
      <c r="D6" s="60">
        <v>0.2</v>
      </c>
      <c r="E6" s="60">
        <v>0.2</v>
      </c>
      <c r="F6" s="59">
        <v>997.56</v>
      </c>
      <c r="G6" s="63">
        <f t="shared" si="0"/>
        <v>0.97799999999999998</v>
      </c>
      <c r="H6" s="61">
        <v>2.5</v>
      </c>
      <c r="I6" s="64">
        <v>0.9</v>
      </c>
    </row>
    <row r="7" spans="1:9" ht="20.5" x14ac:dyDescent="0.45">
      <c r="A7" s="59" t="s">
        <v>103</v>
      </c>
      <c r="B7" s="59">
        <v>950</v>
      </c>
      <c r="C7" s="60">
        <v>0.6</v>
      </c>
      <c r="D7" s="60">
        <v>0.2</v>
      </c>
      <c r="E7" s="60">
        <v>0.2</v>
      </c>
      <c r="F7" s="59">
        <v>684.94999999999993</v>
      </c>
      <c r="G7" s="63">
        <f t="shared" si="0"/>
        <v>0.72099999999999997</v>
      </c>
      <c r="H7" s="65">
        <v>3</v>
      </c>
      <c r="I7" s="64">
        <v>0.85</v>
      </c>
    </row>
    <row r="8" spans="1:9" ht="17.5" x14ac:dyDescent="0.35">
      <c r="A8" s="59" t="s">
        <v>104</v>
      </c>
      <c r="B8" s="59">
        <v>800</v>
      </c>
      <c r="C8" s="60">
        <v>0.6</v>
      </c>
      <c r="D8" s="60">
        <v>0.2</v>
      </c>
      <c r="E8" s="60">
        <v>0.2</v>
      </c>
      <c r="F8" s="59">
        <v>825.6</v>
      </c>
      <c r="G8" s="63">
        <f t="shared" si="0"/>
        <v>1.032</v>
      </c>
      <c r="H8" s="61">
        <v>3.5</v>
      </c>
      <c r="I8" s="64">
        <v>0.9</v>
      </c>
    </row>
    <row r="9" spans="1:9" ht="20.5" x14ac:dyDescent="0.45">
      <c r="A9" s="59" t="s">
        <v>105</v>
      </c>
      <c r="B9" s="59">
        <v>1050</v>
      </c>
      <c r="C9" s="60">
        <v>0.6</v>
      </c>
      <c r="D9" s="60">
        <v>0.2</v>
      </c>
      <c r="E9" s="60">
        <v>0.2</v>
      </c>
      <c r="F9" s="59">
        <v>1230.5999999999999</v>
      </c>
      <c r="G9" s="63">
        <f t="shared" si="0"/>
        <v>1.1719999999999999</v>
      </c>
      <c r="H9" s="65">
        <v>4</v>
      </c>
      <c r="I9" s="64">
        <v>0.85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8F8-FA7A-4EE5-9DEC-C40D920DA679}">
  <dimension ref="A1:A6"/>
  <sheetViews>
    <sheetView workbookViewId="0">
      <selection activeCell="G35" sqref="G35"/>
    </sheetView>
  </sheetViews>
  <sheetFormatPr defaultRowHeight="14" x14ac:dyDescent="0.3"/>
  <sheetData>
    <row r="1" spans="1:1" x14ac:dyDescent="0.3">
      <c r="A1" s="1" t="s">
        <v>14</v>
      </c>
    </row>
    <row r="2" spans="1:1" x14ac:dyDescent="0.3">
      <c r="A2" s="2"/>
    </row>
    <row r="3" spans="1:1" ht="15.5" x14ac:dyDescent="0.35">
      <c r="A3" s="3"/>
    </row>
    <row r="4" spans="1:1" x14ac:dyDescent="0.3">
      <c r="A4" s="4"/>
    </row>
    <row r="5" spans="1:1" x14ac:dyDescent="0.3">
      <c r="A5" s="5"/>
    </row>
    <row r="6" spans="1:1" x14ac:dyDescent="0.3">
      <c r="A6" s="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844B-594A-42D2-AAA1-BE4818409A39}">
  <dimension ref="A1:O12"/>
  <sheetViews>
    <sheetView tabSelected="1" workbookViewId="0">
      <selection activeCell="K22" sqref="K22"/>
    </sheetView>
  </sheetViews>
  <sheetFormatPr defaultRowHeight="14" x14ac:dyDescent="0.3"/>
  <cols>
    <col min="9" max="11" width="8.6640625" style="42"/>
  </cols>
  <sheetData>
    <row r="1" spans="1:15" ht="21.5" x14ac:dyDescent="0.3">
      <c r="A1" s="72"/>
      <c r="B1" s="72"/>
      <c r="C1" s="73" t="s">
        <v>143</v>
      </c>
      <c r="D1" s="72"/>
      <c r="E1" s="74"/>
      <c r="F1" s="75"/>
      <c r="G1" s="72"/>
      <c r="H1" s="74"/>
      <c r="I1" s="87"/>
      <c r="J1" s="87"/>
      <c r="K1" s="90"/>
      <c r="L1" s="72"/>
    </row>
    <row r="2" spans="1:15" ht="19" x14ac:dyDescent="0.35">
      <c r="A2" s="76"/>
      <c r="B2" s="76"/>
      <c r="C2" s="76"/>
      <c r="D2" s="76"/>
      <c r="E2" s="77"/>
      <c r="F2" s="78"/>
      <c r="G2" s="76"/>
      <c r="H2" s="79"/>
      <c r="I2" s="88"/>
      <c r="J2" s="88"/>
      <c r="K2" s="91"/>
      <c r="L2" s="76"/>
    </row>
    <row r="3" spans="1:15" ht="19" x14ac:dyDescent="0.35">
      <c r="A3" s="76"/>
      <c r="B3" s="76"/>
      <c r="C3" s="76"/>
      <c r="D3" s="76"/>
      <c r="E3" s="77"/>
      <c r="F3" s="78"/>
      <c r="G3" s="76"/>
      <c r="H3" s="79"/>
      <c r="I3" s="88"/>
      <c r="J3" s="88"/>
      <c r="K3" s="91"/>
      <c r="L3" s="76"/>
    </row>
    <row r="4" spans="1:15" ht="19.5" thickBot="1" x14ac:dyDescent="0.4">
      <c r="A4" s="76"/>
      <c r="B4" s="76"/>
      <c r="C4" s="80" t="s">
        <v>106</v>
      </c>
      <c r="D4" s="80"/>
      <c r="E4" s="80" t="s">
        <v>144</v>
      </c>
      <c r="F4" s="80" t="s">
        <v>145</v>
      </c>
      <c r="G4" s="76"/>
      <c r="H4" s="80" t="s">
        <v>146</v>
      </c>
      <c r="I4" s="88"/>
      <c r="J4" s="88"/>
      <c r="K4" s="92" t="s">
        <v>145</v>
      </c>
      <c r="L4" s="76"/>
    </row>
    <row r="5" spans="1:15" ht="19" x14ac:dyDescent="0.45">
      <c r="A5" s="76"/>
      <c r="B5" s="76"/>
      <c r="C5" s="81" t="s">
        <v>115</v>
      </c>
      <c r="D5" s="82"/>
      <c r="E5" s="81" t="s">
        <v>147</v>
      </c>
      <c r="F5" s="83"/>
      <c r="G5" s="84"/>
      <c r="H5" s="85" t="s">
        <v>118</v>
      </c>
      <c r="I5" s="89"/>
      <c r="J5" s="89"/>
      <c r="K5" s="93"/>
      <c r="L5" s="84"/>
      <c r="M5" t="s">
        <v>150</v>
      </c>
      <c r="N5" t="s">
        <v>151</v>
      </c>
      <c r="O5" t="s">
        <v>152</v>
      </c>
    </row>
    <row r="6" spans="1:15" x14ac:dyDescent="0.3">
      <c r="C6">
        <f>GETPIVOTDATA("新增用户量",杜邦分析法中间表!$A$3)</f>
        <v>29275</v>
      </c>
      <c r="E6">
        <f>GETPIVOTDATA("新增用户量",杜邦分析法中间表!$A$3,"一级指标","移动端")</f>
        <v>18735</v>
      </c>
      <c r="H6">
        <f>GETPIVOTDATA("新增用户量",杜邦分析法中间表!$A$3,"一级指标","移动端","二级指标","付费推广")</f>
        <v>11870</v>
      </c>
      <c r="I6" s="42">
        <f>H6/E6</f>
        <v>0.63357352548705637</v>
      </c>
      <c r="K6" s="42">
        <f>H6/C6</f>
        <v>0.40546541417591803</v>
      </c>
      <c r="M6">
        <f>GETPIVOTDATA("求和项:新增用户量",杜邦分析法中间表!$A$3,"一级指标","移动端","二级指标","付费推广","月份","1月")</f>
        <v>2500</v>
      </c>
      <c r="N6">
        <f>GETPIVOTDATA("求和项:新增用户量",杜邦分析法中间表!$A$3,"一级指标","移动端","二级指标","付费推广","月份","2月")</f>
        <v>2400</v>
      </c>
      <c r="O6">
        <f>GETPIVOTDATA("求和项:新增用户量",杜邦分析法中间表!$A$3,"一级指标","移动端","二级指标","付费推广","月份","3月")</f>
        <v>2350</v>
      </c>
    </row>
    <row r="7" spans="1:15" ht="19" x14ac:dyDescent="0.3">
      <c r="H7" s="86" t="s">
        <v>120</v>
      </c>
    </row>
    <row r="8" spans="1:15" x14ac:dyDescent="0.3">
      <c r="H8">
        <f>GETPIVOTDATA("新增用户量",杜邦分析法中间表!$A$3,"一级指标","移动端","二级指标","微博")</f>
        <v>600</v>
      </c>
      <c r="I8" s="42">
        <f>H8/E6</f>
        <v>3.2025620496397116E-2</v>
      </c>
      <c r="K8" s="42">
        <f>H8/C6</f>
        <v>2.0495303159692571E-2</v>
      </c>
    </row>
    <row r="9" spans="1:15" ht="19" x14ac:dyDescent="0.3">
      <c r="H9" s="86" t="s">
        <v>119</v>
      </c>
    </row>
    <row r="10" spans="1:15" x14ac:dyDescent="0.3">
      <c r="H10">
        <f>GETPIVOTDATA("新增用户量",杜邦分析法中间表!$A$3,"一级指标","移动端","二级指标","微信")</f>
        <v>1445</v>
      </c>
      <c r="I10" s="42">
        <f>H10/E6</f>
        <v>7.712836936215639E-2</v>
      </c>
      <c r="K10" s="42">
        <f>H10/C6</f>
        <v>4.9359521776259609E-2</v>
      </c>
    </row>
    <row r="11" spans="1:15" ht="19" x14ac:dyDescent="0.3">
      <c r="H11" s="86" t="s">
        <v>148</v>
      </c>
    </row>
    <row r="12" spans="1:15" x14ac:dyDescent="0.3">
      <c r="H12">
        <f>GETPIVOTDATA("新增用户量",杜邦分析法中间表!$A$3,"一级指标","移动端","二级指标","应用商店")</f>
        <v>4820</v>
      </c>
      <c r="I12" s="42">
        <f>H12/E6</f>
        <v>0.25727248465439018</v>
      </c>
      <c r="K12" s="42">
        <f>H12/C6</f>
        <v>0.16464560204953033</v>
      </c>
    </row>
  </sheetData>
  <phoneticPr fontId="3" type="noConversion"/>
  <conditionalFormatting sqref="F1:F3 F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{208B510C-0AD3-4990-95A6-313F06B37BCE}</x14:id>
        </ext>
      </extLst>
    </cfRule>
  </conditionalFormatting>
  <conditionalFormatting sqref="K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{879089D9-E7A1-4144-9F5C-223BAE0707AC}</x14:id>
        </ext>
      </extLst>
    </cfRule>
  </conditionalFormatting>
  <conditionalFormatting sqref="I6:J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{7E03054C-13CF-4E0F-B4A5-19CC636BB97C}</x14:id>
        </ext>
      </extLst>
    </cfRule>
  </conditionalFormatting>
  <conditionalFormatting sqref="K6:K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{650062C9-E693-4EAA-8588-0A509E85D881}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8B510C-0AD3-4990-95A6-313F06B37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 F5</xm:sqref>
        </x14:conditionalFormatting>
        <x14:conditionalFormatting xmlns:xm="http://schemas.microsoft.com/office/excel/2006/main">
          <x14:cfRule type="dataBar" id="{879089D9-E7A1-4144-9F5C-223BAE070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7E03054C-13CF-4E0F-B4A5-19CC636BB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I6:J12</xm:sqref>
        </x14:conditionalFormatting>
        <x14:conditionalFormatting xmlns:xm="http://schemas.microsoft.com/office/excel/2006/main">
          <x14:cfRule type="dataBar" id="{650062C9-E693-4EAA-8588-0A509E85D8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DBD9201-5BF0-4812-85EF-4225D4080A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杜邦分析法!M6:O6</xm:f>
              <xm:sqref>P6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条形图作品</vt:lpstr>
      <vt:lpstr>漏斗图</vt:lpstr>
      <vt:lpstr>组合图1</vt:lpstr>
      <vt:lpstr>组合图2</vt:lpstr>
      <vt:lpstr>甘特图</vt:lpstr>
      <vt:lpstr>甘特图2</vt:lpstr>
      <vt:lpstr>标靶图（子弹图）</vt:lpstr>
      <vt:lpstr>配色</vt:lpstr>
      <vt:lpstr>杜邦分析法</vt:lpstr>
      <vt:lpstr>杜邦分析法中间表</vt:lpstr>
      <vt:lpstr>杜邦分析法原始数据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liang</dc:creator>
  <cp:lastModifiedBy>man liang</cp:lastModifiedBy>
  <dcterms:created xsi:type="dcterms:W3CDTF">2022-07-10T01:21:24Z</dcterms:created>
  <dcterms:modified xsi:type="dcterms:W3CDTF">2022-07-17T03:36:08Z</dcterms:modified>
</cp:coreProperties>
</file>