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Escritorio\354\p8\"/>
    </mc:Choice>
  </mc:AlternateContent>
  <xr:revisionPtr revIDLastSave="0" documentId="13_ncr:1_{97C4F94D-4FCC-4CC9-AA0B-422A7F0D9DC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0" i="1" l="1"/>
  <c r="P57" i="1"/>
  <c r="P54" i="1"/>
  <c r="P49" i="1"/>
  <c r="P46" i="1"/>
  <c r="P43" i="1"/>
  <c r="P37" i="1"/>
  <c r="N61" i="1"/>
  <c r="N60" i="1"/>
  <c r="N59" i="1"/>
  <c r="N58" i="1"/>
  <c r="M61" i="1"/>
  <c r="M60" i="1"/>
  <c r="M59" i="1"/>
  <c r="M58" i="1"/>
  <c r="N56" i="1"/>
  <c r="N55" i="1"/>
  <c r="M56" i="1"/>
  <c r="M55" i="1"/>
  <c r="N53" i="1"/>
  <c r="N52" i="1"/>
  <c r="N51" i="1"/>
  <c r="N50" i="1"/>
  <c r="M53" i="1"/>
  <c r="M52" i="1"/>
  <c r="M51" i="1"/>
  <c r="M50" i="1"/>
  <c r="N48" i="1"/>
  <c r="M48" i="1"/>
  <c r="N47" i="1"/>
  <c r="M47" i="1"/>
  <c r="N45" i="1"/>
  <c r="M45" i="1"/>
  <c r="N44" i="1"/>
  <c r="M44" i="1"/>
  <c r="N42" i="1"/>
  <c r="M42" i="1"/>
  <c r="N41" i="1"/>
  <c r="M41" i="1"/>
  <c r="L59" i="1"/>
  <c r="L60" i="1"/>
  <c r="L61" i="1"/>
  <c r="L58" i="1"/>
  <c r="L56" i="1"/>
  <c r="L55" i="1"/>
  <c r="L51" i="1"/>
  <c r="L52" i="1"/>
  <c r="L53" i="1"/>
  <c r="L50" i="1"/>
  <c r="L48" i="1"/>
  <c r="L47" i="1"/>
  <c r="L45" i="1"/>
  <c r="L44" i="1"/>
  <c r="L41" i="1"/>
  <c r="L39" i="1"/>
  <c r="L38" i="1"/>
  <c r="L42" i="1"/>
  <c r="N39" i="1"/>
  <c r="N38" i="1"/>
  <c r="M39" i="1"/>
  <c r="M38" i="1"/>
  <c r="N36" i="1"/>
  <c r="M36" i="1"/>
  <c r="L36" i="1"/>
  <c r="N30" i="1"/>
  <c r="M30" i="1"/>
  <c r="O30" i="1" s="1"/>
  <c r="L30" i="1"/>
  <c r="N29" i="1"/>
  <c r="M29" i="1"/>
  <c r="L29" i="1"/>
  <c r="N28" i="1"/>
  <c r="M28" i="1"/>
  <c r="L28" i="1"/>
  <c r="N27" i="1"/>
  <c r="M27" i="1"/>
  <c r="L27" i="1"/>
  <c r="N25" i="1"/>
  <c r="M25" i="1"/>
  <c r="L25" i="1"/>
  <c r="N24" i="1"/>
  <c r="M24" i="1"/>
  <c r="L24" i="1"/>
  <c r="N22" i="1"/>
  <c r="M22" i="1"/>
  <c r="L22" i="1"/>
  <c r="N21" i="1"/>
  <c r="M21" i="1"/>
  <c r="L21" i="1"/>
  <c r="N20" i="1"/>
  <c r="M20" i="1"/>
  <c r="L20" i="1"/>
  <c r="N19" i="1"/>
  <c r="M19" i="1"/>
  <c r="L19" i="1"/>
  <c r="N17" i="1"/>
  <c r="M17" i="1"/>
  <c r="O17" i="1" s="1"/>
  <c r="L17" i="1"/>
  <c r="N16" i="1"/>
  <c r="M16" i="1"/>
  <c r="O16" i="1" s="1"/>
  <c r="L16" i="1"/>
  <c r="N14" i="1"/>
  <c r="M14" i="1"/>
  <c r="L14" i="1"/>
  <c r="N13" i="1"/>
  <c r="M13" i="1"/>
  <c r="L13" i="1"/>
  <c r="N11" i="1"/>
  <c r="M11" i="1"/>
  <c r="L11" i="1"/>
  <c r="N10" i="1"/>
  <c r="M10" i="1"/>
  <c r="L10" i="1"/>
  <c r="N9" i="1"/>
  <c r="M9" i="1"/>
  <c r="L9" i="1"/>
  <c r="N7" i="1"/>
  <c r="M7" i="1"/>
  <c r="L7" i="1"/>
  <c r="N6" i="1"/>
  <c r="M6" i="1"/>
  <c r="L6" i="1"/>
  <c r="N4" i="1"/>
  <c r="M4" i="1"/>
  <c r="L4" i="1"/>
  <c r="O48" i="1" l="1"/>
  <c r="P15" i="1"/>
  <c r="O19" i="1"/>
  <c r="P18" i="1" s="1"/>
  <c r="O24" i="1"/>
  <c r="P23" i="1" s="1"/>
  <c r="O29" i="1"/>
  <c r="O4" i="1"/>
  <c r="O7" i="1"/>
  <c r="O9" i="1"/>
  <c r="P8" i="1" s="1"/>
  <c r="O14" i="1"/>
  <c r="O22" i="1"/>
  <c r="O58" i="1"/>
  <c r="O47" i="1"/>
  <c r="O10" i="1"/>
  <c r="O6" i="1"/>
  <c r="P5" i="1" s="1"/>
  <c r="O13" i="1"/>
  <c r="P12" i="1" s="1"/>
  <c r="O21" i="1"/>
  <c r="O25" i="1"/>
  <c r="O27" i="1"/>
  <c r="P26" i="1" s="1"/>
  <c r="O50" i="1"/>
  <c r="O55" i="1"/>
  <c r="O44" i="1"/>
  <c r="O45" i="1"/>
  <c r="O41" i="1"/>
  <c r="O52" i="1"/>
  <c r="O39" i="1"/>
  <c r="O38" i="1"/>
  <c r="O36" i="1"/>
</calcChain>
</file>

<file path=xl/sharedStrings.xml><?xml version="1.0" encoding="utf-8"?>
<sst xmlns="http://schemas.openxmlformats.org/spreadsheetml/2006/main" count="266" uniqueCount="33">
  <si>
    <t>dataset de citas 21 de septiembre, y=si o no tenemos parejas</t>
  </si>
  <si>
    <t>genero(Masculino, Femenino)</t>
  </si>
  <si>
    <t>dinero(Harto,Medio, Poco)</t>
  </si>
  <si>
    <t>bañarse(Si, No)</t>
  </si>
  <si>
    <t>comprometido(Si, No)</t>
  </si>
  <si>
    <t>regalos(Peluche, Flores, Chocolate,Locion)</t>
  </si>
  <si>
    <t>cine(Si, No)</t>
  </si>
  <si>
    <t>clima(Soleado, Lluvioso, Nublado, Ventarron)</t>
  </si>
  <si>
    <t>pareja(Si, No)</t>
  </si>
  <si>
    <t>VARIABLES</t>
  </si>
  <si>
    <t>TOTAL</t>
  </si>
  <si>
    <t>SI</t>
  </si>
  <si>
    <t>NO</t>
  </si>
  <si>
    <t>Entropia</t>
  </si>
  <si>
    <t>ganancia de informacion</t>
  </si>
  <si>
    <t>M</t>
  </si>
  <si>
    <t>N</t>
  </si>
  <si>
    <t>S</t>
  </si>
  <si>
    <t>C</t>
  </si>
  <si>
    <t>F</t>
  </si>
  <si>
    <t>H</t>
  </si>
  <si>
    <t>L</t>
  </si>
  <si>
    <t>genero</t>
  </si>
  <si>
    <t>V</t>
  </si>
  <si>
    <t>dinero</t>
  </si>
  <si>
    <t>P</t>
  </si>
  <si>
    <t>bañarse</t>
  </si>
  <si>
    <t>comprometido</t>
  </si>
  <si>
    <t>regalos</t>
  </si>
  <si>
    <t>entropia</t>
  </si>
  <si>
    <t xml:space="preserve">ganancia de informacion </t>
  </si>
  <si>
    <t>cine</t>
  </si>
  <si>
    <t>clima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</si>
</sst>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/>
    <xf numFmtId="0" fontId="0" fillId="7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7" borderId="0" xfId="0" applyFill="1"/>
    <xf numFmtId="0" fontId="1" fillId="7" borderId="1" xfId="0" applyFont="1" applyFill="1" applyBorder="1"/>
    <xf numFmtId="0" fontId="0" fillId="6" borderId="8" xfId="0" applyFill="1" applyBorder="1" applyAlignment="1">
      <alignment horizontal="center"/>
    </xf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21</xdr:row>
      <xdr:rowOff>172685</xdr:rowOff>
    </xdr:from>
    <xdr:to>
      <xdr:col>7</xdr:col>
      <xdr:colOff>47625</xdr:colOff>
      <xdr:row>26</xdr:row>
      <xdr:rowOff>9525</xdr:rowOff>
    </xdr:to>
    <xdr:pic>
      <xdr:nvPicPr>
        <xdr:cNvPr id="2" name="Imagen 1" descr="Ganancia de información | Interactive Chaos">
          <a:extLst>
            <a:ext uri="{FF2B5EF4-FFF2-40B4-BE49-F238E27FC236}">
              <a16:creationId xmlns:a16="http://schemas.microsoft.com/office/drawing/2014/main" id="{5E88658D-F2DF-4D59-A9C1-A21F606E5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9725" y="4382735"/>
          <a:ext cx="3009900" cy="78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1"/>
  <sheetViews>
    <sheetView tabSelected="1" zoomScale="145" zoomScaleNormal="145" workbookViewId="0">
      <selection activeCell="E49" sqref="E49"/>
    </sheetView>
  </sheetViews>
  <sheetFormatPr baseColWidth="10" defaultColWidth="9.140625" defaultRowHeight="15" x14ac:dyDescent="0.25"/>
  <cols>
    <col min="13" max="13" width="9.42578125" bestFit="1" customWidth="1"/>
  </cols>
  <sheetData>
    <row r="1" spans="1:17" ht="18.75" x14ac:dyDescent="0.3">
      <c r="A1" s="1" t="s">
        <v>0</v>
      </c>
      <c r="B1" s="1"/>
      <c r="C1" s="1"/>
      <c r="D1" s="1"/>
      <c r="E1" s="1"/>
      <c r="F1" s="1"/>
      <c r="G1" s="1"/>
      <c r="H1" s="1"/>
    </row>
    <row r="3" spans="1:17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J3" s="3" t="s">
        <v>9</v>
      </c>
      <c r="K3" s="4"/>
      <c r="L3" s="2" t="s">
        <v>10</v>
      </c>
      <c r="M3" s="5" t="s">
        <v>11</v>
      </c>
      <c r="N3" s="6" t="s">
        <v>12</v>
      </c>
      <c r="O3" s="2" t="s">
        <v>13</v>
      </c>
      <c r="P3" t="s">
        <v>14</v>
      </c>
    </row>
    <row r="4" spans="1:17" x14ac:dyDescent="0.25">
      <c r="A4" s="7" t="s">
        <v>15</v>
      </c>
      <c r="B4" s="7" t="s">
        <v>15</v>
      </c>
      <c r="C4" s="7" t="s">
        <v>16</v>
      </c>
      <c r="D4" s="7" t="s">
        <v>17</v>
      </c>
      <c r="E4" s="7" t="s">
        <v>18</v>
      </c>
      <c r="F4" s="7" t="s">
        <v>17</v>
      </c>
      <c r="G4" s="7" t="s">
        <v>17</v>
      </c>
      <c r="H4" s="7" t="s">
        <v>16</v>
      </c>
      <c r="J4" s="8"/>
      <c r="K4" s="9"/>
      <c r="L4" s="10">
        <f>COUNTA(A4:A17)</f>
        <v>14</v>
      </c>
      <c r="M4" s="11">
        <f>COUNTIF(H4:H17,"=S")</f>
        <v>8</v>
      </c>
      <c r="N4" s="12">
        <f>COUNTIF(H4:H17,"=N")</f>
        <v>6</v>
      </c>
      <c r="O4" s="2">
        <f>-(M4/L4)*IMLOG2(M4/L4)-N4/L4*IMLOG2(N4/L4)</f>
        <v>0.9852281360342523</v>
      </c>
    </row>
    <row r="5" spans="1:17" x14ac:dyDescent="0.25">
      <c r="A5" s="7" t="s">
        <v>19</v>
      </c>
      <c r="B5" s="20" t="s">
        <v>20</v>
      </c>
      <c r="C5" s="7" t="s">
        <v>17</v>
      </c>
      <c r="D5" s="7" t="s">
        <v>17</v>
      </c>
      <c r="E5" s="7" t="s">
        <v>19</v>
      </c>
      <c r="F5" s="7" t="s">
        <v>17</v>
      </c>
      <c r="G5" s="7" t="s">
        <v>21</v>
      </c>
      <c r="H5" s="7" t="s">
        <v>17</v>
      </c>
      <c r="J5" s="2" t="s">
        <v>22</v>
      </c>
      <c r="K5" s="13"/>
      <c r="L5" s="14"/>
      <c r="M5" s="14"/>
      <c r="N5" s="15"/>
      <c r="O5" s="2"/>
      <c r="P5">
        <f>1-((L6/$L$4)*O6+(L7/$L$4)*O7)</f>
        <v>7.5825647699558907E-2</v>
      </c>
    </row>
    <row r="6" spans="1:17" x14ac:dyDescent="0.25">
      <c r="A6" s="7" t="s">
        <v>19</v>
      </c>
      <c r="B6" s="20" t="s">
        <v>20</v>
      </c>
      <c r="C6" s="7" t="s">
        <v>17</v>
      </c>
      <c r="D6" s="7" t="s">
        <v>16</v>
      </c>
      <c r="E6" s="7" t="s">
        <v>19</v>
      </c>
      <c r="F6" s="7" t="s">
        <v>16</v>
      </c>
      <c r="G6" s="7" t="s">
        <v>16</v>
      </c>
      <c r="H6" s="7" t="s">
        <v>17</v>
      </c>
      <c r="J6" s="2"/>
      <c r="K6" s="7" t="s">
        <v>15</v>
      </c>
      <c r="L6" s="10">
        <f>COUNTIF(A4:A17,"=M")</f>
        <v>7</v>
      </c>
      <c r="M6" s="11">
        <f>COUNTIFS($H$4:$H$17,"=S",$A$4:$A$17,"=M")</f>
        <v>3</v>
      </c>
      <c r="N6" s="12">
        <f>COUNTIFS($H$4:$H$17,"=N",$A$4:$A$17,"=M")</f>
        <v>4</v>
      </c>
      <c r="O6" s="2">
        <f>-(M6/L6)*IMLOG2(M6/L6)-N6/L6*IMLOG2(N6/L6)</f>
        <v>0.9852281360342523</v>
      </c>
    </row>
    <row r="7" spans="1:17" x14ac:dyDescent="0.25">
      <c r="A7" s="7" t="s">
        <v>15</v>
      </c>
      <c r="B7" s="20" t="s">
        <v>20</v>
      </c>
      <c r="C7" s="7" t="s">
        <v>16</v>
      </c>
      <c r="D7" s="7" t="s">
        <v>16</v>
      </c>
      <c r="E7" s="7" t="s">
        <v>18</v>
      </c>
      <c r="F7" s="7" t="s">
        <v>16</v>
      </c>
      <c r="G7" s="7" t="s">
        <v>23</v>
      </c>
      <c r="H7" s="7" t="s">
        <v>16</v>
      </c>
      <c r="J7" s="2"/>
      <c r="K7" s="7" t="s">
        <v>19</v>
      </c>
      <c r="L7" s="10">
        <f>COUNTIF(A4:A17,"=F")</f>
        <v>7</v>
      </c>
      <c r="M7" s="11">
        <f>COUNTIFS($H$4:$H$17,"=S",$A$4:$A$17,"=F")</f>
        <v>5</v>
      </c>
      <c r="N7" s="12">
        <f>COUNTIFS($H$4:$H$17,"=N",$A$4:$A$17,"=F")</f>
        <v>2</v>
      </c>
      <c r="O7" s="2">
        <f>-(M7/L7)*IMLOG2(M7/L7)-N7/L7*IMLOG2(N7/L7)</f>
        <v>0.86312056856663</v>
      </c>
    </row>
    <row r="8" spans="1:17" x14ac:dyDescent="0.25">
      <c r="A8" s="7" t="s">
        <v>15</v>
      </c>
      <c r="B8" s="20" t="s">
        <v>20</v>
      </c>
      <c r="C8" s="7" t="s">
        <v>16</v>
      </c>
      <c r="D8" s="7" t="s">
        <v>17</v>
      </c>
      <c r="E8" s="7" t="s">
        <v>21</v>
      </c>
      <c r="F8" s="7" t="s">
        <v>17</v>
      </c>
      <c r="G8" s="7" t="s">
        <v>23</v>
      </c>
      <c r="H8" s="7" t="s">
        <v>16</v>
      </c>
      <c r="J8" s="2" t="s">
        <v>24</v>
      </c>
      <c r="K8" s="16"/>
      <c r="L8" s="17"/>
      <c r="M8" s="17"/>
      <c r="N8" s="18"/>
      <c r="O8" s="2"/>
      <c r="P8" s="25">
        <f>1-((L9/$L$4)*O9+(L10/$L$4)*O10+(L11/$L$4)*O11)</f>
        <v>0.4214381807064379</v>
      </c>
      <c r="Q8" s="19"/>
    </row>
    <row r="9" spans="1:17" x14ac:dyDescent="0.25">
      <c r="A9" s="7" t="s">
        <v>19</v>
      </c>
      <c r="B9" s="7" t="s">
        <v>15</v>
      </c>
      <c r="C9" s="7" t="s">
        <v>17</v>
      </c>
      <c r="D9" s="7" t="s">
        <v>16</v>
      </c>
      <c r="E9" s="7" t="s">
        <v>25</v>
      </c>
      <c r="F9" s="7" t="s">
        <v>17</v>
      </c>
      <c r="G9" s="7" t="s">
        <v>16</v>
      </c>
      <c r="H9" s="7" t="s">
        <v>16</v>
      </c>
      <c r="J9" s="2"/>
      <c r="K9" s="20" t="s">
        <v>20</v>
      </c>
      <c r="L9" s="10">
        <f>COUNTIF($B$4:$B$17,"=H")</f>
        <v>5</v>
      </c>
      <c r="M9" s="11">
        <f>COUNTIFS($H$4:$H$17,"=S",$B$4:$B$17,"=H")</f>
        <v>2</v>
      </c>
      <c r="N9" s="12">
        <f>COUNTIFS($H$4:$H$17,"=N",$B$4:$B$17,"=H")</f>
        <v>3</v>
      </c>
      <c r="O9" s="26">
        <f>-(M9/L9)*IMLOG2(M9/L9)-N9/L9*IMLOG2(N9/L9)</f>
        <v>0.97095059445466747</v>
      </c>
    </row>
    <row r="10" spans="1:17" x14ac:dyDescent="0.25">
      <c r="A10" s="7" t="s">
        <v>19</v>
      </c>
      <c r="B10" s="7" t="s">
        <v>25</v>
      </c>
      <c r="C10" s="7" t="s">
        <v>17</v>
      </c>
      <c r="D10" s="7" t="s">
        <v>17</v>
      </c>
      <c r="E10" s="7" t="s">
        <v>25</v>
      </c>
      <c r="F10" s="7" t="s">
        <v>17</v>
      </c>
      <c r="G10" s="7" t="s">
        <v>17</v>
      </c>
      <c r="H10" s="7" t="s">
        <v>17</v>
      </c>
      <c r="J10" s="2"/>
      <c r="K10" s="7" t="s">
        <v>15</v>
      </c>
      <c r="L10" s="10">
        <f>COUNTIF($B$4:$B$17,"=M")</f>
        <v>4</v>
      </c>
      <c r="M10" s="11">
        <f>COUNTIFS($H$4:$H$17,"=S",$B$4:$B$17,"=M")</f>
        <v>1</v>
      </c>
      <c r="N10" s="12">
        <f>COUNTIFS($H$4:$H$17,"=N",$B$4:$B$17,"=M")</f>
        <v>3</v>
      </c>
      <c r="O10" s="2">
        <f>-(M10/L10)*IMLOG2(M10/L10)-N10/L10*IMLOG2(N10/L10)</f>
        <v>0.81127812445913294</v>
      </c>
    </row>
    <row r="11" spans="1:17" x14ac:dyDescent="0.25">
      <c r="A11" s="7" t="s">
        <v>19</v>
      </c>
      <c r="B11" s="7" t="s">
        <v>25</v>
      </c>
      <c r="C11" s="7" t="s">
        <v>17</v>
      </c>
      <c r="D11" s="7" t="s">
        <v>16</v>
      </c>
      <c r="E11" s="7" t="s">
        <v>18</v>
      </c>
      <c r="F11" s="7" t="s">
        <v>17</v>
      </c>
      <c r="G11" s="7" t="s">
        <v>17</v>
      </c>
      <c r="H11" s="7" t="s">
        <v>17</v>
      </c>
      <c r="J11" s="2"/>
      <c r="K11" s="7" t="s">
        <v>25</v>
      </c>
      <c r="L11" s="10">
        <f>COUNTIF($B$4:$B$17,"=P")</f>
        <v>5</v>
      </c>
      <c r="M11" s="11">
        <f>COUNTIFS($H$4:$H$17,"=S",$B$4:$B$17,"=P")</f>
        <v>5</v>
      </c>
      <c r="N11" s="12">
        <f>COUNTIFS($H$4:$H$17,"=N",$B$4:$B$17,"=P")</f>
        <v>0</v>
      </c>
      <c r="O11" s="2">
        <v>0</v>
      </c>
    </row>
    <row r="12" spans="1:17" x14ac:dyDescent="0.25">
      <c r="A12" s="7" t="s">
        <v>15</v>
      </c>
      <c r="B12" s="7" t="s">
        <v>25</v>
      </c>
      <c r="C12" s="7" t="s">
        <v>17</v>
      </c>
      <c r="D12" s="7" t="s">
        <v>17</v>
      </c>
      <c r="E12" s="7" t="s">
        <v>21</v>
      </c>
      <c r="F12" s="7" t="s">
        <v>16</v>
      </c>
      <c r="G12" s="7" t="s">
        <v>21</v>
      </c>
      <c r="H12" s="7" t="s">
        <v>17</v>
      </c>
      <c r="J12" s="2" t="s">
        <v>26</v>
      </c>
      <c r="K12" s="16"/>
      <c r="L12" s="17"/>
      <c r="M12" s="17"/>
      <c r="N12" s="18"/>
      <c r="O12" s="2"/>
      <c r="P12">
        <f>1-((L13/$L$4)*O13+(L14/$L$4)*O14)</f>
        <v>0.14285714285714235</v>
      </c>
    </row>
    <row r="13" spans="1:17" x14ac:dyDescent="0.25">
      <c r="A13" s="7" t="s">
        <v>19</v>
      </c>
      <c r="B13" s="7" t="s">
        <v>15</v>
      </c>
      <c r="C13" s="7" t="s">
        <v>17</v>
      </c>
      <c r="D13" s="7" t="s">
        <v>17</v>
      </c>
      <c r="E13" s="7" t="s">
        <v>19</v>
      </c>
      <c r="F13" s="7" t="s">
        <v>16</v>
      </c>
      <c r="G13" s="7" t="s">
        <v>21</v>
      </c>
      <c r="H13" s="7" t="s">
        <v>17</v>
      </c>
      <c r="J13" s="2"/>
      <c r="K13" s="7" t="s">
        <v>17</v>
      </c>
      <c r="L13" s="10">
        <f>COUNTIF($C$4:$C$17,"=S")</f>
        <v>8</v>
      </c>
      <c r="M13" s="11">
        <f>COUNTIFS($H$4:$H$17,"=S",$C$4:$C$17,"=S")</f>
        <v>6</v>
      </c>
      <c r="N13" s="12">
        <f>COUNTIFS($H$4:$H$17,"=N",$C$4:$C$17,"=S")</f>
        <v>2</v>
      </c>
      <c r="O13" s="2">
        <f>-(M13/L13)*IMLOG2(M13/L13)-N13/L13*IMLOG2(N13/L13)</f>
        <v>0.81127812445913294</v>
      </c>
    </row>
    <row r="14" spans="1:17" x14ac:dyDescent="0.25">
      <c r="A14" s="7" t="s">
        <v>15</v>
      </c>
      <c r="B14" s="20" t="s">
        <v>20</v>
      </c>
      <c r="C14" s="7" t="s">
        <v>17</v>
      </c>
      <c r="D14" s="7" t="s">
        <v>16</v>
      </c>
      <c r="E14" s="7" t="s">
        <v>21</v>
      </c>
      <c r="F14" s="7" t="s">
        <v>16</v>
      </c>
      <c r="G14" s="7" t="s">
        <v>16</v>
      </c>
      <c r="H14" s="7" t="s">
        <v>16</v>
      </c>
      <c r="J14" s="2"/>
      <c r="K14" s="7" t="s">
        <v>16</v>
      </c>
      <c r="L14" s="10">
        <f>COUNTIF($C$4:$C$17,"=N")</f>
        <v>6</v>
      </c>
      <c r="M14" s="11">
        <f>COUNTIFS($H$4:$H$17,"=S",$C$4:$C$17,"=N")</f>
        <v>2</v>
      </c>
      <c r="N14" s="12">
        <f>COUNTIFS($H$4:$H$17,"=N",$C$4:$C$17,"=N")</f>
        <v>4</v>
      </c>
      <c r="O14" s="2">
        <f>-(M14/L14)*IMLOG2(M14/L14)-N14/L14*IMLOG2(N14/L14)</f>
        <v>0.91829583405449056</v>
      </c>
    </row>
    <row r="15" spans="1:17" x14ac:dyDescent="0.25">
      <c r="A15" s="7" t="s">
        <v>19</v>
      </c>
      <c r="B15" s="7" t="s">
        <v>15</v>
      </c>
      <c r="C15" s="7" t="s">
        <v>16</v>
      </c>
      <c r="D15" s="7" t="s">
        <v>17</v>
      </c>
      <c r="E15" s="7" t="s">
        <v>25</v>
      </c>
      <c r="F15" s="7" t="s">
        <v>17</v>
      </c>
      <c r="G15" s="7" t="s">
        <v>16</v>
      </c>
      <c r="H15" s="7" t="s">
        <v>16</v>
      </c>
      <c r="J15" s="16" t="s">
        <v>27</v>
      </c>
      <c r="K15" s="18"/>
      <c r="L15" s="21"/>
      <c r="M15" s="22"/>
      <c r="N15" s="23"/>
      <c r="O15" s="2"/>
      <c r="P15">
        <f>1-((L16/$L$4)*O16+(L17/$L$4)*O17)</f>
        <v>1.47718639657477E-2</v>
      </c>
    </row>
    <row r="16" spans="1:17" x14ac:dyDescent="0.25">
      <c r="A16" s="7" t="s">
        <v>15</v>
      </c>
      <c r="B16" s="7" t="s">
        <v>25</v>
      </c>
      <c r="C16" s="7" t="s">
        <v>16</v>
      </c>
      <c r="D16" s="7" t="s">
        <v>16</v>
      </c>
      <c r="E16" s="7" t="s">
        <v>18</v>
      </c>
      <c r="F16" s="7" t="s">
        <v>16</v>
      </c>
      <c r="G16" s="7" t="s">
        <v>23</v>
      </c>
      <c r="H16" s="7" t="s">
        <v>17</v>
      </c>
      <c r="J16" s="2"/>
      <c r="K16" s="7" t="s">
        <v>17</v>
      </c>
      <c r="L16" s="10">
        <f>COUNTIF($D$4:$D$17,"=S")</f>
        <v>7</v>
      </c>
      <c r="M16" s="11">
        <f>COUNTIFS($H$4:$H$17,"=S",$D$4:$D$17,"=S")</f>
        <v>4</v>
      </c>
      <c r="N16" s="12">
        <f>COUNTIFS($H$4:$H$17,"=N",$D$4:$D$17,"=S")</f>
        <v>3</v>
      </c>
      <c r="O16" s="2">
        <f>-(M16/L16)*IMLOG2(M16/L16)-N16/L16*IMLOG2(N16/L16)</f>
        <v>0.9852281360342523</v>
      </c>
    </row>
    <row r="17" spans="1:16" x14ac:dyDescent="0.25">
      <c r="A17" s="7" t="s">
        <v>15</v>
      </c>
      <c r="B17" s="7" t="s">
        <v>25</v>
      </c>
      <c r="C17" s="7" t="s">
        <v>16</v>
      </c>
      <c r="D17" s="7" t="s">
        <v>16</v>
      </c>
      <c r="E17" s="7" t="s">
        <v>18</v>
      </c>
      <c r="F17" s="7" t="s">
        <v>17</v>
      </c>
      <c r="G17" s="7" t="s">
        <v>17</v>
      </c>
      <c r="H17" s="7" t="s">
        <v>17</v>
      </c>
      <c r="J17" s="2"/>
      <c r="K17" s="7" t="s">
        <v>16</v>
      </c>
      <c r="L17" s="10">
        <f>COUNTIF($D$4:$D$17,"=N")</f>
        <v>7</v>
      </c>
      <c r="M17" s="11">
        <f>COUNTIFS($H$4:$H$17,"=S",$D$4:$D$17,"=N")</f>
        <v>4</v>
      </c>
      <c r="N17" s="12">
        <f>COUNTIFS($H$4:$H$17,"=N",$D$4:$D$17,"=N")</f>
        <v>3</v>
      </c>
      <c r="O17" s="2">
        <f>-(M17/L17)*IMLOG2(M17/L17)-N17/L17*IMLOG2(N17/L17)</f>
        <v>0.9852281360342523</v>
      </c>
    </row>
    <row r="18" spans="1:16" x14ac:dyDescent="0.25">
      <c r="J18" s="2" t="s">
        <v>28</v>
      </c>
      <c r="K18" s="16"/>
      <c r="L18" s="17"/>
      <c r="M18" s="17"/>
      <c r="N18" s="18"/>
      <c r="O18" s="2"/>
      <c r="P18">
        <f>1-((L19/$L$4)*O19+(L21/$L$4)*O21+(L20/$L$4)*O20+(L22/$L$4)*O22)</f>
        <v>0.25967657309997993</v>
      </c>
    </row>
    <row r="19" spans="1:16" x14ac:dyDescent="0.25">
      <c r="J19" s="2"/>
      <c r="K19" s="7" t="s">
        <v>25</v>
      </c>
      <c r="L19" s="10">
        <f>COUNTIF($E$4:$E$17,"=P")</f>
        <v>3</v>
      </c>
      <c r="M19" s="11">
        <f>COUNTIFS($H$4:$H$17,"=S",$E$4:$E$17,"="&amp;K19)</f>
        <v>1</v>
      </c>
      <c r="N19" s="12">
        <f>COUNTIFS($H$4:$H$17,"=N",$E$4:$E$17,"="&amp;K19)</f>
        <v>2</v>
      </c>
      <c r="O19" s="2">
        <f>-(M19/L19)*IMLOG2(M19/L19)-N19/L19*IMLOG2(N19/L19)</f>
        <v>0.91829583405449056</v>
      </c>
    </row>
    <row r="20" spans="1:16" x14ac:dyDescent="0.25">
      <c r="A20" s="24" t="s">
        <v>29</v>
      </c>
      <c r="J20" s="2"/>
      <c r="K20" s="7" t="s">
        <v>19</v>
      </c>
      <c r="L20" s="10">
        <f>COUNTIF($E$4:$E$17,"=F")</f>
        <v>3</v>
      </c>
      <c r="M20" s="11">
        <f t="shared" ref="M20:M22" si="0">COUNTIFS($H$4:$H$17,"=S",$E$4:$E$17,"="&amp;K20)</f>
        <v>3</v>
      </c>
      <c r="N20" s="12">
        <f t="shared" ref="N20:N22" si="1">COUNTIFS($H$4:$H$17,"=N",$E$4:$E$17,"="&amp;K20)</f>
        <v>0</v>
      </c>
      <c r="O20" s="2">
        <v>0</v>
      </c>
    </row>
    <row r="21" spans="1:16" x14ac:dyDescent="0.25">
      <c r="J21" s="2"/>
      <c r="K21" s="7" t="s">
        <v>18</v>
      </c>
      <c r="L21" s="10">
        <f>COUNTIF($E$4:$E$17,"=C")</f>
        <v>5</v>
      </c>
      <c r="M21" s="11">
        <f t="shared" si="0"/>
        <v>3</v>
      </c>
      <c r="N21" s="12">
        <f t="shared" si="1"/>
        <v>2</v>
      </c>
      <c r="O21" s="2">
        <f t="shared" ref="O21:O30" si="2">-(M21/L21)*IMLOG2(M21/L21)-N21/L21*IMLOG2(N21/L21)</f>
        <v>0.97095059445466747</v>
      </c>
    </row>
    <row r="22" spans="1:16" x14ac:dyDescent="0.25">
      <c r="J22" s="2"/>
      <c r="K22" s="7" t="s">
        <v>21</v>
      </c>
      <c r="L22" s="10">
        <f>COUNTIF($E$4:$E$17,"=L")</f>
        <v>3</v>
      </c>
      <c r="M22" s="11">
        <f t="shared" si="0"/>
        <v>1</v>
      </c>
      <c r="N22" s="12">
        <f t="shared" si="1"/>
        <v>2</v>
      </c>
      <c r="O22" s="2">
        <f t="shared" si="2"/>
        <v>0.91829583405449056</v>
      </c>
    </row>
    <row r="23" spans="1:16" x14ac:dyDescent="0.25">
      <c r="A23" t="s">
        <v>30</v>
      </c>
      <c r="J23" s="2" t="s">
        <v>31</v>
      </c>
      <c r="K23" s="16"/>
      <c r="L23" s="17"/>
      <c r="M23" s="17"/>
      <c r="N23" s="18"/>
      <c r="O23" s="2"/>
      <c r="P23">
        <f>1-((L24/$L$4)*O24+(L25/$L$4)*O25)</f>
        <v>3.5016071119504111E-2</v>
      </c>
    </row>
    <row r="24" spans="1:16" x14ac:dyDescent="0.25">
      <c r="J24" s="2"/>
      <c r="K24" s="7" t="s">
        <v>17</v>
      </c>
      <c r="L24" s="10">
        <f>COUNTIF($F$4:$F$17,"=S")</f>
        <v>8</v>
      </c>
      <c r="M24" s="11">
        <f>COUNTIFS($H$4:$H$17,"=S",$F$4:$F$17,"="&amp;K24)</f>
        <v>4</v>
      </c>
      <c r="N24" s="12">
        <f>COUNTIFS($H$4:$H$17,"=N",$F$4:$F$17,"="&amp;K24)</f>
        <v>4</v>
      </c>
      <c r="O24" s="2">
        <f t="shared" si="2"/>
        <v>1</v>
      </c>
    </row>
    <row r="25" spans="1:16" x14ac:dyDescent="0.25">
      <c r="J25" s="2"/>
      <c r="K25" s="7" t="s">
        <v>16</v>
      </c>
      <c r="L25" s="10">
        <f>COUNTIF($F$4:$F$17,"="&amp;K25)</f>
        <v>6</v>
      </c>
      <c r="M25" s="11">
        <f>COUNTIFS($H$4:$H$17,"=S",$F$4:$F$17,"="&amp;K25)</f>
        <v>4</v>
      </c>
      <c r="N25" s="12">
        <f>COUNTIFS($H$4:$H$17,"=N",$F$4:$F$17,"="&amp;K25)</f>
        <v>2</v>
      </c>
      <c r="O25" s="2">
        <f t="shared" si="2"/>
        <v>0.91829583405449056</v>
      </c>
    </row>
    <row r="26" spans="1:16" x14ac:dyDescent="0.25">
      <c r="J26" s="2" t="s">
        <v>32</v>
      </c>
      <c r="K26" s="16"/>
      <c r="L26" s="17"/>
      <c r="M26" s="17"/>
      <c r="N26" s="18"/>
      <c r="O26" s="2"/>
      <c r="P26">
        <f>1-((L27/$L$4)*O27+(L28/$L$4)*O28+(L29/$L$4)*O29+(L30/$L$4)*O30)</f>
        <v>0.33963482158310465</v>
      </c>
    </row>
    <row r="27" spans="1:16" x14ac:dyDescent="0.25">
      <c r="J27" s="2"/>
      <c r="K27" s="7" t="s">
        <v>17</v>
      </c>
      <c r="L27" s="10">
        <f>COUNTIF($G$4:$G$17,"="&amp;K27)</f>
        <v>4</v>
      </c>
      <c r="M27" s="11">
        <f>COUNTIFS($H$4:$H$17,"=S",$G$4:$G$17,"="&amp;K27)</f>
        <v>3</v>
      </c>
      <c r="N27" s="12">
        <f>COUNTIFS($H$4:$H$17,"=N",$G$4:$G$17,"="&amp;K27)</f>
        <v>1</v>
      </c>
      <c r="O27" s="2">
        <f t="shared" si="2"/>
        <v>0.81127812445913294</v>
      </c>
    </row>
    <row r="28" spans="1:16" x14ac:dyDescent="0.25">
      <c r="J28" s="2"/>
      <c r="K28" s="7" t="s">
        <v>21</v>
      </c>
      <c r="L28" s="10">
        <f>COUNTIF($G$4:$G$17,"="&amp;K28)</f>
        <v>3</v>
      </c>
      <c r="M28" s="11">
        <f t="shared" ref="M28:M30" si="3">COUNTIFS($H$4:$H$17,"=S",$G$4:$G$17,"="&amp;K28)</f>
        <v>3</v>
      </c>
      <c r="N28" s="12">
        <f t="shared" ref="N28:N30" si="4">COUNTIFS($H$4:$H$17,"=N",$G$4:$G$17,"="&amp;K28)</f>
        <v>0</v>
      </c>
      <c r="O28" s="2">
        <v>0</v>
      </c>
    </row>
    <row r="29" spans="1:16" x14ac:dyDescent="0.25">
      <c r="J29" s="2"/>
      <c r="K29" s="7" t="s">
        <v>16</v>
      </c>
      <c r="L29" s="10">
        <f>COUNTIF($G$4:$G$17,"="&amp;K29)</f>
        <v>4</v>
      </c>
      <c r="M29" s="11">
        <f t="shared" si="3"/>
        <v>1</v>
      </c>
      <c r="N29" s="12">
        <f t="shared" si="4"/>
        <v>3</v>
      </c>
      <c r="O29" s="2">
        <f t="shared" si="2"/>
        <v>0.81127812445913294</v>
      </c>
    </row>
    <row r="30" spans="1:16" x14ac:dyDescent="0.25">
      <c r="J30" s="2"/>
      <c r="K30" s="7" t="s">
        <v>23</v>
      </c>
      <c r="L30" s="10">
        <f>COUNTIF($G$4:$G$17,"="&amp;K30)</f>
        <v>3</v>
      </c>
      <c r="M30" s="11">
        <f t="shared" si="3"/>
        <v>1</v>
      </c>
      <c r="N30" s="12">
        <f t="shared" si="4"/>
        <v>2</v>
      </c>
      <c r="O30" s="2">
        <f t="shared" si="2"/>
        <v>0.91829583405449056</v>
      </c>
    </row>
    <row r="35" spans="1:16" x14ac:dyDescent="0.25">
      <c r="A35" s="2" t="s">
        <v>1</v>
      </c>
      <c r="B35" s="2" t="s">
        <v>2</v>
      </c>
      <c r="C35" s="2" t="s">
        <v>3</v>
      </c>
      <c r="D35" s="2" t="s">
        <v>4</v>
      </c>
      <c r="E35" s="2" t="s">
        <v>5</v>
      </c>
      <c r="F35" s="2" t="s">
        <v>6</v>
      </c>
      <c r="G35" s="2" t="s">
        <v>7</v>
      </c>
      <c r="H35" s="2" t="s">
        <v>8</v>
      </c>
      <c r="J35" s="3" t="s">
        <v>9</v>
      </c>
      <c r="K35" s="4"/>
      <c r="L35" s="2" t="s">
        <v>10</v>
      </c>
      <c r="M35" s="5" t="s">
        <v>11</v>
      </c>
      <c r="N35" s="6" t="s">
        <v>12</v>
      </c>
      <c r="O35" s="2" t="s">
        <v>13</v>
      </c>
      <c r="P35" t="s">
        <v>14</v>
      </c>
    </row>
    <row r="36" spans="1:16" x14ac:dyDescent="0.25">
      <c r="A36" s="7" t="s">
        <v>15</v>
      </c>
      <c r="B36" s="20" t="s">
        <v>15</v>
      </c>
      <c r="C36" s="7" t="s">
        <v>16</v>
      </c>
      <c r="D36" s="7" t="s">
        <v>17</v>
      </c>
      <c r="E36" s="7" t="s">
        <v>18</v>
      </c>
      <c r="F36" s="7" t="s">
        <v>17</v>
      </c>
      <c r="G36" s="20" t="s">
        <v>17</v>
      </c>
      <c r="H36" s="7" t="s">
        <v>16</v>
      </c>
      <c r="J36" s="8"/>
      <c r="K36" s="9"/>
      <c r="L36" s="10">
        <f>COUNTA(A36:A44)</f>
        <v>9</v>
      </c>
      <c r="M36" s="11">
        <f>COUNTIF(H36:H44,"=S")</f>
        <v>6</v>
      </c>
      <c r="N36" s="12">
        <f>COUNTIF(H36:H44,"=N")</f>
        <v>3</v>
      </c>
      <c r="O36" s="2">
        <f>-(M36/L36)*IMLOG2(M36/L36)-N36/L36*IMLOG2(N36/L36)</f>
        <v>0.91829583405449056</v>
      </c>
    </row>
    <row r="37" spans="1:16" x14ac:dyDescent="0.25">
      <c r="A37" s="7" t="s">
        <v>19</v>
      </c>
      <c r="B37" s="20" t="s">
        <v>15</v>
      </c>
      <c r="C37" s="7" t="s">
        <v>17</v>
      </c>
      <c r="D37" s="7" t="s">
        <v>16</v>
      </c>
      <c r="E37" s="7" t="s">
        <v>25</v>
      </c>
      <c r="F37" s="7" t="s">
        <v>17</v>
      </c>
      <c r="G37" s="7" t="s">
        <v>16</v>
      </c>
      <c r="H37" s="7" t="s">
        <v>16</v>
      </c>
      <c r="J37" s="2" t="s">
        <v>22</v>
      </c>
      <c r="K37" s="13"/>
      <c r="L37" s="14"/>
      <c r="M37" s="14"/>
      <c r="N37" s="15"/>
      <c r="O37" s="2"/>
      <c r="P37">
        <f>1-((L38/$L$36)*O38+(L39/$L$36)*O39)</f>
        <v>0.10001494776557007</v>
      </c>
    </row>
    <row r="38" spans="1:16" x14ac:dyDescent="0.25">
      <c r="A38" s="7" t="s">
        <v>19</v>
      </c>
      <c r="B38" s="7" t="s">
        <v>25</v>
      </c>
      <c r="C38" s="7" t="s">
        <v>17</v>
      </c>
      <c r="D38" s="7" t="s">
        <v>17</v>
      </c>
      <c r="E38" s="7" t="s">
        <v>25</v>
      </c>
      <c r="F38" s="7" t="s">
        <v>17</v>
      </c>
      <c r="G38" s="20" t="s">
        <v>17</v>
      </c>
      <c r="H38" s="7" t="s">
        <v>17</v>
      </c>
      <c r="J38" s="2"/>
      <c r="K38" s="7" t="s">
        <v>15</v>
      </c>
      <c r="L38" s="10">
        <f>COUNTIF($A$36:$A$44,K38)</f>
        <v>4</v>
      </c>
      <c r="M38" s="11">
        <f>COUNTIFS($H$36:$H$44,"=S",$A$36:$A$44,"=M")</f>
        <v>3</v>
      </c>
      <c r="N38" s="12">
        <f>COUNTIFS($H$36:$H$44,"=N",$A$36:$A$44,"=M")</f>
        <v>1</v>
      </c>
      <c r="O38" s="2">
        <f>-(M38/L38)*IMLOG2(M38/L38)-N38/L38*IMLOG2(N38/L38)</f>
        <v>0.81127812445913294</v>
      </c>
    </row>
    <row r="39" spans="1:16" x14ac:dyDescent="0.25">
      <c r="A39" s="7" t="s">
        <v>19</v>
      </c>
      <c r="B39" s="7" t="s">
        <v>25</v>
      </c>
      <c r="C39" s="7" t="s">
        <v>17</v>
      </c>
      <c r="D39" s="7" t="s">
        <v>16</v>
      </c>
      <c r="E39" s="7" t="s">
        <v>18</v>
      </c>
      <c r="F39" s="7" t="s">
        <v>17</v>
      </c>
      <c r="G39" s="20" t="s">
        <v>17</v>
      </c>
      <c r="H39" s="7" t="s">
        <v>17</v>
      </c>
      <c r="J39" s="2"/>
      <c r="K39" s="7" t="s">
        <v>19</v>
      </c>
      <c r="L39" s="10">
        <f>COUNTIF($A$36:$A$44,K39)</f>
        <v>5</v>
      </c>
      <c r="M39" s="11">
        <f>COUNTIFS($H$36:$H$44,"=S",$A$36:$A$44,"=F")</f>
        <v>3</v>
      </c>
      <c r="N39" s="12">
        <f>COUNTIFS($H$36:$H$44,"=N",$A$36:$A$44,"=F")</f>
        <v>2</v>
      </c>
      <c r="O39" s="2">
        <f>-(M39/L39)*IMLOG2(M39/L39)-N39/L39*IMLOG2(N39/L39)</f>
        <v>0.97095059445466747</v>
      </c>
    </row>
    <row r="40" spans="1:16" x14ac:dyDescent="0.25">
      <c r="A40" s="10" t="s">
        <v>15</v>
      </c>
      <c r="B40" s="10" t="s">
        <v>25</v>
      </c>
      <c r="C40" s="10" t="s">
        <v>17</v>
      </c>
      <c r="D40" s="10" t="s">
        <v>17</v>
      </c>
      <c r="E40" s="10" t="s">
        <v>21</v>
      </c>
      <c r="F40" s="10" t="s">
        <v>16</v>
      </c>
      <c r="G40" s="10" t="s">
        <v>21</v>
      </c>
      <c r="H40" s="10" t="s">
        <v>17</v>
      </c>
      <c r="J40" s="2" t="s">
        <v>24</v>
      </c>
      <c r="K40" s="16"/>
      <c r="L40" s="17"/>
      <c r="M40" s="17"/>
      <c r="N40" s="27"/>
      <c r="O40" s="2"/>
      <c r="P40" s="25">
        <f>1-((L41/$L$36)*O41+(L42/$L$36)*O42)</f>
        <v>0.63943194468482978</v>
      </c>
    </row>
    <row r="41" spans="1:16" x14ac:dyDescent="0.25">
      <c r="A41" s="7" t="s">
        <v>19</v>
      </c>
      <c r="B41" s="20" t="s">
        <v>15</v>
      </c>
      <c r="C41" s="7" t="s">
        <v>17</v>
      </c>
      <c r="D41" s="7" t="s">
        <v>17</v>
      </c>
      <c r="E41" s="7" t="s">
        <v>19</v>
      </c>
      <c r="F41" s="7" t="s">
        <v>16</v>
      </c>
      <c r="G41" s="7" t="s">
        <v>21</v>
      </c>
      <c r="H41" s="7" t="s">
        <v>17</v>
      </c>
      <c r="J41" s="2"/>
      <c r="K41" s="20" t="s">
        <v>15</v>
      </c>
      <c r="L41" s="10">
        <f>COUNTIF($B$36:$B$44,K41)</f>
        <v>4</v>
      </c>
      <c r="M41" s="11">
        <f>COUNTIFS($H$36:$H$44,"=S",$B$36:$B$44,"=M")</f>
        <v>1</v>
      </c>
      <c r="N41" s="12">
        <f>COUNTIFS($H$36:$H$44,"=N",$B$36:$B$44,"=M")</f>
        <v>3</v>
      </c>
      <c r="O41" s="28">
        <f>-(M41/L41)*IMLOG2(M41/L41)-N41/L41*IMLOG2(N41/L41)</f>
        <v>0.81127812445913294</v>
      </c>
    </row>
    <row r="42" spans="1:16" x14ac:dyDescent="0.25">
      <c r="A42" s="7" t="s">
        <v>19</v>
      </c>
      <c r="B42" s="20" t="s">
        <v>15</v>
      </c>
      <c r="C42" s="7" t="s">
        <v>16</v>
      </c>
      <c r="D42" s="7" t="s">
        <v>17</v>
      </c>
      <c r="E42" s="7" t="s">
        <v>25</v>
      </c>
      <c r="F42" s="7" t="s">
        <v>17</v>
      </c>
      <c r="G42" s="7" t="s">
        <v>16</v>
      </c>
      <c r="H42" s="7" t="s">
        <v>16</v>
      </c>
      <c r="J42" s="2"/>
      <c r="K42" s="7" t="s">
        <v>25</v>
      </c>
      <c r="L42" s="10">
        <f>COUNTIF($B$36:$B$44,K42)</f>
        <v>5</v>
      </c>
      <c r="M42" s="11">
        <f>COUNTIFS($H$36:$H$44,"=S",$B$36:$B$44,"=P")</f>
        <v>5</v>
      </c>
      <c r="N42" s="12">
        <f>COUNTIFS($H$36:$H$44,"=N",$B$36:$B$44,"=P")</f>
        <v>0</v>
      </c>
      <c r="O42" s="2">
        <v>0</v>
      </c>
    </row>
    <row r="43" spans="1:16" x14ac:dyDescent="0.25">
      <c r="A43" s="10" t="s">
        <v>15</v>
      </c>
      <c r="B43" s="10" t="s">
        <v>25</v>
      </c>
      <c r="C43" s="10" t="s">
        <v>16</v>
      </c>
      <c r="D43" s="10" t="s">
        <v>16</v>
      </c>
      <c r="E43" s="10" t="s">
        <v>18</v>
      </c>
      <c r="F43" s="10" t="s">
        <v>16</v>
      </c>
      <c r="G43" s="10" t="s">
        <v>23</v>
      </c>
      <c r="H43" s="10" t="s">
        <v>17</v>
      </c>
      <c r="J43" s="2" t="s">
        <v>26</v>
      </c>
      <c r="K43" s="16"/>
      <c r="L43" s="17"/>
      <c r="M43" s="17"/>
      <c r="N43" s="18"/>
      <c r="O43" s="2"/>
      <c r="P43">
        <f>1-((L44/$L$36)*O44+(L45/$L$36)*O45)</f>
        <v>0.15448439172924355</v>
      </c>
    </row>
    <row r="44" spans="1:16" x14ac:dyDescent="0.25">
      <c r="A44" s="7" t="s">
        <v>15</v>
      </c>
      <c r="B44" s="7" t="s">
        <v>25</v>
      </c>
      <c r="C44" s="7" t="s">
        <v>16</v>
      </c>
      <c r="D44" s="7" t="s">
        <v>16</v>
      </c>
      <c r="E44" s="7" t="s">
        <v>18</v>
      </c>
      <c r="F44" s="7" t="s">
        <v>17</v>
      </c>
      <c r="G44" s="20" t="s">
        <v>17</v>
      </c>
      <c r="H44" s="7" t="s">
        <v>17</v>
      </c>
      <c r="J44" s="2"/>
      <c r="K44" s="7" t="s">
        <v>17</v>
      </c>
      <c r="L44" s="10">
        <f>COUNTIF($C$36:$C$44,K44)</f>
        <v>5</v>
      </c>
      <c r="M44" s="11">
        <f>COUNTIFS($H$36:$H$44,"=S",$C$36:$C$44,"=S")</f>
        <v>4</v>
      </c>
      <c r="N44" s="12">
        <f>COUNTIFS($H$36:$H$44,"=N",$C$36:$C$44,"=S")</f>
        <v>1</v>
      </c>
      <c r="O44" s="2">
        <f>-(M44/L44)*IMLOG2(M44/L44)-N44/L44*IMLOG2(N44/L44)</f>
        <v>0.72192809488736165</v>
      </c>
    </row>
    <row r="45" spans="1:16" x14ac:dyDescent="0.25">
      <c r="J45" s="2"/>
      <c r="K45" s="7" t="s">
        <v>16</v>
      </c>
      <c r="L45" s="10">
        <f>COUNTIF($C$36:$C$44,K45)</f>
        <v>4</v>
      </c>
      <c r="M45" s="11">
        <f>COUNTIFS($H$36:$H$44,"=S",$C$36:$C$44,"=N")</f>
        <v>2</v>
      </c>
      <c r="N45" s="12">
        <f>COUNTIFS($H$36:$H$44,"=N",$C$36:$C$44,"=N")</f>
        <v>2</v>
      </c>
      <c r="O45" s="2">
        <f>-(M45/L45)*IMLOG2(M45/L45)-N45/L45*IMLOG2(N45/L45)</f>
        <v>1</v>
      </c>
    </row>
    <row r="46" spans="1:16" x14ac:dyDescent="0.25">
      <c r="J46" s="16" t="s">
        <v>27</v>
      </c>
      <c r="K46" s="18"/>
      <c r="L46" s="21"/>
      <c r="M46" s="22"/>
      <c r="N46" s="27"/>
      <c r="O46" s="2"/>
      <c r="P46">
        <f>1-((L47/$L$36)*O47+(L48/$L$36)*O48)</f>
        <v>0.10001494776557007</v>
      </c>
    </row>
    <row r="47" spans="1:16" x14ac:dyDescent="0.25">
      <c r="J47" s="2"/>
      <c r="K47" s="7" t="s">
        <v>17</v>
      </c>
      <c r="L47" s="10">
        <f>COUNTIF($D$36:$D$44,K47)</f>
        <v>5</v>
      </c>
      <c r="M47" s="11">
        <f>COUNTIFS($H$36:$H$44,"=S",$D$36:$D$44,"=S")</f>
        <v>3</v>
      </c>
      <c r="N47" s="12">
        <f>COUNTIFS($H$36:$H$44,"=N",$D$36:$D$44,"=S")</f>
        <v>2</v>
      </c>
      <c r="O47" s="2">
        <f>-(M47/L47)*IMLOG2(M47/L47)-N47/L47*IMLOG2(N47/L47)</f>
        <v>0.97095059445466747</v>
      </c>
    </row>
    <row r="48" spans="1:16" x14ac:dyDescent="0.25">
      <c r="J48" s="2"/>
      <c r="K48" s="7" t="s">
        <v>16</v>
      </c>
      <c r="L48" s="10">
        <f>COUNTIF($D$36:$D$44,K48)</f>
        <v>4</v>
      </c>
      <c r="M48" s="11">
        <f>COUNTIFS($H$36:$H$44,"=S",$D$36:$D$44,"=N")</f>
        <v>3</v>
      </c>
      <c r="N48" s="12">
        <f>COUNTIFS($H$36:$H$44,"=N",$D$36:$D$44,"=N")</f>
        <v>1</v>
      </c>
      <c r="O48" s="2">
        <f>-(M48/L48)*IMLOG2(M48/L48)-N48/L48*IMLOG2(N48/L48)</f>
        <v>0.81127812445913294</v>
      </c>
    </row>
    <row r="49" spans="10:16" x14ac:dyDescent="0.25">
      <c r="J49" s="2" t="s">
        <v>28</v>
      </c>
      <c r="K49" s="16"/>
      <c r="L49" s="17"/>
      <c r="M49" s="17"/>
      <c r="N49" s="18"/>
      <c r="O49" s="2"/>
      <c r="P49">
        <f>1-((L50/$L$36)*O50+(L52/$L$36)*O52+(L51/$L$36)*O51+(L53/$L$36)*O53)</f>
        <v>0.33333333333333304</v>
      </c>
    </row>
    <row r="50" spans="10:16" x14ac:dyDescent="0.25">
      <c r="J50" s="2"/>
      <c r="K50" s="7" t="s">
        <v>25</v>
      </c>
      <c r="L50" s="10">
        <f>COUNTIF($E$36:$E$44,K50)</f>
        <v>3</v>
      </c>
      <c r="M50" s="11">
        <f>COUNTIFS($H$36:$H$44,"=S",$E$36:$E$44,"=P")</f>
        <v>1</v>
      </c>
      <c r="N50" s="12">
        <f>COUNTIFS($H$36:$H$44,"=N",$E$36:$E$44,"=P")</f>
        <v>2</v>
      </c>
      <c r="O50" s="2">
        <f>-(M50/L50)*IMLOG2(M50/L50)-N50/L50*IMLOG2(N50/L50)</f>
        <v>0.91829583405449056</v>
      </c>
    </row>
    <row r="51" spans="10:16" x14ac:dyDescent="0.25">
      <c r="J51" s="2"/>
      <c r="K51" s="7" t="s">
        <v>19</v>
      </c>
      <c r="L51" s="10">
        <f t="shared" ref="L51:L55" si="5">COUNTIF($E$36:$E$44,K51)</f>
        <v>1</v>
      </c>
      <c r="M51" s="11">
        <f>COUNTIFS($H$36:$H$44,"=S",$E$36:$E$44,"=F")</f>
        <v>1</v>
      </c>
      <c r="N51" s="12">
        <f>COUNTIFS($H$36:$H$44,"=N",$E$36:$E$44,"=F")</f>
        <v>0</v>
      </c>
      <c r="O51" s="2">
        <v>0</v>
      </c>
    </row>
    <row r="52" spans="10:16" x14ac:dyDescent="0.25">
      <c r="J52" s="2"/>
      <c r="K52" s="7" t="s">
        <v>18</v>
      </c>
      <c r="L52" s="10">
        <f t="shared" si="5"/>
        <v>4</v>
      </c>
      <c r="M52" s="11">
        <f>COUNTIFS($H$36:$H$44,"=S",$E$36:$E$44,"=C")</f>
        <v>3</v>
      </c>
      <c r="N52" s="12">
        <f>COUNTIFS($H$36:$H$44,"=N",$E$36:$E$44,"=C")</f>
        <v>1</v>
      </c>
      <c r="O52" s="2">
        <f t="shared" ref="O52:O61" si="6">-(M52/L52)*IMLOG2(M52/L52)-N52/L52*IMLOG2(N52/L52)</f>
        <v>0.81127812445913294</v>
      </c>
    </row>
    <row r="53" spans="10:16" x14ac:dyDescent="0.25">
      <c r="J53" s="2"/>
      <c r="K53" s="7" t="s">
        <v>21</v>
      </c>
      <c r="L53" s="10">
        <f t="shared" si="5"/>
        <v>1</v>
      </c>
      <c r="M53" s="11">
        <f>COUNTIFS($H$36:$H$44,"=S",$E$36:$E$44,"=L")</f>
        <v>1</v>
      </c>
      <c r="N53" s="12">
        <f>COUNTIFS($H$36:$H$44,"=N",$E$36:$E$44,"=L")</f>
        <v>0</v>
      </c>
      <c r="O53" s="2">
        <v>0</v>
      </c>
    </row>
    <row r="54" spans="10:16" x14ac:dyDescent="0.25">
      <c r="J54" s="2" t="s">
        <v>31</v>
      </c>
      <c r="K54" s="16"/>
      <c r="L54" s="17"/>
      <c r="M54" s="17"/>
      <c r="N54" s="27"/>
      <c r="O54" s="2"/>
      <c r="P54">
        <f>1-((L55/$L$36)*O55+(L56/$L$36)*O56)</f>
        <v>0.33333333333333337</v>
      </c>
    </row>
    <row r="55" spans="10:16" x14ac:dyDescent="0.25">
      <c r="J55" s="2"/>
      <c r="K55" s="7" t="s">
        <v>17</v>
      </c>
      <c r="L55" s="10">
        <f>COUNTIF($F$36:$F$44,K55)</f>
        <v>6</v>
      </c>
      <c r="M55" s="11">
        <f>COUNTIFS($H$36:$H$44,"=S",$F$36:$F$44,"=S")</f>
        <v>3</v>
      </c>
      <c r="N55" s="12">
        <f>COUNTIFS($H$36:$H$44,"=N",$F$36:$F$44,"=S")</f>
        <v>3</v>
      </c>
      <c r="O55" s="2">
        <f t="shared" ref="O55:O61" si="7">-(M55/L55)*IMLOG2(M55/L55)-N55/L55*IMLOG2(N55/L55)</f>
        <v>1</v>
      </c>
    </row>
    <row r="56" spans="10:16" x14ac:dyDescent="0.25">
      <c r="J56" s="2"/>
      <c r="K56" s="7" t="s">
        <v>16</v>
      </c>
      <c r="L56" s="10">
        <f>COUNTIF($F$36:$F$44,K56)</f>
        <v>3</v>
      </c>
      <c r="M56" s="11">
        <f>COUNTIFS($H$36:$H$44,"=S",$F$36:$F$44,"=N")</f>
        <v>3</v>
      </c>
      <c r="N56" s="12">
        <f>COUNTIFS($H$36:$H$44,"=N",$F$36:$F$44,"=N")</f>
        <v>0</v>
      </c>
      <c r="O56" s="2">
        <v>0</v>
      </c>
    </row>
    <row r="57" spans="10:16" x14ac:dyDescent="0.25">
      <c r="J57" s="2" t="s">
        <v>32</v>
      </c>
      <c r="K57" s="16"/>
      <c r="L57" s="17"/>
      <c r="M57" s="17"/>
      <c r="N57" s="27"/>
      <c r="O57" s="2"/>
      <c r="P57" s="25">
        <f>1-((L58/$L$36)*O58+(L60/$L$36)*O60+(L59/$L$36)*O59+(L61/$L$36)*O61)</f>
        <v>0.63943194468482978</v>
      </c>
    </row>
    <row r="58" spans="10:16" x14ac:dyDescent="0.25">
      <c r="J58" s="2"/>
      <c r="K58" s="20" t="s">
        <v>17</v>
      </c>
      <c r="L58" s="10">
        <f>COUNTIF($G$36:$G$44,K58)</f>
        <v>4</v>
      </c>
      <c r="M58" s="11">
        <f>COUNTIFS($H$36:$H$44,"=S",$G$36:$G$44,"=S")</f>
        <v>3</v>
      </c>
      <c r="N58" s="12">
        <f>COUNTIFS($H$36:$H$44,"=N",$G$36:$G$44,"=S")</f>
        <v>1</v>
      </c>
      <c r="O58" s="28">
        <f t="shared" ref="O58:O61" si="8">-(M58/L58)*IMLOG2(M58/L58)-N58/L58*IMLOG2(N58/L58)</f>
        <v>0.81127812445913294</v>
      </c>
    </row>
    <row r="59" spans="10:16" x14ac:dyDescent="0.25">
      <c r="J59" s="2"/>
      <c r="K59" s="7" t="s">
        <v>21</v>
      </c>
      <c r="L59" s="10">
        <f t="shared" ref="L59:L61" si="9">COUNTIF($G$36:$G$44,K59)</f>
        <v>2</v>
      </c>
      <c r="M59" s="11">
        <f>COUNTIFS($H$36:$H$44,"=S",$G$36:$G$44,"=L")</f>
        <v>2</v>
      </c>
      <c r="N59" s="12">
        <f>COUNTIFS($H$36:$H$44,"=N",$G$36:$G$44,"=L")</f>
        <v>0</v>
      </c>
      <c r="O59" s="28">
        <v>0</v>
      </c>
    </row>
    <row r="60" spans="10:16" x14ac:dyDescent="0.25">
      <c r="J60" s="2"/>
      <c r="K60" s="7" t="s">
        <v>16</v>
      </c>
      <c r="L60" s="10">
        <f t="shared" si="9"/>
        <v>2</v>
      </c>
      <c r="M60" s="11">
        <f>COUNTIFS($H$36:$H$44,"=S",$G$36:$G$44,"=N")</f>
        <v>0</v>
      </c>
      <c r="N60" s="12">
        <f>COUNTIFS($H$36:$H$44,"=N",$G$36:$G$44,"=N")</f>
        <v>2</v>
      </c>
      <c r="O60" s="2">
        <v>0</v>
      </c>
    </row>
    <row r="61" spans="10:16" x14ac:dyDescent="0.25">
      <c r="J61" s="2"/>
      <c r="K61" s="7" t="s">
        <v>23</v>
      </c>
      <c r="L61" s="10">
        <f t="shared" si="9"/>
        <v>1</v>
      </c>
      <c r="M61" s="11">
        <f>COUNTIFS($H$36:$H$44,"=S",$G$36:$G$44,"=V")</f>
        <v>1</v>
      </c>
      <c r="N61" s="12">
        <f>COUNTIFS($H$36:$H$44,"=N",$G$36:$G$44,"=V")</f>
        <v>0</v>
      </c>
      <c r="O61" s="2">
        <v>0</v>
      </c>
    </row>
  </sheetData>
  <mergeCells count="3">
    <mergeCell ref="A1:H1"/>
    <mergeCell ref="J3:K4"/>
    <mergeCell ref="J35:K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</dc:creator>
  <cp:lastModifiedBy>PoWeR</cp:lastModifiedBy>
  <dcterms:created xsi:type="dcterms:W3CDTF">2015-06-05T18:19:34Z</dcterms:created>
  <dcterms:modified xsi:type="dcterms:W3CDTF">2023-10-16T04:33:19Z</dcterms:modified>
</cp:coreProperties>
</file>